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D:\Data Analysis\مشاريع\excel\"/>
    </mc:Choice>
  </mc:AlternateContent>
  <xr:revisionPtr revIDLastSave="0" documentId="13_ncr:1_{D29DC369-A6FC-4B67-B03D-62ABD9D4165D}" xr6:coauthVersionLast="47" xr6:coauthVersionMax="47" xr10:uidLastSave="{00000000-0000-0000-0000-000000000000}"/>
  <bookViews>
    <workbookView xWindow="-96" yWindow="-96" windowWidth="23232" windowHeight="12552" activeTab="5" xr2:uid="{0A0D8D68-EFC2-4074-BDCA-85DAF874A3F1}"/>
  </bookViews>
  <sheets>
    <sheet name="Input Data" sheetId="2" r:id="rId1"/>
    <sheet name="Master Data" sheetId="1" r:id="rId2"/>
    <sheet name="Chart1" sheetId="4" r:id="rId3"/>
    <sheet name="Sheet2" sheetId="6" r:id="rId4"/>
    <sheet name="Analysis" sheetId="3" r:id="rId5"/>
    <sheet name="Dashboard" sheetId="5" r:id="rId6"/>
  </sheets>
  <definedNames>
    <definedName name="_xlchart.v1.14" hidden="1">Analysis!$AG$2</definedName>
    <definedName name="_xlchart.v1.17" hidden="1">Analysis!$AG$2</definedName>
    <definedName name="_xlchart.v1.2" hidden="1">Analysis!$AG$14</definedName>
    <definedName name="_xlchart.v1.3" hidden="1">Analysis!$AI$14</definedName>
    <definedName name="_xlchart.v1.4" hidden="1">Analysis!$AI$4:$AI$13</definedName>
    <definedName name="_xlchart.v1.5" hidden="1">Analysis!$AK$3:$AK$7</definedName>
    <definedName name="_xlchart.v1.6" hidden="1">Analysis!$AL$3:$AL$7</definedName>
    <definedName name="_xlchart.v1.9" hidden="1">Analysis!$AG$2</definedName>
    <definedName name="Category">OFFSET(Analysis!$AG$2,1,0,COUNT(Analysis!$AC:$AC))</definedName>
    <definedName name="CategoryRanger">OFFSET(Analysis!$AG$2,1,1,COUNT(Analysis!$AC:$AC))</definedName>
    <definedName name="Slicer_Month">#N/A</definedName>
    <definedName name="Slicer_PAYMENT_MODE">#N/A</definedName>
    <definedName name="Slicer_SALE_TYPE">#N/A</definedName>
    <definedName name="Slicer_Year">#N/A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3" l="1"/>
  <c r="M6" i="3"/>
  <c r="M7" i="3"/>
  <c r="M8" i="3"/>
  <c r="M9" i="3"/>
  <c r="M10" i="3"/>
  <c r="M11" i="3"/>
  <c r="M12" i="3"/>
  <c r="M13" i="3"/>
  <c r="M14" i="3"/>
  <c r="M15" i="3"/>
  <c r="M4" i="3"/>
  <c r="AC2" i="3"/>
  <c r="AD2" i="3" s="1"/>
  <c r="AC7" i="3"/>
  <c r="AC12" i="3"/>
  <c r="AC11" i="3"/>
  <c r="AC3" i="3"/>
  <c r="AB3" i="3"/>
  <c r="AC4" i="3"/>
  <c r="AC5" i="3"/>
  <c r="AC6" i="3"/>
  <c r="AC8" i="3"/>
  <c r="AC9" i="3"/>
  <c r="AC10" i="3"/>
  <c r="AB4" i="3"/>
  <c r="AB5" i="3"/>
  <c r="AB6" i="3"/>
  <c r="AB7" i="3"/>
  <c r="AB8" i="3"/>
  <c r="AB9" i="3"/>
  <c r="AB10" i="3"/>
  <c r="AB11" i="3"/>
  <c r="AB12" i="3"/>
  <c r="W3"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Y3" i="3"/>
  <c r="X3"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 i="3"/>
  <c r="N5" i="3"/>
  <c r="O5" i="3" s="1"/>
  <c r="N6" i="3"/>
  <c r="O6" i="3" s="1"/>
  <c r="N7" i="3"/>
  <c r="O7" i="3" s="1"/>
  <c r="N8" i="3"/>
  <c r="O8" i="3" s="1"/>
  <c r="N9" i="3"/>
  <c r="O9" i="3" s="1"/>
  <c r="N10" i="3"/>
  <c r="O10" i="3" s="1"/>
  <c r="N11" i="3"/>
  <c r="O11" i="3" s="1"/>
  <c r="N12" i="3"/>
  <c r="O12" i="3" s="1"/>
  <c r="N13" i="3"/>
  <c r="O13" i="3" s="1"/>
  <c r="N14" i="3"/>
  <c r="O14" i="3" s="1"/>
  <c r="N15" i="3"/>
  <c r="O15" i="3" s="1"/>
  <c r="N4" i="3"/>
  <c r="O4" i="3" s="1"/>
  <c r="J3" i="2"/>
  <c r="L3" i="2" s="1"/>
  <c r="K3" i="2"/>
  <c r="M3" i="2" s="1"/>
  <c r="J4" i="2"/>
  <c r="K4" i="2"/>
  <c r="L4" i="2"/>
  <c r="M4" i="2"/>
  <c r="J5" i="2"/>
  <c r="L5" i="2" s="1"/>
  <c r="K5" i="2"/>
  <c r="M5" i="2" s="1"/>
  <c r="J6" i="2"/>
  <c r="L6" i="2" s="1"/>
  <c r="K6" i="2"/>
  <c r="M6" i="2" s="1"/>
  <c r="J7" i="2"/>
  <c r="L7" i="2" s="1"/>
  <c r="K7" i="2"/>
  <c r="M7" i="2" s="1"/>
  <c r="J8" i="2"/>
  <c r="L8" i="2" s="1"/>
  <c r="K8" i="2"/>
  <c r="M8" i="2" s="1"/>
  <c r="J9" i="2"/>
  <c r="L9" i="2" s="1"/>
  <c r="K9" i="2"/>
  <c r="M9" i="2" s="1"/>
  <c r="J10" i="2"/>
  <c r="L10" i="2" s="1"/>
  <c r="K10" i="2"/>
  <c r="M10" i="2" s="1"/>
  <c r="J11" i="2"/>
  <c r="L11" i="2" s="1"/>
  <c r="K11" i="2"/>
  <c r="M11" i="2" s="1"/>
  <c r="J12" i="2"/>
  <c r="K12" i="2"/>
  <c r="L12" i="2"/>
  <c r="M12" i="2"/>
  <c r="J13" i="2"/>
  <c r="L13" i="2" s="1"/>
  <c r="K13" i="2"/>
  <c r="M13" i="2" s="1"/>
  <c r="J14" i="2"/>
  <c r="L14" i="2" s="1"/>
  <c r="K14" i="2"/>
  <c r="M14" i="2" s="1"/>
  <c r="J15" i="2"/>
  <c r="L15" i="2" s="1"/>
  <c r="K15" i="2"/>
  <c r="M15" i="2" s="1"/>
  <c r="J16" i="2"/>
  <c r="L16" i="2" s="1"/>
  <c r="K16" i="2"/>
  <c r="M16" i="2"/>
  <c r="J17" i="2"/>
  <c r="L17" i="2" s="1"/>
  <c r="K17" i="2"/>
  <c r="M17" i="2" s="1"/>
  <c r="J18" i="2"/>
  <c r="L18" i="2" s="1"/>
  <c r="K18" i="2"/>
  <c r="M18" i="2" s="1"/>
  <c r="J19" i="2"/>
  <c r="L19" i="2" s="1"/>
  <c r="K19" i="2"/>
  <c r="M19" i="2" s="1"/>
  <c r="J20" i="2"/>
  <c r="L20" i="2" s="1"/>
  <c r="K20" i="2"/>
  <c r="M20" i="2"/>
  <c r="J21" i="2"/>
  <c r="L21" i="2" s="1"/>
  <c r="K21" i="2"/>
  <c r="M21" i="2" s="1"/>
  <c r="J22" i="2"/>
  <c r="L22" i="2" s="1"/>
  <c r="K22" i="2"/>
  <c r="M22" i="2"/>
  <c r="J23" i="2"/>
  <c r="L23" i="2" s="1"/>
  <c r="K23" i="2"/>
  <c r="M23" i="2" s="1"/>
  <c r="J24" i="2"/>
  <c r="L24" i="2" s="1"/>
  <c r="K24" i="2"/>
  <c r="M24" i="2" s="1"/>
  <c r="J25" i="2"/>
  <c r="L25" i="2" s="1"/>
  <c r="K25" i="2"/>
  <c r="M25" i="2" s="1"/>
  <c r="J26" i="2"/>
  <c r="L26" i="2" s="1"/>
  <c r="K26" i="2"/>
  <c r="M26" i="2" s="1"/>
  <c r="J27" i="2"/>
  <c r="L27" i="2" s="1"/>
  <c r="K27" i="2"/>
  <c r="M27" i="2" s="1"/>
  <c r="J28" i="2"/>
  <c r="L28" i="2" s="1"/>
  <c r="K28" i="2"/>
  <c r="M28" i="2" s="1"/>
  <c r="J29" i="2"/>
  <c r="L29" i="2" s="1"/>
  <c r="K29" i="2"/>
  <c r="M29" i="2" s="1"/>
  <c r="J30" i="2"/>
  <c r="L30" i="2" s="1"/>
  <c r="K30" i="2"/>
  <c r="M30" i="2" s="1"/>
  <c r="J31" i="2"/>
  <c r="L31" i="2" s="1"/>
  <c r="K31" i="2"/>
  <c r="M31" i="2" s="1"/>
  <c r="J32" i="2"/>
  <c r="L32" i="2" s="1"/>
  <c r="K32" i="2"/>
  <c r="M32" i="2" s="1"/>
  <c r="J33" i="2"/>
  <c r="L33" i="2" s="1"/>
  <c r="K33" i="2"/>
  <c r="M33" i="2" s="1"/>
  <c r="J34" i="2"/>
  <c r="L34" i="2" s="1"/>
  <c r="K34" i="2"/>
  <c r="M34" i="2" s="1"/>
  <c r="J35" i="2"/>
  <c r="L35" i="2" s="1"/>
  <c r="K35" i="2"/>
  <c r="M35" i="2" s="1"/>
  <c r="J36" i="2"/>
  <c r="L36" i="2" s="1"/>
  <c r="K36" i="2"/>
  <c r="M36" i="2"/>
  <c r="J37" i="2"/>
  <c r="L37" i="2" s="1"/>
  <c r="K37" i="2"/>
  <c r="M37" i="2" s="1"/>
  <c r="J38" i="2"/>
  <c r="L38" i="2" s="1"/>
  <c r="K38" i="2"/>
  <c r="M38" i="2"/>
  <c r="J39" i="2"/>
  <c r="L39" i="2" s="1"/>
  <c r="K39" i="2"/>
  <c r="M39" i="2" s="1"/>
  <c r="J40" i="2"/>
  <c r="L40" i="2" s="1"/>
  <c r="K40" i="2"/>
  <c r="M40" i="2" s="1"/>
  <c r="J41" i="2"/>
  <c r="L41" i="2" s="1"/>
  <c r="K41" i="2"/>
  <c r="M41" i="2" s="1"/>
  <c r="J42" i="2"/>
  <c r="K42" i="2"/>
  <c r="M42" i="2" s="1"/>
  <c r="L42" i="2"/>
  <c r="J43" i="2"/>
  <c r="L43" i="2" s="1"/>
  <c r="K43" i="2"/>
  <c r="M43" i="2" s="1"/>
  <c r="J44" i="2"/>
  <c r="L44" i="2" s="1"/>
  <c r="K44" i="2"/>
  <c r="M44" i="2" s="1"/>
  <c r="J45" i="2"/>
  <c r="L45" i="2" s="1"/>
  <c r="K45" i="2"/>
  <c r="M45" i="2" s="1"/>
  <c r="J46" i="2"/>
  <c r="L46" i="2" s="1"/>
  <c r="K46" i="2"/>
  <c r="M46" i="2" s="1"/>
  <c r="J47" i="2"/>
  <c r="L47" i="2" s="1"/>
  <c r="K47" i="2"/>
  <c r="M47" i="2" s="1"/>
  <c r="J48" i="2"/>
  <c r="L48" i="2" s="1"/>
  <c r="K48" i="2"/>
  <c r="M48" i="2" s="1"/>
  <c r="J49" i="2"/>
  <c r="L49" i="2" s="1"/>
  <c r="K49" i="2"/>
  <c r="M49" i="2" s="1"/>
  <c r="J50" i="2"/>
  <c r="K50" i="2"/>
  <c r="M50" i="2" s="1"/>
  <c r="L50" i="2"/>
  <c r="J51" i="2"/>
  <c r="L51" i="2" s="1"/>
  <c r="K51" i="2"/>
  <c r="M51" i="2" s="1"/>
  <c r="J52" i="2"/>
  <c r="L52" i="2" s="1"/>
  <c r="K52" i="2"/>
  <c r="M52" i="2"/>
  <c r="J53" i="2"/>
  <c r="L53" i="2" s="1"/>
  <c r="K53" i="2"/>
  <c r="M53" i="2" s="1"/>
  <c r="J54" i="2"/>
  <c r="L54" i="2" s="1"/>
  <c r="K54" i="2"/>
  <c r="M54" i="2" s="1"/>
  <c r="J55" i="2"/>
  <c r="L55" i="2" s="1"/>
  <c r="K55" i="2"/>
  <c r="M55" i="2" s="1"/>
  <c r="J56" i="2"/>
  <c r="L56" i="2" s="1"/>
  <c r="K56" i="2"/>
  <c r="M56" i="2" s="1"/>
  <c r="J57" i="2"/>
  <c r="L57" i="2" s="1"/>
  <c r="K57" i="2"/>
  <c r="M57" i="2" s="1"/>
  <c r="J58" i="2"/>
  <c r="L58" i="2" s="1"/>
  <c r="K58" i="2"/>
  <c r="M58" i="2"/>
  <c r="J59" i="2"/>
  <c r="L59" i="2" s="1"/>
  <c r="K59" i="2"/>
  <c r="M59" i="2" s="1"/>
  <c r="J60" i="2"/>
  <c r="L60" i="2" s="1"/>
  <c r="K60" i="2"/>
  <c r="M60" i="2" s="1"/>
  <c r="J61" i="2"/>
  <c r="L61" i="2" s="1"/>
  <c r="K61" i="2"/>
  <c r="M61" i="2" s="1"/>
  <c r="J62" i="2"/>
  <c r="L62" i="2" s="1"/>
  <c r="K62" i="2"/>
  <c r="M62" i="2" s="1"/>
  <c r="J63" i="2"/>
  <c r="L63" i="2" s="1"/>
  <c r="K63" i="2"/>
  <c r="M63" i="2" s="1"/>
  <c r="J64" i="2"/>
  <c r="L64" i="2" s="1"/>
  <c r="K64" i="2"/>
  <c r="M64" i="2" s="1"/>
  <c r="J65" i="2"/>
  <c r="L65" i="2" s="1"/>
  <c r="K65" i="2"/>
  <c r="M65" i="2" s="1"/>
  <c r="J66" i="2"/>
  <c r="K66" i="2"/>
  <c r="L66" i="2"/>
  <c r="M66" i="2"/>
  <c r="J67" i="2"/>
  <c r="L67" i="2" s="1"/>
  <c r="K67" i="2"/>
  <c r="M67" i="2" s="1"/>
  <c r="J68" i="2"/>
  <c r="L68" i="2" s="1"/>
  <c r="K68" i="2"/>
  <c r="M68" i="2" s="1"/>
  <c r="J69" i="2"/>
  <c r="L69" i="2" s="1"/>
  <c r="K69" i="2"/>
  <c r="M69" i="2" s="1"/>
  <c r="J70" i="2"/>
  <c r="L70" i="2" s="1"/>
  <c r="K70" i="2"/>
  <c r="M70" i="2" s="1"/>
  <c r="J71" i="2"/>
  <c r="L71" i="2" s="1"/>
  <c r="K71" i="2"/>
  <c r="M71" i="2" s="1"/>
  <c r="J72" i="2"/>
  <c r="L72" i="2" s="1"/>
  <c r="K72" i="2"/>
  <c r="M72" i="2" s="1"/>
  <c r="J73" i="2"/>
  <c r="L73" i="2" s="1"/>
  <c r="K73" i="2"/>
  <c r="M73" i="2" s="1"/>
  <c r="J74" i="2"/>
  <c r="L74" i="2" s="1"/>
  <c r="K74" i="2"/>
  <c r="M74" i="2" s="1"/>
  <c r="J75" i="2"/>
  <c r="L75" i="2" s="1"/>
  <c r="K75" i="2"/>
  <c r="M75" i="2" s="1"/>
  <c r="J76" i="2"/>
  <c r="L76" i="2" s="1"/>
  <c r="K76" i="2"/>
  <c r="M76" i="2" s="1"/>
  <c r="J77" i="2"/>
  <c r="L77" i="2" s="1"/>
  <c r="K77" i="2"/>
  <c r="M77" i="2" s="1"/>
  <c r="J78" i="2"/>
  <c r="L78" i="2" s="1"/>
  <c r="K78" i="2"/>
  <c r="M78" i="2" s="1"/>
  <c r="J79" i="2"/>
  <c r="L79" i="2" s="1"/>
  <c r="K79" i="2"/>
  <c r="M79" i="2" s="1"/>
  <c r="J80" i="2"/>
  <c r="L80" i="2" s="1"/>
  <c r="K80" i="2"/>
  <c r="M80" i="2" s="1"/>
  <c r="J81" i="2"/>
  <c r="L81" i="2" s="1"/>
  <c r="K81" i="2"/>
  <c r="M81" i="2" s="1"/>
  <c r="J82" i="2"/>
  <c r="K82" i="2"/>
  <c r="M82" i="2" s="1"/>
  <c r="L82" i="2"/>
  <c r="J83" i="2"/>
  <c r="L83" i="2" s="1"/>
  <c r="K83" i="2"/>
  <c r="M83" i="2" s="1"/>
  <c r="J84" i="2"/>
  <c r="L84" i="2" s="1"/>
  <c r="K84" i="2"/>
  <c r="M84" i="2" s="1"/>
  <c r="J85" i="2"/>
  <c r="L85" i="2" s="1"/>
  <c r="K85" i="2"/>
  <c r="M85" i="2" s="1"/>
  <c r="J86" i="2"/>
  <c r="L86" i="2" s="1"/>
  <c r="K86" i="2"/>
  <c r="M86" i="2" s="1"/>
  <c r="J87" i="2"/>
  <c r="L87" i="2" s="1"/>
  <c r="K87" i="2"/>
  <c r="M87" i="2" s="1"/>
  <c r="J88" i="2"/>
  <c r="L88" i="2" s="1"/>
  <c r="K88" i="2"/>
  <c r="M88" i="2" s="1"/>
  <c r="J89" i="2"/>
  <c r="L89" i="2" s="1"/>
  <c r="K89" i="2"/>
  <c r="M89" i="2" s="1"/>
  <c r="J90" i="2"/>
  <c r="K90" i="2"/>
  <c r="M90" i="2" s="1"/>
  <c r="L90" i="2"/>
  <c r="J91" i="2"/>
  <c r="L91" i="2" s="1"/>
  <c r="K91" i="2"/>
  <c r="M91" i="2" s="1"/>
  <c r="J92" i="2"/>
  <c r="L92" i="2" s="1"/>
  <c r="K92" i="2"/>
  <c r="M92" i="2" s="1"/>
  <c r="J93" i="2"/>
  <c r="L93" i="2" s="1"/>
  <c r="K93" i="2"/>
  <c r="M93" i="2" s="1"/>
  <c r="J94" i="2"/>
  <c r="L94" i="2" s="1"/>
  <c r="K94" i="2"/>
  <c r="M94" i="2" s="1"/>
  <c r="J95" i="2"/>
  <c r="L95" i="2" s="1"/>
  <c r="K95" i="2"/>
  <c r="M95" i="2" s="1"/>
  <c r="J96" i="2"/>
  <c r="L96" i="2" s="1"/>
  <c r="K96" i="2"/>
  <c r="M96" i="2" s="1"/>
  <c r="J97" i="2"/>
  <c r="L97" i="2" s="1"/>
  <c r="K97" i="2"/>
  <c r="M97" i="2" s="1"/>
  <c r="J98" i="2"/>
  <c r="L98" i="2" s="1"/>
  <c r="K98" i="2"/>
  <c r="M98" i="2"/>
  <c r="J99" i="2"/>
  <c r="L99" i="2" s="1"/>
  <c r="K99" i="2"/>
  <c r="M99" i="2" s="1"/>
  <c r="J100" i="2"/>
  <c r="L100" i="2" s="1"/>
  <c r="K100" i="2"/>
  <c r="M100" i="2" s="1"/>
  <c r="J101" i="2"/>
  <c r="L101" i="2" s="1"/>
  <c r="K101" i="2"/>
  <c r="M101" i="2" s="1"/>
  <c r="J102" i="2"/>
  <c r="L102" i="2" s="1"/>
  <c r="K102" i="2"/>
  <c r="M102" i="2" s="1"/>
  <c r="J103" i="2"/>
  <c r="L103" i="2" s="1"/>
  <c r="K103" i="2"/>
  <c r="M103" i="2" s="1"/>
  <c r="J104" i="2"/>
  <c r="L104" i="2" s="1"/>
  <c r="K104" i="2"/>
  <c r="M104" i="2" s="1"/>
  <c r="J105" i="2"/>
  <c r="L105" i="2" s="1"/>
  <c r="K105" i="2"/>
  <c r="M105" i="2" s="1"/>
  <c r="J106" i="2"/>
  <c r="K106" i="2"/>
  <c r="L106" i="2"/>
  <c r="M106" i="2"/>
  <c r="J107" i="2"/>
  <c r="L107" i="2" s="1"/>
  <c r="K107" i="2"/>
  <c r="M107" i="2" s="1"/>
  <c r="J108" i="2"/>
  <c r="L108" i="2" s="1"/>
  <c r="K108" i="2"/>
  <c r="M108" i="2" s="1"/>
  <c r="J109" i="2"/>
  <c r="L109" i="2" s="1"/>
  <c r="K109" i="2"/>
  <c r="M109" i="2" s="1"/>
  <c r="J110" i="2"/>
  <c r="L110" i="2" s="1"/>
  <c r="K110" i="2"/>
  <c r="M110" i="2" s="1"/>
  <c r="J111" i="2"/>
  <c r="L111" i="2" s="1"/>
  <c r="K111" i="2"/>
  <c r="M111" i="2" s="1"/>
  <c r="J112" i="2"/>
  <c r="L112" i="2" s="1"/>
  <c r="K112" i="2"/>
  <c r="M112" i="2" s="1"/>
  <c r="J113" i="2"/>
  <c r="L113" i="2" s="1"/>
  <c r="K113" i="2"/>
  <c r="M113" i="2" s="1"/>
  <c r="J114" i="2"/>
  <c r="L114" i="2" s="1"/>
  <c r="K114" i="2"/>
  <c r="M114" i="2" s="1"/>
  <c r="J115" i="2"/>
  <c r="L115" i="2" s="1"/>
  <c r="K115" i="2"/>
  <c r="M115" i="2" s="1"/>
  <c r="J116" i="2"/>
  <c r="L116" i="2" s="1"/>
  <c r="K116" i="2"/>
  <c r="M116" i="2" s="1"/>
  <c r="J117" i="2"/>
  <c r="L117" i="2" s="1"/>
  <c r="K117" i="2"/>
  <c r="M117" i="2" s="1"/>
  <c r="J118" i="2"/>
  <c r="L118" i="2" s="1"/>
  <c r="K118" i="2"/>
  <c r="M118" i="2" s="1"/>
  <c r="J119" i="2"/>
  <c r="L119" i="2" s="1"/>
  <c r="K119" i="2"/>
  <c r="M119" i="2" s="1"/>
  <c r="J120" i="2"/>
  <c r="L120" i="2" s="1"/>
  <c r="K120" i="2"/>
  <c r="M120" i="2" s="1"/>
  <c r="J121" i="2"/>
  <c r="L121" i="2" s="1"/>
  <c r="K121" i="2"/>
  <c r="M121" i="2" s="1"/>
  <c r="J122" i="2"/>
  <c r="K122" i="2"/>
  <c r="M122" i="2" s="1"/>
  <c r="L122" i="2"/>
  <c r="J123" i="2"/>
  <c r="L123" i="2" s="1"/>
  <c r="K123" i="2"/>
  <c r="M123" i="2" s="1"/>
  <c r="J124" i="2"/>
  <c r="L124" i="2" s="1"/>
  <c r="K124" i="2"/>
  <c r="M124" i="2" s="1"/>
  <c r="J125" i="2"/>
  <c r="L125" i="2" s="1"/>
  <c r="K125" i="2"/>
  <c r="M125" i="2" s="1"/>
  <c r="J126" i="2"/>
  <c r="L126" i="2" s="1"/>
  <c r="K126" i="2"/>
  <c r="M126" i="2" s="1"/>
  <c r="J127" i="2"/>
  <c r="L127" i="2" s="1"/>
  <c r="K127" i="2"/>
  <c r="M127" i="2" s="1"/>
  <c r="J128" i="2"/>
  <c r="K128" i="2"/>
  <c r="L128" i="2"/>
  <c r="M128" i="2"/>
  <c r="J129" i="2"/>
  <c r="L129" i="2" s="1"/>
  <c r="K129" i="2"/>
  <c r="M129" i="2" s="1"/>
  <c r="J130" i="2"/>
  <c r="L130" i="2" s="1"/>
  <c r="K130" i="2"/>
  <c r="M130" i="2" s="1"/>
  <c r="J131" i="2"/>
  <c r="L131" i="2" s="1"/>
  <c r="K131" i="2"/>
  <c r="M131" i="2" s="1"/>
  <c r="J132" i="2"/>
  <c r="L132" i="2" s="1"/>
  <c r="K132" i="2"/>
  <c r="M132" i="2" s="1"/>
  <c r="J133" i="2"/>
  <c r="L133" i="2" s="1"/>
  <c r="K133" i="2"/>
  <c r="M133" i="2" s="1"/>
  <c r="J134" i="2"/>
  <c r="L134" i="2" s="1"/>
  <c r="K134" i="2"/>
  <c r="M134" i="2" s="1"/>
  <c r="J135" i="2"/>
  <c r="L135" i="2" s="1"/>
  <c r="K135" i="2"/>
  <c r="M135" i="2" s="1"/>
  <c r="J136" i="2"/>
  <c r="L136" i="2" s="1"/>
  <c r="K136" i="2"/>
  <c r="M136" i="2" s="1"/>
  <c r="J137" i="2"/>
  <c r="L137" i="2" s="1"/>
  <c r="K137" i="2"/>
  <c r="M137" i="2" s="1"/>
  <c r="J138" i="2"/>
  <c r="L138" i="2" s="1"/>
  <c r="K138" i="2"/>
  <c r="M138" i="2" s="1"/>
  <c r="J139" i="2"/>
  <c r="L139" i="2" s="1"/>
  <c r="K139" i="2"/>
  <c r="M139" i="2" s="1"/>
  <c r="J140" i="2"/>
  <c r="L140" i="2" s="1"/>
  <c r="K140" i="2"/>
  <c r="M140" i="2"/>
  <c r="J141" i="2"/>
  <c r="L141" i="2" s="1"/>
  <c r="K141" i="2"/>
  <c r="M141" i="2" s="1"/>
  <c r="J142" i="2"/>
  <c r="L142" i="2" s="1"/>
  <c r="K142" i="2"/>
  <c r="M142" i="2" s="1"/>
  <c r="J143" i="2"/>
  <c r="L143" i="2" s="1"/>
  <c r="K143" i="2"/>
  <c r="M143" i="2" s="1"/>
  <c r="J144" i="2"/>
  <c r="L144" i="2" s="1"/>
  <c r="K144" i="2"/>
  <c r="M144" i="2"/>
  <c r="J145" i="2"/>
  <c r="L145" i="2" s="1"/>
  <c r="K145" i="2"/>
  <c r="M145" i="2" s="1"/>
  <c r="J146" i="2"/>
  <c r="L146" i="2" s="1"/>
  <c r="K146" i="2"/>
  <c r="M146" i="2" s="1"/>
  <c r="J147" i="2"/>
  <c r="L147" i="2" s="1"/>
  <c r="K147" i="2"/>
  <c r="M147" i="2" s="1"/>
  <c r="J148" i="2"/>
  <c r="L148" i="2" s="1"/>
  <c r="K148" i="2"/>
  <c r="M148" i="2" s="1"/>
  <c r="J149" i="2"/>
  <c r="L149" i="2" s="1"/>
  <c r="K149" i="2"/>
  <c r="M149" i="2" s="1"/>
  <c r="J150" i="2"/>
  <c r="L150" i="2" s="1"/>
  <c r="K150" i="2"/>
  <c r="M150" i="2" s="1"/>
  <c r="J151" i="2"/>
  <c r="L151" i="2" s="1"/>
  <c r="K151" i="2"/>
  <c r="M151" i="2" s="1"/>
  <c r="J152" i="2"/>
  <c r="L152" i="2" s="1"/>
  <c r="K152" i="2"/>
  <c r="M152" i="2" s="1"/>
  <c r="J153" i="2"/>
  <c r="L153" i="2" s="1"/>
  <c r="K153" i="2"/>
  <c r="M153" i="2" s="1"/>
  <c r="J154" i="2"/>
  <c r="K154" i="2"/>
  <c r="M154" i="2" s="1"/>
  <c r="L154" i="2"/>
  <c r="J155" i="2"/>
  <c r="L155" i="2" s="1"/>
  <c r="K155" i="2"/>
  <c r="M155" i="2" s="1"/>
  <c r="J156" i="2"/>
  <c r="K156" i="2"/>
  <c r="M156" i="2" s="1"/>
  <c r="L156" i="2"/>
  <c r="J157" i="2"/>
  <c r="L157" i="2" s="1"/>
  <c r="K157" i="2"/>
  <c r="M157" i="2" s="1"/>
  <c r="J158" i="2"/>
  <c r="L158" i="2" s="1"/>
  <c r="K158" i="2"/>
  <c r="M158" i="2"/>
  <c r="J159" i="2"/>
  <c r="L159" i="2" s="1"/>
  <c r="K159" i="2"/>
  <c r="M159" i="2"/>
  <c r="J160" i="2"/>
  <c r="L160" i="2" s="1"/>
  <c r="K160" i="2"/>
  <c r="M160" i="2" s="1"/>
  <c r="J161" i="2"/>
  <c r="L161" i="2" s="1"/>
  <c r="K161" i="2"/>
  <c r="M161" i="2" s="1"/>
  <c r="J162" i="2"/>
  <c r="L162" i="2" s="1"/>
  <c r="K162" i="2"/>
  <c r="M162" i="2" s="1"/>
  <c r="J163" i="2"/>
  <c r="L163" i="2" s="1"/>
  <c r="K163" i="2"/>
  <c r="M163" i="2" s="1"/>
  <c r="J164" i="2"/>
  <c r="L164" i="2" s="1"/>
  <c r="K164" i="2"/>
  <c r="M164" i="2" s="1"/>
  <c r="J165" i="2"/>
  <c r="L165" i="2" s="1"/>
  <c r="K165" i="2"/>
  <c r="M165" i="2" s="1"/>
  <c r="J166" i="2"/>
  <c r="L166" i="2" s="1"/>
  <c r="K166" i="2"/>
  <c r="M166" i="2" s="1"/>
  <c r="J167" i="2"/>
  <c r="L167" i="2" s="1"/>
  <c r="K167" i="2"/>
  <c r="M167" i="2"/>
  <c r="J168" i="2"/>
  <c r="L168" i="2" s="1"/>
  <c r="K168" i="2"/>
  <c r="M168" i="2" s="1"/>
  <c r="J169" i="2"/>
  <c r="L169" i="2" s="1"/>
  <c r="K169" i="2"/>
  <c r="M169" i="2" s="1"/>
  <c r="J170" i="2"/>
  <c r="L170" i="2" s="1"/>
  <c r="K170" i="2"/>
  <c r="M170" i="2"/>
  <c r="J171" i="2"/>
  <c r="L171" i="2" s="1"/>
  <c r="K171" i="2"/>
  <c r="M171" i="2" s="1"/>
  <c r="J172" i="2"/>
  <c r="L172" i="2" s="1"/>
  <c r="K172" i="2"/>
  <c r="M172" i="2" s="1"/>
  <c r="J173" i="2"/>
  <c r="L173" i="2" s="1"/>
  <c r="K173" i="2"/>
  <c r="M173" i="2" s="1"/>
  <c r="J174" i="2"/>
  <c r="K174" i="2"/>
  <c r="L174" i="2"/>
  <c r="M174" i="2"/>
  <c r="J175" i="2"/>
  <c r="L175" i="2" s="1"/>
  <c r="K175" i="2"/>
  <c r="M175" i="2" s="1"/>
  <c r="J176" i="2"/>
  <c r="K176" i="2"/>
  <c r="M176" i="2" s="1"/>
  <c r="L176" i="2"/>
  <c r="J177" i="2"/>
  <c r="L177" i="2" s="1"/>
  <c r="K177" i="2"/>
  <c r="M177" i="2" s="1"/>
  <c r="J178" i="2"/>
  <c r="L178" i="2" s="1"/>
  <c r="K178" i="2"/>
  <c r="M178" i="2"/>
  <c r="J179" i="2"/>
  <c r="L179" i="2" s="1"/>
  <c r="K179" i="2"/>
  <c r="M179" i="2" s="1"/>
  <c r="J180" i="2"/>
  <c r="L180" i="2" s="1"/>
  <c r="K180" i="2"/>
  <c r="M180" i="2" s="1"/>
  <c r="J181" i="2"/>
  <c r="L181" i="2" s="1"/>
  <c r="K181" i="2"/>
  <c r="M181" i="2" s="1"/>
  <c r="J182" i="2"/>
  <c r="K182" i="2"/>
  <c r="L182" i="2"/>
  <c r="M182" i="2"/>
  <c r="J183" i="2"/>
  <c r="L183" i="2" s="1"/>
  <c r="K183" i="2"/>
  <c r="M183" i="2" s="1"/>
  <c r="J184" i="2"/>
  <c r="K184" i="2"/>
  <c r="M184" i="2" s="1"/>
  <c r="L184" i="2"/>
  <c r="J185" i="2"/>
  <c r="L185" i="2" s="1"/>
  <c r="K185" i="2"/>
  <c r="M185" i="2" s="1"/>
  <c r="J186" i="2"/>
  <c r="L186" i="2" s="1"/>
  <c r="K186" i="2"/>
  <c r="M186" i="2"/>
  <c r="J187" i="2"/>
  <c r="L187" i="2" s="1"/>
  <c r="K187" i="2"/>
  <c r="M187" i="2" s="1"/>
  <c r="J188" i="2"/>
  <c r="L188" i="2" s="1"/>
  <c r="K188" i="2"/>
  <c r="M188" i="2" s="1"/>
  <c r="J189" i="2"/>
  <c r="L189" i="2" s="1"/>
  <c r="K189" i="2"/>
  <c r="M189" i="2" s="1"/>
  <c r="J190" i="2"/>
  <c r="K190" i="2"/>
  <c r="M190" i="2" s="1"/>
  <c r="L190" i="2"/>
  <c r="J191" i="2"/>
  <c r="L191" i="2" s="1"/>
  <c r="K191" i="2"/>
  <c r="M191" i="2" s="1"/>
  <c r="J192" i="2"/>
  <c r="K192" i="2"/>
  <c r="M192" i="2" s="1"/>
  <c r="L192" i="2"/>
  <c r="J193" i="2"/>
  <c r="L193" i="2" s="1"/>
  <c r="K193" i="2"/>
  <c r="M193" i="2" s="1"/>
  <c r="J194" i="2"/>
  <c r="L194" i="2" s="1"/>
  <c r="K194" i="2"/>
  <c r="M194" i="2" s="1"/>
  <c r="J195" i="2"/>
  <c r="L195" i="2" s="1"/>
  <c r="K195" i="2"/>
  <c r="M195" i="2" s="1"/>
  <c r="J196" i="2"/>
  <c r="K196" i="2"/>
  <c r="L196" i="2"/>
  <c r="M196" i="2"/>
  <c r="J197" i="2"/>
  <c r="L197" i="2" s="1"/>
  <c r="K197" i="2"/>
  <c r="M197" i="2" s="1"/>
  <c r="J198" i="2"/>
  <c r="K198" i="2"/>
  <c r="M198" i="2" s="1"/>
  <c r="L198" i="2"/>
  <c r="J199" i="2"/>
  <c r="L199" i="2" s="1"/>
  <c r="K199" i="2"/>
  <c r="M199" i="2" s="1"/>
  <c r="J200" i="2"/>
  <c r="L200" i="2" s="1"/>
  <c r="K200" i="2"/>
  <c r="M200" i="2" s="1"/>
  <c r="J201" i="2"/>
  <c r="L201" i="2" s="1"/>
  <c r="K201" i="2"/>
  <c r="M201" i="2" s="1"/>
  <c r="J202" i="2"/>
  <c r="L202" i="2" s="1"/>
  <c r="K202" i="2"/>
  <c r="M202" i="2"/>
  <c r="J203" i="2"/>
  <c r="L203" i="2" s="1"/>
  <c r="K203" i="2"/>
  <c r="M203" i="2" s="1"/>
  <c r="J204" i="2"/>
  <c r="L204" i="2" s="1"/>
  <c r="K204" i="2"/>
  <c r="M204" i="2"/>
  <c r="J205" i="2"/>
  <c r="L205" i="2" s="1"/>
  <c r="K205" i="2"/>
  <c r="M205" i="2" s="1"/>
  <c r="J206" i="2"/>
  <c r="L206" i="2" s="1"/>
  <c r="K206" i="2"/>
  <c r="M206" i="2" s="1"/>
  <c r="J207" i="2"/>
  <c r="L207" i="2" s="1"/>
  <c r="K207" i="2"/>
  <c r="M207" i="2" s="1"/>
  <c r="J208" i="2"/>
  <c r="L208" i="2" s="1"/>
  <c r="K208" i="2"/>
  <c r="M208" i="2" s="1"/>
  <c r="J209" i="2"/>
  <c r="L209" i="2" s="1"/>
  <c r="K209" i="2"/>
  <c r="M209" i="2" s="1"/>
  <c r="J210" i="2"/>
  <c r="L210" i="2" s="1"/>
  <c r="K210" i="2"/>
  <c r="M210" i="2" s="1"/>
  <c r="J211" i="2"/>
  <c r="L211" i="2" s="1"/>
  <c r="K211" i="2"/>
  <c r="M211" i="2" s="1"/>
  <c r="J212" i="2"/>
  <c r="L212" i="2" s="1"/>
  <c r="K212" i="2"/>
  <c r="M212" i="2"/>
  <c r="J213" i="2"/>
  <c r="L213" i="2" s="1"/>
  <c r="K213" i="2"/>
  <c r="M213" i="2" s="1"/>
  <c r="J214" i="2"/>
  <c r="K214" i="2"/>
  <c r="M214" i="2" s="1"/>
  <c r="L214" i="2"/>
  <c r="J215" i="2"/>
  <c r="L215" i="2" s="1"/>
  <c r="K215" i="2"/>
  <c r="M215" i="2" s="1"/>
  <c r="J216" i="2"/>
  <c r="L216" i="2" s="1"/>
  <c r="K216" i="2"/>
  <c r="M216" i="2" s="1"/>
  <c r="J217" i="2"/>
  <c r="L217" i="2" s="1"/>
  <c r="K217" i="2"/>
  <c r="M217" i="2" s="1"/>
  <c r="J218" i="2"/>
  <c r="K218" i="2"/>
  <c r="M218" i="2" s="1"/>
  <c r="L218" i="2"/>
  <c r="J219" i="2"/>
  <c r="L219" i="2" s="1"/>
  <c r="K219" i="2"/>
  <c r="M219" i="2" s="1"/>
  <c r="J220" i="2"/>
  <c r="L220" i="2" s="1"/>
  <c r="K220" i="2"/>
  <c r="M220" i="2" s="1"/>
  <c r="J221" i="2"/>
  <c r="L221" i="2" s="1"/>
  <c r="K221" i="2"/>
  <c r="M221" i="2" s="1"/>
  <c r="J222" i="2"/>
  <c r="K222" i="2"/>
  <c r="M222" i="2" s="1"/>
  <c r="L222" i="2"/>
  <c r="J223" i="2"/>
  <c r="L223" i="2" s="1"/>
  <c r="K223" i="2"/>
  <c r="M223" i="2" s="1"/>
  <c r="J224" i="2"/>
  <c r="L224" i="2" s="1"/>
  <c r="K224" i="2"/>
  <c r="M224" i="2" s="1"/>
  <c r="J225" i="2"/>
  <c r="L225" i="2" s="1"/>
  <c r="K225" i="2"/>
  <c r="M225" i="2" s="1"/>
  <c r="J226" i="2"/>
  <c r="K226" i="2"/>
  <c r="M226" i="2" s="1"/>
  <c r="L226" i="2"/>
  <c r="J227" i="2"/>
  <c r="L227" i="2" s="1"/>
  <c r="K227" i="2"/>
  <c r="M227" i="2" s="1"/>
  <c r="J228" i="2"/>
  <c r="L228" i="2" s="1"/>
  <c r="K228" i="2"/>
  <c r="M228" i="2" s="1"/>
  <c r="J229" i="2"/>
  <c r="L229" i="2" s="1"/>
  <c r="K229" i="2"/>
  <c r="M229" i="2" s="1"/>
  <c r="J230" i="2"/>
  <c r="L230" i="2" s="1"/>
  <c r="K230" i="2"/>
  <c r="M230" i="2" s="1"/>
  <c r="J231" i="2"/>
  <c r="L231" i="2" s="1"/>
  <c r="K231" i="2"/>
  <c r="M231" i="2" s="1"/>
  <c r="J232" i="2"/>
  <c r="L232" i="2" s="1"/>
  <c r="K232" i="2"/>
  <c r="M232" i="2" s="1"/>
  <c r="J233" i="2"/>
  <c r="L233" i="2" s="1"/>
  <c r="K233" i="2"/>
  <c r="M233" i="2" s="1"/>
  <c r="J234" i="2"/>
  <c r="L234" i="2" s="1"/>
  <c r="K234" i="2"/>
  <c r="M234" i="2" s="1"/>
  <c r="J235" i="2"/>
  <c r="L235" i="2" s="1"/>
  <c r="K235" i="2"/>
  <c r="M235" i="2" s="1"/>
  <c r="J236" i="2"/>
  <c r="L236" i="2" s="1"/>
  <c r="K236" i="2"/>
  <c r="M236" i="2" s="1"/>
  <c r="J237" i="2"/>
  <c r="L237" i="2" s="1"/>
  <c r="K237" i="2"/>
  <c r="M237" i="2" s="1"/>
  <c r="J238" i="2"/>
  <c r="K238" i="2"/>
  <c r="M238" i="2" s="1"/>
  <c r="L238" i="2"/>
  <c r="J239" i="2"/>
  <c r="L239" i="2" s="1"/>
  <c r="K239" i="2"/>
  <c r="M239" i="2" s="1"/>
  <c r="J240" i="2"/>
  <c r="L240" i="2" s="1"/>
  <c r="K240" i="2"/>
  <c r="M240" i="2" s="1"/>
  <c r="J241" i="2"/>
  <c r="L241" i="2" s="1"/>
  <c r="K241" i="2"/>
  <c r="M241" i="2" s="1"/>
  <c r="J242" i="2"/>
  <c r="L242" i="2" s="1"/>
  <c r="K242" i="2"/>
  <c r="M242" i="2" s="1"/>
  <c r="J243" i="2"/>
  <c r="L243" i="2" s="1"/>
  <c r="K243" i="2"/>
  <c r="M243" i="2" s="1"/>
  <c r="J244" i="2"/>
  <c r="L244" i="2" s="1"/>
  <c r="K244" i="2"/>
  <c r="M244" i="2" s="1"/>
  <c r="J245" i="2"/>
  <c r="L245" i="2" s="1"/>
  <c r="K245" i="2"/>
  <c r="M245" i="2" s="1"/>
  <c r="J246" i="2"/>
  <c r="K246" i="2"/>
  <c r="M246" i="2" s="1"/>
  <c r="L246" i="2"/>
  <c r="J247" i="2"/>
  <c r="L247" i="2" s="1"/>
  <c r="K247" i="2"/>
  <c r="M247" i="2" s="1"/>
  <c r="J248" i="2"/>
  <c r="L248" i="2" s="1"/>
  <c r="K248" i="2"/>
  <c r="M248" i="2" s="1"/>
  <c r="J249" i="2"/>
  <c r="L249" i="2" s="1"/>
  <c r="K249" i="2"/>
  <c r="M249" i="2" s="1"/>
  <c r="J250" i="2"/>
  <c r="L250" i="2" s="1"/>
  <c r="K250" i="2"/>
  <c r="M250" i="2" s="1"/>
  <c r="J251" i="2"/>
  <c r="L251" i="2" s="1"/>
  <c r="K251" i="2"/>
  <c r="M251" i="2" s="1"/>
  <c r="J252" i="2"/>
  <c r="L252" i="2" s="1"/>
  <c r="K252" i="2"/>
  <c r="M252" i="2" s="1"/>
  <c r="J253" i="2"/>
  <c r="L253" i="2" s="1"/>
  <c r="K253" i="2"/>
  <c r="M253" i="2" s="1"/>
  <c r="J254" i="2"/>
  <c r="L254" i="2" s="1"/>
  <c r="K254" i="2"/>
  <c r="M254" i="2" s="1"/>
  <c r="J255" i="2"/>
  <c r="L255" i="2" s="1"/>
  <c r="K255" i="2"/>
  <c r="M255" i="2" s="1"/>
  <c r="J256" i="2"/>
  <c r="L256" i="2" s="1"/>
  <c r="K256" i="2"/>
  <c r="M256" i="2" s="1"/>
  <c r="J257" i="2"/>
  <c r="L257" i="2" s="1"/>
  <c r="K257" i="2"/>
  <c r="M257" i="2" s="1"/>
  <c r="J258" i="2"/>
  <c r="K258" i="2"/>
  <c r="M258" i="2" s="1"/>
  <c r="L258" i="2"/>
  <c r="J259" i="2"/>
  <c r="L259" i="2" s="1"/>
  <c r="K259" i="2"/>
  <c r="M259" i="2" s="1"/>
  <c r="J260" i="2"/>
  <c r="L260" i="2" s="1"/>
  <c r="K260" i="2"/>
  <c r="M260" i="2" s="1"/>
  <c r="J261" i="2"/>
  <c r="L261" i="2" s="1"/>
  <c r="K261" i="2"/>
  <c r="M261" i="2" s="1"/>
  <c r="J262" i="2"/>
  <c r="L262" i="2" s="1"/>
  <c r="K262" i="2"/>
  <c r="M262" i="2" s="1"/>
  <c r="J263" i="2"/>
  <c r="L263" i="2" s="1"/>
  <c r="K263" i="2"/>
  <c r="M263" i="2" s="1"/>
  <c r="J264" i="2"/>
  <c r="L264" i="2" s="1"/>
  <c r="K264" i="2"/>
  <c r="M264" i="2"/>
  <c r="J265" i="2"/>
  <c r="K265" i="2"/>
  <c r="M265" i="2" s="1"/>
  <c r="L265" i="2"/>
  <c r="J266" i="2"/>
  <c r="L266" i="2" s="1"/>
  <c r="K266" i="2"/>
  <c r="M266" i="2" s="1"/>
  <c r="J267" i="2"/>
  <c r="L267" i="2" s="1"/>
  <c r="K267" i="2"/>
  <c r="M267" i="2" s="1"/>
  <c r="J268" i="2"/>
  <c r="L268" i="2" s="1"/>
  <c r="K268" i="2"/>
  <c r="M268" i="2" s="1"/>
  <c r="J269" i="2"/>
  <c r="L269" i="2" s="1"/>
  <c r="K269" i="2"/>
  <c r="M269" i="2" s="1"/>
  <c r="J270" i="2"/>
  <c r="L270" i="2" s="1"/>
  <c r="K270" i="2"/>
  <c r="M270" i="2" s="1"/>
  <c r="J271" i="2"/>
  <c r="L271" i="2" s="1"/>
  <c r="K271" i="2"/>
  <c r="M271" i="2" s="1"/>
  <c r="J272" i="2"/>
  <c r="L272" i="2" s="1"/>
  <c r="K272" i="2"/>
  <c r="M272" i="2" s="1"/>
  <c r="J273" i="2"/>
  <c r="L273" i="2" s="1"/>
  <c r="K273" i="2"/>
  <c r="M273" i="2" s="1"/>
  <c r="J274" i="2"/>
  <c r="L274" i="2" s="1"/>
  <c r="K274" i="2"/>
  <c r="M274" i="2"/>
  <c r="J275" i="2"/>
  <c r="L275" i="2" s="1"/>
  <c r="K275" i="2"/>
  <c r="M275" i="2" s="1"/>
  <c r="J276" i="2"/>
  <c r="L276" i="2" s="1"/>
  <c r="K276" i="2"/>
  <c r="M276" i="2" s="1"/>
  <c r="J277" i="2"/>
  <c r="L277" i="2" s="1"/>
  <c r="K277" i="2"/>
  <c r="M277" i="2" s="1"/>
  <c r="J278" i="2"/>
  <c r="K278" i="2"/>
  <c r="M278" i="2" s="1"/>
  <c r="L278" i="2"/>
  <c r="J279" i="2"/>
  <c r="L279" i="2" s="1"/>
  <c r="K279" i="2"/>
  <c r="M279" i="2" s="1"/>
  <c r="J280" i="2"/>
  <c r="L280" i="2" s="1"/>
  <c r="K280" i="2"/>
  <c r="M280" i="2" s="1"/>
  <c r="J281" i="2"/>
  <c r="L281" i="2" s="1"/>
  <c r="K281" i="2"/>
  <c r="M281" i="2" s="1"/>
  <c r="J282" i="2"/>
  <c r="L282" i="2" s="1"/>
  <c r="K282" i="2"/>
  <c r="M282" i="2" s="1"/>
  <c r="J283" i="2"/>
  <c r="L283" i="2" s="1"/>
  <c r="K283" i="2"/>
  <c r="M283" i="2" s="1"/>
  <c r="J284" i="2"/>
  <c r="K284" i="2"/>
  <c r="M284" i="2" s="1"/>
  <c r="L284" i="2"/>
  <c r="J285" i="2"/>
  <c r="L285" i="2" s="1"/>
  <c r="K285" i="2"/>
  <c r="M285" i="2" s="1"/>
  <c r="J286" i="2"/>
  <c r="K286" i="2"/>
  <c r="M286" i="2" s="1"/>
  <c r="L286" i="2"/>
  <c r="J287" i="2"/>
  <c r="K287" i="2"/>
  <c r="M287" i="2" s="1"/>
  <c r="L287" i="2"/>
  <c r="J288" i="2"/>
  <c r="L288" i="2" s="1"/>
  <c r="K288" i="2"/>
  <c r="M288" i="2"/>
  <c r="J289" i="2"/>
  <c r="L289" i="2" s="1"/>
  <c r="K289" i="2"/>
  <c r="M289" i="2" s="1"/>
  <c r="J290" i="2"/>
  <c r="L290" i="2" s="1"/>
  <c r="K290" i="2"/>
  <c r="M290" i="2" s="1"/>
  <c r="J291" i="2"/>
  <c r="L291" i="2" s="1"/>
  <c r="K291" i="2"/>
  <c r="M291" i="2" s="1"/>
  <c r="J292" i="2"/>
  <c r="L292" i="2" s="1"/>
  <c r="K292" i="2"/>
  <c r="M292" i="2" s="1"/>
  <c r="J293" i="2"/>
  <c r="K293" i="2"/>
  <c r="M293" i="2" s="1"/>
  <c r="L293" i="2"/>
  <c r="J294" i="2"/>
  <c r="L294" i="2" s="1"/>
  <c r="K294" i="2"/>
  <c r="M294" i="2" s="1"/>
  <c r="J295" i="2"/>
  <c r="L295" i="2" s="1"/>
  <c r="K295" i="2"/>
  <c r="M295" i="2" s="1"/>
  <c r="J296" i="2"/>
  <c r="L296" i="2" s="1"/>
  <c r="K296" i="2"/>
  <c r="M296" i="2" s="1"/>
  <c r="J297" i="2"/>
  <c r="K297" i="2"/>
  <c r="M297" i="2" s="1"/>
  <c r="L297" i="2"/>
  <c r="J298" i="2"/>
  <c r="L298" i="2" s="1"/>
  <c r="K298" i="2"/>
  <c r="M298" i="2" s="1"/>
  <c r="J299" i="2"/>
  <c r="L299" i="2" s="1"/>
  <c r="K299" i="2"/>
  <c r="M299" i="2" s="1"/>
  <c r="J300" i="2"/>
  <c r="L300" i="2" s="1"/>
  <c r="K300" i="2"/>
  <c r="M300" i="2" s="1"/>
  <c r="J301" i="2"/>
  <c r="L301" i="2" s="1"/>
  <c r="K301" i="2"/>
  <c r="M301" i="2" s="1"/>
  <c r="J302" i="2"/>
  <c r="K302" i="2"/>
  <c r="M302" i="2" s="1"/>
  <c r="L302" i="2"/>
  <c r="J303" i="2"/>
  <c r="L303" i="2" s="1"/>
  <c r="K303" i="2"/>
  <c r="M303" i="2" s="1"/>
  <c r="J304" i="2"/>
  <c r="L304" i="2" s="1"/>
  <c r="K304" i="2"/>
  <c r="M304" i="2"/>
  <c r="J305" i="2"/>
  <c r="L305" i="2" s="1"/>
  <c r="K305" i="2"/>
  <c r="M305" i="2" s="1"/>
  <c r="J306" i="2"/>
  <c r="K306" i="2"/>
  <c r="M306" i="2" s="1"/>
  <c r="L306" i="2"/>
  <c r="J307" i="2"/>
  <c r="L307" i="2" s="1"/>
  <c r="K307" i="2"/>
  <c r="M307" i="2" s="1"/>
  <c r="J308" i="2"/>
  <c r="K308" i="2"/>
  <c r="L308" i="2"/>
  <c r="M308" i="2"/>
  <c r="J309" i="2"/>
  <c r="L309" i="2" s="1"/>
  <c r="K309" i="2"/>
  <c r="M309" i="2" s="1"/>
  <c r="J310" i="2"/>
  <c r="L310" i="2" s="1"/>
  <c r="K310" i="2"/>
  <c r="M310" i="2"/>
  <c r="J311" i="2"/>
  <c r="L311" i="2" s="1"/>
  <c r="K311" i="2"/>
  <c r="M311" i="2"/>
  <c r="J312" i="2"/>
  <c r="L312" i="2" s="1"/>
  <c r="K312" i="2"/>
  <c r="M312" i="2" s="1"/>
  <c r="J313" i="2"/>
  <c r="L313" i="2" s="1"/>
  <c r="K313" i="2"/>
  <c r="M313" i="2" s="1"/>
  <c r="J314" i="2"/>
  <c r="L314" i="2" s="1"/>
  <c r="K314" i="2"/>
  <c r="M314" i="2" s="1"/>
  <c r="J315" i="2"/>
  <c r="L315" i="2" s="1"/>
  <c r="K315" i="2"/>
  <c r="M315" i="2" s="1"/>
  <c r="J316" i="2"/>
  <c r="K316" i="2"/>
  <c r="M316" i="2" s="1"/>
  <c r="L316" i="2"/>
  <c r="J317" i="2"/>
  <c r="L317" i="2" s="1"/>
  <c r="K317" i="2"/>
  <c r="M317" i="2"/>
  <c r="J318" i="2"/>
  <c r="K318" i="2"/>
  <c r="L318" i="2"/>
  <c r="M318" i="2"/>
  <c r="J319" i="2"/>
  <c r="L319" i="2" s="1"/>
  <c r="K319" i="2"/>
  <c r="M319" i="2" s="1"/>
  <c r="J320" i="2"/>
  <c r="L320" i="2" s="1"/>
  <c r="K320" i="2"/>
  <c r="M320" i="2"/>
  <c r="J321" i="2"/>
  <c r="L321" i="2" s="1"/>
  <c r="K321" i="2"/>
  <c r="M321" i="2" s="1"/>
  <c r="J322" i="2"/>
  <c r="K322" i="2"/>
  <c r="M322" i="2" s="1"/>
  <c r="L322" i="2"/>
  <c r="J323" i="2"/>
  <c r="L323" i="2" s="1"/>
  <c r="K323" i="2"/>
  <c r="M323" i="2" s="1"/>
  <c r="J324" i="2"/>
  <c r="K324" i="2"/>
  <c r="L324" i="2"/>
  <c r="M324" i="2"/>
  <c r="J325" i="2"/>
  <c r="L325" i="2" s="1"/>
  <c r="K325" i="2"/>
  <c r="M325" i="2" s="1"/>
  <c r="J326" i="2"/>
  <c r="L326" i="2" s="1"/>
  <c r="K326" i="2"/>
  <c r="M326" i="2"/>
  <c r="J327" i="2"/>
  <c r="L327" i="2" s="1"/>
  <c r="K327" i="2"/>
  <c r="M327" i="2"/>
  <c r="J328" i="2"/>
  <c r="L328" i="2" s="1"/>
  <c r="K328" i="2"/>
  <c r="M328" i="2" s="1"/>
  <c r="J329" i="2"/>
  <c r="L329" i="2" s="1"/>
  <c r="K329" i="2"/>
  <c r="M329" i="2" s="1"/>
  <c r="J330" i="2"/>
  <c r="L330" i="2" s="1"/>
  <c r="K330" i="2"/>
  <c r="M330" i="2" s="1"/>
  <c r="J331" i="2"/>
  <c r="L331" i="2" s="1"/>
  <c r="K331" i="2"/>
  <c r="M331" i="2" s="1"/>
  <c r="J332" i="2"/>
  <c r="K332" i="2"/>
  <c r="M332" i="2" s="1"/>
  <c r="L332" i="2"/>
  <c r="J333" i="2"/>
  <c r="L333" i="2" s="1"/>
  <c r="K333" i="2"/>
  <c r="M333" i="2"/>
  <c r="J334" i="2"/>
  <c r="K334" i="2"/>
  <c r="L334" i="2"/>
  <c r="M334" i="2"/>
  <c r="J335" i="2"/>
  <c r="L335" i="2" s="1"/>
  <c r="K335" i="2"/>
  <c r="M335" i="2" s="1"/>
  <c r="J336" i="2"/>
  <c r="L336" i="2" s="1"/>
  <c r="K336" i="2"/>
  <c r="M336" i="2"/>
  <c r="J337" i="2"/>
  <c r="L337" i="2" s="1"/>
  <c r="K337" i="2"/>
  <c r="M337" i="2" s="1"/>
  <c r="J338" i="2"/>
  <c r="K338" i="2"/>
  <c r="M338" i="2" s="1"/>
  <c r="L338" i="2"/>
  <c r="J339" i="2"/>
  <c r="L339" i="2" s="1"/>
  <c r="K339" i="2"/>
  <c r="M339" i="2" s="1"/>
  <c r="J340" i="2"/>
  <c r="L340" i="2" s="1"/>
  <c r="K340" i="2"/>
  <c r="M340" i="2"/>
  <c r="J341" i="2"/>
  <c r="L341" i="2" s="1"/>
  <c r="K341" i="2"/>
  <c r="M341" i="2"/>
  <c r="J342" i="2"/>
  <c r="L342" i="2" s="1"/>
  <c r="K342" i="2"/>
  <c r="M342" i="2" s="1"/>
  <c r="J343" i="2"/>
  <c r="L343" i="2" s="1"/>
  <c r="K343" i="2"/>
  <c r="M343" i="2"/>
  <c r="J344" i="2"/>
  <c r="K344" i="2"/>
  <c r="M344" i="2" s="1"/>
  <c r="L344" i="2"/>
  <c r="J345" i="2"/>
  <c r="L345" i="2" s="1"/>
  <c r="K345" i="2"/>
  <c r="M345" i="2" s="1"/>
  <c r="J346" i="2"/>
  <c r="L346" i="2" s="1"/>
  <c r="K346" i="2"/>
  <c r="M346" i="2" s="1"/>
  <c r="J347" i="2"/>
  <c r="L347" i="2" s="1"/>
  <c r="K347" i="2"/>
  <c r="M347" i="2" s="1"/>
  <c r="J348" i="2"/>
  <c r="L348" i="2" s="1"/>
  <c r="K348" i="2"/>
  <c r="M348" i="2" s="1"/>
  <c r="J349" i="2"/>
  <c r="L349" i="2" s="1"/>
  <c r="K349" i="2"/>
  <c r="M349" i="2" s="1"/>
  <c r="J350" i="2"/>
  <c r="K350" i="2"/>
  <c r="M350" i="2" s="1"/>
  <c r="L350" i="2"/>
  <c r="J351" i="2"/>
  <c r="L351" i="2" s="1"/>
  <c r="K351" i="2"/>
  <c r="M351" i="2" s="1"/>
  <c r="J352" i="2"/>
  <c r="K352" i="2"/>
  <c r="M352" i="2" s="1"/>
  <c r="L352" i="2"/>
  <c r="J353" i="2"/>
  <c r="L353" i="2" s="1"/>
  <c r="K353" i="2"/>
  <c r="M353" i="2" s="1"/>
  <c r="J354" i="2"/>
  <c r="K354" i="2"/>
  <c r="L354" i="2"/>
  <c r="M354" i="2"/>
  <c r="J355" i="2"/>
  <c r="L355" i="2" s="1"/>
  <c r="K355" i="2"/>
  <c r="M355" i="2" s="1"/>
  <c r="J356" i="2"/>
  <c r="L356" i="2" s="1"/>
  <c r="K356" i="2"/>
  <c r="M356" i="2" s="1"/>
  <c r="J357" i="2"/>
  <c r="L357" i="2" s="1"/>
  <c r="K357" i="2"/>
  <c r="M357" i="2" s="1"/>
  <c r="J358" i="2"/>
  <c r="L358" i="2" s="1"/>
  <c r="K358" i="2"/>
  <c r="M358" i="2" s="1"/>
  <c r="J359" i="2"/>
  <c r="L359" i="2" s="1"/>
  <c r="K359" i="2"/>
  <c r="M359" i="2" s="1"/>
  <c r="J360" i="2"/>
  <c r="K360" i="2"/>
  <c r="M360" i="2" s="1"/>
  <c r="L360" i="2"/>
  <c r="J361" i="2"/>
  <c r="L361" i="2" s="1"/>
  <c r="K361" i="2"/>
  <c r="M361" i="2"/>
  <c r="J362" i="2"/>
  <c r="L362" i="2" s="1"/>
  <c r="K362" i="2"/>
  <c r="M362" i="2" s="1"/>
  <c r="J363" i="2"/>
  <c r="L363" i="2" s="1"/>
  <c r="K363" i="2"/>
  <c r="M363" i="2" s="1"/>
  <c r="J364" i="2"/>
  <c r="L364" i="2" s="1"/>
  <c r="K364" i="2"/>
  <c r="M364" i="2" s="1"/>
  <c r="J365" i="2"/>
  <c r="L365" i="2" s="1"/>
  <c r="K365" i="2"/>
  <c r="M365" i="2" s="1"/>
  <c r="J366" i="2"/>
  <c r="K366" i="2"/>
  <c r="M366" i="2" s="1"/>
  <c r="L366" i="2"/>
  <c r="J367" i="2"/>
  <c r="L367" i="2" s="1"/>
  <c r="K367" i="2"/>
  <c r="M367" i="2" s="1"/>
  <c r="J368" i="2"/>
  <c r="L368" i="2" s="1"/>
  <c r="K368" i="2"/>
  <c r="M368" i="2" s="1"/>
  <c r="J369" i="2"/>
  <c r="L369" i="2" s="1"/>
  <c r="K369" i="2"/>
  <c r="M369" i="2" s="1"/>
  <c r="J370" i="2"/>
  <c r="L370" i="2" s="1"/>
  <c r="K370" i="2"/>
  <c r="M370" i="2" s="1"/>
  <c r="J371" i="2"/>
  <c r="L371" i="2" s="1"/>
  <c r="K371" i="2"/>
  <c r="M371" i="2" s="1"/>
  <c r="J372" i="2"/>
  <c r="L372" i="2" s="1"/>
  <c r="K372" i="2"/>
  <c r="M372" i="2"/>
  <c r="J373" i="2"/>
  <c r="L373" i="2" s="1"/>
  <c r="K373" i="2"/>
  <c r="M373" i="2" s="1"/>
  <c r="J374" i="2"/>
  <c r="L374" i="2" s="1"/>
  <c r="K374" i="2"/>
  <c r="M374" i="2" s="1"/>
  <c r="J375" i="2"/>
  <c r="L375" i="2" s="1"/>
  <c r="K375" i="2"/>
  <c r="M375" i="2" s="1"/>
  <c r="J376" i="2"/>
  <c r="L376" i="2" s="1"/>
  <c r="K376" i="2"/>
  <c r="M376" i="2" s="1"/>
  <c r="J377" i="2"/>
  <c r="L377" i="2" s="1"/>
  <c r="K377" i="2"/>
  <c r="M377" i="2"/>
  <c r="J378" i="2"/>
  <c r="L378" i="2" s="1"/>
  <c r="K378" i="2"/>
  <c r="M378" i="2"/>
  <c r="J379" i="2"/>
  <c r="L379" i="2" s="1"/>
  <c r="K379" i="2"/>
  <c r="M379" i="2" s="1"/>
  <c r="J380" i="2"/>
  <c r="L380" i="2" s="1"/>
  <c r="K380" i="2"/>
  <c r="M380" i="2" s="1"/>
  <c r="J381" i="2"/>
  <c r="L381" i="2" s="1"/>
  <c r="K381" i="2"/>
  <c r="M381" i="2"/>
  <c r="J382" i="2"/>
  <c r="L382" i="2" s="1"/>
  <c r="K382" i="2"/>
  <c r="M382" i="2" s="1"/>
  <c r="J383" i="2"/>
  <c r="L383" i="2" s="1"/>
  <c r="K383" i="2"/>
  <c r="M383" i="2" s="1"/>
  <c r="J384" i="2"/>
  <c r="K384" i="2"/>
  <c r="L384" i="2"/>
  <c r="M384" i="2"/>
  <c r="J385" i="2"/>
  <c r="L385" i="2" s="1"/>
  <c r="K385" i="2"/>
  <c r="M385" i="2" s="1"/>
  <c r="J386" i="2"/>
  <c r="L386" i="2" s="1"/>
  <c r="K386" i="2"/>
  <c r="M386" i="2"/>
  <c r="J387" i="2"/>
  <c r="L387" i="2" s="1"/>
  <c r="K387" i="2"/>
  <c r="M387" i="2" s="1"/>
  <c r="J388" i="2"/>
  <c r="L388" i="2" s="1"/>
  <c r="K388" i="2"/>
  <c r="M388" i="2"/>
  <c r="J389" i="2"/>
  <c r="L389" i="2" s="1"/>
  <c r="K389" i="2"/>
  <c r="M389" i="2" s="1"/>
  <c r="J390" i="2"/>
  <c r="L390" i="2" s="1"/>
  <c r="K390" i="2"/>
  <c r="M390" i="2" s="1"/>
  <c r="J391" i="2"/>
  <c r="L391" i="2" s="1"/>
  <c r="K391" i="2"/>
  <c r="M391" i="2" s="1"/>
  <c r="J392" i="2"/>
  <c r="L392" i="2" s="1"/>
  <c r="K392" i="2"/>
  <c r="M392" i="2" s="1"/>
  <c r="J393" i="2"/>
  <c r="L393" i="2" s="1"/>
  <c r="K393" i="2"/>
  <c r="M393" i="2" s="1"/>
  <c r="J394" i="2"/>
  <c r="L394" i="2" s="1"/>
  <c r="K394" i="2"/>
  <c r="M394" i="2"/>
  <c r="J395" i="2"/>
  <c r="L395" i="2" s="1"/>
  <c r="K395" i="2"/>
  <c r="M395" i="2"/>
  <c r="J396" i="2"/>
  <c r="L396" i="2" s="1"/>
  <c r="K396" i="2"/>
  <c r="M396" i="2" s="1"/>
  <c r="J397" i="2"/>
  <c r="L397" i="2" s="1"/>
  <c r="K397" i="2"/>
  <c r="M397" i="2"/>
  <c r="J398" i="2"/>
  <c r="K398" i="2"/>
  <c r="M398" i="2" s="1"/>
  <c r="L398" i="2"/>
  <c r="J399" i="2"/>
  <c r="L399" i="2" s="1"/>
  <c r="K399" i="2"/>
  <c r="M399" i="2" s="1"/>
  <c r="J400" i="2"/>
  <c r="K400" i="2"/>
  <c r="L400" i="2"/>
  <c r="M400" i="2"/>
  <c r="J401" i="2"/>
  <c r="L401" i="2" s="1"/>
  <c r="K401" i="2"/>
  <c r="M401" i="2" s="1"/>
  <c r="J402" i="2"/>
  <c r="L402" i="2" s="1"/>
  <c r="K402" i="2"/>
  <c r="M402" i="2"/>
  <c r="J403" i="2"/>
  <c r="L403" i="2" s="1"/>
  <c r="K403" i="2"/>
  <c r="M403" i="2" s="1"/>
  <c r="J404" i="2"/>
  <c r="L404" i="2" s="1"/>
  <c r="K404" i="2"/>
  <c r="M404" i="2" s="1"/>
  <c r="J405" i="2"/>
  <c r="L405" i="2" s="1"/>
  <c r="K405" i="2"/>
  <c r="M405" i="2" s="1"/>
  <c r="J406" i="2"/>
  <c r="L406" i="2" s="1"/>
  <c r="K406" i="2"/>
  <c r="M406" i="2" s="1"/>
  <c r="J407" i="2"/>
  <c r="L407" i="2" s="1"/>
  <c r="K407" i="2"/>
  <c r="M407" i="2" s="1"/>
  <c r="J408" i="2"/>
  <c r="L408" i="2" s="1"/>
  <c r="K408" i="2"/>
  <c r="M408" i="2" s="1"/>
  <c r="J409" i="2"/>
  <c r="L409" i="2" s="1"/>
  <c r="K409" i="2"/>
  <c r="M409" i="2" s="1"/>
  <c r="J410" i="2"/>
  <c r="L410" i="2" s="1"/>
  <c r="K410" i="2"/>
  <c r="M410" i="2" s="1"/>
  <c r="J411" i="2"/>
  <c r="L411" i="2" s="1"/>
  <c r="K411" i="2"/>
  <c r="M411" i="2"/>
  <c r="J412" i="2"/>
  <c r="L412" i="2" s="1"/>
  <c r="K412" i="2"/>
  <c r="M412" i="2" s="1"/>
  <c r="J413" i="2"/>
  <c r="L413" i="2" s="1"/>
  <c r="K413" i="2"/>
  <c r="M413" i="2" s="1"/>
  <c r="J414" i="2"/>
  <c r="K414" i="2"/>
  <c r="M414" i="2" s="1"/>
  <c r="L414" i="2"/>
  <c r="J415" i="2"/>
  <c r="L415" i="2" s="1"/>
  <c r="K415" i="2"/>
  <c r="M415" i="2" s="1"/>
  <c r="J416" i="2"/>
  <c r="L416" i="2" s="1"/>
  <c r="K416" i="2"/>
  <c r="M416" i="2" s="1"/>
  <c r="J417" i="2"/>
  <c r="L417" i="2" s="1"/>
  <c r="K417" i="2"/>
  <c r="M417" i="2" s="1"/>
  <c r="J418" i="2"/>
  <c r="K418" i="2"/>
  <c r="M418" i="2" s="1"/>
  <c r="L418" i="2"/>
  <c r="J419" i="2"/>
  <c r="L419" i="2" s="1"/>
  <c r="K419" i="2"/>
  <c r="M419" i="2" s="1"/>
  <c r="J420" i="2"/>
  <c r="L420" i="2" s="1"/>
  <c r="K420" i="2"/>
  <c r="M420" i="2" s="1"/>
  <c r="J421" i="2"/>
  <c r="L421" i="2" s="1"/>
  <c r="K421" i="2"/>
  <c r="M421" i="2" s="1"/>
  <c r="J422" i="2"/>
  <c r="L422" i="2" s="1"/>
  <c r="K422" i="2"/>
  <c r="M422" i="2" s="1"/>
  <c r="J423" i="2"/>
  <c r="L423" i="2" s="1"/>
  <c r="K423" i="2"/>
  <c r="M423" i="2" s="1"/>
  <c r="J424" i="2"/>
  <c r="K424" i="2"/>
  <c r="M424" i="2" s="1"/>
  <c r="L424" i="2"/>
  <c r="J425" i="2"/>
  <c r="L425" i="2" s="1"/>
  <c r="K425" i="2"/>
  <c r="M425" i="2" s="1"/>
  <c r="J426" i="2"/>
  <c r="L426" i="2" s="1"/>
  <c r="K426" i="2"/>
  <c r="M426" i="2" s="1"/>
  <c r="J427" i="2"/>
  <c r="L427" i="2" s="1"/>
  <c r="K427" i="2"/>
  <c r="M427" i="2" s="1"/>
  <c r="J428" i="2"/>
  <c r="L428" i="2" s="1"/>
  <c r="K428" i="2"/>
  <c r="M428" i="2" s="1"/>
  <c r="J429" i="2"/>
  <c r="L429" i="2" s="1"/>
  <c r="K429" i="2"/>
  <c r="M429" i="2" s="1"/>
  <c r="J430" i="2"/>
  <c r="L430" i="2" s="1"/>
  <c r="K430" i="2"/>
  <c r="M430" i="2" s="1"/>
  <c r="J431" i="2"/>
  <c r="L431" i="2" s="1"/>
  <c r="K431" i="2"/>
  <c r="M431" i="2" s="1"/>
  <c r="J432" i="2"/>
  <c r="L432" i="2" s="1"/>
  <c r="K432" i="2"/>
  <c r="M432" i="2"/>
  <c r="J433" i="2"/>
  <c r="L433" i="2" s="1"/>
  <c r="K433" i="2"/>
  <c r="M433" i="2" s="1"/>
  <c r="J434" i="2"/>
  <c r="K434" i="2"/>
  <c r="M434" i="2" s="1"/>
  <c r="L434" i="2"/>
  <c r="J435" i="2"/>
  <c r="L435" i="2" s="1"/>
  <c r="K435" i="2"/>
  <c r="M435" i="2" s="1"/>
  <c r="J436" i="2"/>
  <c r="K436" i="2"/>
  <c r="L436" i="2"/>
  <c r="M436" i="2"/>
  <c r="J437" i="2"/>
  <c r="K437" i="2"/>
  <c r="M437" i="2" s="1"/>
  <c r="L437" i="2"/>
  <c r="J438" i="2"/>
  <c r="L438" i="2" s="1"/>
  <c r="K438" i="2"/>
  <c r="M438" i="2"/>
  <c r="J439" i="2"/>
  <c r="K439" i="2"/>
  <c r="M439" i="2" s="1"/>
  <c r="L439" i="2"/>
  <c r="J440" i="2"/>
  <c r="L440" i="2" s="1"/>
  <c r="K440" i="2"/>
  <c r="M440" i="2" s="1"/>
  <c r="J441" i="2"/>
  <c r="L441" i="2" s="1"/>
  <c r="K441" i="2"/>
  <c r="M441" i="2" s="1"/>
  <c r="J442" i="2"/>
  <c r="L442" i="2" s="1"/>
  <c r="K442" i="2"/>
  <c r="M442" i="2" s="1"/>
  <c r="J443" i="2"/>
  <c r="K443" i="2"/>
  <c r="M443" i="2" s="1"/>
  <c r="L443" i="2"/>
  <c r="J444" i="2"/>
  <c r="K444" i="2"/>
  <c r="M444" i="2" s="1"/>
  <c r="L444" i="2"/>
  <c r="J445" i="2"/>
  <c r="K445" i="2"/>
  <c r="M445" i="2" s="1"/>
  <c r="L445" i="2"/>
  <c r="J446" i="2"/>
  <c r="K446" i="2"/>
  <c r="L446" i="2"/>
  <c r="M446" i="2"/>
  <c r="J447" i="2"/>
  <c r="L447" i="2" s="1"/>
  <c r="K447" i="2"/>
  <c r="M447" i="2" s="1"/>
  <c r="J448" i="2"/>
  <c r="L448" i="2" s="1"/>
  <c r="K448" i="2"/>
  <c r="M448" i="2"/>
  <c r="J449" i="2"/>
  <c r="L449" i="2" s="1"/>
  <c r="K449" i="2"/>
  <c r="M449" i="2" s="1"/>
  <c r="J450" i="2"/>
  <c r="K450" i="2"/>
  <c r="M450" i="2" s="1"/>
  <c r="L450" i="2"/>
  <c r="J451" i="2"/>
  <c r="L451" i="2" s="1"/>
  <c r="K451" i="2"/>
  <c r="M451" i="2" s="1"/>
  <c r="J452" i="2"/>
  <c r="K452" i="2"/>
  <c r="L452" i="2"/>
  <c r="M452" i="2"/>
  <c r="J453" i="2"/>
  <c r="K453" i="2"/>
  <c r="M453" i="2" s="1"/>
  <c r="L453" i="2"/>
  <c r="J454" i="2"/>
  <c r="L454" i="2" s="1"/>
  <c r="K454" i="2"/>
  <c r="M454" i="2"/>
  <c r="J455" i="2"/>
  <c r="K455" i="2"/>
  <c r="M455" i="2" s="1"/>
  <c r="L455" i="2"/>
  <c r="J456" i="2"/>
  <c r="L456" i="2" s="1"/>
  <c r="K456" i="2"/>
  <c r="M456" i="2" s="1"/>
  <c r="J457" i="2"/>
  <c r="L457" i="2" s="1"/>
  <c r="K457" i="2"/>
  <c r="M457" i="2" s="1"/>
  <c r="J458" i="2"/>
  <c r="L458" i="2" s="1"/>
  <c r="K458" i="2"/>
  <c r="M458" i="2" s="1"/>
  <c r="J459" i="2"/>
  <c r="K459" i="2"/>
  <c r="M459" i="2" s="1"/>
  <c r="L459" i="2"/>
  <c r="J460" i="2"/>
  <c r="K460" i="2"/>
  <c r="M460" i="2" s="1"/>
  <c r="L460" i="2"/>
  <c r="J461" i="2"/>
  <c r="K461" i="2"/>
  <c r="M461" i="2" s="1"/>
  <c r="L461" i="2"/>
  <c r="J462" i="2"/>
  <c r="K462" i="2"/>
  <c r="L462" i="2"/>
  <c r="M462" i="2"/>
  <c r="J463" i="2"/>
  <c r="L463" i="2" s="1"/>
  <c r="K463" i="2"/>
  <c r="M463" i="2" s="1"/>
  <c r="J464" i="2"/>
  <c r="L464" i="2" s="1"/>
  <c r="K464" i="2"/>
  <c r="M464" i="2"/>
  <c r="J465" i="2"/>
  <c r="L465" i="2" s="1"/>
  <c r="K465" i="2"/>
  <c r="M465" i="2" s="1"/>
  <c r="J466" i="2"/>
  <c r="K466" i="2"/>
  <c r="M466" i="2" s="1"/>
  <c r="L466" i="2"/>
  <c r="J467" i="2"/>
  <c r="L467" i="2" s="1"/>
  <c r="K467" i="2"/>
  <c r="M467" i="2" s="1"/>
  <c r="J468" i="2"/>
  <c r="K468" i="2"/>
  <c r="L468" i="2"/>
  <c r="M468" i="2"/>
  <c r="J469" i="2"/>
  <c r="K469" i="2"/>
  <c r="M469" i="2" s="1"/>
  <c r="L469" i="2"/>
  <c r="J470" i="2"/>
  <c r="L470" i="2" s="1"/>
  <c r="K470" i="2"/>
  <c r="M470" i="2"/>
  <c r="J471" i="2"/>
  <c r="K471" i="2"/>
  <c r="M471" i="2" s="1"/>
  <c r="L471" i="2"/>
  <c r="J472" i="2"/>
  <c r="L472" i="2" s="1"/>
  <c r="K472" i="2"/>
  <c r="M472" i="2" s="1"/>
  <c r="J473" i="2"/>
  <c r="L473" i="2" s="1"/>
  <c r="K473" i="2"/>
  <c r="M473" i="2" s="1"/>
  <c r="J474" i="2"/>
  <c r="L474" i="2" s="1"/>
  <c r="K474" i="2"/>
  <c r="M474" i="2" s="1"/>
  <c r="J475" i="2"/>
  <c r="K475" i="2"/>
  <c r="M475" i="2" s="1"/>
  <c r="L475" i="2"/>
  <c r="J476" i="2"/>
  <c r="K476" i="2"/>
  <c r="M476" i="2" s="1"/>
  <c r="L476" i="2"/>
  <c r="J477" i="2"/>
  <c r="K477" i="2"/>
  <c r="M477" i="2" s="1"/>
  <c r="L477" i="2"/>
  <c r="J478" i="2"/>
  <c r="K478" i="2"/>
  <c r="L478" i="2"/>
  <c r="M478" i="2"/>
  <c r="J479" i="2"/>
  <c r="L479" i="2" s="1"/>
  <c r="K479" i="2"/>
  <c r="M479" i="2" s="1"/>
  <c r="J480" i="2"/>
  <c r="L480" i="2" s="1"/>
  <c r="K480" i="2"/>
  <c r="M480" i="2"/>
  <c r="J481" i="2"/>
  <c r="L481" i="2" s="1"/>
  <c r="K481" i="2"/>
  <c r="M481" i="2" s="1"/>
  <c r="J482" i="2"/>
  <c r="K482" i="2"/>
  <c r="M482" i="2" s="1"/>
  <c r="L482" i="2"/>
  <c r="J483" i="2"/>
  <c r="L483" i="2" s="1"/>
  <c r="K483" i="2"/>
  <c r="M483" i="2" s="1"/>
  <c r="J484" i="2"/>
  <c r="K484" i="2"/>
  <c r="L484" i="2"/>
  <c r="M484" i="2"/>
  <c r="J485" i="2"/>
  <c r="K485" i="2"/>
  <c r="M485" i="2" s="1"/>
  <c r="L485" i="2"/>
  <c r="J486" i="2"/>
  <c r="L486" i="2" s="1"/>
  <c r="K486" i="2"/>
  <c r="M486" i="2"/>
  <c r="J487" i="2"/>
  <c r="K487" i="2"/>
  <c r="M487" i="2" s="1"/>
  <c r="L487" i="2"/>
  <c r="J488" i="2"/>
  <c r="L488" i="2" s="1"/>
  <c r="K488" i="2"/>
  <c r="M488" i="2" s="1"/>
  <c r="J489" i="2"/>
  <c r="L489" i="2" s="1"/>
  <c r="K489" i="2"/>
  <c r="M489" i="2" s="1"/>
  <c r="J490" i="2"/>
  <c r="L490" i="2" s="1"/>
  <c r="K490" i="2"/>
  <c r="M490" i="2" s="1"/>
  <c r="J491" i="2"/>
  <c r="K491" i="2"/>
  <c r="M491" i="2" s="1"/>
  <c r="L491" i="2"/>
  <c r="J492" i="2"/>
  <c r="K492" i="2"/>
  <c r="M492" i="2" s="1"/>
  <c r="L492" i="2"/>
  <c r="J493" i="2"/>
  <c r="K493" i="2"/>
  <c r="M493" i="2" s="1"/>
  <c r="L493" i="2"/>
  <c r="J494" i="2"/>
  <c r="K494" i="2"/>
  <c r="L494" i="2"/>
  <c r="M494" i="2"/>
  <c r="J495" i="2"/>
  <c r="L495" i="2" s="1"/>
  <c r="K495" i="2"/>
  <c r="M495" i="2" s="1"/>
  <c r="J496" i="2"/>
  <c r="L496" i="2" s="1"/>
  <c r="K496" i="2"/>
  <c r="M496" i="2"/>
  <c r="J497" i="2"/>
  <c r="L497" i="2" s="1"/>
  <c r="K497" i="2"/>
  <c r="M497" i="2" s="1"/>
  <c r="J498" i="2"/>
  <c r="K498" i="2"/>
  <c r="M498" i="2" s="1"/>
  <c r="L498" i="2"/>
  <c r="J499" i="2"/>
  <c r="L499" i="2" s="1"/>
  <c r="K499" i="2"/>
  <c r="M499" i="2" s="1"/>
  <c r="J500" i="2"/>
  <c r="K500" i="2"/>
  <c r="L500" i="2"/>
  <c r="M500" i="2"/>
  <c r="J501" i="2"/>
  <c r="K501" i="2"/>
  <c r="M501" i="2" s="1"/>
  <c r="L501" i="2"/>
  <c r="J502" i="2"/>
  <c r="L502" i="2" s="1"/>
  <c r="K502" i="2"/>
  <c r="M502" i="2"/>
  <c r="J503" i="2"/>
  <c r="K503" i="2"/>
  <c r="M503" i="2" s="1"/>
  <c r="L503" i="2"/>
  <c r="J504" i="2"/>
  <c r="L504" i="2" s="1"/>
  <c r="K504" i="2"/>
  <c r="M504" i="2" s="1"/>
  <c r="J505" i="2"/>
  <c r="L505" i="2" s="1"/>
  <c r="K505" i="2"/>
  <c r="M505" i="2" s="1"/>
  <c r="J506" i="2"/>
  <c r="L506" i="2" s="1"/>
  <c r="K506" i="2"/>
  <c r="M506" i="2" s="1"/>
  <c r="J507" i="2"/>
  <c r="K507" i="2"/>
  <c r="M507" i="2" s="1"/>
  <c r="L507" i="2"/>
  <c r="J508" i="2"/>
  <c r="K508" i="2"/>
  <c r="M508" i="2" s="1"/>
  <c r="L508" i="2"/>
  <c r="J509" i="2"/>
  <c r="K509" i="2"/>
  <c r="M509" i="2" s="1"/>
  <c r="L509" i="2"/>
  <c r="J510" i="2"/>
  <c r="K510" i="2"/>
  <c r="L510" i="2"/>
  <c r="M510" i="2"/>
  <c r="J511" i="2"/>
  <c r="L511" i="2" s="1"/>
  <c r="K511" i="2"/>
  <c r="M511" i="2" s="1"/>
  <c r="J512" i="2"/>
  <c r="L512" i="2" s="1"/>
  <c r="K512" i="2"/>
  <c r="M512" i="2"/>
  <c r="J513" i="2"/>
  <c r="L513" i="2" s="1"/>
  <c r="K513" i="2"/>
  <c r="M513" i="2" s="1"/>
  <c r="J514" i="2"/>
  <c r="K514" i="2"/>
  <c r="M514" i="2" s="1"/>
  <c r="L514" i="2"/>
  <c r="J515" i="2"/>
  <c r="L515" i="2" s="1"/>
  <c r="K515" i="2"/>
  <c r="M515" i="2" s="1"/>
  <c r="J516" i="2"/>
  <c r="K516" i="2"/>
  <c r="L516" i="2"/>
  <c r="M516" i="2"/>
  <c r="J517" i="2"/>
  <c r="K517" i="2"/>
  <c r="M517" i="2" s="1"/>
  <c r="L517" i="2"/>
  <c r="J518" i="2"/>
  <c r="L518" i="2" s="1"/>
  <c r="K518" i="2"/>
  <c r="M518" i="2"/>
  <c r="J519" i="2"/>
  <c r="K519" i="2"/>
  <c r="M519" i="2" s="1"/>
  <c r="L519" i="2"/>
  <c r="J520" i="2"/>
  <c r="L520" i="2" s="1"/>
  <c r="K520" i="2"/>
  <c r="M520" i="2" s="1"/>
  <c r="J521" i="2"/>
  <c r="L521" i="2" s="1"/>
  <c r="K521" i="2"/>
  <c r="M521" i="2" s="1"/>
  <c r="J522" i="2"/>
  <c r="L522" i="2" s="1"/>
  <c r="K522" i="2"/>
  <c r="M522" i="2" s="1"/>
  <c r="J523" i="2"/>
  <c r="K523" i="2"/>
  <c r="M523" i="2" s="1"/>
  <c r="L523" i="2"/>
  <c r="J524" i="2"/>
  <c r="K524" i="2"/>
  <c r="M524" i="2" s="1"/>
  <c r="L524" i="2"/>
  <c r="J525" i="2"/>
  <c r="L525" i="2" s="1"/>
  <c r="K525" i="2"/>
  <c r="M525" i="2" s="1"/>
  <c r="J526" i="2"/>
  <c r="L526" i="2" s="1"/>
  <c r="K526" i="2"/>
  <c r="M526" i="2"/>
  <c r="J527" i="2"/>
  <c r="L527" i="2" s="1"/>
  <c r="K527" i="2"/>
  <c r="M527" i="2" s="1"/>
  <c r="J528" i="2"/>
  <c r="K528" i="2"/>
  <c r="L528" i="2"/>
  <c r="M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L2" i="2"/>
  <c r="M2" i="2"/>
  <c r="K2" i="2"/>
  <c r="J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5" i="3"/>
  <c r="F6" i="3"/>
  <c r="AL7" i="3" l="1"/>
  <c r="AL6" i="3"/>
  <c r="AL5" i="3"/>
  <c r="AL3" i="3"/>
  <c r="AL4" i="3"/>
  <c r="AK4" i="3"/>
  <c r="AK5" i="3"/>
  <c r="AK7" i="3"/>
  <c r="AK3" i="3"/>
  <c r="AK6" i="3"/>
  <c r="V46" i="3"/>
  <c r="V38" i="3"/>
  <c r="V30" i="3"/>
  <c r="V14" i="3"/>
  <c r="V6" i="3"/>
  <c r="V45" i="3"/>
  <c r="V37" i="3"/>
  <c r="V29" i="3"/>
  <c r="V21" i="3"/>
  <c r="V13" i="3"/>
  <c r="V5" i="3"/>
  <c r="V22" i="3"/>
  <c r="V44" i="3"/>
  <c r="V36" i="3"/>
  <c r="V28" i="3"/>
  <c r="V20" i="3"/>
  <c r="V12" i="3"/>
  <c r="V4" i="3"/>
  <c r="V43" i="3"/>
  <c r="V35" i="3"/>
  <c r="V27" i="3"/>
  <c r="V19" i="3"/>
  <c r="V10" i="3"/>
  <c r="V41" i="3"/>
  <c r="V33" i="3"/>
  <c r="V25" i="3"/>
  <c r="V17" i="3"/>
  <c r="V9" i="3"/>
  <c r="V40" i="3"/>
  <c r="V32" i="3"/>
  <c r="V24" i="3"/>
  <c r="V16" i="3"/>
  <c r="V8" i="3"/>
  <c r="V39" i="3"/>
  <c r="V31" i="3"/>
  <c r="V23" i="3"/>
  <c r="V15" i="3"/>
  <c r="V7" i="3"/>
  <c r="V34" i="3"/>
  <c r="V11" i="3"/>
  <c r="V3" i="3"/>
  <c r="V18" i="3"/>
  <c r="V26" i="3"/>
  <c r="V42" i="3"/>
  <c r="F7" i="3"/>
  <c r="AJ4" i="3" l="1"/>
  <c r="AJ5" i="3"/>
  <c r="AJ3" i="3"/>
  <c r="AJ6" i="3"/>
  <c r="AJ7" i="3"/>
  <c r="Y2" i="3"/>
  <c r="Z2" i="3"/>
  <c r="X2" i="3"/>
  <c r="W2" i="3"/>
  <c r="AL1" i="3" l="1"/>
  <c r="AK1" i="3"/>
</calcChain>
</file>

<file path=xl/sharedStrings.xml><?xml version="1.0" encoding="utf-8"?>
<sst xmlns="http://schemas.openxmlformats.org/spreadsheetml/2006/main" count="1929" uniqueCount="141">
  <si>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</si>
  <si>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</si>
  <si>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</si>
  <si>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</si>
  <si>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</si>
  <si>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</si>
  <si>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</si>
  <si>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</si>
  <si>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</si>
  <si>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</si>
  <si>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</si>
  <si>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</si>
  <si>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</si>
  <si>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</si>
  <si>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</si>
  <si>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</si>
  <si>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</si>
  <si>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</si>
  <si>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</si>
  <si>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</si>
  <si>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</si>
  <si>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</si>
  <si>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</si>
  <si>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</si>
  <si>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</si>
  <si>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</si>
  <si>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</si>
  <si>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</si>
  <si>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</si>
  <si>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</si>
  <si>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</si>
  <si>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</si>
  <si>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</si>
  <si>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</si>
  <si>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</si>
  <si>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</si>
  <si>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</si>
  <si>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</si>
  <si>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</si>
  <si>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</si>
  <si>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</si>
  <si>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</si>
  <si>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</si>
  <si>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</si>
  <si>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</si>
  <si>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</si>
  <si>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</si>
  <si>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</si>
  <si>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</si>
  <si>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</si>
  <si>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</si>
  <si>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</si>
  <si>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</si>
  <si>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</si>
  <si>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</si>
  <si>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</si>
  <si>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</si>
  <si>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</si>
  <si>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</si>
  <si>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</si>
  <si>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</si>
  <si>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</si>
  <si>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</si>
  <si>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</si>
  <si>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</si>
  <si>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</si>
  <si>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</si>
  <si>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</si>
  <si>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</si>
  <si>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</si>
  <si>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</si>
  <si>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</si>
  <si>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</si>
  <si>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</si>
  <si>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</si>
  <si>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</si>
  <si>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</si>
  <si>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</si>
  <si>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</si>
  <si>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</si>
  <si>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</si>
  <si>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</si>
  <si>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</si>
  <si>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</si>
  <si>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</si>
  <si>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</si>
  <si>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</si>
  <si>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</si>
  <si>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</si>
  <si>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</si>
  <si>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</si>
  <si>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</si>
  <si>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</si>
  <si>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</si>
  <si>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</si>
  <si>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</si>
  <si>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</si>
  <si>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</si>
  <si>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</si>
  <si>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</si>
  <si>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</si>
  <si>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</si>
  <si>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</si>
  <si>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</si>
  <si>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</si>
  <si>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</si>
  <si>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</si>
  <si>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</si>
  <si>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</si>
  <si>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</si>
  <si>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</si>
  <si>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</si>
  <si>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</si>
  <si>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</si>
  <si>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</si>
  <si>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</si>
  <si>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</si>
  <si>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</si>
  <si>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</si>
  <si>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</si>
  <si>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</si>
  <si>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</si>
  <si>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</si>
  <si>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</si>
  <si>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</si>
  <si>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</si>
  <si>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</si>
  <si>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</si>
  <si>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</si>
  <si>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</si>
  <si>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</si>
  <si>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</si>
  <si>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</si>
  <si>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</si>
  <si>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</si>
  <si>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t>
  </si>
  <si>
    <t>Total profit</t>
  </si>
  <si>
    <t>profit%</t>
  </si>
  <si>
    <t>month</t>
  </si>
  <si>
    <t xml:space="preserve">sales </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</si>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</sst>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0.00"/>
    <numFmt numFmtId="166" formatCode="[$$-409]#,##0"/>
    <numFmt numFmtId="167" formatCode="&quot;$&quot;#,##0"/>
    <numFmt numFmtId="170" formatCode="&quot;$&quot;#,##0.00"/>
  </numFmts>
  <fonts count="4">
    <font>
      <sz val="11"/>
      <color theme="1"/>
      <name val="Calibri"/>
      <family val="2"/>
      <scheme val="minor"/>
    </font>
    <font>
      <b/>
      <sz val="11"/>
      <color rgb="FF7030A0"/>
      <name val="Calibri"/>
      <family val="2"/>
      <scheme val="minor"/>
    </font>
    <font>
      <sz val="11"/>
      <color theme="1"/>
      <name val="Calibri"/>
      <family val="2"/>
      <scheme val="minor"/>
    </font>
    <font>
      <sz val="11"/>
      <color theme="1"/>
      <name val="Calibri"/>
      <family val="2"/>
      <charset val="2"/>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3">
    <border>
      <left/>
      <right/>
      <top/>
      <bottom/>
      <diagonal/>
    </border>
    <border>
      <left/>
      <right/>
      <top/>
      <bottom style="medium">
        <color rgb="FF7030A0"/>
      </bottom>
      <diagonal/>
    </border>
    <border>
      <left/>
      <right/>
      <top style="thin">
        <color theme="9"/>
      </top>
      <bottom style="medium">
        <color rgb="FF7030A0"/>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1" fillId="4" borderId="2" xfId="0" applyFont="1" applyFill="1" applyBorder="1" applyAlignment="1">
      <alignment horizontal="center" vertical="center"/>
    </xf>
    <xf numFmtId="1" fontId="0" fillId="0" borderId="0" xfId="0" applyNumberFormat="1"/>
    <xf numFmtId="1"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166" fontId="0" fillId="0" borderId="0" xfId="0" applyNumberFormat="1"/>
    <xf numFmtId="167" fontId="0" fillId="0" borderId="0" xfId="0" applyNumberFormat="1"/>
    <xf numFmtId="0" fontId="3" fillId="0" borderId="0" xfId="0" applyFont="1"/>
    <xf numFmtId="0" fontId="0" fillId="0" borderId="0" xfId="0" applyAlignment="1">
      <alignment wrapText="1"/>
    </xf>
    <xf numFmtId="170" fontId="0" fillId="0" borderId="0" xfId="0" applyNumberFormat="1"/>
    <xf numFmtId="0" fontId="0" fillId="0" borderId="0" xfId="0" applyNumberFormat="1"/>
  </cellXfs>
  <cellStyles count="2">
    <cellStyle name="Normal" xfId="0" builtinId="0"/>
    <cellStyle name="Percent" xfId="1" builtinId="5"/>
  </cellStyles>
  <dxfs count="52">
    <dxf>
      <numFmt numFmtId="167" formatCode="&quot;$&quot;#,##0"/>
    </dxf>
    <dxf>
      <numFmt numFmtId="171" formatCode="&quot;$&quot;#,##0.0"/>
    </dxf>
    <dxf>
      <numFmt numFmtId="167" formatCode="&quot;$&quot;#,##0"/>
    </dxf>
    <dxf>
      <numFmt numFmtId="171" formatCode="&quot;$&quot;#,##0.0"/>
    </dxf>
    <dxf>
      <numFmt numFmtId="170" formatCode="&quot;$&quot;#,##0.00"/>
    </dxf>
    <dxf>
      <numFmt numFmtId="170" formatCode="&quot;$&quot;#,##0.00"/>
    </dxf>
    <dxf>
      <numFmt numFmtId="174" formatCode="&quot;$&quot;#,##0.000"/>
    </dxf>
    <dxf>
      <numFmt numFmtId="174" formatCode="&quot;$&quot;#,##0.000"/>
    </dxf>
    <dxf>
      <numFmt numFmtId="170" formatCode="&quot;$&quot;#,##0.00"/>
    </dxf>
    <dxf>
      <numFmt numFmtId="170" formatCode="&quot;$&quot;#,##0.00"/>
    </dxf>
    <dxf>
      <font>
        <b/>
        <color theme="1"/>
      </font>
      <fill>
        <patternFill>
          <bgColor theme="0"/>
        </patternFill>
      </fill>
      <border>
        <bottom style="thin">
          <color theme="5"/>
        </bottom>
        <vertical/>
        <horizontal/>
      </border>
    </dxf>
    <dxf>
      <font>
        <color theme="1"/>
      </font>
      <fill>
        <patternFill>
          <bgColor theme="0" tint="-0.14996795556505021"/>
        </patternFill>
      </fill>
      <border diagonalUp="0" diagonalDown="0">
        <left/>
        <right/>
        <top/>
        <bottom/>
        <vertical/>
        <horizontal/>
      </border>
    </dxf>
    <dxf>
      <font>
        <b/>
        <color theme="1"/>
      </font>
      <fill>
        <patternFill>
          <bgColor theme="0"/>
        </patternFill>
      </fill>
      <border>
        <bottom style="thin">
          <color theme="5"/>
        </bottom>
        <vertical/>
        <horizontal/>
      </border>
    </dxf>
    <dxf>
      <font>
        <color theme="1"/>
      </font>
      <fill>
        <patternFill>
          <bgColor theme="5" tint="0.59996337778862885"/>
        </patternFill>
      </fill>
      <border>
        <left style="thin">
          <color theme="5"/>
        </left>
        <right style="thin">
          <color theme="5"/>
        </right>
        <top style="thin">
          <color theme="5"/>
        </top>
        <bottom style="thin">
          <color theme="5"/>
        </bottom>
        <vertical/>
        <horizontal/>
      </border>
    </dxf>
    <dxf>
      <font>
        <b/>
        <color theme="1"/>
      </font>
      <fill>
        <patternFill>
          <bgColor theme="0"/>
        </patternFill>
      </fill>
      <border>
        <bottom style="thin">
          <color theme="5"/>
        </bottom>
        <vertical/>
        <horizontal/>
      </border>
    </dxf>
    <dxf>
      <font>
        <color theme="1"/>
      </font>
      <fill>
        <patternFill>
          <bgColor theme="5" tint="0.59996337778862885"/>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fill>
        <patternFill>
          <bgColor theme="5" tint="0.59996337778862885"/>
        </patternFill>
      </fill>
      <border>
        <left style="thin">
          <color theme="5"/>
        </left>
        <right style="thin">
          <color theme="5"/>
        </right>
        <top style="thin">
          <color theme="5"/>
        </top>
        <bottom style="thin">
          <color theme="5"/>
        </bottom>
        <vertical/>
        <horizontal/>
      </border>
    </dxf>
    <dxf>
      <font>
        <b/>
        <color theme="1"/>
      </font>
      <border>
        <bottom style="thin">
          <color theme="6"/>
        </bottom>
        <vertical/>
        <horizontal/>
      </border>
    </dxf>
    <dxf>
      <font>
        <color theme="1"/>
      </font>
      <fill>
        <patternFill>
          <bgColor theme="6" tint="0.79998168889431442"/>
        </patternFill>
      </fill>
      <border>
        <left style="thin">
          <color theme="6"/>
        </left>
        <right style="thin">
          <color theme="6"/>
        </right>
        <top style="thin">
          <color theme="6"/>
        </top>
        <bottom style="thin">
          <color theme="6"/>
        </bottom>
        <vertical/>
        <horizontal/>
      </border>
    </dxf>
    <dxf>
      <font>
        <b/>
        <i val="0"/>
        <sz val="10"/>
        <color theme="0"/>
        <name val="Poppins"/>
      </font>
      <fill>
        <patternFill>
          <bgColor theme="8"/>
        </patternFill>
      </fill>
      <border diagonalUp="0" diagonalDown="0">
        <left/>
        <right/>
        <top/>
        <bottom/>
        <vertical/>
        <horizontal/>
      </border>
    </dxf>
    <dxf>
      <font>
        <sz val="9"/>
        <color theme="0"/>
        <name val="Poppins "/>
      </font>
      <fill>
        <patternFill>
          <bgColor theme="8"/>
        </patternFill>
      </fill>
      <border diagonalUp="0" diagonalDown="0">
        <left/>
        <right/>
        <top/>
        <bottom/>
        <vertical/>
        <horizontal/>
      </border>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8"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7" defaultTableStyle="TableStyleMedium2" defaultPivotStyle="PivotStyleLight16">
    <tableStyle name="SLICER" pivot="0" table="0" count="10" xr9:uid="{C2F4C036-8D81-403F-996E-142D1BF5CBC0}">
      <tableStyleElement type="wholeTable" dxfId="51"/>
      <tableStyleElement type="headerRow" dxfId="50"/>
    </tableStyle>
    <tableStyle name="SLICER " pivot="0" table="0" count="10" xr9:uid="{7F44B63F-C79D-476E-A1F7-E02B110863D8}">
      <tableStyleElement type="wholeTable" dxfId="21"/>
      <tableStyleElement type="headerRow" dxfId="20"/>
    </tableStyle>
    <tableStyle name="SlicerStyleLight2 2" pivot="0" table="0" count="10" xr9:uid="{D4667145-2EDC-4A7B-93F0-6BD615DE3C8B}">
      <tableStyleElement type="wholeTable" dxfId="17"/>
      <tableStyleElement type="headerRow" dxfId="16"/>
    </tableStyle>
    <tableStyle name="SlicerStyleLight2 2 2" pivot="0" table="0" count="10" xr9:uid="{436586D3-0C80-4F48-AEFD-4F6DD97FEBA6}">
      <tableStyleElement type="wholeTable" dxfId="15"/>
      <tableStyleElement type="headerRow" dxfId="14"/>
    </tableStyle>
    <tableStyle name="SlicerStyleLight2 2 2 2" pivot="0" table="0" count="10" xr9:uid="{6BA87697-1ABF-4F52-ADB5-A4DE457C57C1}">
      <tableStyleElement type="wholeTable" dxfId="11"/>
      <tableStyleElement type="headerRow" dxfId="10"/>
    </tableStyle>
    <tableStyle name="SlicerStyleLight2 2 3" pivot="0" table="0" count="10" xr9:uid="{DC1772CB-6A09-4DF1-BF14-88F66EFDB558}">
      <tableStyleElement type="wholeTable" dxfId="13"/>
      <tableStyleElement type="headerRow" dxfId="12"/>
    </tableStyle>
    <tableStyle name="SlicerStyleLight3 2" pivot="0" table="0" count="10" xr9:uid="{420DDA16-BD39-4204-83EF-F6B38AAC59E6}">
      <tableStyleElement type="wholeTable" dxfId="19"/>
      <tableStyleElement type="headerRow" dxfId="18"/>
    </tableStyle>
  </tableStyle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 ">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2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microsoft.com/office/2007/relationships/slicerCache" Target="slicerCaches/slicerCache4.xml"/><Relationship Id="rId5" Type="http://schemas.openxmlformats.org/officeDocument/2006/relationships/worksheet" Target="worksheets/sheet4.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3.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[Sales-Dashboard-practice-file.xlsx]Analysis!Product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Analysis!$S$2</c:f>
              <c:strCache>
                <c:ptCount val="1"/>
                <c:pt idx="0">
                  <c:v>Sum of Total Selling Value</c:v>
                </c:pt>
              </c:strCache>
            </c:strRef>
          </c:tx>
          <c:spPr>
            <a:solidFill>
              <a:schemeClr val="accent1"/>
            </a:solidFill>
            <a:ln>
              <a:noFill/>
            </a:ln>
            <a:effectLst/>
          </c:spPr>
          <c:invertIfNegative val="0"/>
          <c:cat>
            <c:multiLvlStrRef>
              <c:f>Analysis!$Q$3:$R$46</c:f>
              <c:multiLvlStrCache>
                <c:ptCount val="44"/>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Ft</c:v>
                  </c:pt>
                  <c:pt idx="24">
                    <c:v>No.</c:v>
                  </c:pt>
                  <c:pt idx="25">
                    <c:v>No.</c:v>
                  </c:pt>
                  <c:pt idx="26">
                    <c:v>Lt</c:v>
                  </c:pt>
                  <c:pt idx="27">
                    <c:v>No.</c:v>
                  </c:pt>
                  <c:pt idx="28">
                    <c:v>Lt</c:v>
                  </c:pt>
                  <c:pt idx="29">
                    <c:v>Ft</c:v>
                  </c:pt>
                  <c:pt idx="30">
                    <c:v>Kg</c:v>
                  </c:pt>
                  <c:pt idx="31">
                    <c:v>Kg</c:v>
                  </c:pt>
                  <c:pt idx="32">
                    <c:v>Kg</c:v>
                  </c:pt>
                  <c:pt idx="33">
                    <c:v>Lt</c:v>
                  </c:pt>
                  <c:pt idx="34">
                    <c:v>No.</c:v>
                  </c:pt>
                  <c:pt idx="35">
                    <c:v>Kg</c:v>
                  </c:pt>
                  <c:pt idx="36">
                    <c:v>Kg</c:v>
                  </c:pt>
                  <c:pt idx="37">
                    <c:v>Kg</c:v>
                  </c:pt>
                  <c:pt idx="38">
                    <c:v>No.</c:v>
                  </c:pt>
                  <c:pt idx="39">
                    <c:v>Kg</c:v>
                  </c:pt>
                  <c:pt idx="40">
                    <c:v>Ft</c:v>
                  </c:pt>
                  <c:pt idx="41">
                    <c:v>Ft</c:v>
                  </c:pt>
                  <c:pt idx="42">
                    <c:v>Kg</c:v>
                  </c:pt>
                  <c:pt idx="43">
                    <c:v>Kg</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lvl>
              </c:multiLvlStrCache>
            </c:multiLvlStrRef>
          </c:cat>
          <c:val>
            <c:numRef>
              <c:f>Analysis!$S$3:$S$46</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C998-4354-9EC9-804B9318C34D}"/>
            </c:ext>
          </c:extLst>
        </c:ser>
        <c:ser>
          <c:idx val="1"/>
          <c:order val="1"/>
          <c:tx>
            <c:strRef>
              <c:f>Analysis!$T$2</c:f>
              <c:strCache>
                <c:ptCount val="1"/>
                <c:pt idx="0">
                  <c:v>Sum of QUANTITY</c:v>
                </c:pt>
              </c:strCache>
            </c:strRef>
          </c:tx>
          <c:spPr>
            <a:solidFill>
              <a:schemeClr val="accent2"/>
            </a:solidFill>
            <a:ln>
              <a:noFill/>
            </a:ln>
            <a:effectLst/>
          </c:spPr>
          <c:invertIfNegative val="0"/>
          <c:cat>
            <c:multiLvlStrRef>
              <c:f>Analysis!$Q$3:$R$46</c:f>
              <c:multiLvlStrCache>
                <c:ptCount val="44"/>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Ft</c:v>
                  </c:pt>
                  <c:pt idx="24">
                    <c:v>No.</c:v>
                  </c:pt>
                  <c:pt idx="25">
                    <c:v>No.</c:v>
                  </c:pt>
                  <c:pt idx="26">
                    <c:v>Lt</c:v>
                  </c:pt>
                  <c:pt idx="27">
                    <c:v>No.</c:v>
                  </c:pt>
                  <c:pt idx="28">
                    <c:v>Lt</c:v>
                  </c:pt>
                  <c:pt idx="29">
                    <c:v>Ft</c:v>
                  </c:pt>
                  <c:pt idx="30">
                    <c:v>Kg</c:v>
                  </c:pt>
                  <c:pt idx="31">
                    <c:v>Kg</c:v>
                  </c:pt>
                  <c:pt idx="32">
                    <c:v>Kg</c:v>
                  </c:pt>
                  <c:pt idx="33">
                    <c:v>Lt</c:v>
                  </c:pt>
                  <c:pt idx="34">
                    <c:v>No.</c:v>
                  </c:pt>
                  <c:pt idx="35">
                    <c:v>Kg</c:v>
                  </c:pt>
                  <c:pt idx="36">
                    <c:v>Kg</c:v>
                  </c:pt>
                  <c:pt idx="37">
                    <c:v>Kg</c:v>
                  </c:pt>
                  <c:pt idx="38">
                    <c:v>No.</c:v>
                  </c:pt>
                  <c:pt idx="39">
                    <c:v>Kg</c:v>
                  </c:pt>
                  <c:pt idx="40">
                    <c:v>Ft</c:v>
                  </c:pt>
                  <c:pt idx="41">
                    <c:v>Ft</c:v>
                  </c:pt>
                  <c:pt idx="42">
                    <c:v>Kg</c:v>
                  </c:pt>
                  <c:pt idx="43">
                    <c:v>Kg</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lvl>
              </c:multiLvlStrCache>
            </c:multiLvlStrRef>
          </c:cat>
          <c:val>
            <c:numRef>
              <c:f>Analysis!$T$3:$T$46</c:f>
              <c:numCache>
                <c:formatCode>General</c:formatCode>
                <c:ptCount val="44"/>
                <c:pt idx="0">
                  <c:v>94</c:v>
                </c:pt>
                <c:pt idx="1">
                  <c:v>94</c:v>
                </c:pt>
                <c:pt idx="2">
                  <c:v>79</c:v>
                </c:pt>
                <c:pt idx="3">
                  <c:v>124</c:v>
                </c:pt>
                <c:pt idx="4">
                  <c:v>101</c:v>
                </c:pt>
                <c:pt idx="5">
                  <c:v>53</c:v>
                </c:pt>
                <c:pt idx="6">
                  <c:v>48</c:v>
                </c:pt>
                <c:pt idx="7">
                  <c:v>111</c:v>
                </c:pt>
                <c:pt idx="8">
                  <c:v>74</c:v>
                </c:pt>
                <c:pt idx="9">
                  <c:v>100</c:v>
                </c:pt>
                <c:pt idx="10">
                  <c:v>121</c:v>
                </c:pt>
                <c:pt idx="11">
                  <c:v>123</c:v>
                </c:pt>
                <c:pt idx="12">
                  <c:v>69</c:v>
                </c:pt>
                <c:pt idx="13">
                  <c:v>87</c:v>
                </c:pt>
                <c:pt idx="14">
                  <c:v>117</c:v>
                </c:pt>
                <c:pt idx="15">
                  <c:v>120</c:v>
                </c:pt>
                <c:pt idx="16">
                  <c:v>63</c:v>
                </c:pt>
                <c:pt idx="17">
                  <c:v>82</c:v>
                </c:pt>
                <c:pt idx="18">
                  <c:v>96</c:v>
                </c:pt>
                <c:pt idx="19">
                  <c:v>105</c:v>
                </c:pt>
                <c:pt idx="20">
                  <c:v>66</c:v>
                </c:pt>
                <c:pt idx="21">
                  <c:v>70</c:v>
                </c:pt>
                <c:pt idx="22">
                  <c:v>86</c:v>
                </c:pt>
                <c:pt idx="23">
                  <c:v>65</c:v>
                </c:pt>
                <c:pt idx="24">
                  <c:v>72</c:v>
                </c:pt>
                <c:pt idx="25">
                  <c:v>112</c:v>
                </c:pt>
                <c:pt idx="26">
                  <c:v>109</c:v>
                </c:pt>
                <c:pt idx="27">
                  <c:v>112</c:v>
                </c:pt>
                <c:pt idx="28">
                  <c:v>104</c:v>
                </c:pt>
                <c:pt idx="29">
                  <c:v>114</c:v>
                </c:pt>
                <c:pt idx="30">
                  <c:v>60</c:v>
                </c:pt>
                <c:pt idx="31">
                  <c:v>139</c:v>
                </c:pt>
                <c:pt idx="32">
                  <c:v>114</c:v>
                </c:pt>
                <c:pt idx="33">
                  <c:v>154</c:v>
                </c:pt>
                <c:pt idx="34">
                  <c:v>105</c:v>
                </c:pt>
                <c:pt idx="35">
                  <c:v>75</c:v>
                </c:pt>
                <c:pt idx="36">
                  <c:v>60</c:v>
                </c:pt>
                <c:pt idx="37">
                  <c:v>111</c:v>
                </c:pt>
                <c:pt idx="38">
                  <c:v>93</c:v>
                </c:pt>
                <c:pt idx="39">
                  <c:v>67</c:v>
                </c:pt>
                <c:pt idx="40">
                  <c:v>132</c:v>
                </c:pt>
                <c:pt idx="41">
                  <c:v>127</c:v>
                </c:pt>
                <c:pt idx="42">
                  <c:v>73</c:v>
                </c:pt>
                <c:pt idx="43">
                  <c:v>199</c:v>
                </c:pt>
              </c:numCache>
            </c:numRef>
          </c:val>
          <c:extLst>
            <c:ext xmlns:c16="http://schemas.microsoft.com/office/drawing/2014/chart" uri="{C3380CC4-5D6E-409C-BE32-E72D297353CC}">
              <c16:uniqueId val="{00000001-C998-4354-9EC9-804B9318C34D}"/>
            </c:ext>
          </c:extLst>
        </c:ser>
        <c:dLbls>
          <c:showLegendKey val="0"/>
          <c:showVal val="0"/>
          <c:showCatName val="0"/>
          <c:showSerName val="0"/>
          <c:showPercent val="0"/>
          <c:showBubbleSize val="0"/>
        </c:dLbls>
        <c:gapWidth val="219"/>
        <c:overlap val="-27"/>
        <c:axId val="551884816"/>
        <c:axId val="551885144"/>
      </c:barChart>
      <c:catAx>
        <c:axId val="55188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85144"/>
        <c:crosses val="autoZero"/>
        <c:auto val="1"/>
        <c:lblAlgn val="ctr"/>
        <c:lblOffset val="100"/>
        <c:noMultiLvlLbl val="0"/>
      </c:catAx>
      <c:valAx>
        <c:axId val="55188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8481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clustered"/>
        <c:varyColors val="0"/>
        <c:ser>
          <c:idx val="0"/>
          <c:order val="0"/>
          <c:spPr>
            <a:gradFill flip="none" rotWithShape="1">
              <a:gsLst>
                <a:gs pos="0">
                  <a:schemeClr val="accent2">
                    <a:lumMod val="0"/>
                    <a:lumOff val="100000"/>
                  </a:schemeClr>
                </a:gs>
                <a:gs pos="9000">
                  <a:schemeClr val="accent2">
                    <a:lumMod val="0"/>
                    <a:lumOff val="100000"/>
                  </a:schemeClr>
                </a:gs>
                <a:gs pos="42809">
                  <a:schemeClr val="accent2">
                    <a:lumMod val="100000"/>
                  </a:schemeClr>
                </a:gs>
                <a:gs pos="19000">
                  <a:schemeClr val="accent2">
                    <a:lumMod val="100000"/>
                  </a:schemeClr>
                </a:gs>
              </a:gsLst>
              <a:path path="circle">
                <a:fillToRect t="100000" r="100000"/>
              </a:path>
              <a:tileRect l="-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Analysis!$AB$3:$AB$12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Analysis!$AC$3:$AC$12</c:f>
              <c:numCache>
                <c:formatCode>"$"#,##0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31F4-44ED-B5AE-1272007A2A77}"/>
            </c:ext>
          </c:extLst>
        </c:ser>
        <c:dLbls>
          <c:dLblPos val="outEnd"/>
          <c:showLegendKey val="0"/>
          <c:showVal val="1"/>
          <c:showCatName val="0"/>
          <c:showSerName val="0"/>
          <c:showPercent val="0"/>
          <c:showBubbleSize val="0"/>
        </c:dLbls>
        <c:gapWidth val="50"/>
        <c:axId val="770937728"/>
        <c:axId val="770935104"/>
      </c:barChart>
      <c:catAx>
        <c:axId val="77093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0935104"/>
        <c:crosses val="autoZero"/>
        <c:auto val="1"/>
        <c:lblAlgn val="ctr"/>
        <c:lblOffset val="100"/>
        <c:noMultiLvlLbl val="0"/>
      </c:catAx>
      <c:valAx>
        <c:axId val="770935104"/>
        <c:scaling>
          <c:orientation val="minMax"/>
        </c:scaling>
        <c:delete val="1"/>
        <c:axPos val="b"/>
        <c:numFmt formatCode="&quot;$&quot;#,##0" sourceLinked="1"/>
        <c:majorTickMark val="none"/>
        <c:minorTickMark val="none"/>
        <c:tickLblPos val="nextTo"/>
        <c:crossAx val="77093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 Type</c:name>
    <c:fmtId val="8"/>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PoPPINES"/>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9050">
            <a:noFill/>
          </a:ln>
          <a:effectLst/>
        </c:spPr>
      </c:pivotFmt>
      <c:pivotFmt>
        <c:idx val="7"/>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pivotFmt>
      <c:pivotFmt>
        <c:idx val="8"/>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noFill/>
          </a:ln>
          <a:effectLst/>
        </c:spPr>
      </c:pivotFmt>
    </c:pivotFmts>
    <c:plotArea>
      <c:layout/>
      <c:pieChart>
        <c:varyColors val="1"/>
        <c:ser>
          <c:idx val="0"/>
          <c:order val="0"/>
          <c:tx>
            <c:strRef>
              <c:f>Analysis!$AP$2</c:f>
              <c:strCache>
                <c:ptCount val="1"/>
                <c:pt idx="0">
                  <c:v>Total</c:v>
                </c:pt>
              </c:strCache>
            </c:strRef>
          </c:tx>
          <c:spPr>
            <a:ln>
              <a:noFill/>
            </a:ln>
          </c:spPr>
          <c:dPt>
            <c:idx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9050">
                <a:noFill/>
              </a:ln>
              <a:effectLst/>
            </c:spPr>
            <c:extLst>
              <c:ext xmlns:c16="http://schemas.microsoft.com/office/drawing/2014/chart" uri="{C3380CC4-5D6E-409C-BE32-E72D297353CC}">
                <c16:uniqueId val="{00000001-9DBF-4610-A1AB-33FBA337A3A5}"/>
              </c:ext>
            </c:extLst>
          </c:dPt>
          <c:dPt>
            <c:idx val="1"/>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extLst>
              <c:ext xmlns:c16="http://schemas.microsoft.com/office/drawing/2014/chart" uri="{C3380CC4-5D6E-409C-BE32-E72D297353CC}">
                <c16:uniqueId val="{00000003-9DBF-4610-A1AB-33FBA337A3A5}"/>
              </c:ext>
            </c:extLst>
          </c:dPt>
          <c:dPt>
            <c:idx val="2"/>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noFill/>
              </a:ln>
              <a:effectLst/>
            </c:spPr>
            <c:extLst>
              <c:ext xmlns:c16="http://schemas.microsoft.com/office/drawing/2014/chart" uri="{C3380CC4-5D6E-409C-BE32-E72D297353CC}">
                <c16:uniqueId val="{00000005-9DBF-4610-A1AB-33FBA337A3A5}"/>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PoPPINES"/>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Analysis!$AO$3:$AO$5</c:f>
              <c:strCache>
                <c:ptCount val="3"/>
                <c:pt idx="0">
                  <c:v>Direct Sales</c:v>
                </c:pt>
                <c:pt idx="1">
                  <c:v>Online</c:v>
                </c:pt>
                <c:pt idx="2">
                  <c:v>Wholesaler</c:v>
                </c:pt>
              </c:strCache>
            </c:strRef>
          </c:cat>
          <c:val>
            <c:numRef>
              <c:f>Analysis!$AP$3:$AP$5</c:f>
              <c:numCache>
                <c:formatCode>"$"#,##0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9DBF-4610-A1AB-33FBA337A3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ES"/>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PoPPINE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 Mode</c:name>
    <c:fmtId val="8"/>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flip="none" rotWithShape="1">
            <a:gsLst>
              <a:gs pos="27000">
                <a:schemeClr val="accent2">
                  <a:lumMod val="67000"/>
                </a:schemeClr>
              </a:gs>
              <a:gs pos="100000">
                <a:schemeClr val="accent2">
                  <a:lumMod val="60000"/>
                  <a:lumOff val="40000"/>
                </a:schemeClr>
              </a:gs>
            </a:gsLst>
            <a:lin ang="16200000" scaled="1"/>
            <a:tileRect/>
          </a:gradFill>
          <a:ln w="19050">
            <a:noFill/>
          </a:ln>
          <a:effectLst/>
        </c:spPr>
      </c:pivotFmt>
      <c:pivotFmt>
        <c:idx val="6"/>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w="19050">
            <a:noFill/>
          </a:ln>
          <a:effectLst/>
        </c:spPr>
      </c:pivotFmt>
    </c:pivotFmts>
    <c:plotArea>
      <c:layout/>
      <c:pieChart>
        <c:varyColors val="1"/>
        <c:ser>
          <c:idx val="0"/>
          <c:order val="0"/>
          <c:tx>
            <c:strRef>
              <c:f>Analysis!$AT$2</c:f>
              <c:strCache>
                <c:ptCount val="1"/>
                <c:pt idx="0">
                  <c:v>Total</c:v>
                </c:pt>
              </c:strCache>
            </c:strRef>
          </c:tx>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c:spPr>
          <c:dPt>
            <c:idx val="0"/>
            <c:bubble3D val="0"/>
            <c:spPr>
              <a:gradFill flip="none" rotWithShape="1">
                <a:gsLst>
                  <a:gs pos="27000">
                    <a:schemeClr val="accent2">
                      <a:lumMod val="67000"/>
                    </a:schemeClr>
                  </a:gs>
                  <a:gs pos="100000">
                    <a:schemeClr val="accent2">
                      <a:lumMod val="60000"/>
                      <a:lumOff val="40000"/>
                    </a:schemeClr>
                  </a:gs>
                </a:gsLst>
                <a:lin ang="16200000" scaled="1"/>
                <a:tileRect/>
              </a:gradFill>
              <a:ln w="19050">
                <a:noFill/>
              </a:ln>
              <a:effectLst/>
            </c:spPr>
            <c:extLst>
              <c:ext xmlns:c16="http://schemas.microsoft.com/office/drawing/2014/chart" uri="{C3380CC4-5D6E-409C-BE32-E72D297353CC}">
                <c16:uniqueId val="{00000001-980F-465A-A604-55E84E85799E}"/>
              </c:ext>
            </c:extLst>
          </c:dPt>
          <c:dPt>
            <c:idx val="1"/>
            <c:bubble3D val="0"/>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w="19050">
                <a:noFill/>
              </a:ln>
              <a:effectLst/>
            </c:spPr>
            <c:extLst>
              <c:ext xmlns:c16="http://schemas.microsoft.com/office/drawing/2014/chart" uri="{C3380CC4-5D6E-409C-BE32-E72D297353CC}">
                <c16:uniqueId val="{00000003-980F-465A-A604-55E84E8579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Analysis!$AS$3:$AS$4</c:f>
              <c:strCache>
                <c:ptCount val="2"/>
                <c:pt idx="0">
                  <c:v>Cash</c:v>
                </c:pt>
                <c:pt idx="1">
                  <c:v>Online</c:v>
                </c:pt>
              </c:strCache>
            </c:strRef>
          </c:cat>
          <c:val>
            <c:numRef>
              <c:f>Analysis!$AT$3:$AT$4</c:f>
              <c:numCache>
                <c:formatCode>"$"#,##0</c:formatCode>
                <c:ptCount val="2"/>
                <c:pt idx="0">
                  <c:v>199516.90000000008</c:v>
                </c:pt>
                <c:pt idx="1">
                  <c:v>201895.01999999993</c:v>
                </c:pt>
              </c:numCache>
            </c:numRef>
          </c:val>
          <c:extLst>
            <c:ext xmlns:c16="http://schemas.microsoft.com/office/drawing/2014/chart" uri="{C3380CC4-5D6E-409C-BE32-E72D297353CC}">
              <c16:uniqueId val="{00000004-980F-465A-A604-55E84E8579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B83D-44FC-AFEF-F10A5BFC6904}"/>
            </c:ext>
          </c:extLst>
        </c:ser>
        <c:dLbls>
          <c:showLegendKey val="0"/>
          <c:showVal val="0"/>
          <c:showCatName val="0"/>
          <c:showSerName val="0"/>
          <c:showPercent val="0"/>
          <c:showBubbleSize val="0"/>
        </c:dLbls>
        <c:axId val="579989144"/>
        <c:axId val="579991112"/>
      </c:areaChart>
      <c:catAx>
        <c:axId val="579989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91112"/>
        <c:crosses val="autoZero"/>
        <c:auto val="1"/>
        <c:lblAlgn val="ctr"/>
        <c:lblOffset val="100"/>
        <c:noMultiLvlLbl val="0"/>
      </c:catAx>
      <c:valAx>
        <c:axId val="579991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89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Analysis!$L$4:$L$15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433F-4272-989B-7865A0918B96}"/>
            </c:ext>
          </c:extLst>
        </c:ser>
        <c:ser>
          <c:idx val="1"/>
          <c:order val="1"/>
          <c:spPr>
            <a:solidFill>
              <a:schemeClr val="accent2"/>
            </a:solidFill>
            <a:ln>
              <a:noFill/>
            </a:ln>
            <a:effectLst/>
          </c:spPr>
          <c:invertIfNegative val="0"/>
          <c:cat>
            <c:strRef>
              <c:f>Analysis!$L$4:$L$15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Analysis!$N$4:$N$15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433F-4272-989B-7865A0918B96}"/>
            </c:ext>
          </c:extLst>
        </c:ser>
        <c:dLbls>
          <c:showLegendKey val="0"/>
          <c:showVal val="0"/>
          <c:showCatName val="0"/>
          <c:showSerName val="0"/>
          <c:showPercent val="0"/>
          <c:showBubbleSize val="0"/>
        </c:dLbls>
        <c:gapWidth val="50"/>
        <c:overlap val="100"/>
        <c:axId val="742328448"/>
        <c:axId val="742327464"/>
      </c:barChart>
      <c:catAx>
        <c:axId val="74232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27464"/>
        <c:crosses val="autoZero"/>
        <c:auto val="1"/>
        <c:lblAlgn val="ctr"/>
        <c:lblOffset val="100"/>
        <c:noMultiLvlLbl val="0"/>
      </c:catAx>
      <c:valAx>
        <c:axId val="74232746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Analysis!$AB$3:$AB$12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Analysis!$AC$3:$AC$12</c:f>
              <c:numCache>
                <c:formatCode>"$"#,##0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B334-40BB-9A9F-A81B1F0B7EB2}"/>
            </c:ext>
          </c:extLst>
        </c:ser>
        <c:dLbls>
          <c:showLegendKey val="0"/>
          <c:showVal val="0"/>
          <c:showCatName val="0"/>
          <c:showSerName val="0"/>
          <c:showPercent val="0"/>
          <c:showBubbleSize val="0"/>
        </c:dLbls>
        <c:gapWidth val="50"/>
        <c:axId val="770937728"/>
        <c:axId val="770935104"/>
      </c:barChart>
      <c:catAx>
        <c:axId val="77093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35104"/>
        <c:crosses val="autoZero"/>
        <c:auto val="1"/>
        <c:lblAlgn val="ctr"/>
        <c:lblOffset val="100"/>
        <c:noMultiLvlLbl val="0"/>
      </c:catAx>
      <c:valAx>
        <c:axId val="770935104"/>
        <c:scaling>
          <c:orientation val="minMax"/>
        </c:scaling>
        <c:delete val="1"/>
        <c:axPos val="b"/>
        <c:numFmt formatCode="&quot;$&quot;#,##0" sourceLinked="1"/>
        <c:majorTickMark val="none"/>
        <c:minorTickMark val="none"/>
        <c:tickLblPos val="nextTo"/>
        <c:crossAx val="77093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 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Analysis!$AP$2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Analysis!$AO$3:$AO$5</c:f>
              <c:strCache>
                <c:ptCount val="3"/>
                <c:pt idx="0">
                  <c:v>Direct Sales</c:v>
                </c:pt>
                <c:pt idx="1">
                  <c:v>Online</c:v>
                </c:pt>
                <c:pt idx="2">
                  <c:v>Wholesaler</c:v>
                </c:pt>
              </c:strCache>
            </c:strRef>
          </c:cat>
          <c:val>
            <c:numRef>
              <c:f>Analysis!$AP$3:$AP$5</c:f>
              <c:numCache>
                <c:formatCode>"$"#,##0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8CBA-4432-BF6A-6900C471A6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 Mode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Analysis!$AT$2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Analysis!$AS$3:$AS$4</c:f>
              <c:strCache>
                <c:ptCount val="2"/>
                <c:pt idx="0">
                  <c:v>Cash</c:v>
                </c:pt>
                <c:pt idx="1">
                  <c:v>Online</c:v>
                </c:pt>
              </c:strCache>
            </c:strRef>
          </c:cat>
          <c:val>
            <c:numRef>
              <c:f>Analysis!$AT$3:$AT$4</c:f>
              <c:numCache>
                <c:formatCode>"$"#,##0</c:formatCode>
                <c:ptCount val="2"/>
                <c:pt idx="0">
                  <c:v>199516.90000000008</c:v>
                </c:pt>
                <c:pt idx="1">
                  <c:v>201895.01999999993</c:v>
                </c:pt>
              </c:numCache>
            </c:numRef>
          </c:val>
          <c:extLst>
            <c:ext xmlns:c16="http://schemas.microsoft.com/office/drawing/2014/chart" uri="{C3380CC4-5D6E-409C-BE32-E72D297353CC}">
              <c16:uniqueId val="{00000000-EB25-46EE-81C7-61BE1886C4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52000">
                <a:schemeClr val="accent2">
                  <a:lumMod val="0"/>
                  <a:lumOff val="100000"/>
                </a:schemeClr>
              </a:gs>
              <a:gs pos="47468">
                <a:srgbClr val="FFC208"/>
              </a:gs>
              <a:gs pos="36750">
                <a:srgbClr val="FFD040"/>
              </a:gs>
              <a:gs pos="11000">
                <a:srgbClr val="FFE080"/>
              </a:gs>
              <a:gs pos="62000">
                <a:schemeClr val="accent2">
                  <a:lumMod val="100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1690912138672E-2"/>
          <c:y val="8.9251374547833495E-2"/>
          <c:w val="0.87497247846289394"/>
          <c:h val="0.72252341810403764"/>
        </c:manualLayout>
      </c:layout>
      <c:areaChart>
        <c:grouping val="standard"/>
        <c:varyColors val="0"/>
        <c:ser>
          <c:idx val="0"/>
          <c:order val="0"/>
          <c:tx>
            <c:strRef>
              <c:f>Analysis!$B$2</c:f>
              <c:strCache>
                <c:ptCount val="1"/>
                <c:pt idx="0">
                  <c:v>Total</c:v>
                </c:pt>
              </c:strCache>
            </c:strRef>
          </c:tx>
          <c:spPr>
            <a:gradFill flip="none" rotWithShape="1">
              <a:gsLst>
                <a:gs pos="52000">
                  <a:schemeClr val="accent2">
                    <a:lumMod val="0"/>
                    <a:lumOff val="100000"/>
                  </a:schemeClr>
                </a:gs>
                <a:gs pos="47468">
                  <a:srgbClr val="FFC208"/>
                </a:gs>
                <a:gs pos="36750">
                  <a:srgbClr val="FFD040"/>
                </a:gs>
                <a:gs pos="11000">
                  <a:srgbClr val="FFE080"/>
                </a:gs>
                <a:gs pos="62000">
                  <a:schemeClr val="accent2">
                    <a:lumMod val="100000"/>
                  </a:schemeClr>
                </a:gs>
              </a:gsLst>
              <a:path path="circle">
                <a:fillToRect t="100000" r="100000"/>
              </a:path>
              <a:tileRect l="-100000" b="-100000"/>
            </a:gra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4517-43CC-886B-10A6A239BAD4}"/>
            </c:ext>
          </c:extLst>
        </c:ser>
        <c:dLbls>
          <c:showLegendKey val="0"/>
          <c:showVal val="0"/>
          <c:showCatName val="0"/>
          <c:showSerName val="0"/>
          <c:showPercent val="0"/>
          <c:showBubbleSize val="0"/>
        </c:dLbls>
        <c:axId val="579989144"/>
        <c:axId val="579991112"/>
      </c:areaChart>
      <c:catAx>
        <c:axId val="579989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79991112"/>
        <c:crosses val="autoZero"/>
        <c:auto val="1"/>
        <c:lblAlgn val="ctr"/>
        <c:lblOffset val="100"/>
        <c:noMultiLvlLbl val="0"/>
      </c:catAx>
      <c:valAx>
        <c:axId val="579991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989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50"/>
        <c:axId val="770937728"/>
        <c:axId val="770935104"/>
      </c:barChart>
      <c:catAx>
        <c:axId val="77093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35104"/>
        <c:crosses val="autoZero"/>
        <c:auto val="1"/>
        <c:lblAlgn val="ctr"/>
        <c:lblOffset val="100"/>
        <c:noMultiLvlLbl val="0"/>
      </c:catAx>
      <c:valAx>
        <c:axId val="770935104"/>
        <c:scaling>
          <c:orientation val="minMax"/>
        </c:scaling>
        <c:delete val="1"/>
        <c:axPos val="b"/>
        <c:numFmt formatCode="&quot;$&quot;#,##0" sourceLinked="1"/>
        <c:majorTickMark val="none"/>
        <c:minorTickMark val="none"/>
        <c:tickLblPos val="nextTo"/>
        <c:crossAx val="77093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54851460329201"/>
          <c:y val="9.6914949879333523E-2"/>
          <c:w val="0.77633232498868587"/>
          <c:h val="0.68427203865805097"/>
        </c:manualLayout>
      </c:layout>
      <c:barChart>
        <c:barDir val="col"/>
        <c:grouping val="clustered"/>
        <c:varyColors val="0"/>
        <c:ser>
          <c:idx val="0"/>
          <c:order val="0"/>
          <c:spPr>
            <a:gradFill flip="none" rotWithShape="1">
              <a:gsLst>
                <a:gs pos="20000">
                  <a:schemeClr val="accent2">
                    <a:lumMod val="67000"/>
                    <a:alpha val="84000"/>
                  </a:schemeClr>
                </a:gs>
                <a:gs pos="70000">
                  <a:schemeClr val="accent2">
                    <a:lumMod val="60000"/>
                    <a:lumOff val="40000"/>
                  </a:schemeClr>
                </a:gs>
              </a:gsLst>
              <a:lin ang="16200000" scaled="1"/>
              <a:tileRect/>
            </a:gradFill>
            <a:ln>
              <a:noFill/>
            </a:ln>
            <a:effectLst/>
          </c:spPr>
          <c:invertIfNegative val="0"/>
          <c:dLbls>
            <c:dLbl>
              <c:idx val="0"/>
              <c:tx>
                <c:rich>
                  <a:bodyPr/>
                  <a:lstStyle/>
                  <a:p>
                    <a:fld id="{39B76D58-E329-4A86-8A07-9B96CA7A9A0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FD0-4D4F-96FA-808E2098D3E7}"/>
                </c:ext>
              </c:extLst>
            </c:dLbl>
            <c:dLbl>
              <c:idx val="1"/>
              <c:tx>
                <c:rich>
                  <a:bodyPr/>
                  <a:lstStyle/>
                  <a:p>
                    <a:fld id="{10763101-BC8B-462A-8889-40F365AE360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FD0-4D4F-96FA-808E2098D3E7}"/>
                </c:ext>
              </c:extLst>
            </c:dLbl>
            <c:dLbl>
              <c:idx val="2"/>
              <c:tx>
                <c:rich>
                  <a:bodyPr/>
                  <a:lstStyle/>
                  <a:p>
                    <a:fld id="{AC933ED7-09C5-489C-A912-83AA4BF6C8D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FD0-4D4F-96FA-808E2098D3E7}"/>
                </c:ext>
              </c:extLst>
            </c:dLbl>
            <c:dLbl>
              <c:idx val="3"/>
              <c:tx>
                <c:rich>
                  <a:bodyPr/>
                  <a:lstStyle/>
                  <a:p>
                    <a:fld id="{8A060BCD-1D0F-4EA2-8A3C-803AA7399D9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FD0-4D4F-96FA-808E2098D3E7}"/>
                </c:ext>
              </c:extLst>
            </c:dLbl>
            <c:dLbl>
              <c:idx val="4"/>
              <c:tx>
                <c:rich>
                  <a:bodyPr/>
                  <a:lstStyle/>
                  <a:p>
                    <a:fld id="{E170CD54-5CD9-4300-A950-7590E12774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FD0-4D4F-96FA-808E2098D3E7}"/>
                </c:ext>
              </c:extLst>
            </c:dLbl>
            <c:dLbl>
              <c:idx val="5"/>
              <c:tx>
                <c:rich>
                  <a:bodyPr/>
                  <a:lstStyle/>
                  <a:p>
                    <a:fld id="{91DB7F12-F889-4761-9A43-7B7C7803D8A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FD0-4D4F-96FA-808E2098D3E7}"/>
                </c:ext>
              </c:extLst>
            </c:dLbl>
            <c:dLbl>
              <c:idx val="6"/>
              <c:tx>
                <c:rich>
                  <a:bodyPr/>
                  <a:lstStyle/>
                  <a:p>
                    <a:fld id="{15E5C486-9EA4-4AE5-82D1-3F86BB9F6B4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FD0-4D4F-96FA-808E2098D3E7}"/>
                </c:ext>
              </c:extLst>
            </c:dLbl>
            <c:dLbl>
              <c:idx val="7"/>
              <c:tx>
                <c:rich>
                  <a:bodyPr/>
                  <a:lstStyle/>
                  <a:p>
                    <a:fld id="{6F6373A4-A357-40EA-B9D0-39513D33DA8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FD0-4D4F-96FA-808E2098D3E7}"/>
                </c:ext>
              </c:extLst>
            </c:dLbl>
            <c:dLbl>
              <c:idx val="8"/>
              <c:tx>
                <c:rich>
                  <a:bodyPr/>
                  <a:lstStyle/>
                  <a:p>
                    <a:fld id="{41004BD9-E4EF-49E4-94E5-BFC9C65390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FD0-4D4F-96FA-808E2098D3E7}"/>
                </c:ext>
              </c:extLst>
            </c:dLbl>
            <c:dLbl>
              <c:idx val="9"/>
              <c:tx>
                <c:rich>
                  <a:bodyPr/>
                  <a:lstStyle/>
                  <a:p>
                    <a:fld id="{48F7E222-B395-4096-AAE1-66793669BAB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FD0-4D4F-96FA-808E2098D3E7}"/>
                </c:ext>
              </c:extLst>
            </c:dLbl>
            <c:dLbl>
              <c:idx val="10"/>
              <c:tx>
                <c:rich>
                  <a:bodyPr/>
                  <a:lstStyle/>
                  <a:p>
                    <a:fld id="{5722684F-0CA3-4AF2-A431-A06E36673B8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FD0-4D4F-96FA-808E2098D3E7}"/>
                </c:ext>
              </c:extLst>
            </c:dLbl>
            <c:dLbl>
              <c:idx val="11"/>
              <c:tx>
                <c:rich>
                  <a:bodyPr/>
                  <a:lstStyle/>
                  <a:p>
                    <a:fld id="{6C5D136A-623D-419B-9AB4-E0DEC97A61A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FD0-4D4F-96FA-808E2098D3E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PoPPINES"/>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Analysis!$O$4:$O$15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EFD0-4D4F-96FA-808E2098D3E7}"/>
            </c:ext>
          </c:extLst>
        </c:ser>
        <c:ser>
          <c:idx val="1"/>
          <c:order val="1"/>
          <c:spPr>
            <a:solidFill>
              <a:schemeClr val="accent4"/>
            </a:solidFill>
            <a:ln>
              <a:noFill/>
            </a:ln>
            <a:effectLst/>
          </c:spPr>
          <c:invertIfNegative val="0"/>
          <c:cat>
            <c:strRef>
              <c:f>Analysis!$L$4:$L$15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Analysis!$N$4:$N$15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EFD0-4D4F-96FA-808E2098D3E7}"/>
            </c:ext>
          </c:extLst>
        </c:ser>
        <c:dLbls>
          <c:showLegendKey val="0"/>
          <c:showVal val="0"/>
          <c:showCatName val="0"/>
          <c:showSerName val="0"/>
          <c:showPercent val="0"/>
          <c:showBubbleSize val="0"/>
        </c:dLbls>
        <c:gapWidth val="50"/>
        <c:overlap val="100"/>
        <c:axId val="742328448"/>
        <c:axId val="742327464"/>
      </c:barChart>
      <c:catAx>
        <c:axId val="74232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PoPPINES"/>
                <a:ea typeface="+mn-ea"/>
                <a:cs typeface="+mn-cs"/>
              </a:defRPr>
            </a:pPr>
            <a:endParaRPr lang="en-US"/>
          </a:p>
        </c:txPr>
        <c:crossAx val="742327464"/>
        <c:crosses val="autoZero"/>
        <c:auto val="1"/>
        <c:lblAlgn val="ctr"/>
        <c:lblOffset val="100"/>
        <c:noMultiLvlLbl val="0"/>
      </c:catAx>
      <c:valAx>
        <c:axId val="74232746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PoPPINES"/>
                <a:ea typeface="+mn-ea"/>
                <a:cs typeface="+mn-cs"/>
              </a:defRPr>
            </a:pPr>
            <a:endParaRPr lang="en-US"/>
          </a:p>
        </c:txPr>
        <c:crossAx val="7423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[0]!CategoryRanger</cx:f>
      </cx:numDim>
    </cx:data>
  </cx:chartData>
  <cx:chart>
    <cx:plotArea>
      <cx:plotAreaRegion>
        <cx:series layoutId="treemap" uniqueId="{4CECD292-1E3E-47E5-BA02-ADBA71DFDDC8}">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[0]!CategoryRanger</cx:f>
      </cx:numDim>
    </cx:data>
  </cx:chartData>
  <cx:chart>
    <cx:plotArea>
      <cx:plotAreaRegion>
        <cx:plotSurface>
          <cx:spPr>
            <a:noFill/>
          </cx:spPr>
        </cx:plotSurface>
        <cx:series layoutId="treemap" uniqueId="{4CECD292-1E3E-47E5-BA02-ADBA71DFDDC8}">
          <cx:tx>
            <cx:txData>
              <cx:f>_xlchart.v1.9</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9B2856F-AD66-4123-B08F-4D2D85FDFA29}">
  <sheetPr/>
  <sheetViews>
    <sheetView zoomScale="40" workbookViewId="0"/>
  </sheetViews>
  <pageMargins left="0.7" right="0.7" top="0.75" bottom="0.75" header="0.3" footer="0.3"/>
  <drawing r:id="rId1"/>
</chartsheet>
</file>

<file path=xl/ctrlProps/ctrlProp1.xml><?xml version="1.0" encoding="utf-8"?>
<formControlPr xmlns="http://schemas.microsoft.com/office/spreadsheetml/2009/9/main" objectType="CheckBox" checked="Checked" fmlaLink="Analysis!$N$2" lockText="1" noThreeD="1"/>
</file>

<file path=xl/ctrlProps/ctrlProp2.xml><?xml version="1.0" encoding="utf-8"?>
<formControlPr xmlns="http://schemas.microsoft.com/office/spreadsheetml/2009/9/main" objectType="CheckBox" checked="Checked" fmlaLink="Analysis!$O$2" lockText="1" noThreeD="1"/>
</file>

<file path=xl/ctrlProps/ctrlProp3.xml><?xml version="1.0" encoding="utf-8"?>
<formControlPr xmlns="http://schemas.microsoft.com/office/spreadsheetml/2009/9/main" objectType="CheckBox" checked="Checked" fmlaLink="Analysis!$M$2" lockText="1" noThreeD="1"/>
</file>

<file path=xl/ctrlProps/ctrlProp4.xml><?xml version="1.0" encoding="utf-8"?>
<formControlPr xmlns="http://schemas.microsoft.com/office/spreadsheetml/2009/9/main" objectType="Scroll" dx="48" fmlaLink="Analysis!$AB$2" max="100" min="1" page="10"/>
</file>

<file path=xl/ctrlProps/ctrlProp5.xml><?xml version="1.0" encoding="utf-8"?>
<formControlPr xmlns="http://schemas.microsoft.com/office/spreadsheetml/2009/9/main" objectType="CheckBox" checked="Checked" fmlaLink="Analysis!$N$2" lockText="1" noThreeD="1"/>
</file>

<file path=xl/ctrlProps/ctrlProp6.xml><?xml version="1.0" encoding="utf-8"?>
<formControlPr xmlns="http://schemas.microsoft.com/office/spreadsheetml/2009/9/main" objectType="CheckBox" checked="Checked" fmlaLink="Analysis!$O$2" lockText="1" noThreeD="1"/>
</file>

<file path=xl/ctrlProps/ctrlProp7.xml><?xml version="1.0" encoding="utf-8"?>
<formControlPr xmlns="http://schemas.microsoft.com/office/spreadsheetml/2009/9/main" objectType="CheckBox" checked="Checked" fmlaLink="Analysis!$M$2" lockText="1" noThreeD="1"/>
</file>

<file path=xl/ctrlProps/ctrlProp8.xml><?xml version="1.0" encoding="utf-8"?>
<formControlPr xmlns="http://schemas.microsoft.com/office/spreadsheetml/2009/9/main" objectType="Scroll" dx="48" fmlaLink="Analysis!$AB$2" max="100" min="1" page="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microsoft.com/office/2014/relationships/chartEx" Target="../charts/chartEx2.xml"/><Relationship Id="rId3" Type="http://schemas.openxmlformats.org/officeDocument/2006/relationships/image" Target="../media/image3.png"/><Relationship Id="rId21" Type="http://schemas.openxmlformats.org/officeDocument/2006/relationships/chart" Target="../charts/chart10.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chart" Target="../charts/chart7.xml"/><Relationship Id="rId20" Type="http://schemas.microsoft.com/office/2014/relationships/chartEx" Target="../charts/chartEx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12.xml"/><Relationship Id="rId10" Type="http://schemas.openxmlformats.org/officeDocument/2006/relationships/image" Target="../media/image10.png"/><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absoluteAnchor>
    <xdr:pos x="0" y="0"/>
    <xdr:ext cx="8659519" cy="6284148"/>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8</xdr:row>
      <xdr:rowOff>133350</xdr:rowOff>
    </xdr:from>
    <xdr:to>
      <xdr:col>3</xdr:col>
      <xdr:colOff>624840</xdr:colOff>
      <xdr:row>15</xdr:row>
      <xdr:rowOff>175259</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483324" y="1407141"/>
              <a:ext cx="1229322" cy="131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xdr:colOff>
      <xdr:row>8</xdr:row>
      <xdr:rowOff>144781</xdr:rowOff>
    </xdr:from>
    <xdr:to>
      <xdr:col>4</xdr:col>
      <xdr:colOff>1177290</xdr:colOff>
      <xdr:row>15</xdr:row>
      <xdr:rowOff>160021</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741818" y="1418572"/>
              <a:ext cx="1165860" cy="1289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1196340</xdr:colOff>
      <xdr:row>8</xdr:row>
      <xdr:rowOff>144780</xdr:rowOff>
    </xdr:from>
    <xdr:to>
      <xdr:col>5</xdr:col>
      <xdr:colOff>517616</xdr:colOff>
      <xdr:row>23</xdr:row>
      <xdr:rowOff>167640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926728" y="1418571"/>
              <a:ext cx="946415" cy="2752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552450</xdr:colOff>
      <xdr:row>8</xdr:row>
      <xdr:rowOff>140971</xdr:rowOff>
    </xdr:from>
    <xdr:to>
      <xdr:col>6</xdr:col>
      <xdr:colOff>68036</xdr:colOff>
      <xdr:row>14</xdr:row>
      <xdr:rowOff>87631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880763" y="1414762"/>
              <a:ext cx="1117980" cy="1038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170107</xdr:colOff>
      <xdr:row>25</xdr:row>
      <xdr:rowOff>2623</xdr:rowOff>
    </xdr:from>
    <xdr:to>
      <xdr:col>7</xdr:col>
      <xdr:colOff>45470</xdr:colOff>
      <xdr:row>37</xdr:row>
      <xdr:rowOff>130415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14</xdr:row>
      <xdr:rowOff>83820</xdr:rowOff>
    </xdr:from>
    <xdr:to>
      <xdr:col>10</xdr:col>
      <xdr:colOff>144780</xdr:colOff>
      <xdr:row>28</xdr:row>
      <xdr:rowOff>87630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555988</xdr:colOff>
          <xdr:row>15</xdr:row>
          <xdr:rowOff>23677</xdr:rowOff>
        </xdr:from>
        <xdr:to>
          <xdr:col>11</xdr:col>
          <xdr:colOff>98516</xdr:colOff>
          <xdr:row>17</xdr:row>
          <xdr:rowOff>31297</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198120</xdr:colOff>
          <xdr:row>16</xdr:row>
          <xdr:rowOff>0</xdr:rowOff>
        </xdr:from>
        <xdr:to>
          <xdr:col>12</xdr:col>
          <xdr:colOff>38100</xdr:colOff>
          <xdr:row>18</xdr:row>
          <xdr:rowOff>7620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350520</xdr:colOff>
          <xdr:row>16</xdr:row>
          <xdr:rowOff>152400</xdr:rowOff>
        </xdr:from>
        <xdr:to>
          <xdr:col>12</xdr:col>
          <xdr:colOff>190500</xdr:colOff>
          <xdr:row>18</xdr:row>
          <xdr:rowOff>160020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21</xdr:col>
      <xdr:colOff>1021926</xdr:colOff>
      <xdr:row>13</xdr:row>
      <xdr:rowOff>69002</xdr:rowOff>
    </xdr:from>
    <xdr:to>
      <xdr:col>26</xdr:col>
      <xdr:colOff>40640</xdr:colOff>
      <xdr:row>29</xdr:row>
      <xdr:rowOff>76199</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26</xdr:col>
          <xdr:colOff>80010</xdr:colOff>
          <xdr:row>13</xdr:row>
          <xdr:rowOff>125730</xdr:rowOff>
        </xdr:from>
        <xdr:to>
          <xdr:col>26</xdr:col>
          <xdr:colOff>525780</xdr:colOff>
          <xdr:row>28</xdr:row>
          <xdr:rowOff>102870</xdr:rowOff>
        </xdr:to>
        <xdr:sp macro="" textlink="">
          <xdr:nvSpPr>
            <xdr:cNvPr id="3077" name="Scroll Bar 5" hidden="1">
              <a:extLst>
                <a:ext uri="{63B3BB69-23CF-44E3-9099-C40C66FF867C}">
                  <a14:compatExt spid="_x0000_s3077"/>
                </a:ext>
                <a:ext uri="{FF2B5EF4-FFF2-40B4-BE49-F238E27FC236}">
                  <a16:creationId xmlns:a16="http://schemas.microsoft.com/office/drawing/2014/main" id="{00000000-0008-0000-03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34</xdr:col>
      <xdr:colOff>1168400</xdr:colOff>
      <xdr:row>11</xdr:row>
      <xdr:rowOff>33020</xdr:rowOff>
    </xdr:from>
    <xdr:to>
      <xdr:col>39</xdr:col>
      <xdr:colOff>66040</xdr:colOff>
      <xdr:row>28</xdr:row>
      <xdr:rowOff>172720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1202EBE-CADD-497D-598C-420AF62311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827720" y="2044700"/>
              <a:ext cx="3169920" cy="32486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40</xdr:col>
      <xdr:colOff>251460</xdr:colOff>
      <xdr:row>11</xdr:row>
      <xdr:rowOff>81280</xdr:rowOff>
    </xdr:from>
    <xdr:to>
      <xdr:col>42</xdr:col>
      <xdr:colOff>482600</xdr:colOff>
      <xdr:row>29</xdr:row>
      <xdr:rowOff>40640</xdr:rowOff>
    </xdr:to>
    <xdr:graphicFrame macro="">
      <xdr:nvGraphicFramePr>
        <xdr:cNvPr id="12" name="Chart 11">
          <a:extLst>
            <a:ext uri="{FF2B5EF4-FFF2-40B4-BE49-F238E27FC236}">
              <a16:creationId xmlns:a16="http://schemas.microsoft.com/office/drawing/2014/main" id="{ADB0687E-7308-5E43-13B6-6EC4C39F5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35560</xdr:colOff>
      <xdr:row>11</xdr:row>
      <xdr:rowOff>73660</xdr:rowOff>
    </xdr:from>
    <xdr:to>
      <xdr:col>45</xdr:col>
      <xdr:colOff>1178560</xdr:colOff>
      <xdr:row>29</xdr:row>
      <xdr:rowOff>60960</xdr:rowOff>
    </xdr:to>
    <xdr:graphicFrame macro="">
      <xdr:nvGraphicFramePr>
        <xdr:cNvPr id="13" name="Chart 12">
          <a:extLst>
            <a:ext uri="{FF2B5EF4-FFF2-40B4-BE49-F238E27FC236}">
              <a16:creationId xmlns:a16="http://schemas.microsoft.com/office/drawing/2014/main" id="{615E93F7-A1B1-B783-DAFF-5A21A1860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3297</xdr:colOff>
      <xdr:row>0</xdr:row>
      <xdr:rowOff>17476</xdr:rowOff>
    </xdr:from>
    <xdr:to>
      <xdr:col>19</xdr:col>
      <xdr:colOff>299182</xdr:colOff>
      <xdr:row>38</xdr:row>
      <xdr:rowOff>76200</xdr:rowOff>
    </xdr:to>
    <xdr:pic>
      <xdr:nvPicPr>
        <xdr:cNvPr id="2" name="Graphic 1">
          <a:extLst>
            <a:ext uri="{FF2B5EF4-FFF2-40B4-BE49-F238E27FC236}">
              <a16:creationId xmlns:a16="http://schemas.microsoft.com/office/drawing/2014/main" id="{7696B162-D0F9-D473-1380-FCEB2D73558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97" y="17476"/>
          <a:ext cx="12447064" cy="6953010"/>
        </a:xfrm>
        <a:prstGeom prst="rect">
          <a:avLst/>
        </a:prstGeom>
      </xdr:spPr>
    </xdr:pic>
    <xdr:clientData/>
  </xdr:twoCellAnchor>
  <xdr:twoCellAnchor editAs="oneCell">
    <xdr:from>
      <xdr:col>15</xdr:col>
      <xdr:colOff>423142</xdr:colOff>
      <xdr:row>13</xdr:row>
      <xdr:rowOff>82126</xdr:rowOff>
    </xdr:from>
    <xdr:to>
      <xdr:col>16</xdr:col>
      <xdr:colOff>159666</xdr:colOff>
      <xdr:row>15</xdr:row>
      <xdr:rowOff>92764</xdr:rowOff>
    </xdr:to>
    <xdr:pic>
      <xdr:nvPicPr>
        <xdr:cNvPr id="6" name="Picture 5">
          <a:extLst>
            <a:ext uri="{FF2B5EF4-FFF2-40B4-BE49-F238E27FC236}">
              <a16:creationId xmlns:a16="http://schemas.microsoft.com/office/drawing/2014/main" id="{DFCBA7E7-BDF3-E934-46F4-652C49BBBA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14403" y="2450952"/>
          <a:ext cx="375941" cy="375073"/>
        </a:xfrm>
        <a:prstGeom prst="rect">
          <a:avLst/>
        </a:prstGeom>
      </xdr:spPr>
    </xdr:pic>
    <xdr:clientData/>
  </xdr:twoCellAnchor>
  <xdr:twoCellAnchor editAs="oneCell">
    <xdr:from>
      <xdr:col>0</xdr:col>
      <xdr:colOff>141380</xdr:colOff>
      <xdr:row>2</xdr:row>
      <xdr:rowOff>117902</xdr:rowOff>
    </xdr:from>
    <xdr:to>
      <xdr:col>1</xdr:col>
      <xdr:colOff>221975</xdr:colOff>
      <xdr:row>6</xdr:row>
      <xdr:rowOff>110761</xdr:rowOff>
    </xdr:to>
    <xdr:pic>
      <xdr:nvPicPr>
        <xdr:cNvPr id="8" name="Picture 7">
          <a:extLst>
            <a:ext uri="{FF2B5EF4-FFF2-40B4-BE49-F238E27FC236}">
              <a16:creationId xmlns:a16="http://schemas.microsoft.com/office/drawing/2014/main" id="{E370810A-6C1A-C75E-2C3D-47E0F263AA5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1380" y="482337"/>
          <a:ext cx="720012" cy="721728"/>
        </a:xfrm>
        <a:prstGeom prst="rect">
          <a:avLst/>
        </a:prstGeom>
      </xdr:spPr>
    </xdr:pic>
    <xdr:clientData/>
  </xdr:twoCellAnchor>
  <xdr:twoCellAnchor editAs="oneCell">
    <xdr:from>
      <xdr:col>0</xdr:col>
      <xdr:colOff>379782</xdr:colOff>
      <xdr:row>32</xdr:row>
      <xdr:rowOff>54770</xdr:rowOff>
    </xdr:from>
    <xdr:to>
      <xdr:col>1</xdr:col>
      <xdr:colOff>461312</xdr:colOff>
      <xdr:row>36</xdr:row>
      <xdr:rowOff>49697</xdr:rowOff>
    </xdr:to>
    <xdr:pic>
      <xdr:nvPicPr>
        <xdr:cNvPr id="10" name="Picture 9">
          <a:extLst>
            <a:ext uri="{FF2B5EF4-FFF2-40B4-BE49-F238E27FC236}">
              <a16:creationId xmlns:a16="http://schemas.microsoft.com/office/drawing/2014/main" id="{F7F20167-CFC5-076C-1BBA-3867C2D4EB3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9782" y="5885727"/>
          <a:ext cx="720947" cy="723796"/>
        </a:xfrm>
        <a:prstGeom prst="rect">
          <a:avLst/>
        </a:prstGeom>
      </xdr:spPr>
    </xdr:pic>
    <xdr:clientData/>
  </xdr:twoCellAnchor>
  <xdr:twoCellAnchor editAs="oneCell">
    <xdr:from>
      <xdr:col>5</xdr:col>
      <xdr:colOff>414289</xdr:colOff>
      <xdr:row>7</xdr:row>
      <xdr:rowOff>166364</xdr:rowOff>
    </xdr:from>
    <xdr:to>
      <xdr:col>6</xdr:col>
      <xdr:colOff>394137</xdr:colOff>
      <xdr:row>11</xdr:row>
      <xdr:rowOff>55557</xdr:rowOff>
    </xdr:to>
    <xdr:pic>
      <xdr:nvPicPr>
        <xdr:cNvPr id="12" name="Picture 11">
          <a:extLst>
            <a:ext uri="{FF2B5EF4-FFF2-40B4-BE49-F238E27FC236}">
              <a16:creationId xmlns:a16="http://schemas.microsoft.com/office/drawing/2014/main" id="{8CC474B8-D368-861D-230F-F73C783149B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611186" y="1453881"/>
          <a:ext cx="619227" cy="624917"/>
        </a:xfrm>
        <a:prstGeom prst="rect">
          <a:avLst/>
        </a:prstGeom>
      </xdr:spPr>
    </xdr:pic>
    <xdr:clientData/>
  </xdr:twoCellAnchor>
  <xdr:twoCellAnchor editAs="oneCell">
    <xdr:from>
      <xdr:col>12</xdr:col>
      <xdr:colOff>28274</xdr:colOff>
      <xdr:row>26</xdr:row>
      <xdr:rowOff>11302</xdr:rowOff>
    </xdr:from>
    <xdr:to>
      <xdr:col>12</xdr:col>
      <xdr:colOff>457933</xdr:colOff>
      <xdr:row>28</xdr:row>
      <xdr:rowOff>78269</xdr:rowOff>
    </xdr:to>
    <xdr:pic>
      <xdr:nvPicPr>
        <xdr:cNvPr id="14" name="Picture 13">
          <a:extLst>
            <a:ext uri="{FF2B5EF4-FFF2-40B4-BE49-F238E27FC236}">
              <a16:creationId xmlns:a16="http://schemas.microsoft.com/office/drawing/2014/main" id="{22716F2E-251E-23C5-E021-2D036FA0786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721543" y="4773802"/>
          <a:ext cx="429659" cy="433313"/>
        </a:xfrm>
        <a:prstGeom prst="rect">
          <a:avLst/>
        </a:prstGeom>
      </xdr:spPr>
    </xdr:pic>
    <xdr:clientData/>
  </xdr:twoCellAnchor>
  <xdr:twoCellAnchor editAs="oneCell">
    <xdr:from>
      <xdr:col>13</xdr:col>
      <xdr:colOff>529211</xdr:colOff>
      <xdr:row>8</xdr:row>
      <xdr:rowOff>15389</xdr:rowOff>
    </xdr:from>
    <xdr:to>
      <xdr:col>14</xdr:col>
      <xdr:colOff>411653</xdr:colOff>
      <xdr:row>10</xdr:row>
      <xdr:rowOff>176026</xdr:rowOff>
    </xdr:to>
    <xdr:pic>
      <xdr:nvPicPr>
        <xdr:cNvPr id="16" name="Picture 15">
          <a:extLst>
            <a:ext uri="{FF2B5EF4-FFF2-40B4-BE49-F238E27FC236}">
              <a16:creationId xmlns:a16="http://schemas.microsoft.com/office/drawing/2014/main" id="{713BC8B8-9AD5-EBA8-EE3C-4CCECDAC0C9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841142" y="1486837"/>
          <a:ext cx="521821" cy="528499"/>
        </a:xfrm>
        <a:prstGeom prst="rect">
          <a:avLst/>
        </a:prstGeom>
      </xdr:spPr>
    </xdr:pic>
    <xdr:clientData/>
  </xdr:twoCellAnchor>
  <xdr:twoCellAnchor editAs="oneCell">
    <xdr:from>
      <xdr:col>17</xdr:col>
      <xdr:colOff>534043</xdr:colOff>
      <xdr:row>13</xdr:row>
      <xdr:rowOff>69855</xdr:rowOff>
    </xdr:from>
    <xdr:to>
      <xdr:col>18</xdr:col>
      <xdr:colOff>334617</xdr:colOff>
      <xdr:row>15</xdr:row>
      <xdr:rowOff>147907</xdr:rowOff>
    </xdr:to>
    <xdr:pic>
      <xdr:nvPicPr>
        <xdr:cNvPr id="18" name="Picture 17">
          <a:extLst>
            <a:ext uri="{FF2B5EF4-FFF2-40B4-BE49-F238E27FC236}">
              <a16:creationId xmlns:a16="http://schemas.microsoft.com/office/drawing/2014/main" id="{23A56288-9D7E-4F2F-AE53-D3534FC378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404139" y="2438681"/>
          <a:ext cx="439991" cy="442487"/>
        </a:xfrm>
        <a:prstGeom prst="rect">
          <a:avLst/>
        </a:prstGeom>
      </xdr:spPr>
    </xdr:pic>
    <xdr:clientData/>
  </xdr:twoCellAnchor>
  <xdr:twoCellAnchor editAs="oneCell">
    <xdr:from>
      <xdr:col>15</xdr:col>
      <xdr:colOff>27171</xdr:colOff>
      <xdr:row>17</xdr:row>
      <xdr:rowOff>169328</xdr:rowOff>
    </xdr:from>
    <xdr:to>
      <xdr:col>15</xdr:col>
      <xdr:colOff>486552</xdr:colOff>
      <xdr:row>20</xdr:row>
      <xdr:rowOff>82825</xdr:rowOff>
    </xdr:to>
    <xdr:pic>
      <xdr:nvPicPr>
        <xdr:cNvPr id="20" name="Picture 19">
          <a:extLst>
            <a:ext uri="{FF2B5EF4-FFF2-40B4-BE49-F238E27FC236}">
              <a16:creationId xmlns:a16="http://schemas.microsoft.com/office/drawing/2014/main" id="{37BD31A8-FEED-8268-A27C-D92C3CB0BE9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618432" y="3267024"/>
          <a:ext cx="459381" cy="460149"/>
        </a:xfrm>
        <a:prstGeom prst="rect">
          <a:avLst/>
        </a:prstGeom>
      </xdr:spPr>
    </xdr:pic>
    <xdr:clientData/>
  </xdr:twoCellAnchor>
  <xdr:twoCellAnchor editAs="oneCell">
    <xdr:from>
      <xdr:col>2</xdr:col>
      <xdr:colOff>420413</xdr:colOff>
      <xdr:row>13</xdr:row>
      <xdr:rowOff>3117</xdr:rowOff>
    </xdr:from>
    <xdr:to>
      <xdr:col>3</xdr:col>
      <xdr:colOff>76618</xdr:colOff>
      <xdr:row>14</xdr:row>
      <xdr:rowOff>117536</xdr:rowOff>
    </xdr:to>
    <xdr:pic>
      <xdr:nvPicPr>
        <xdr:cNvPr id="22" name="Picture 21">
          <a:extLst>
            <a:ext uri="{FF2B5EF4-FFF2-40B4-BE49-F238E27FC236}">
              <a16:creationId xmlns:a16="http://schemas.microsoft.com/office/drawing/2014/main" id="{E67F7A42-AD60-82D1-26C7-29E9511C3B4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flipH="1">
          <a:off x="1699172" y="2394220"/>
          <a:ext cx="295584" cy="298350"/>
        </a:xfrm>
        <a:prstGeom prst="rect">
          <a:avLst/>
        </a:prstGeom>
      </xdr:spPr>
    </xdr:pic>
    <xdr:clientData/>
  </xdr:twoCellAnchor>
  <xdr:twoCellAnchor editAs="oneCell">
    <xdr:from>
      <xdr:col>2</xdr:col>
      <xdr:colOff>432331</xdr:colOff>
      <xdr:row>26</xdr:row>
      <xdr:rowOff>33854</xdr:rowOff>
    </xdr:from>
    <xdr:to>
      <xdr:col>3</xdr:col>
      <xdr:colOff>150201</xdr:colOff>
      <xdr:row>28</xdr:row>
      <xdr:rowOff>33782</xdr:rowOff>
    </xdr:to>
    <xdr:pic>
      <xdr:nvPicPr>
        <xdr:cNvPr id="26" name="Picture 25">
          <a:extLst>
            <a:ext uri="{FF2B5EF4-FFF2-40B4-BE49-F238E27FC236}">
              <a16:creationId xmlns:a16="http://schemas.microsoft.com/office/drawing/2014/main" id="{D6B74C5F-41BB-40BB-6580-6190BEA1974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1714543" y="4796354"/>
          <a:ext cx="358975" cy="366274"/>
        </a:xfrm>
        <a:prstGeom prst="rect">
          <a:avLst/>
        </a:prstGeom>
      </xdr:spPr>
    </xdr:pic>
    <xdr:clientData/>
  </xdr:twoCellAnchor>
  <xdr:twoCellAnchor editAs="oneCell">
    <xdr:from>
      <xdr:col>12</xdr:col>
      <xdr:colOff>29742</xdr:colOff>
      <xdr:row>13</xdr:row>
      <xdr:rowOff>22301</xdr:rowOff>
    </xdr:from>
    <xdr:to>
      <xdr:col>12</xdr:col>
      <xdr:colOff>337207</xdr:colOff>
      <xdr:row>14</xdr:row>
      <xdr:rowOff>149355</xdr:rowOff>
    </xdr:to>
    <xdr:pic>
      <xdr:nvPicPr>
        <xdr:cNvPr id="30" name="Picture 29">
          <a:extLst>
            <a:ext uri="{FF2B5EF4-FFF2-40B4-BE49-F238E27FC236}">
              <a16:creationId xmlns:a16="http://schemas.microsoft.com/office/drawing/2014/main" id="{D3FF9D27-8DA9-D01F-F5B0-F99B2351211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702294" y="2413404"/>
          <a:ext cx="307465" cy="310985"/>
        </a:xfrm>
        <a:prstGeom prst="rect">
          <a:avLst/>
        </a:prstGeom>
      </xdr:spPr>
    </xdr:pic>
    <xdr:clientData/>
  </xdr:twoCellAnchor>
  <xdr:twoCellAnchor editAs="oneCell">
    <xdr:from>
      <xdr:col>7</xdr:col>
      <xdr:colOff>598040</xdr:colOff>
      <xdr:row>13</xdr:row>
      <xdr:rowOff>52554</xdr:rowOff>
    </xdr:from>
    <xdr:to>
      <xdr:col>8</xdr:col>
      <xdr:colOff>216243</xdr:colOff>
      <xdr:row>14</xdr:row>
      <xdr:rowOff>128701</xdr:rowOff>
    </xdr:to>
    <xdr:pic>
      <xdr:nvPicPr>
        <xdr:cNvPr id="32" name="Picture 31">
          <a:extLst>
            <a:ext uri="{FF2B5EF4-FFF2-40B4-BE49-F238E27FC236}">
              <a16:creationId xmlns:a16="http://schemas.microsoft.com/office/drawing/2014/main" id="{1D70EDAD-3F27-4CB7-6470-6CEBCC024D4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073695" y="2443657"/>
          <a:ext cx="257582" cy="260078"/>
        </a:xfrm>
        <a:prstGeom prst="rect">
          <a:avLst/>
        </a:prstGeom>
      </xdr:spPr>
    </xdr:pic>
    <xdr:clientData/>
  </xdr:twoCellAnchor>
  <xdr:twoCellAnchor editAs="oneCell">
    <xdr:from>
      <xdr:col>10</xdr:col>
      <xdr:colOff>19381</xdr:colOff>
      <xdr:row>7</xdr:row>
      <xdr:rowOff>180121</xdr:rowOff>
    </xdr:from>
    <xdr:to>
      <xdr:col>10</xdr:col>
      <xdr:colOff>621863</xdr:colOff>
      <xdr:row>11</xdr:row>
      <xdr:rowOff>55405</xdr:rowOff>
    </xdr:to>
    <xdr:pic>
      <xdr:nvPicPr>
        <xdr:cNvPr id="34" name="Picture 33">
          <a:extLst>
            <a:ext uri="{FF2B5EF4-FFF2-40B4-BE49-F238E27FC236}">
              <a16:creationId xmlns:a16="http://schemas.microsoft.com/office/drawing/2014/main" id="{71C44D56-074D-B23F-A229-9658950CF0F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413174" y="1467638"/>
          <a:ext cx="602482" cy="611008"/>
        </a:xfrm>
        <a:prstGeom prst="rect">
          <a:avLst/>
        </a:prstGeom>
      </xdr:spPr>
    </xdr:pic>
    <xdr:clientData/>
  </xdr:twoCellAnchor>
  <xdr:oneCellAnchor>
    <xdr:from>
      <xdr:col>1</xdr:col>
      <xdr:colOff>195171</xdr:colOff>
      <xdr:row>2</xdr:row>
      <xdr:rowOff>159083</xdr:rowOff>
    </xdr:from>
    <xdr:ext cx="3382726" cy="671018"/>
    <xdr:sp macro="" textlink="">
      <xdr:nvSpPr>
        <xdr:cNvPr id="35" name="TextBox 34">
          <a:extLst>
            <a:ext uri="{FF2B5EF4-FFF2-40B4-BE49-F238E27FC236}">
              <a16:creationId xmlns:a16="http://schemas.microsoft.com/office/drawing/2014/main" id="{5AE4A4E5-C539-F613-0EE7-A76167E9BAE9}"/>
            </a:ext>
          </a:extLst>
        </xdr:cNvPr>
        <xdr:cNvSpPr txBox="1"/>
      </xdr:nvSpPr>
      <xdr:spPr>
        <a:xfrm>
          <a:off x="834550" y="526945"/>
          <a:ext cx="3382726" cy="6710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solidFill>
                <a:schemeClr val="bg1"/>
              </a:solidFill>
              <a:latin typeface="Arial Black" panose="020B0A04020102020204" pitchFamily="34" charset="0"/>
            </a:rPr>
            <a:t>SALES</a:t>
          </a:r>
          <a:r>
            <a:rPr lang="en-US" sz="1800" baseline="0">
              <a:solidFill>
                <a:schemeClr val="bg1"/>
              </a:solidFill>
              <a:latin typeface="Arial Black" panose="020B0A04020102020204" pitchFamily="34" charset="0"/>
            </a:rPr>
            <a:t> DASHBOARD</a:t>
          </a:r>
        </a:p>
        <a:p>
          <a:r>
            <a:rPr lang="en-US" sz="1400" baseline="0">
              <a:solidFill>
                <a:schemeClr val="accent2">
                  <a:lumMod val="40000"/>
                  <a:lumOff val="60000"/>
                </a:schemeClr>
              </a:solidFill>
              <a:latin typeface="Arial Black" panose="020B0A04020102020204" pitchFamily="34" charset="0"/>
            </a:rPr>
            <a:t>SuperMarket shop</a:t>
          </a:r>
          <a:endParaRPr lang="en-US" sz="1400">
            <a:solidFill>
              <a:schemeClr val="accent2">
                <a:lumMod val="40000"/>
                <a:lumOff val="60000"/>
              </a:schemeClr>
            </a:solidFill>
            <a:latin typeface="Arial Black" panose="020B0A04020102020204" pitchFamily="34" charset="0"/>
          </a:endParaRPr>
        </a:p>
      </xdr:txBody>
    </xdr:sp>
    <xdr:clientData/>
  </xdr:oneCellAnchor>
  <xdr:oneCellAnchor>
    <xdr:from>
      <xdr:col>4</xdr:col>
      <xdr:colOff>517321</xdr:colOff>
      <xdr:row>1</xdr:row>
      <xdr:rowOff>101366</xdr:rowOff>
    </xdr:from>
    <xdr:ext cx="2474752" cy="345544"/>
    <xdr:sp macro="" textlink="">
      <xdr:nvSpPr>
        <xdr:cNvPr id="36" name="TextBox 35">
          <a:extLst>
            <a:ext uri="{FF2B5EF4-FFF2-40B4-BE49-F238E27FC236}">
              <a16:creationId xmlns:a16="http://schemas.microsoft.com/office/drawing/2014/main" id="{C2B7D1B7-A131-157E-544C-15AC016A3DE5}"/>
            </a:ext>
          </a:extLst>
        </xdr:cNvPr>
        <xdr:cNvSpPr txBox="1"/>
      </xdr:nvSpPr>
      <xdr:spPr>
        <a:xfrm>
          <a:off x="3075963" y="283127"/>
          <a:ext cx="2474752"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400">
            <a:solidFill>
              <a:schemeClr val="bg1"/>
            </a:solidFill>
            <a:latin typeface="Arial Black" panose="020B0A04020102020204" pitchFamily="34" charset="0"/>
          </a:endParaRPr>
        </a:p>
      </xdr:txBody>
    </xdr:sp>
    <xdr:clientData/>
  </xdr:oneCellAnchor>
  <xdr:oneCellAnchor>
    <xdr:from>
      <xdr:col>2</xdr:col>
      <xdr:colOff>374971</xdr:colOff>
      <xdr:row>7</xdr:row>
      <xdr:rowOff>105324</xdr:rowOff>
    </xdr:from>
    <xdr:ext cx="1646340" cy="345544"/>
    <xdr:sp macro="" textlink="">
      <xdr:nvSpPr>
        <xdr:cNvPr id="39" name="TextBox 38">
          <a:extLst>
            <a:ext uri="{FF2B5EF4-FFF2-40B4-BE49-F238E27FC236}">
              <a16:creationId xmlns:a16="http://schemas.microsoft.com/office/drawing/2014/main" id="{33C6B70E-F5C4-5088-57D1-74F720FC8B02}"/>
            </a:ext>
          </a:extLst>
        </xdr:cNvPr>
        <xdr:cNvSpPr txBox="1"/>
      </xdr:nvSpPr>
      <xdr:spPr>
        <a:xfrm>
          <a:off x="1653730" y="1392841"/>
          <a:ext cx="1646340"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chemeClr val="accent2">
                  <a:lumMod val="40000"/>
                  <a:lumOff val="60000"/>
                </a:schemeClr>
              </a:solidFill>
              <a:latin typeface="Arial Black" panose="020B0A04020102020204" pitchFamily="34" charset="0"/>
            </a:rPr>
            <a:t>TOTAL </a:t>
          </a:r>
          <a:r>
            <a:rPr lang="en-US" sz="1400" baseline="0">
              <a:solidFill>
                <a:schemeClr val="accent2">
                  <a:lumMod val="40000"/>
                  <a:lumOff val="60000"/>
                </a:schemeClr>
              </a:solidFill>
              <a:latin typeface="Arial Black" panose="020B0A04020102020204" pitchFamily="34" charset="0"/>
              <a:ea typeface="+mn-ea"/>
              <a:cs typeface="+mn-cs"/>
            </a:rPr>
            <a:t>SALES</a:t>
          </a:r>
        </a:p>
      </xdr:txBody>
    </xdr:sp>
    <xdr:clientData/>
  </xdr:oneCellAnchor>
  <xdr:oneCellAnchor>
    <xdr:from>
      <xdr:col>2</xdr:col>
      <xdr:colOff>632669</xdr:colOff>
      <xdr:row>11</xdr:row>
      <xdr:rowOff>52430</xdr:rowOff>
    </xdr:from>
    <xdr:ext cx="2474752" cy="345544"/>
    <xdr:sp macro="" textlink="">
      <xdr:nvSpPr>
        <xdr:cNvPr id="40" name="TextBox 39">
          <a:extLst>
            <a:ext uri="{FF2B5EF4-FFF2-40B4-BE49-F238E27FC236}">
              <a16:creationId xmlns:a16="http://schemas.microsoft.com/office/drawing/2014/main" id="{23797BEF-3E14-E4F7-35B5-54BB1623C701}"/>
            </a:ext>
          </a:extLst>
        </xdr:cNvPr>
        <xdr:cNvSpPr txBox="1"/>
      </xdr:nvSpPr>
      <xdr:spPr>
        <a:xfrm>
          <a:off x="1911990" y="2051806"/>
          <a:ext cx="2474752"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400">
            <a:solidFill>
              <a:schemeClr val="bg1"/>
            </a:solidFill>
            <a:latin typeface="Arial Black" panose="020B0A04020102020204" pitchFamily="34" charset="0"/>
          </a:endParaRPr>
        </a:p>
      </xdr:txBody>
    </xdr:sp>
    <xdr:clientData/>
  </xdr:oneCellAnchor>
  <xdr:oneCellAnchor>
    <xdr:from>
      <xdr:col>3</xdr:col>
      <xdr:colOff>440421</xdr:colOff>
      <xdr:row>12</xdr:row>
      <xdr:rowOff>48934</xdr:rowOff>
    </xdr:from>
    <xdr:ext cx="2474752" cy="345544"/>
    <xdr:sp macro="" textlink="">
      <xdr:nvSpPr>
        <xdr:cNvPr id="41" name="TextBox 40">
          <a:extLst>
            <a:ext uri="{FF2B5EF4-FFF2-40B4-BE49-F238E27FC236}">
              <a16:creationId xmlns:a16="http://schemas.microsoft.com/office/drawing/2014/main" id="{40A733AB-8D7D-7F82-0E13-310091EB0C4E}"/>
            </a:ext>
          </a:extLst>
        </xdr:cNvPr>
        <xdr:cNvSpPr txBox="1"/>
      </xdr:nvSpPr>
      <xdr:spPr>
        <a:xfrm>
          <a:off x="2359403" y="2230072"/>
          <a:ext cx="2474752"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400">
            <a:solidFill>
              <a:schemeClr val="bg1"/>
            </a:solidFill>
            <a:latin typeface="Arial Black" panose="020B0A04020102020204" pitchFamily="34" charset="0"/>
          </a:endParaRPr>
        </a:p>
      </xdr:txBody>
    </xdr:sp>
    <xdr:clientData/>
  </xdr:oneCellAnchor>
  <xdr:oneCellAnchor>
    <xdr:from>
      <xdr:col>3</xdr:col>
      <xdr:colOff>376621</xdr:colOff>
      <xdr:row>12</xdr:row>
      <xdr:rowOff>174768</xdr:rowOff>
    </xdr:from>
    <xdr:ext cx="1797806" cy="345544"/>
    <xdr:sp macro="" textlink="">
      <xdr:nvSpPr>
        <xdr:cNvPr id="42" name="TextBox 41">
          <a:extLst>
            <a:ext uri="{FF2B5EF4-FFF2-40B4-BE49-F238E27FC236}">
              <a16:creationId xmlns:a16="http://schemas.microsoft.com/office/drawing/2014/main" id="{E48AF4DD-65CB-3402-4C51-5224822C4EE2}"/>
            </a:ext>
          </a:extLst>
        </xdr:cNvPr>
        <xdr:cNvSpPr txBox="1"/>
      </xdr:nvSpPr>
      <xdr:spPr>
        <a:xfrm>
          <a:off x="2294759" y="2381940"/>
          <a:ext cx="179780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400">
            <a:solidFill>
              <a:schemeClr val="bg1"/>
            </a:solidFill>
            <a:latin typeface="Arial Black" panose="020B0A04020102020204" pitchFamily="34" charset="0"/>
          </a:endParaRPr>
        </a:p>
      </xdr:txBody>
    </xdr:sp>
    <xdr:clientData/>
  </xdr:oneCellAnchor>
  <xdr:oneCellAnchor>
    <xdr:from>
      <xdr:col>7</xdr:col>
      <xdr:colOff>56515</xdr:colOff>
      <xdr:row>13</xdr:row>
      <xdr:rowOff>171273</xdr:rowOff>
    </xdr:from>
    <xdr:ext cx="3190033" cy="345544"/>
    <xdr:sp macro="" textlink="">
      <xdr:nvSpPr>
        <xdr:cNvPr id="43" name="TextBox 42">
          <a:extLst>
            <a:ext uri="{FF2B5EF4-FFF2-40B4-BE49-F238E27FC236}">
              <a16:creationId xmlns:a16="http://schemas.microsoft.com/office/drawing/2014/main" id="{93897AF1-0C9F-6C93-304C-8944A42E4132}"/>
            </a:ext>
          </a:extLst>
        </xdr:cNvPr>
        <xdr:cNvSpPr txBox="1"/>
      </xdr:nvSpPr>
      <xdr:spPr>
        <a:xfrm flipH="1">
          <a:off x="4545339" y="2543132"/>
          <a:ext cx="3190033"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400">
            <a:solidFill>
              <a:schemeClr val="bg1"/>
            </a:solidFill>
            <a:latin typeface="Arial Black" panose="020B0A04020102020204" pitchFamily="34" charset="0"/>
          </a:endParaRPr>
        </a:p>
      </xdr:txBody>
    </xdr:sp>
    <xdr:clientData/>
  </xdr:oneCellAnchor>
  <xdr:oneCellAnchor>
    <xdr:from>
      <xdr:col>7</xdr:col>
      <xdr:colOff>33653</xdr:colOff>
      <xdr:row>7</xdr:row>
      <xdr:rowOff>152311</xdr:rowOff>
    </xdr:from>
    <xdr:ext cx="1646340" cy="345544"/>
    <xdr:sp macro="" textlink="">
      <xdr:nvSpPr>
        <xdr:cNvPr id="44" name="TextBox 43">
          <a:extLst>
            <a:ext uri="{FF2B5EF4-FFF2-40B4-BE49-F238E27FC236}">
              <a16:creationId xmlns:a16="http://schemas.microsoft.com/office/drawing/2014/main" id="{D841CA6B-6A9E-DE63-2D41-DF8B8CAC33F0}"/>
            </a:ext>
          </a:extLst>
        </xdr:cNvPr>
        <xdr:cNvSpPr txBox="1"/>
      </xdr:nvSpPr>
      <xdr:spPr>
        <a:xfrm>
          <a:off x="4509308" y="1439828"/>
          <a:ext cx="1646340"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chemeClr val="accent2">
                  <a:lumMod val="40000"/>
                  <a:lumOff val="60000"/>
                </a:schemeClr>
              </a:solidFill>
              <a:latin typeface="Arial Black" panose="020B0A04020102020204" pitchFamily="34" charset="0"/>
              <a:ea typeface="+mn-ea"/>
              <a:cs typeface="+mn-cs"/>
            </a:rPr>
            <a:t>TOTAL</a:t>
          </a:r>
          <a:r>
            <a:rPr lang="en-US" sz="800" baseline="0">
              <a:solidFill>
                <a:schemeClr val="accent2">
                  <a:lumMod val="40000"/>
                  <a:lumOff val="60000"/>
                </a:schemeClr>
              </a:solidFill>
              <a:latin typeface="Arial Black" panose="020B0A04020102020204" pitchFamily="34" charset="0"/>
            </a:rPr>
            <a:t> </a:t>
          </a:r>
          <a:r>
            <a:rPr lang="en-US" sz="1400" baseline="0">
              <a:solidFill>
                <a:schemeClr val="accent2">
                  <a:lumMod val="40000"/>
                  <a:lumOff val="60000"/>
                </a:schemeClr>
              </a:solidFill>
              <a:latin typeface="Arial Black" panose="020B0A04020102020204" pitchFamily="34" charset="0"/>
              <a:ea typeface="+mn-ea"/>
              <a:cs typeface="+mn-cs"/>
            </a:rPr>
            <a:t>PROFIT</a:t>
          </a:r>
        </a:p>
      </xdr:txBody>
    </xdr:sp>
    <xdr:clientData/>
  </xdr:oneCellAnchor>
  <xdr:oneCellAnchor>
    <xdr:from>
      <xdr:col>11</xdr:col>
      <xdr:colOff>391487</xdr:colOff>
      <xdr:row>7</xdr:row>
      <xdr:rowOff>122972</xdr:rowOff>
    </xdr:from>
    <xdr:ext cx="1614881" cy="345544"/>
    <xdr:sp macro="" textlink="">
      <xdr:nvSpPr>
        <xdr:cNvPr id="45" name="TextBox 44">
          <a:extLst>
            <a:ext uri="{FF2B5EF4-FFF2-40B4-BE49-F238E27FC236}">
              <a16:creationId xmlns:a16="http://schemas.microsoft.com/office/drawing/2014/main" id="{E216CA05-ABFF-9C57-7212-7C53F6C942BE}"/>
            </a:ext>
          </a:extLst>
        </xdr:cNvPr>
        <xdr:cNvSpPr txBox="1"/>
      </xdr:nvSpPr>
      <xdr:spPr>
        <a:xfrm>
          <a:off x="7424659" y="1410489"/>
          <a:ext cx="1614881"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aseline="0">
              <a:solidFill>
                <a:schemeClr val="accent2">
                  <a:lumMod val="40000"/>
                  <a:lumOff val="60000"/>
                </a:schemeClr>
              </a:solidFill>
              <a:latin typeface="Arial Black" panose="020B0A04020102020204" pitchFamily="34" charset="0"/>
              <a:ea typeface="+mn-ea"/>
              <a:cs typeface="+mn-cs"/>
            </a:rPr>
            <a:t>PROFIT</a:t>
          </a:r>
          <a:r>
            <a:rPr lang="en-US" sz="1200">
              <a:solidFill>
                <a:schemeClr val="accent2">
                  <a:lumMod val="40000"/>
                  <a:lumOff val="60000"/>
                </a:schemeClr>
              </a:solidFill>
              <a:latin typeface="Arial Black" panose="020B0A04020102020204" pitchFamily="34" charset="0"/>
            </a:rPr>
            <a:t>%</a:t>
          </a:r>
        </a:p>
      </xdr:txBody>
    </xdr:sp>
    <xdr:clientData/>
  </xdr:oneCellAnchor>
  <xdr:oneCellAnchor>
    <xdr:from>
      <xdr:col>15</xdr:col>
      <xdr:colOff>222217</xdr:colOff>
      <xdr:row>8</xdr:row>
      <xdr:rowOff>94771</xdr:rowOff>
    </xdr:from>
    <xdr:ext cx="1684789" cy="417807"/>
    <xdr:sp macro="" textlink="">
      <xdr:nvSpPr>
        <xdr:cNvPr id="52" name="TextBox 51">
          <a:extLst>
            <a:ext uri="{FF2B5EF4-FFF2-40B4-BE49-F238E27FC236}">
              <a16:creationId xmlns:a16="http://schemas.microsoft.com/office/drawing/2014/main" id="{D04C17A5-3F92-D24A-9966-3EFCA818CC24}"/>
            </a:ext>
          </a:extLst>
        </xdr:cNvPr>
        <xdr:cNvSpPr txBox="1"/>
      </xdr:nvSpPr>
      <xdr:spPr>
        <a:xfrm>
          <a:off x="9813478" y="1552510"/>
          <a:ext cx="1684789"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solidFill>
                <a:schemeClr val="accent2">
                  <a:lumMod val="40000"/>
                  <a:lumOff val="60000"/>
                </a:schemeClr>
              </a:solidFill>
              <a:latin typeface="Arial Black" panose="020B0A04020102020204" pitchFamily="34" charset="0"/>
            </a:rPr>
            <a:t>    TOP</a:t>
          </a:r>
        </a:p>
        <a:p>
          <a:r>
            <a:rPr lang="en-US" sz="900">
              <a:solidFill>
                <a:schemeClr val="accent2">
                  <a:lumMod val="40000"/>
                  <a:lumOff val="60000"/>
                </a:schemeClr>
              </a:solidFill>
              <a:latin typeface="Arial Black" panose="020B0A04020102020204" pitchFamily="34" charset="0"/>
            </a:rPr>
            <a:t>PRODUCT</a:t>
          </a:r>
        </a:p>
      </xdr:txBody>
    </xdr:sp>
    <xdr:clientData/>
  </xdr:oneCellAnchor>
  <xdr:oneCellAnchor>
    <xdr:from>
      <xdr:col>17</xdr:col>
      <xdr:colOff>358143</xdr:colOff>
      <xdr:row>8</xdr:row>
      <xdr:rowOff>158995</xdr:rowOff>
    </xdr:from>
    <xdr:ext cx="1614881" cy="381643"/>
    <xdr:sp macro="" textlink="">
      <xdr:nvSpPr>
        <xdr:cNvPr id="53" name="TextBox 52">
          <a:extLst>
            <a:ext uri="{FF2B5EF4-FFF2-40B4-BE49-F238E27FC236}">
              <a16:creationId xmlns:a16="http://schemas.microsoft.com/office/drawing/2014/main" id="{949F42E7-6389-CECB-B65B-14BFA18E17DA}"/>
            </a:ext>
          </a:extLst>
        </xdr:cNvPr>
        <xdr:cNvSpPr txBox="1"/>
      </xdr:nvSpPr>
      <xdr:spPr>
        <a:xfrm>
          <a:off x="11228239" y="1616734"/>
          <a:ext cx="1614881" cy="381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accent2">
                  <a:lumMod val="40000"/>
                  <a:lumOff val="60000"/>
                </a:schemeClr>
              </a:solidFill>
              <a:latin typeface="Arial Black" panose="020B0A04020102020204" pitchFamily="34" charset="0"/>
            </a:rPr>
            <a:t>  </a:t>
          </a:r>
          <a:r>
            <a:rPr lang="en-US" sz="800" baseline="0">
              <a:solidFill>
                <a:schemeClr val="accent2">
                  <a:lumMod val="40000"/>
                  <a:lumOff val="60000"/>
                </a:schemeClr>
              </a:solidFill>
              <a:latin typeface="Arial Black" panose="020B0A04020102020204" pitchFamily="34" charset="0"/>
            </a:rPr>
            <a:t>  </a:t>
          </a:r>
          <a:r>
            <a:rPr lang="en-US" sz="800">
              <a:solidFill>
                <a:schemeClr val="accent2">
                  <a:lumMod val="40000"/>
                  <a:lumOff val="60000"/>
                </a:schemeClr>
              </a:solidFill>
              <a:latin typeface="Arial Black" panose="020B0A04020102020204" pitchFamily="34" charset="0"/>
            </a:rPr>
            <a:t>TOP</a:t>
          </a:r>
        </a:p>
        <a:p>
          <a:r>
            <a:rPr lang="en-US" sz="800">
              <a:solidFill>
                <a:schemeClr val="accent2">
                  <a:lumMod val="40000"/>
                  <a:lumOff val="60000"/>
                </a:schemeClr>
              </a:solidFill>
              <a:latin typeface="Arial Black" panose="020B0A04020102020204" pitchFamily="34" charset="0"/>
            </a:rPr>
            <a:t>CATEGORY</a:t>
          </a:r>
        </a:p>
      </xdr:txBody>
    </xdr:sp>
    <xdr:clientData/>
  </xdr:oneCellAnchor>
  <xdr:oneCellAnchor>
    <xdr:from>
      <xdr:col>2</xdr:col>
      <xdr:colOff>546777</xdr:colOff>
      <xdr:row>9</xdr:row>
      <xdr:rowOff>81959</xdr:rowOff>
    </xdr:from>
    <xdr:ext cx="1678485" cy="309315"/>
    <xdr:sp macro="" textlink="Analysis!F5">
      <xdr:nvSpPr>
        <xdr:cNvPr id="54" name="TextBox 53">
          <a:extLst>
            <a:ext uri="{FF2B5EF4-FFF2-40B4-BE49-F238E27FC236}">
              <a16:creationId xmlns:a16="http://schemas.microsoft.com/office/drawing/2014/main" id="{DC4E20CF-2D25-0240-AA79-2ABF712E649D}"/>
            </a:ext>
          </a:extLst>
        </xdr:cNvPr>
        <xdr:cNvSpPr txBox="1"/>
      </xdr:nvSpPr>
      <xdr:spPr>
        <a:xfrm>
          <a:off x="1825536" y="1737338"/>
          <a:ext cx="1678485"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DF82E5A-82B7-4C47-856E-0BEDE7873F94}" type="TxLink">
            <a:rPr lang="en-US" sz="1200" b="0" i="0" u="none" strike="noStrike">
              <a:solidFill>
                <a:schemeClr val="accent3">
                  <a:lumMod val="40000"/>
                  <a:lumOff val="60000"/>
                </a:schemeClr>
              </a:solidFill>
              <a:latin typeface="Arial Black" panose="020B0A04020102020204" pitchFamily="34" charset="0"/>
              <a:cs typeface="Calibri"/>
            </a:rPr>
            <a:t>$401,412</a:t>
          </a:fld>
          <a:endParaRPr lang="en-US" sz="1200">
            <a:solidFill>
              <a:schemeClr val="accent3">
                <a:lumMod val="40000"/>
                <a:lumOff val="60000"/>
              </a:schemeClr>
            </a:solidFill>
            <a:latin typeface="Arial Black" panose="020B0A04020102020204" pitchFamily="34" charset="0"/>
          </a:endParaRPr>
        </a:p>
      </xdr:txBody>
    </xdr:sp>
    <xdr:clientData/>
  </xdr:oneCellAnchor>
  <xdr:oneCellAnchor>
    <xdr:from>
      <xdr:col>7</xdr:col>
      <xdr:colOff>98408</xdr:colOff>
      <xdr:row>9</xdr:row>
      <xdr:rowOff>89237</xdr:rowOff>
    </xdr:from>
    <xdr:ext cx="1646340" cy="309315"/>
    <xdr:sp macro="" textlink="Analysis!F6">
      <xdr:nvSpPr>
        <xdr:cNvPr id="55" name="TextBox 54">
          <a:extLst>
            <a:ext uri="{FF2B5EF4-FFF2-40B4-BE49-F238E27FC236}">
              <a16:creationId xmlns:a16="http://schemas.microsoft.com/office/drawing/2014/main" id="{F14268F4-0A72-A09A-C05B-1E58177A8065}"/>
            </a:ext>
          </a:extLst>
        </xdr:cNvPr>
        <xdr:cNvSpPr txBox="1"/>
      </xdr:nvSpPr>
      <xdr:spPr>
        <a:xfrm>
          <a:off x="4574063" y="1744616"/>
          <a:ext cx="1646340"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EE62A81-7A16-4B04-93F9-35E9FAFADD09}" type="TxLink">
            <a:rPr lang="en-US" sz="1200" b="0" i="0" u="none" strike="noStrike">
              <a:solidFill>
                <a:schemeClr val="accent3">
                  <a:lumMod val="40000"/>
                  <a:lumOff val="60000"/>
                </a:schemeClr>
              </a:solidFill>
              <a:latin typeface="Arial Black" panose="020B0A04020102020204" pitchFamily="34" charset="0"/>
              <a:ea typeface="+mn-ea"/>
              <a:cs typeface="Calibri"/>
            </a:rPr>
            <a:pPr marL="0" indent="0"/>
            <a:t>$68,908</a:t>
          </a:fld>
          <a:endParaRPr lang="en-US" sz="1200" b="0" i="0" u="none" strike="noStrike">
            <a:solidFill>
              <a:schemeClr val="accent3">
                <a:lumMod val="40000"/>
                <a:lumOff val="60000"/>
              </a:schemeClr>
            </a:solidFill>
            <a:latin typeface="Arial Black" panose="020B0A04020102020204" pitchFamily="34" charset="0"/>
            <a:ea typeface="+mn-ea"/>
            <a:cs typeface="Calibri"/>
          </a:endParaRPr>
        </a:p>
      </xdr:txBody>
    </xdr:sp>
    <xdr:clientData/>
  </xdr:oneCellAnchor>
  <xdr:oneCellAnchor>
    <xdr:from>
      <xdr:col>15</xdr:col>
      <xdr:colOff>210205</xdr:colOff>
      <xdr:row>10</xdr:row>
      <xdr:rowOff>60496</xdr:rowOff>
    </xdr:from>
    <xdr:ext cx="856595" cy="255070"/>
    <xdr:sp macro="" textlink="Analysis!W2">
      <xdr:nvSpPr>
        <xdr:cNvPr id="56" name="TextBox 55">
          <a:extLst>
            <a:ext uri="{FF2B5EF4-FFF2-40B4-BE49-F238E27FC236}">
              <a16:creationId xmlns:a16="http://schemas.microsoft.com/office/drawing/2014/main" id="{7F92E605-668D-8294-9939-712DDD5AD0EC}"/>
            </a:ext>
          </a:extLst>
        </xdr:cNvPr>
        <xdr:cNvSpPr txBox="1"/>
      </xdr:nvSpPr>
      <xdr:spPr>
        <a:xfrm>
          <a:off x="9801466" y="1882670"/>
          <a:ext cx="856595" cy="255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322F5155-EDBB-43A1-9C14-7A979DFC5A6D}" type="TxLink">
            <a:rPr lang="en-US" sz="900" b="0" i="0" u="none" strike="noStrike">
              <a:solidFill>
                <a:schemeClr val="accent3">
                  <a:lumMod val="40000"/>
                  <a:lumOff val="60000"/>
                </a:schemeClr>
              </a:solidFill>
              <a:latin typeface="Arial Black" panose="020B0A04020102020204" pitchFamily="34" charset="0"/>
              <a:ea typeface="+mn-ea"/>
              <a:cs typeface="Calibri"/>
            </a:rPr>
            <a:pPr marL="0" indent="0"/>
            <a:t>Product41</a:t>
          </a:fld>
          <a:endParaRPr lang="en-US" sz="900" b="0" i="0" u="none" strike="noStrike">
            <a:solidFill>
              <a:schemeClr val="accent3">
                <a:lumMod val="40000"/>
                <a:lumOff val="60000"/>
              </a:schemeClr>
            </a:solidFill>
            <a:latin typeface="Arial Black" panose="020B0A04020102020204" pitchFamily="34" charset="0"/>
            <a:ea typeface="+mn-ea"/>
            <a:cs typeface="Calibri"/>
          </a:endParaRPr>
        </a:p>
      </xdr:txBody>
    </xdr:sp>
    <xdr:clientData/>
  </xdr:oneCellAnchor>
  <xdr:oneCellAnchor>
    <xdr:from>
      <xdr:col>15</xdr:col>
      <xdr:colOff>250710</xdr:colOff>
      <xdr:row>11</xdr:row>
      <xdr:rowOff>10666</xdr:rowOff>
    </xdr:from>
    <xdr:ext cx="1085151" cy="273152"/>
    <xdr:sp macro="" textlink="Analysis!Z2">
      <xdr:nvSpPr>
        <xdr:cNvPr id="6154" name="TextBox 6153">
          <a:extLst>
            <a:ext uri="{FF2B5EF4-FFF2-40B4-BE49-F238E27FC236}">
              <a16:creationId xmlns:a16="http://schemas.microsoft.com/office/drawing/2014/main" id="{5192F685-A475-A7F6-8B6E-E418DD36F2D2}"/>
            </a:ext>
          </a:extLst>
        </xdr:cNvPr>
        <xdr:cNvSpPr txBox="1"/>
      </xdr:nvSpPr>
      <xdr:spPr>
        <a:xfrm>
          <a:off x="9841971" y="2015057"/>
          <a:ext cx="1085151" cy="273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E445218-7BB7-4689-B6C8-9009472D6C36}" type="TxLink">
            <a:rPr lang="en-US" sz="1000" b="0" i="0" u="none" strike="noStrike">
              <a:solidFill>
                <a:schemeClr val="accent3">
                  <a:lumMod val="40000"/>
                  <a:lumOff val="60000"/>
                </a:schemeClr>
              </a:solidFill>
              <a:latin typeface="Arial Black" panose="020B0A04020102020204" pitchFamily="34" charset="0"/>
              <a:ea typeface="+mn-ea"/>
              <a:cs typeface="Calibri"/>
            </a:rPr>
            <a:pPr marL="0" indent="0"/>
            <a:t>132</a:t>
          </a:fld>
          <a:endParaRPr lang="en-US" sz="1000" b="0" i="0" u="none" strike="noStrike">
            <a:solidFill>
              <a:schemeClr val="accent3">
                <a:lumMod val="40000"/>
                <a:lumOff val="60000"/>
              </a:schemeClr>
            </a:solidFill>
            <a:latin typeface="Arial Black" panose="020B0A04020102020204" pitchFamily="34" charset="0"/>
            <a:ea typeface="+mn-ea"/>
            <a:cs typeface="Calibri"/>
          </a:endParaRPr>
        </a:p>
      </xdr:txBody>
    </xdr:sp>
    <xdr:clientData/>
  </xdr:oneCellAnchor>
  <xdr:oneCellAnchor>
    <xdr:from>
      <xdr:col>15</xdr:col>
      <xdr:colOff>636243</xdr:colOff>
      <xdr:row>11</xdr:row>
      <xdr:rowOff>7688</xdr:rowOff>
    </xdr:from>
    <xdr:ext cx="1085151" cy="273152"/>
    <xdr:sp macro="" textlink="Analysis!X2">
      <xdr:nvSpPr>
        <xdr:cNvPr id="6155" name="TextBox 6154">
          <a:extLst>
            <a:ext uri="{FF2B5EF4-FFF2-40B4-BE49-F238E27FC236}">
              <a16:creationId xmlns:a16="http://schemas.microsoft.com/office/drawing/2014/main" id="{6C2F2AAE-DF32-0F39-4007-757477BBDC63}"/>
            </a:ext>
          </a:extLst>
        </xdr:cNvPr>
        <xdr:cNvSpPr txBox="1"/>
      </xdr:nvSpPr>
      <xdr:spPr>
        <a:xfrm>
          <a:off x="10227504" y="2012079"/>
          <a:ext cx="1085151" cy="273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FC51FB5-8D1C-44E0-A266-F6E49AB0A4B0}" type="TxLink">
            <a:rPr lang="en-US" sz="1000" b="0" i="0" u="none" strike="noStrike">
              <a:solidFill>
                <a:schemeClr val="accent3">
                  <a:lumMod val="40000"/>
                  <a:lumOff val="60000"/>
                </a:schemeClr>
              </a:solidFill>
              <a:latin typeface="Arial Black" panose="020B0A04020102020204" pitchFamily="34" charset="0"/>
              <a:ea typeface="+mn-ea"/>
              <a:cs typeface="Calibri"/>
            </a:rPr>
            <a:pPr marL="0" indent="0"/>
            <a:t>Ft</a:t>
          </a:fld>
          <a:endParaRPr lang="en-US" sz="1000" b="0" i="0" u="none" strike="noStrike">
            <a:solidFill>
              <a:schemeClr val="accent3">
                <a:lumMod val="40000"/>
                <a:lumOff val="60000"/>
              </a:schemeClr>
            </a:solidFill>
            <a:latin typeface="Arial Black" panose="020B0A04020102020204" pitchFamily="34" charset="0"/>
            <a:ea typeface="+mn-ea"/>
            <a:cs typeface="Calibri"/>
          </a:endParaRPr>
        </a:p>
      </xdr:txBody>
    </xdr:sp>
    <xdr:clientData/>
  </xdr:oneCellAnchor>
  <xdr:oneCellAnchor>
    <xdr:from>
      <xdr:col>15</xdr:col>
      <xdr:colOff>287661</xdr:colOff>
      <xdr:row>12</xdr:row>
      <xdr:rowOff>18087</xdr:rowOff>
    </xdr:from>
    <xdr:ext cx="1136026" cy="255070"/>
    <xdr:sp macro="" textlink="Analysis!Y2">
      <xdr:nvSpPr>
        <xdr:cNvPr id="6156" name="TextBox 6155">
          <a:extLst>
            <a:ext uri="{FF2B5EF4-FFF2-40B4-BE49-F238E27FC236}">
              <a16:creationId xmlns:a16="http://schemas.microsoft.com/office/drawing/2014/main" id="{8BBB56C6-B285-8B23-5935-E55759BE856E}"/>
            </a:ext>
          </a:extLst>
        </xdr:cNvPr>
        <xdr:cNvSpPr txBox="1"/>
      </xdr:nvSpPr>
      <xdr:spPr>
        <a:xfrm>
          <a:off x="9878922" y="2204696"/>
          <a:ext cx="1136026" cy="255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02AB3F6-74F3-44D3-9092-5C08D2C4C4AC}" type="TxLink">
            <a:rPr lang="en-US" sz="900" b="0" i="0" u="none" strike="noStrike">
              <a:solidFill>
                <a:schemeClr val="accent3">
                  <a:lumMod val="40000"/>
                  <a:lumOff val="60000"/>
                </a:schemeClr>
              </a:solidFill>
              <a:latin typeface="Arial Black" panose="020B0A04020102020204" pitchFamily="34" charset="0"/>
              <a:ea typeface="+mn-ea"/>
              <a:cs typeface="Calibri"/>
            </a:rPr>
            <a:pPr marL="0" indent="0"/>
            <a:t>$22,952</a:t>
          </a:fld>
          <a:endParaRPr lang="en-US" sz="900" b="0" i="0" u="none" strike="noStrike">
            <a:solidFill>
              <a:schemeClr val="accent3">
                <a:lumMod val="40000"/>
                <a:lumOff val="60000"/>
              </a:schemeClr>
            </a:solidFill>
            <a:latin typeface="Arial Black" panose="020B0A04020102020204" pitchFamily="34" charset="0"/>
            <a:ea typeface="+mn-ea"/>
            <a:cs typeface="Calibri"/>
          </a:endParaRPr>
        </a:p>
      </xdr:txBody>
    </xdr:sp>
    <xdr:clientData/>
  </xdr:oneCellAnchor>
  <xdr:oneCellAnchor>
    <xdr:from>
      <xdr:col>17</xdr:col>
      <xdr:colOff>335399</xdr:colOff>
      <xdr:row>10</xdr:row>
      <xdr:rowOff>105499</xdr:rowOff>
    </xdr:from>
    <xdr:ext cx="1136026" cy="236988"/>
    <xdr:sp macro="" textlink="Analysis!AK1">
      <xdr:nvSpPr>
        <xdr:cNvPr id="6158" name="TextBox 6157">
          <a:extLst>
            <a:ext uri="{FF2B5EF4-FFF2-40B4-BE49-F238E27FC236}">
              <a16:creationId xmlns:a16="http://schemas.microsoft.com/office/drawing/2014/main" id="{B6199EBC-77F5-B05C-9ACD-EF5B12238E09}"/>
            </a:ext>
          </a:extLst>
        </xdr:cNvPr>
        <xdr:cNvSpPr txBox="1"/>
      </xdr:nvSpPr>
      <xdr:spPr>
        <a:xfrm>
          <a:off x="11205495" y="1927673"/>
          <a:ext cx="1136026" cy="236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390F0AB9-7EDC-44DD-BE6F-78EBB75933ED}" type="TxLink">
            <a:rPr lang="en-US" sz="800" b="0" i="0" u="none" strike="noStrike">
              <a:solidFill>
                <a:schemeClr val="accent3">
                  <a:lumMod val="40000"/>
                  <a:lumOff val="60000"/>
                </a:schemeClr>
              </a:solidFill>
              <a:latin typeface="Arial Black" panose="020B0A04020102020204" pitchFamily="34" charset="0"/>
              <a:ea typeface="+mn-ea"/>
              <a:cs typeface="Calibri"/>
            </a:rPr>
            <a:pPr marL="0" indent="0"/>
            <a:t>Category04</a:t>
          </a:fld>
          <a:endParaRPr lang="en-US" sz="800" b="0" i="0" u="none" strike="noStrike">
            <a:solidFill>
              <a:schemeClr val="accent3">
                <a:lumMod val="40000"/>
                <a:lumOff val="60000"/>
              </a:schemeClr>
            </a:solidFill>
            <a:latin typeface="Arial Black" panose="020B0A04020102020204" pitchFamily="34" charset="0"/>
            <a:ea typeface="+mn-ea"/>
            <a:cs typeface="Calibri"/>
          </a:endParaRPr>
        </a:p>
      </xdr:txBody>
    </xdr:sp>
    <xdr:clientData/>
  </xdr:oneCellAnchor>
  <xdr:oneCellAnchor>
    <xdr:from>
      <xdr:col>17</xdr:col>
      <xdr:colOff>396160</xdr:colOff>
      <xdr:row>11</xdr:row>
      <xdr:rowOff>112023</xdr:rowOff>
    </xdr:from>
    <xdr:ext cx="1136026" cy="273152"/>
    <xdr:sp macro="" textlink="Analysis!AL1">
      <xdr:nvSpPr>
        <xdr:cNvPr id="6159" name="TextBox 6158">
          <a:extLst>
            <a:ext uri="{FF2B5EF4-FFF2-40B4-BE49-F238E27FC236}">
              <a16:creationId xmlns:a16="http://schemas.microsoft.com/office/drawing/2014/main" id="{564D393B-248D-AF54-F6A3-3C101F5F9564}"/>
            </a:ext>
          </a:extLst>
        </xdr:cNvPr>
        <xdr:cNvSpPr txBox="1"/>
      </xdr:nvSpPr>
      <xdr:spPr>
        <a:xfrm>
          <a:off x="11266256" y="2116414"/>
          <a:ext cx="1136026" cy="273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1325FF3-2E1B-46DE-A08D-6AA3B950E6FA}" type="TxLink">
            <a:rPr lang="en-US" sz="1000" b="0" i="0" u="none" strike="noStrike">
              <a:solidFill>
                <a:schemeClr val="accent3">
                  <a:lumMod val="40000"/>
                  <a:lumOff val="60000"/>
                </a:schemeClr>
              </a:solidFill>
              <a:latin typeface="Arial Black" panose="020B0A04020102020204" pitchFamily="34" charset="0"/>
              <a:ea typeface="+mn-ea"/>
              <a:cs typeface="Calibri"/>
            </a:rPr>
            <a:pPr marL="0" indent="0"/>
            <a:t>$95,269</a:t>
          </a:fld>
          <a:endParaRPr lang="en-US" sz="1000" b="0" i="0" u="none" strike="noStrike">
            <a:solidFill>
              <a:schemeClr val="accent3">
                <a:lumMod val="40000"/>
                <a:lumOff val="60000"/>
              </a:schemeClr>
            </a:solidFill>
            <a:latin typeface="Arial Black" panose="020B0A04020102020204" pitchFamily="34" charset="0"/>
            <a:ea typeface="+mn-ea"/>
            <a:cs typeface="Calibri"/>
          </a:endParaRPr>
        </a:p>
      </xdr:txBody>
    </xdr:sp>
    <xdr:clientData/>
  </xdr:oneCellAnchor>
  <xdr:oneCellAnchor>
    <xdr:from>
      <xdr:col>11</xdr:col>
      <xdr:colOff>446166</xdr:colOff>
      <xdr:row>9</xdr:row>
      <xdr:rowOff>77702</xdr:rowOff>
    </xdr:from>
    <xdr:ext cx="1646340" cy="309315"/>
    <xdr:sp macro="" textlink="Analysis!F7">
      <xdr:nvSpPr>
        <xdr:cNvPr id="6160" name="TextBox 6159">
          <a:extLst>
            <a:ext uri="{FF2B5EF4-FFF2-40B4-BE49-F238E27FC236}">
              <a16:creationId xmlns:a16="http://schemas.microsoft.com/office/drawing/2014/main" id="{13435B00-B1D1-174F-D2FE-F1C6BFE9FFCC}"/>
            </a:ext>
          </a:extLst>
        </xdr:cNvPr>
        <xdr:cNvSpPr txBox="1"/>
      </xdr:nvSpPr>
      <xdr:spPr>
        <a:xfrm>
          <a:off x="7479338" y="1733081"/>
          <a:ext cx="1646340"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ECBE9C5-242D-470D-A76A-6349E97E5866}" type="TxLink">
            <a:rPr lang="en-US" sz="1200" b="0" i="0" u="none" strike="noStrike">
              <a:solidFill>
                <a:schemeClr val="accent3">
                  <a:lumMod val="40000"/>
                  <a:lumOff val="60000"/>
                </a:schemeClr>
              </a:solidFill>
              <a:latin typeface="Arial Black" panose="020B0A04020102020204" pitchFamily="34" charset="0"/>
              <a:ea typeface="+mn-ea"/>
              <a:cs typeface="Calibri"/>
            </a:rPr>
            <a:pPr marL="0" indent="0"/>
            <a:t>21%</a:t>
          </a:fld>
          <a:endParaRPr lang="en-US" sz="1200" b="0" i="0" u="none" strike="noStrike">
            <a:solidFill>
              <a:schemeClr val="accent3">
                <a:lumMod val="40000"/>
                <a:lumOff val="60000"/>
              </a:schemeClr>
            </a:solidFill>
            <a:latin typeface="Arial Black" panose="020B0A04020102020204" pitchFamily="34" charset="0"/>
            <a:ea typeface="+mn-ea"/>
            <a:cs typeface="Calibri"/>
          </a:endParaRPr>
        </a:p>
      </xdr:txBody>
    </xdr:sp>
    <xdr:clientData/>
  </xdr:oneCellAnchor>
  <xdr:oneCellAnchor>
    <xdr:from>
      <xdr:col>3</xdr:col>
      <xdr:colOff>67725</xdr:colOff>
      <xdr:row>13</xdr:row>
      <xdr:rowOff>132</xdr:rowOff>
    </xdr:from>
    <xdr:ext cx="1191801" cy="345544"/>
    <xdr:sp macro="" textlink="">
      <xdr:nvSpPr>
        <xdr:cNvPr id="6162" name="TextBox 6161">
          <a:extLst>
            <a:ext uri="{FF2B5EF4-FFF2-40B4-BE49-F238E27FC236}">
              <a16:creationId xmlns:a16="http://schemas.microsoft.com/office/drawing/2014/main" id="{966B0F24-A7A6-1239-B020-3512D3240A2D}"/>
            </a:ext>
          </a:extLst>
        </xdr:cNvPr>
        <xdr:cNvSpPr txBox="1"/>
      </xdr:nvSpPr>
      <xdr:spPr>
        <a:xfrm>
          <a:off x="1985863" y="2391235"/>
          <a:ext cx="1191801"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aseline="0">
              <a:solidFill>
                <a:schemeClr val="bg1"/>
              </a:solidFill>
              <a:latin typeface="Arial Black" panose="020B0A04020102020204" pitchFamily="34" charset="0"/>
              <a:ea typeface="+mn-ea"/>
              <a:cs typeface="+mn-cs"/>
            </a:rPr>
            <a:t>MONTHLY</a:t>
          </a:r>
        </a:p>
      </xdr:txBody>
    </xdr:sp>
    <xdr:clientData/>
  </xdr:oneCellAnchor>
  <xdr:oneCellAnchor>
    <xdr:from>
      <xdr:col>8</xdr:col>
      <xdr:colOff>252319</xdr:colOff>
      <xdr:row>13</xdr:row>
      <xdr:rowOff>3576</xdr:rowOff>
    </xdr:from>
    <xdr:ext cx="1161985" cy="345544"/>
    <xdr:sp macro="" textlink="">
      <xdr:nvSpPr>
        <xdr:cNvPr id="6164" name="TextBox 6163">
          <a:extLst>
            <a:ext uri="{FF2B5EF4-FFF2-40B4-BE49-F238E27FC236}">
              <a16:creationId xmlns:a16="http://schemas.microsoft.com/office/drawing/2014/main" id="{3BAD29EB-85DD-3DE1-E0AE-1AB273FD2C05}"/>
            </a:ext>
          </a:extLst>
        </xdr:cNvPr>
        <xdr:cNvSpPr txBox="1"/>
      </xdr:nvSpPr>
      <xdr:spPr>
        <a:xfrm>
          <a:off x="5367353" y="2394679"/>
          <a:ext cx="1161985"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aseline="0">
              <a:solidFill>
                <a:schemeClr val="bg1"/>
              </a:solidFill>
              <a:latin typeface="Arial Black" panose="020B0A04020102020204" pitchFamily="34" charset="0"/>
              <a:ea typeface="+mn-ea"/>
              <a:cs typeface="+mn-cs"/>
            </a:rPr>
            <a:t>PRODUCT</a:t>
          </a:r>
        </a:p>
      </xdr:txBody>
    </xdr:sp>
    <xdr:clientData/>
  </xdr:oneCellAnchor>
  <xdr:oneCellAnchor>
    <xdr:from>
      <xdr:col>12</xdr:col>
      <xdr:colOff>298128</xdr:colOff>
      <xdr:row>13</xdr:row>
      <xdr:rowOff>6885</xdr:rowOff>
    </xdr:from>
    <xdr:ext cx="1433449" cy="345544"/>
    <xdr:sp macro="" textlink="">
      <xdr:nvSpPr>
        <xdr:cNvPr id="6165" name="TextBox 6164">
          <a:extLst>
            <a:ext uri="{FF2B5EF4-FFF2-40B4-BE49-F238E27FC236}">
              <a16:creationId xmlns:a16="http://schemas.microsoft.com/office/drawing/2014/main" id="{4719BECC-64A6-56FC-223C-99C32AC231DA}"/>
            </a:ext>
          </a:extLst>
        </xdr:cNvPr>
        <xdr:cNvSpPr txBox="1"/>
      </xdr:nvSpPr>
      <xdr:spPr>
        <a:xfrm>
          <a:off x="7970680" y="2397988"/>
          <a:ext cx="1433449"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Arial Black" panose="020B0A04020102020204" pitchFamily="34" charset="0"/>
            </a:rPr>
            <a:t>SALES</a:t>
          </a:r>
          <a:r>
            <a:rPr lang="en-US" sz="1400" baseline="0">
              <a:solidFill>
                <a:schemeClr val="bg1"/>
              </a:solidFill>
              <a:latin typeface="Arial Black" panose="020B0A04020102020204" pitchFamily="34" charset="0"/>
            </a:rPr>
            <a:t> TYPE</a:t>
          </a:r>
          <a:endParaRPr lang="en-US" sz="1400">
            <a:solidFill>
              <a:schemeClr val="bg1"/>
            </a:solidFill>
            <a:latin typeface="Arial Black" panose="020B0A04020102020204" pitchFamily="34" charset="0"/>
          </a:endParaRPr>
        </a:p>
      </xdr:txBody>
    </xdr:sp>
    <xdr:clientData/>
  </xdr:oneCellAnchor>
  <xdr:oneCellAnchor>
    <xdr:from>
      <xdr:col>15</xdr:col>
      <xdr:colOff>406686</xdr:colOff>
      <xdr:row>18</xdr:row>
      <xdr:rowOff>67377</xdr:rowOff>
    </xdr:from>
    <xdr:ext cx="1382357" cy="345544"/>
    <xdr:sp macro="" textlink="">
      <xdr:nvSpPr>
        <xdr:cNvPr id="6168" name="TextBox 6167">
          <a:extLst>
            <a:ext uri="{FF2B5EF4-FFF2-40B4-BE49-F238E27FC236}">
              <a16:creationId xmlns:a16="http://schemas.microsoft.com/office/drawing/2014/main" id="{2B49620B-C397-FBB3-94D6-B039FB002BEB}"/>
            </a:ext>
          </a:extLst>
        </xdr:cNvPr>
        <xdr:cNvSpPr txBox="1"/>
      </xdr:nvSpPr>
      <xdr:spPr>
        <a:xfrm>
          <a:off x="9997947" y="3347290"/>
          <a:ext cx="1382357"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aseline="0">
              <a:solidFill>
                <a:schemeClr val="bg1"/>
              </a:solidFill>
              <a:latin typeface="Arial Black" panose="020B0A04020102020204" pitchFamily="34" charset="0"/>
              <a:ea typeface="+mn-ea"/>
              <a:cs typeface="+mn-cs"/>
            </a:rPr>
            <a:t>CATEGORY</a:t>
          </a:r>
        </a:p>
      </xdr:txBody>
    </xdr:sp>
    <xdr:clientData/>
  </xdr:oneCellAnchor>
  <xdr:oneCellAnchor>
    <xdr:from>
      <xdr:col>12</xdr:col>
      <xdr:colOff>428441</xdr:colOff>
      <xdr:row>26</xdr:row>
      <xdr:rowOff>38014</xdr:rowOff>
    </xdr:from>
    <xdr:ext cx="1216167" cy="345544"/>
    <xdr:sp macro="" textlink="">
      <xdr:nvSpPr>
        <xdr:cNvPr id="6169" name="TextBox 6168">
          <a:extLst>
            <a:ext uri="{FF2B5EF4-FFF2-40B4-BE49-F238E27FC236}">
              <a16:creationId xmlns:a16="http://schemas.microsoft.com/office/drawing/2014/main" id="{964294A9-D3D0-EC2F-D35F-62A581DBC60D}"/>
            </a:ext>
          </a:extLst>
        </xdr:cNvPr>
        <xdr:cNvSpPr txBox="1"/>
      </xdr:nvSpPr>
      <xdr:spPr>
        <a:xfrm>
          <a:off x="8121710" y="4800514"/>
          <a:ext cx="1216167"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aseline="0">
              <a:solidFill>
                <a:schemeClr val="bg1"/>
              </a:solidFill>
              <a:latin typeface="Arial Black" panose="020B0A04020102020204" pitchFamily="34" charset="0"/>
              <a:ea typeface="+mn-ea"/>
              <a:cs typeface="+mn-cs"/>
            </a:rPr>
            <a:t>PAY</a:t>
          </a:r>
          <a:r>
            <a:rPr lang="en-US" sz="800">
              <a:solidFill>
                <a:schemeClr val="bg1"/>
              </a:solidFill>
              <a:latin typeface="Arial Black" panose="020B0A04020102020204" pitchFamily="34" charset="0"/>
            </a:rPr>
            <a:t> </a:t>
          </a:r>
          <a:r>
            <a:rPr lang="en-US" sz="1400" baseline="0">
              <a:solidFill>
                <a:schemeClr val="bg1"/>
              </a:solidFill>
              <a:latin typeface="Arial Black" panose="020B0A04020102020204" pitchFamily="34" charset="0"/>
              <a:ea typeface="+mn-ea"/>
              <a:cs typeface="+mn-cs"/>
            </a:rPr>
            <a:t>MODE</a:t>
          </a:r>
        </a:p>
      </xdr:txBody>
    </xdr:sp>
    <xdr:clientData/>
  </xdr:oneCellAnchor>
  <xdr:oneCellAnchor>
    <xdr:from>
      <xdr:col>3</xdr:col>
      <xdr:colOff>154214</xdr:colOff>
      <xdr:row>26</xdr:row>
      <xdr:rowOff>30993</xdr:rowOff>
    </xdr:from>
    <xdr:ext cx="814683" cy="345544"/>
    <xdr:sp macro="" textlink="">
      <xdr:nvSpPr>
        <xdr:cNvPr id="6170" name="TextBox 6169">
          <a:extLst>
            <a:ext uri="{FF2B5EF4-FFF2-40B4-BE49-F238E27FC236}">
              <a16:creationId xmlns:a16="http://schemas.microsoft.com/office/drawing/2014/main" id="{583A8CED-F5B6-B160-7A7B-05CC540967DD}"/>
            </a:ext>
          </a:extLst>
        </xdr:cNvPr>
        <xdr:cNvSpPr txBox="1"/>
      </xdr:nvSpPr>
      <xdr:spPr>
        <a:xfrm>
          <a:off x="2077531" y="4793493"/>
          <a:ext cx="814683"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aseline="0">
              <a:solidFill>
                <a:schemeClr val="bg1"/>
              </a:solidFill>
              <a:latin typeface="Arial Black" panose="020B0A04020102020204" pitchFamily="34" charset="0"/>
              <a:ea typeface="+mn-ea"/>
              <a:cs typeface="+mn-cs"/>
            </a:rPr>
            <a:t>DAILY</a:t>
          </a:r>
        </a:p>
      </xdr:txBody>
    </xdr:sp>
    <xdr:clientData/>
  </xdr:oneCellAnchor>
  <xdr:twoCellAnchor editAs="oneCell">
    <xdr:from>
      <xdr:col>8</xdr:col>
      <xdr:colOff>614855</xdr:colOff>
      <xdr:row>2</xdr:row>
      <xdr:rowOff>179915</xdr:rowOff>
    </xdr:from>
    <xdr:to>
      <xdr:col>14</xdr:col>
      <xdr:colOff>202952</xdr:colOff>
      <xdr:row>6</xdr:row>
      <xdr:rowOff>91356</xdr:rowOff>
    </xdr:to>
    <mc:AlternateContent xmlns:mc="http://schemas.openxmlformats.org/markup-compatibility/2006">
      <mc:Choice xmlns:a14="http://schemas.microsoft.com/office/drawing/2010/main" Requires="a14">
        <xdr:graphicFrame macro="">
          <xdr:nvGraphicFramePr>
            <xdr:cNvPr id="6172" name="SALE TYPE 1">
              <a:extLst>
                <a:ext uri="{FF2B5EF4-FFF2-40B4-BE49-F238E27FC236}">
                  <a16:creationId xmlns:a16="http://schemas.microsoft.com/office/drawing/2014/main" id="{080AC728-96E8-44DF-BCC3-4CDF2819B733}"/>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5732485" y="546804"/>
              <a:ext cx="3426319" cy="645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615486</xdr:colOff>
      <xdr:row>2</xdr:row>
      <xdr:rowOff>176812</xdr:rowOff>
    </xdr:from>
    <xdr:to>
      <xdr:col>18</xdr:col>
      <xdr:colOff>324069</xdr:colOff>
      <xdr:row>6</xdr:row>
      <xdr:rowOff>90872</xdr:rowOff>
    </xdr:to>
    <mc:AlternateContent xmlns:mc="http://schemas.openxmlformats.org/markup-compatibility/2006">
      <mc:Choice xmlns:a14="http://schemas.microsoft.com/office/drawing/2010/main" Requires="a14">
        <xdr:graphicFrame macro="">
          <xdr:nvGraphicFramePr>
            <xdr:cNvPr id="6173" name="PAYMENT MODE 1">
              <a:extLst>
                <a:ext uri="{FF2B5EF4-FFF2-40B4-BE49-F238E27FC236}">
                  <a16:creationId xmlns:a16="http://schemas.microsoft.com/office/drawing/2014/main" id="{23F963E1-ADF5-49AA-8DD7-A9A3579D3206}"/>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9571338" y="543701"/>
              <a:ext cx="2267398" cy="647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233150</xdr:colOff>
      <xdr:row>15</xdr:row>
      <xdr:rowOff>76694</xdr:rowOff>
    </xdr:from>
    <xdr:to>
      <xdr:col>2</xdr:col>
      <xdr:colOff>80749</xdr:colOff>
      <xdr:row>30</xdr:row>
      <xdr:rowOff>4055</xdr:rowOff>
    </xdr:to>
    <mc:AlternateContent xmlns:mc="http://schemas.openxmlformats.org/markup-compatibility/2006">
      <mc:Choice xmlns:a14="http://schemas.microsoft.com/office/drawing/2010/main" Requires="a14">
        <xdr:graphicFrame macro="">
          <xdr:nvGraphicFramePr>
            <xdr:cNvPr id="6174" name="Month 1">
              <a:extLst>
                <a:ext uri="{FF2B5EF4-FFF2-40B4-BE49-F238E27FC236}">
                  <a16:creationId xmlns:a16="http://schemas.microsoft.com/office/drawing/2014/main" id="{04ADAB10-5DCC-4181-A121-876DCFA2AE2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33150" y="2828361"/>
              <a:ext cx="1127006" cy="2679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232842</xdr:colOff>
      <xdr:row>8</xdr:row>
      <xdr:rowOff>57183</xdr:rowOff>
    </xdr:from>
    <xdr:to>
      <xdr:col>2</xdr:col>
      <xdr:colOff>0</xdr:colOff>
      <xdr:row>13</xdr:row>
      <xdr:rowOff>33130</xdr:rowOff>
    </xdr:to>
    <mc:AlternateContent xmlns:mc="http://schemas.openxmlformats.org/markup-compatibility/2006">
      <mc:Choice xmlns:a14="http://schemas.microsoft.com/office/drawing/2010/main" Requires="a14">
        <xdr:graphicFrame macro="">
          <xdr:nvGraphicFramePr>
            <xdr:cNvPr id="6175" name="Year 1">
              <a:extLst>
                <a:ext uri="{FF2B5EF4-FFF2-40B4-BE49-F238E27FC236}">
                  <a16:creationId xmlns:a16="http://schemas.microsoft.com/office/drawing/2014/main" id="{0777AD1D-2FD2-4D71-85F6-7DB8B40341B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32842" y="1524739"/>
              <a:ext cx="1046565" cy="893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454921</xdr:colOff>
      <xdr:row>28</xdr:row>
      <xdr:rowOff>179738</xdr:rowOff>
    </xdr:from>
    <xdr:to>
      <xdr:col>11</xdr:col>
      <xdr:colOff>335642</xdr:colOff>
      <xdr:row>36</xdr:row>
      <xdr:rowOff>176892</xdr:rowOff>
    </xdr:to>
    <xdr:graphicFrame macro="">
      <xdr:nvGraphicFramePr>
        <xdr:cNvPr id="6176" name="Chart 6175">
          <a:extLst>
            <a:ext uri="{FF2B5EF4-FFF2-40B4-BE49-F238E27FC236}">
              <a16:creationId xmlns:a16="http://schemas.microsoft.com/office/drawing/2014/main" id="{C5915611-48AC-4AB9-A906-F547778E9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43</xdr:col>
      <xdr:colOff>451856</xdr:colOff>
      <xdr:row>22</xdr:row>
      <xdr:rowOff>5100</xdr:rowOff>
    </xdr:from>
    <xdr:to>
      <xdr:col>50</xdr:col>
      <xdr:colOff>135522</xdr:colOff>
      <xdr:row>38</xdr:row>
      <xdr:rowOff>92462</xdr:rowOff>
    </xdr:to>
    <xdr:graphicFrame macro="">
      <xdr:nvGraphicFramePr>
        <xdr:cNvPr id="6178" name="Chart 6177">
          <a:extLst>
            <a:ext uri="{FF2B5EF4-FFF2-40B4-BE49-F238E27FC236}">
              <a16:creationId xmlns:a16="http://schemas.microsoft.com/office/drawing/2014/main" id="{EAE2A2D1-B3C9-45E1-B44B-02F5DC00F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62</xdr:col>
      <xdr:colOff>10819</xdr:colOff>
      <xdr:row>19</xdr:row>
      <xdr:rowOff>138814</xdr:rowOff>
    </xdr:from>
    <xdr:to>
      <xdr:col>66</xdr:col>
      <xdr:colOff>621107</xdr:colOff>
      <xdr:row>38</xdr:row>
      <xdr:rowOff>4256</xdr:rowOff>
    </xdr:to>
    <mc:AlternateContent xmlns:mc="http://schemas.openxmlformats.org/markup-compatibility/2006">
      <mc:Choice xmlns:cx1="http://schemas.microsoft.com/office/drawing/2015/9/8/chartex" Requires="cx1">
        <xdr:graphicFrame macro="">
          <xdr:nvGraphicFramePr>
            <xdr:cNvPr id="6179" name="Chart 6178">
              <a:extLst>
                <a:ext uri="{FF2B5EF4-FFF2-40B4-BE49-F238E27FC236}">
                  <a16:creationId xmlns:a16="http://schemas.microsoft.com/office/drawing/2014/main" id="{EB921F84-2286-4000-BF2D-F5E09D3FF8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39677951" y="3553437"/>
              <a:ext cx="3169458" cy="32800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420413</xdr:colOff>
      <xdr:row>15</xdr:row>
      <xdr:rowOff>52550</xdr:rowOff>
    </xdr:from>
    <xdr:to>
      <xdr:col>7</xdr:col>
      <xdr:colOff>385536</xdr:colOff>
      <xdr:row>24</xdr:row>
      <xdr:rowOff>72571</xdr:rowOff>
    </xdr:to>
    <xdr:graphicFrame macro="">
      <xdr:nvGraphicFramePr>
        <xdr:cNvPr id="6198" name="Chart 6197">
          <a:extLst>
            <a:ext uri="{FF2B5EF4-FFF2-40B4-BE49-F238E27FC236}">
              <a16:creationId xmlns:a16="http://schemas.microsoft.com/office/drawing/2014/main" id="{806BF601-E9AC-4058-9F58-055232D8F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55493</xdr:colOff>
      <xdr:row>20</xdr:row>
      <xdr:rowOff>127221</xdr:rowOff>
    </xdr:from>
    <xdr:to>
      <xdr:col>19</xdr:col>
      <xdr:colOff>60960</xdr:colOff>
      <xdr:row>36</xdr:row>
      <xdr:rowOff>175260</xdr:rowOff>
    </xdr:to>
    <mc:AlternateContent xmlns:mc="http://schemas.openxmlformats.org/markup-compatibility/2006">
      <mc:Choice xmlns:cx1="http://schemas.microsoft.com/office/drawing/2015/9/8/chartex" Requires="cx1">
        <xdr:graphicFrame macro="">
          <xdr:nvGraphicFramePr>
            <xdr:cNvPr id="6200" name="Chart 6199">
              <a:extLst>
                <a:ext uri="{FF2B5EF4-FFF2-40B4-BE49-F238E27FC236}">
                  <a16:creationId xmlns:a16="http://schemas.microsoft.com/office/drawing/2014/main" id="{2D48AE85-4C89-4CE5-84BA-916E5A9EFA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656693" y="3784821"/>
              <a:ext cx="2565787" cy="29741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4</xdr:col>
          <xdr:colOff>637247</xdr:colOff>
          <xdr:row>12</xdr:row>
          <xdr:rowOff>181031</xdr:rowOff>
        </xdr:from>
        <xdr:to>
          <xdr:col>5</xdr:col>
          <xdr:colOff>267519</xdr:colOff>
          <xdr:row>15</xdr:row>
          <xdr:rowOff>5036</xdr:rowOff>
        </xdr:to>
        <xdr:sp macro="" textlink="">
          <xdr:nvSpPr>
            <xdr:cNvPr id="6201" name="Check Box 6" hidden="1">
              <a:extLst>
                <a:ext uri="{63B3BB69-23CF-44E3-9099-C40C66FF867C}">
                  <a14:compatExt spid="_x0000_s6150"/>
                </a:ext>
                <a:ext uri="{FF2B5EF4-FFF2-40B4-BE49-F238E27FC236}">
                  <a16:creationId xmlns:a16="http://schemas.microsoft.com/office/drawing/2014/main" id="{6837F0E4-A9C1-31AE-F1F1-73048C39C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337663</xdr:colOff>
          <xdr:row>13</xdr:row>
          <xdr:rowOff>6243</xdr:rowOff>
        </xdr:from>
        <xdr:to>
          <xdr:col>6</xdr:col>
          <xdr:colOff>608450</xdr:colOff>
          <xdr:row>15</xdr:row>
          <xdr:rowOff>12892</xdr:rowOff>
        </xdr:to>
        <xdr:sp macro="" textlink="">
          <xdr:nvSpPr>
            <xdr:cNvPr id="6202" name="Check Box 7" hidden="1">
              <a:extLst>
                <a:ext uri="{63B3BB69-23CF-44E3-9099-C40C66FF867C}">
                  <a14:compatExt spid="_x0000_s6151"/>
                </a:ext>
                <a:ext uri="{FF2B5EF4-FFF2-40B4-BE49-F238E27FC236}">
                  <a16:creationId xmlns:a16="http://schemas.microsoft.com/office/drawing/2014/main" id="{52A5712F-9A23-5305-8086-5C7B4AC4BE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474303</xdr:colOff>
          <xdr:row>12</xdr:row>
          <xdr:rowOff>181031</xdr:rowOff>
        </xdr:from>
        <xdr:to>
          <xdr:col>6</xdr:col>
          <xdr:colOff>104734</xdr:colOff>
          <xdr:row>15</xdr:row>
          <xdr:rowOff>5036</xdr:rowOff>
        </xdr:to>
        <xdr:sp macro="" textlink="">
          <xdr:nvSpPr>
            <xdr:cNvPr id="6203" name="Check Box 8" hidden="1">
              <a:extLst>
                <a:ext uri="{63B3BB69-23CF-44E3-9099-C40C66FF867C}">
                  <a14:compatExt spid="_x0000_s6152"/>
                </a:ext>
                <a:ext uri="{FF2B5EF4-FFF2-40B4-BE49-F238E27FC236}">
                  <a16:creationId xmlns:a16="http://schemas.microsoft.com/office/drawing/2014/main" id="{FA0F9189-9C43-6882-C812-101AA83EEC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225827</xdr:colOff>
      <xdr:row>15</xdr:row>
      <xdr:rowOff>11759</xdr:rowOff>
    </xdr:from>
    <xdr:to>
      <xdr:col>11</xdr:col>
      <xdr:colOff>317500</xdr:colOff>
      <xdr:row>24</xdr:row>
      <xdr:rowOff>27213</xdr:rowOff>
    </xdr:to>
    <xdr:graphicFrame macro="">
      <xdr:nvGraphicFramePr>
        <xdr:cNvPr id="6210" name="Chart 6209">
          <a:extLst>
            <a:ext uri="{FF2B5EF4-FFF2-40B4-BE49-F238E27FC236}">
              <a16:creationId xmlns:a16="http://schemas.microsoft.com/office/drawing/2014/main" id="{45EC052C-A2E2-4300-867C-F052BA92E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620897</xdr:colOff>
          <xdr:row>15</xdr:row>
          <xdr:rowOff>36674</xdr:rowOff>
        </xdr:from>
        <xdr:to>
          <xdr:col>8</xdr:col>
          <xdr:colOff>203915</xdr:colOff>
          <xdr:row>24</xdr:row>
          <xdr:rowOff>32197</xdr:rowOff>
        </xdr:to>
        <xdr:sp macro="" textlink="">
          <xdr:nvSpPr>
            <xdr:cNvPr id="6211" name="Scroll Bar 15" hidden="1">
              <a:extLst>
                <a:ext uri="{63B3BB69-23CF-44E3-9099-C40C66FF867C}">
                  <a14:compatExt spid="_x0000_s6159"/>
                </a:ext>
                <a:ext uri="{FF2B5EF4-FFF2-40B4-BE49-F238E27FC236}">
                  <a16:creationId xmlns:a16="http://schemas.microsoft.com/office/drawing/2014/main" id="{B313EE4E-596F-4D19-92AB-EFA65D57A9D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7248</xdr:colOff>
      <xdr:row>14</xdr:row>
      <xdr:rowOff>119864</xdr:rowOff>
    </xdr:from>
    <xdr:to>
      <xdr:col>14</xdr:col>
      <xdr:colOff>526550</xdr:colOff>
      <xdr:row>24</xdr:row>
      <xdr:rowOff>98460</xdr:rowOff>
    </xdr:to>
    <xdr:graphicFrame macro="">
      <xdr:nvGraphicFramePr>
        <xdr:cNvPr id="6212" name="Chart 6211">
          <a:extLst>
            <a:ext uri="{FF2B5EF4-FFF2-40B4-BE49-F238E27FC236}">
              <a16:creationId xmlns:a16="http://schemas.microsoft.com/office/drawing/2014/main" id="{5553EA9B-A6E4-4FF5-A2B3-7F4593427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11</xdr:col>
      <xdr:colOff>578556</xdr:colOff>
      <xdr:row>28</xdr:row>
      <xdr:rowOff>0</xdr:rowOff>
    </xdr:from>
    <xdr:to>
      <xdr:col>14</xdr:col>
      <xdr:colOff>508000</xdr:colOff>
      <xdr:row>37</xdr:row>
      <xdr:rowOff>98778</xdr:rowOff>
    </xdr:to>
    <xdr:graphicFrame macro="">
      <xdr:nvGraphicFramePr>
        <xdr:cNvPr id="6213" name="Chart 6212">
          <a:extLst>
            <a:ext uri="{FF2B5EF4-FFF2-40B4-BE49-F238E27FC236}">
              <a16:creationId xmlns:a16="http://schemas.microsoft.com/office/drawing/2014/main" id="{C202C0B7-2A4C-4048-8A9D-1F120BD6B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oneCellAnchor>
    <xdr:from>
      <xdr:col>6</xdr:col>
      <xdr:colOff>446761</xdr:colOff>
      <xdr:row>13</xdr:row>
      <xdr:rowOff>92436</xdr:rowOff>
    </xdr:from>
    <xdr:ext cx="577979" cy="200824"/>
    <xdr:sp macro="" textlink="">
      <xdr:nvSpPr>
        <xdr:cNvPr id="6214" name="TextBox 6213">
          <a:extLst>
            <a:ext uri="{FF2B5EF4-FFF2-40B4-BE49-F238E27FC236}">
              <a16:creationId xmlns:a16="http://schemas.microsoft.com/office/drawing/2014/main" id="{B9477C6A-FB9F-C811-2E6C-65CCE77BC861}"/>
            </a:ext>
          </a:extLst>
        </xdr:cNvPr>
        <xdr:cNvSpPr txBox="1"/>
      </xdr:nvSpPr>
      <xdr:spPr>
        <a:xfrm>
          <a:off x="4288184" y="2466812"/>
          <a:ext cx="577979" cy="2008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600" baseline="0">
              <a:solidFill>
                <a:schemeClr val="bg1"/>
              </a:solidFill>
              <a:latin typeface="Arial Black" panose="020B0A04020102020204" pitchFamily="34" charset="0"/>
              <a:ea typeface="+mn-ea"/>
              <a:cs typeface="+mn-cs"/>
            </a:rPr>
            <a:t>PROFIT%</a:t>
          </a:r>
          <a:endParaRPr lang="en-US" sz="1050" baseline="0">
            <a:solidFill>
              <a:schemeClr val="bg1"/>
            </a:solidFill>
            <a:latin typeface="Arial Black" panose="020B0A04020102020204" pitchFamily="34" charset="0"/>
            <a:ea typeface="+mn-ea"/>
            <a:cs typeface="+mn-cs"/>
          </a:endParaRPr>
        </a:p>
      </xdr:txBody>
    </xdr:sp>
    <xdr:clientData/>
  </xdr:oneCellAnchor>
  <xdr:oneCellAnchor>
    <xdr:from>
      <xdr:col>5</xdr:col>
      <xdr:colOff>578343</xdr:colOff>
      <xdr:row>13</xdr:row>
      <xdr:rowOff>86544</xdr:rowOff>
    </xdr:from>
    <xdr:ext cx="501035" cy="200824"/>
    <xdr:sp macro="" textlink="">
      <xdr:nvSpPr>
        <xdr:cNvPr id="6215" name="TextBox 6214">
          <a:extLst>
            <a:ext uri="{FF2B5EF4-FFF2-40B4-BE49-F238E27FC236}">
              <a16:creationId xmlns:a16="http://schemas.microsoft.com/office/drawing/2014/main" id="{0884955B-6217-361D-E826-28281D6FE763}"/>
            </a:ext>
          </a:extLst>
        </xdr:cNvPr>
        <xdr:cNvSpPr txBox="1"/>
      </xdr:nvSpPr>
      <xdr:spPr>
        <a:xfrm>
          <a:off x="3779529" y="2460920"/>
          <a:ext cx="501035" cy="2008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600" baseline="0">
              <a:solidFill>
                <a:schemeClr val="bg1"/>
              </a:solidFill>
              <a:latin typeface="Arial Black" panose="020B0A04020102020204" pitchFamily="34" charset="0"/>
              <a:ea typeface="+mn-ea"/>
              <a:cs typeface="+mn-cs"/>
            </a:rPr>
            <a:t>PROFIT</a:t>
          </a:r>
        </a:p>
      </xdr:txBody>
    </xdr:sp>
    <xdr:clientData/>
  </xdr:oneCellAnchor>
  <xdr:oneCellAnchor>
    <xdr:from>
      <xdr:col>5</xdr:col>
      <xdr:colOff>122801</xdr:colOff>
      <xdr:row>13</xdr:row>
      <xdr:rowOff>82616</xdr:rowOff>
    </xdr:from>
    <xdr:ext cx="400992" cy="309315"/>
    <xdr:sp macro="" textlink="">
      <xdr:nvSpPr>
        <xdr:cNvPr id="6216" name="TextBox 6215">
          <a:extLst>
            <a:ext uri="{FF2B5EF4-FFF2-40B4-BE49-F238E27FC236}">
              <a16:creationId xmlns:a16="http://schemas.microsoft.com/office/drawing/2014/main" id="{9D3B1B62-6717-5F21-8A86-18ECA95473B9}"/>
            </a:ext>
          </a:extLst>
        </xdr:cNvPr>
        <xdr:cNvSpPr txBox="1"/>
      </xdr:nvSpPr>
      <xdr:spPr>
        <a:xfrm>
          <a:off x="3318793" y="2456781"/>
          <a:ext cx="400992"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600" baseline="0">
              <a:solidFill>
                <a:schemeClr val="bg1"/>
              </a:solidFill>
              <a:latin typeface="Arial Black" panose="020B0A04020102020204" pitchFamily="34" charset="0"/>
              <a:ea typeface="+mn-ea"/>
              <a:cs typeface="+mn-cs"/>
            </a:rPr>
            <a:t>SALE</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refreshedDate="44977.135489699074" createdVersion="8" refreshedVersion="8" minRefreshableVersion="3" recordCount="527" xr:uid="{19135695-0A9A-458B-BDCC-4E59FC3C254C}">
  <cacheSource type="worksheet">
    <worksheetSource ref="A1:P528" sheet="Input 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283237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x v="0"/>
    <n v="1296"/>
    <n v="1412.64"/>
    <x v="0"/>
    <x v="0"/>
    <x v="0"/>
  </r>
  <r>
    <d v="2021-01-02T00:00:00"/>
    <s v="P0038"/>
    <n v="15"/>
    <x v="1"/>
    <x v="1"/>
    <n v="0"/>
    <x v="1"/>
    <x v="1"/>
    <x v="1"/>
    <n v="72"/>
    <x v="1"/>
    <n v="1080"/>
    <n v="1198.8"/>
    <x v="1"/>
    <x v="0"/>
    <x v="0"/>
  </r>
  <r>
    <d v="2021-01-02T00:00:00"/>
    <s v="P0013"/>
    <n v="6"/>
    <x v="2"/>
    <x v="1"/>
    <n v="0"/>
    <x v="2"/>
    <x v="2"/>
    <x v="1"/>
    <n v="112"/>
    <x v="2"/>
    <n v="672"/>
    <n v="732.48"/>
    <x v="1"/>
    <x v="0"/>
    <x v="0"/>
  </r>
  <r>
    <d v="2021-01-03T00:00:00"/>
    <s v="P0004"/>
    <n v="5"/>
    <x v="2"/>
    <x v="0"/>
    <n v="0"/>
    <x v="3"/>
    <x v="3"/>
    <x v="2"/>
    <n v="44"/>
    <x v="3"/>
    <n v="220"/>
    <n v="244.20000000000002"/>
    <x v="2"/>
    <x v="0"/>
    <x v="0"/>
  </r>
  <r>
    <d v="2021-01-04T00:00:00"/>
    <s v="P0035"/>
    <n v="12"/>
    <x v="1"/>
    <x v="0"/>
    <n v="0"/>
    <x v="4"/>
    <x v="4"/>
    <x v="3"/>
    <n v="5"/>
    <x v="4"/>
    <n v="60"/>
    <n v="80.400000000000006"/>
    <x v="3"/>
    <x v="0"/>
    <x v="0"/>
  </r>
  <r>
    <d v="2021-01-09T00:00:00"/>
    <s v="P0031"/>
    <n v="1"/>
    <x v="2"/>
    <x v="1"/>
    <n v="0"/>
    <x v="5"/>
    <x v="4"/>
    <x v="1"/>
    <n v="93"/>
    <x v="5"/>
    <n v="93"/>
    <n v="104.16"/>
    <x v="4"/>
    <x v="0"/>
    <x v="0"/>
  </r>
  <r>
    <d v="2021-01-09T00:00:00"/>
    <s v="P0003"/>
    <n v="8"/>
    <x v="2"/>
    <x v="1"/>
    <n v="0"/>
    <x v="6"/>
    <x v="3"/>
    <x v="1"/>
    <n v="71"/>
    <x v="6"/>
    <n v="568"/>
    <n v="647.52"/>
    <x v="4"/>
    <x v="0"/>
    <x v="0"/>
  </r>
  <r>
    <d v="2021-01-09T00:00:00"/>
    <s v="P0025"/>
    <n v="4"/>
    <x v="2"/>
    <x v="0"/>
    <n v="0"/>
    <x v="7"/>
    <x v="0"/>
    <x v="3"/>
    <n v="7"/>
    <x v="7"/>
    <n v="28"/>
    <n v="33.32"/>
    <x v="4"/>
    <x v="0"/>
    <x v="0"/>
  </r>
  <r>
    <d v="2021-01-11T00:00:00"/>
    <s v="P0037"/>
    <n v="3"/>
    <x v="2"/>
    <x v="1"/>
    <n v="0"/>
    <x v="8"/>
    <x v="1"/>
    <x v="1"/>
    <n v="67"/>
    <x v="8"/>
    <n v="201"/>
    <n v="257.28000000000003"/>
    <x v="5"/>
    <x v="0"/>
    <x v="0"/>
  </r>
  <r>
    <d v="2021-01-11T00:00:00"/>
    <s v="P0014"/>
    <n v="4"/>
    <x v="0"/>
    <x v="0"/>
    <n v="0"/>
    <x v="9"/>
    <x v="2"/>
    <x v="1"/>
    <n v="112"/>
    <x v="9"/>
    <n v="448"/>
    <n v="586.88"/>
    <x v="5"/>
    <x v="0"/>
    <x v="0"/>
  </r>
  <r>
    <d v="2021-01-11T00:00:00"/>
    <s v="P0042"/>
    <n v="4"/>
    <x v="2"/>
    <x v="0"/>
    <n v="0"/>
    <x v="10"/>
    <x v="1"/>
    <x v="0"/>
    <n v="120"/>
    <x v="10"/>
    <n v="480"/>
    <n v="648"/>
    <x v="5"/>
    <x v="0"/>
    <x v="0"/>
  </r>
  <r>
    <d v="2021-01-12T00:00:00"/>
    <s v="P0042"/>
    <n v="10"/>
    <x v="1"/>
    <x v="1"/>
    <n v="0"/>
    <x v="10"/>
    <x v="1"/>
    <x v="0"/>
    <n v="120"/>
    <x v="10"/>
    <n v="1200"/>
    <n v="1620"/>
    <x v="6"/>
    <x v="0"/>
    <x v="0"/>
  </r>
  <r>
    <d v="2021-01-18T00:00:00"/>
    <s v="P0044"/>
    <n v="13"/>
    <x v="2"/>
    <x v="0"/>
    <n v="0"/>
    <x v="11"/>
    <x v="1"/>
    <x v="1"/>
    <n v="76"/>
    <x v="11"/>
    <n v="988"/>
    <n v="1067.04"/>
    <x v="7"/>
    <x v="0"/>
    <x v="0"/>
  </r>
  <r>
    <d v="2021-01-18T00:00:00"/>
    <s v="P0023"/>
    <n v="3"/>
    <x v="1"/>
    <x v="1"/>
    <n v="0"/>
    <x v="12"/>
    <x v="0"/>
    <x v="0"/>
    <n v="141"/>
    <x v="12"/>
    <n v="423"/>
    <n v="448.38"/>
    <x v="7"/>
    <x v="0"/>
    <x v="0"/>
  </r>
  <r>
    <d v="2021-01-19T00:00:00"/>
    <s v="P0035"/>
    <n v="6"/>
    <x v="2"/>
    <x v="1"/>
    <n v="0"/>
    <x v="4"/>
    <x v="4"/>
    <x v="3"/>
    <n v="5"/>
    <x v="4"/>
    <n v="30"/>
    <n v="40.200000000000003"/>
    <x v="8"/>
    <x v="0"/>
    <x v="0"/>
  </r>
  <r>
    <d v="2021-01-20T00:00:00"/>
    <s v="P0034"/>
    <n v="4"/>
    <x v="2"/>
    <x v="1"/>
    <n v="0"/>
    <x v="13"/>
    <x v="4"/>
    <x v="2"/>
    <n v="55"/>
    <x v="13"/>
    <n v="220"/>
    <n v="233.2"/>
    <x v="9"/>
    <x v="0"/>
    <x v="0"/>
  </r>
  <r>
    <d v="2021-01-20T00:00:00"/>
    <s v="P0020"/>
    <n v="4"/>
    <x v="2"/>
    <x v="1"/>
    <n v="0"/>
    <x v="14"/>
    <x v="0"/>
    <x v="2"/>
    <n v="61"/>
    <x v="14"/>
    <n v="244"/>
    <n v="305"/>
    <x v="9"/>
    <x v="0"/>
    <x v="0"/>
  </r>
  <r>
    <d v="2021-01-21T00:00:00"/>
    <s v="P0004"/>
    <n v="15"/>
    <x v="0"/>
    <x v="1"/>
    <n v="0"/>
    <x v="3"/>
    <x v="3"/>
    <x v="2"/>
    <n v="44"/>
    <x v="3"/>
    <n v="660"/>
    <n v="732.6"/>
    <x v="10"/>
    <x v="0"/>
    <x v="0"/>
  </r>
  <r>
    <d v="2021-01-21T00:00:00"/>
    <s v="P0003"/>
    <n v="9"/>
    <x v="2"/>
    <x v="0"/>
    <n v="0"/>
    <x v="6"/>
    <x v="3"/>
    <x v="1"/>
    <n v="71"/>
    <x v="6"/>
    <n v="639"/>
    <n v="728.46"/>
    <x v="10"/>
    <x v="0"/>
    <x v="0"/>
  </r>
  <r>
    <d v="2021-01-21T00:00:00"/>
    <s v="P0042"/>
    <n v="6"/>
    <x v="2"/>
    <x v="0"/>
    <n v="0"/>
    <x v="10"/>
    <x v="1"/>
    <x v="0"/>
    <n v="120"/>
    <x v="10"/>
    <n v="720"/>
    <n v="972"/>
    <x v="10"/>
    <x v="0"/>
    <x v="0"/>
  </r>
  <r>
    <d v="2021-01-25T00:00:00"/>
    <s v="P0034"/>
    <n v="6"/>
    <x v="2"/>
    <x v="1"/>
    <n v="0"/>
    <x v="13"/>
    <x v="4"/>
    <x v="2"/>
    <n v="55"/>
    <x v="13"/>
    <n v="330"/>
    <n v="349.79999999999995"/>
    <x v="11"/>
    <x v="0"/>
    <x v="0"/>
  </r>
  <r>
    <d v="2021-01-25T00:00:00"/>
    <s v="P0035"/>
    <n v="7"/>
    <x v="2"/>
    <x v="0"/>
    <n v="0"/>
    <x v="4"/>
    <x v="4"/>
    <x v="3"/>
    <n v="5"/>
    <x v="4"/>
    <n v="35"/>
    <n v="46.9"/>
    <x v="11"/>
    <x v="0"/>
    <x v="0"/>
  </r>
  <r>
    <d v="2021-01-25T00:00:00"/>
    <s v="P0031"/>
    <n v="14"/>
    <x v="2"/>
    <x v="0"/>
    <n v="0"/>
    <x v="5"/>
    <x v="4"/>
    <x v="1"/>
    <n v="93"/>
    <x v="5"/>
    <n v="1302"/>
    <n v="1458.24"/>
    <x v="11"/>
    <x v="0"/>
    <x v="0"/>
  </r>
  <r>
    <d v="2021-01-26T00:00:00"/>
    <s v="P0044"/>
    <n v="9"/>
    <x v="0"/>
    <x v="1"/>
    <n v="0"/>
    <x v="11"/>
    <x v="1"/>
    <x v="1"/>
    <n v="76"/>
    <x v="11"/>
    <n v="684"/>
    <n v="738.72"/>
    <x v="12"/>
    <x v="0"/>
    <x v="0"/>
  </r>
  <r>
    <d v="2021-01-26T00:00:00"/>
    <s v="P0006"/>
    <n v="7"/>
    <x v="1"/>
    <x v="1"/>
    <n v="0"/>
    <x v="15"/>
    <x v="3"/>
    <x v="1"/>
    <n v="75"/>
    <x v="15"/>
    <n v="525"/>
    <n v="598.5"/>
    <x v="12"/>
    <x v="0"/>
    <x v="0"/>
  </r>
  <r>
    <d v="2021-01-26T00:00:00"/>
    <s v="P0001"/>
    <n v="7"/>
    <x v="1"/>
    <x v="0"/>
    <n v="0"/>
    <x v="16"/>
    <x v="3"/>
    <x v="1"/>
    <n v="98"/>
    <x v="16"/>
    <n v="686"/>
    <n v="727.16"/>
    <x v="12"/>
    <x v="0"/>
    <x v="0"/>
  </r>
  <r>
    <d v="2021-01-27T00:00:00"/>
    <s v="P0040"/>
    <n v="7"/>
    <x v="0"/>
    <x v="0"/>
    <n v="0"/>
    <x v="17"/>
    <x v="1"/>
    <x v="1"/>
    <n v="90"/>
    <x v="17"/>
    <n v="630"/>
    <n v="806.4"/>
    <x v="13"/>
    <x v="0"/>
    <x v="0"/>
  </r>
  <r>
    <d v="2021-01-27T00:00:00"/>
    <s v="P0032"/>
    <n v="3"/>
    <x v="0"/>
    <x v="0"/>
    <n v="0"/>
    <x v="18"/>
    <x v="4"/>
    <x v="1"/>
    <n v="89"/>
    <x v="18"/>
    <n v="267"/>
    <n v="352.44"/>
    <x v="13"/>
    <x v="0"/>
    <x v="0"/>
  </r>
  <r>
    <d v="2021-01-28T00:00:00"/>
    <s v="P0004"/>
    <n v="10"/>
    <x v="1"/>
    <x v="1"/>
    <n v="0"/>
    <x v="3"/>
    <x v="3"/>
    <x v="2"/>
    <n v="44"/>
    <x v="3"/>
    <n v="440"/>
    <n v="488.40000000000003"/>
    <x v="14"/>
    <x v="0"/>
    <x v="0"/>
  </r>
  <r>
    <d v="2021-01-28T00:00:00"/>
    <s v="P0029"/>
    <n v="2"/>
    <x v="2"/>
    <x v="1"/>
    <n v="0"/>
    <x v="19"/>
    <x v="4"/>
    <x v="2"/>
    <n v="47"/>
    <x v="19"/>
    <n v="94"/>
    <n v="106.22"/>
    <x v="14"/>
    <x v="0"/>
    <x v="0"/>
  </r>
  <r>
    <d v="2021-02-02T00:00:00"/>
    <s v="P0010"/>
    <n v="7"/>
    <x v="1"/>
    <x v="0"/>
    <n v="0"/>
    <x v="20"/>
    <x v="2"/>
    <x v="0"/>
    <n v="148"/>
    <x v="20"/>
    <n v="1036"/>
    <n v="1149.96"/>
    <x v="1"/>
    <x v="1"/>
    <x v="0"/>
  </r>
  <r>
    <d v="2021-02-03T00:00:00"/>
    <s v="P0016"/>
    <n v="13"/>
    <x v="2"/>
    <x v="0"/>
    <n v="0"/>
    <x v="21"/>
    <x v="2"/>
    <x v="3"/>
    <n v="13"/>
    <x v="21"/>
    <n v="169"/>
    <n v="216.32"/>
    <x v="2"/>
    <x v="1"/>
    <x v="0"/>
  </r>
  <r>
    <d v="2021-02-03T00:00:00"/>
    <s v="P0022"/>
    <n v="2"/>
    <x v="0"/>
    <x v="1"/>
    <n v="0"/>
    <x v="22"/>
    <x v="0"/>
    <x v="0"/>
    <n v="121"/>
    <x v="22"/>
    <n v="242"/>
    <n v="283.14"/>
    <x v="2"/>
    <x v="1"/>
    <x v="0"/>
  </r>
  <r>
    <d v="2021-02-04T00:00:00"/>
    <s v="P0037"/>
    <n v="4"/>
    <x v="1"/>
    <x v="0"/>
    <n v="0"/>
    <x v="8"/>
    <x v="1"/>
    <x v="1"/>
    <n v="67"/>
    <x v="8"/>
    <n v="268"/>
    <n v="343.04"/>
    <x v="3"/>
    <x v="1"/>
    <x v="0"/>
  </r>
  <r>
    <d v="2021-02-05T00:00:00"/>
    <s v="P0043"/>
    <n v="7"/>
    <x v="1"/>
    <x v="1"/>
    <n v="0"/>
    <x v="23"/>
    <x v="1"/>
    <x v="1"/>
    <n v="67"/>
    <x v="23"/>
    <n v="469"/>
    <n v="581.55999999999995"/>
    <x v="15"/>
    <x v="1"/>
    <x v="0"/>
  </r>
  <r>
    <d v="2021-02-05T00:00:00"/>
    <s v="P0005"/>
    <n v="1"/>
    <x v="2"/>
    <x v="1"/>
    <n v="0"/>
    <x v="24"/>
    <x v="3"/>
    <x v="0"/>
    <n v="133"/>
    <x v="24"/>
    <n v="133"/>
    <n v="155.61000000000001"/>
    <x v="15"/>
    <x v="1"/>
    <x v="0"/>
  </r>
  <r>
    <d v="2021-02-05T00:00:00"/>
    <s v="P0043"/>
    <n v="9"/>
    <x v="2"/>
    <x v="1"/>
    <n v="0"/>
    <x v="23"/>
    <x v="1"/>
    <x v="1"/>
    <n v="67"/>
    <x v="23"/>
    <n v="603"/>
    <n v="747.72"/>
    <x v="15"/>
    <x v="1"/>
    <x v="0"/>
  </r>
  <r>
    <d v="2021-02-06T00:00:00"/>
    <s v="P0035"/>
    <n v="1"/>
    <x v="2"/>
    <x v="1"/>
    <n v="0"/>
    <x v="4"/>
    <x v="4"/>
    <x v="3"/>
    <n v="5"/>
    <x v="4"/>
    <n v="5"/>
    <n v="6.7"/>
    <x v="16"/>
    <x v="1"/>
    <x v="0"/>
  </r>
  <r>
    <d v="2021-02-09T00:00:00"/>
    <s v="P0034"/>
    <n v="14"/>
    <x v="2"/>
    <x v="0"/>
    <n v="0"/>
    <x v="13"/>
    <x v="4"/>
    <x v="2"/>
    <n v="55"/>
    <x v="13"/>
    <n v="770"/>
    <n v="816.19999999999993"/>
    <x v="4"/>
    <x v="1"/>
    <x v="0"/>
  </r>
  <r>
    <d v="2021-02-12T00:00:00"/>
    <s v="P0008"/>
    <n v="7"/>
    <x v="2"/>
    <x v="1"/>
    <n v="0"/>
    <x v="25"/>
    <x v="3"/>
    <x v="1"/>
    <n v="83"/>
    <x v="25"/>
    <n v="581"/>
    <n v="662.34"/>
    <x v="6"/>
    <x v="1"/>
    <x v="0"/>
  </r>
  <r>
    <d v="2021-02-12T00:00:00"/>
    <s v="P0023"/>
    <n v="9"/>
    <x v="1"/>
    <x v="1"/>
    <n v="0"/>
    <x v="12"/>
    <x v="0"/>
    <x v="0"/>
    <n v="141"/>
    <x v="12"/>
    <n v="1269"/>
    <n v="1345.14"/>
    <x v="6"/>
    <x v="1"/>
    <x v="0"/>
  </r>
  <r>
    <d v="2021-02-15T00:00:00"/>
    <s v="P0027"/>
    <n v="4"/>
    <x v="2"/>
    <x v="0"/>
    <n v="0"/>
    <x v="26"/>
    <x v="4"/>
    <x v="2"/>
    <n v="48"/>
    <x v="26"/>
    <n v="192"/>
    <n v="228.48000000000002"/>
    <x v="17"/>
    <x v="1"/>
    <x v="0"/>
  </r>
  <r>
    <d v="2021-02-18T00:00:00"/>
    <s v="P0015"/>
    <n v="6"/>
    <x v="1"/>
    <x v="1"/>
    <n v="0"/>
    <x v="27"/>
    <x v="2"/>
    <x v="3"/>
    <n v="12"/>
    <x v="27"/>
    <n v="72"/>
    <n v="94.32"/>
    <x v="7"/>
    <x v="1"/>
    <x v="0"/>
  </r>
  <r>
    <d v="2021-02-20T00:00:00"/>
    <s v="P0030"/>
    <n v="11"/>
    <x v="1"/>
    <x v="1"/>
    <n v="0"/>
    <x v="28"/>
    <x v="4"/>
    <x v="0"/>
    <n v="148"/>
    <x v="28"/>
    <n v="1628"/>
    <n v="2214.08"/>
    <x v="9"/>
    <x v="1"/>
    <x v="0"/>
  </r>
  <r>
    <d v="2021-02-22T00:00:00"/>
    <s v="P0013"/>
    <n v="5"/>
    <x v="1"/>
    <x v="1"/>
    <n v="0"/>
    <x v="2"/>
    <x v="2"/>
    <x v="1"/>
    <n v="112"/>
    <x v="2"/>
    <n v="560"/>
    <n v="610.4"/>
    <x v="18"/>
    <x v="1"/>
    <x v="0"/>
  </r>
  <r>
    <d v="2021-02-23T00:00:00"/>
    <s v="P0025"/>
    <n v="3"/>
    <x v="2"/>
    <x v="1"/>
    <n v="0"/>
    <x v="7"/>
    <x v="0"/>
    <x v="3"/>
    <n v="7"/>
    <x v="7"/>
    <n v="21"/>
    <n v="24.990000000000002"/>
    <x v="19"/>
    <x v="1"/>
    <x v="0"/>
  </r>
  <r>
    <d v="2021-02-23T00:00:00"/>
    <s v="P0005"/>
    <n v="2"/>
    <x v="2"/>
    <x v="0"/>
    <n v="0"/>
    <x v="24"/>
    <x v="3"/>
    <x v="0"/>
    <n v="133"/>
    <x v="24"/>
    <n v="266"/>
    <n v="311.22000000000003"/>
    <x v="19"/>
    <x v="1"/>
    <x v="0"/>
  </r>
  <r>
    <d v="2021-02-25T00:00:00"/>
    <s v="P0002"/>
    <n v="4"/>
    <x v="0"/>
    <x v="0"/>
    <n v="0"/>
    <x v="29"/>
    <x v="3"/>
    <x v="1"/>
    <n v="105"/>
    <x v="29"/>
    <n v="420"/>
    <n v="571.20000000000005"/>
    <x v="11"/>
    <x v="1"/>
    <x v="0"/>
  </r>
  <r>
    <d v="2021-02-25T00:00:00"/>
    <s v="P0032"/>
    <n v="11"/>
    <x v="1"/>
    <x v="1"/>
    <n v="0"/>
    <x v="18"/>
    <x v="4"/>
    <x v="1"/>
    <n v="89"/>
    <x v="18"/>
    <n v="979"/>
    <n v="1292.28"/>
    <x v="11"/>
    <x v="1"/>
    <x v="0"/>
  </r>
  <r>
    <d v="2021-02-25T00:00:00"/>
    <s v="P0030"/>
    <n v="2"/>
    <x v="2"/>
    <x v="0"/>
    <n v="0"/>
    <x v="28"/>
    <x v="4"/>
    <x v="0"/>
    <n v="148"/>
    <x v="28"/>
    <n v="296"/>
    <n v="402.56"/>
    <x v="11"/>
    <x v="1"/>
    <x v="0"/>
  </r>
  <r>
    <d v="2021-02-27T00:00:00"/>
    <s v="P0018"/>
    <n v="11"/>
    <x v="0"/>
    <x v="0"/>
    <n v="0"/>
    <x v="30"/>
    <x v="2"/>
    <x v="3"/>
    <n v="37"/>
    <x v="30"/>
    <n v="407"/>
    <n v="541.31000000000006"/>
    <x v="13"/>
    <x v="1"/>
    <x v="0"/>
  </r>
  <r>
    <d v="2021-03-03T00:00:00"/>
    <s v="P0011"/>
    <n v="1"/>
    <x v="2"/>
    <x v="0"/>
    <n v="0"/>
    <x v="31"/>
    <x v="2"/>
    <x v="2"/>
    <n v="44"/>
    <x v="31"/>
    <n v="44"/>
    <n v="48.4"/>
    <x v="2"/>
    <x v="2"/>
    <x v="0"/>
  </r>
  <r>
    <d v="2021-03-07T00:00:00"/>
    <s v="P0021"/>
    <n v="9"/>
    <x v="2"/>
    <x v="1"/>
    <n v="0"/>
    <x v="32"/>
    <x v="0"/>
    <x v="0"/>
    <n v="126"/>
    <x v="32"/>
    <n v="1134"/>
    <n v="1462.86"/>
    <x v="20"/>
    <x v="2"/>
    <x v="0"/>
  </r>
  <r>
    <d v="2021-03-08T00:00:00"/>
    <s v="P0027"/>
    <n v="6"/>
    <x v="1"/>
    <x v="1"/>
    <n v="0"/>
    <x v="26"/>
    <x v="4"/>
    <x v="2"/>
    <n v="48"/>
    <x v="26"/>
    <n v="288"/>
    <n v="342.72"/>
    <x v="21"/>
    <x v="2"/>
    <x v="0"/>
  </r>
  <r>
    <d v="2021-03-08T00:00:00"/>
    <s v="P0044"/>
    <n v="9"/>
    <x v="1"/>
    <x v="0"/>
    <n v="0"/>
    <x v="11"/>
    <x v="1"/>
    <x v="1"/>
    <n v="76"/>
    <x v="11"/>
    <n v="684"/>
    <n v="738.72"/>
    <x v="21"/>
    <x v="2"/>
    <x v="0"/>
  </r>
  <r>
    <d v="2021-03-09T00:00:00"/>
    <s v="P0029"/>
    <n v="6"/>
    <x v="0"/>
    <x v="0"/>
    <n v="0"/>
    <x v="19"/>
    <x v="4"/>
    <x v="2"/>
    <n v="47"/>
    <x v="19"/>
    <n v="282"/>
    <n v="318.65999999999997"/>
    <x v="4"/>
    <x v="2"/>
    <x v="0"/>
  </r>
  <r>
    <d v="2021-03-11T00:00:00"/>
    <s v="P0025"/>
    <n v="11"/>
    <x v="2"/>
    <x v="1"/>
    <n v="0"/>
    <x v="7"/>
    <x v="0"/>
    <x v="3"/>
    <n v="7"/>
    <x v="7"/>
    <n v="77"/>
    <n v="91.63"/>
    <x v="5"/>
    <x v="2"/>
    <x v="0"/>
  </r>
  <r>
    <d v="2021-03-13T00:00:00"/>
    <s v="P0028"/>
    <n v="10"/>
    <x v="0"/>
    <x v="1"/>
    <n v="0"/>
    <x v="33"/>
    <x v="4"/>
    <x v="3"/>
    <n v="37"/>
    <x v="33"/>
    <n v="370"/>
    <n v="418.1"/>
    <x v="22"/>
    <x v="2"/>
    <x v="0"/>
  </r>
  <r>
    <d v="2021-03-15T00:00:00"/>
    <s v="P0039"/>
    <n v="11"/>
    <x v="1"/>
    <x v="1"/>
    <n v="0"/>
    <x v="34"/>
    <x v="1"/>
    <x v="3"/>
    <n v="37"/>
    <x v="34"/>
    <n v="407"/>
    <n v="468.04999999999995"/>
    <x v="17"/>
    <x v="2"/>
    <x v="0"/>
  </r>
  <r>
    <d v="2021-03-16T00:00:00"/>
    <s v="P0012"/>
    <n v="14"/>
    <x v="2"/>
    <x v="1"/>
    <n v="0"/>
    <x v="35"/>
    <x v="2"/>
    <x v="1"/>
    <n v="73"/>
    <x v="35"/>
    <n v="1022"/>
    <n v="1318.38"/>
    <x v="23"/>
    <x v="2"/>
    <x v="0"/>
  </r>
  <r>
    <d v="2021-03-18T00:00:00"/>
    <s v="P0042"/>
    <n v="8"/>
    <x v="0"/>
    <x v="1"/>
    <n v="0"/>
    <x v="10"/>
    <x v="1"/>
    <x v="0"/>
    <n v="120"/>
    <x v="10"/>
    <n v="960"/>
    <n v="1296"/>
    <x v="7"/>
    <x v="2"/>
    <x v="0"/>
  </r>
  <r>
    <d v="2021-03-19T00:00:00"/>
    <s v="P0028"/>
    <n v="9"/>
    <x v="1"/>
    <x v="1"/>
    <n v="0"/>
    <x v="33"/>
    <x v="4"/>
    <x v="3"/>
    <n v="37"/>
    <x v="33"/>
    <n v="333"/>
    <n v="376.29"/>
    <x v="8"/>
    <x v="2"/>
    <x v="0"/>
  </r>
  <r>
    <d v="2021-03-21T00:00:00"/>
    <s v="P0020"/>
    <n v="13"/>
    <x v="1"/>
    <x v="0"/>
    <n v="0"/>
    <x v="14"/>
    <x v="0"/>
    <x v="2"/>
    <n v="61"/>
    <x v="14"/>
    <n v="793"/>
    <n v="991.25"/>
    <x v="10"/>
    <x v="2"/>
    <x v="0"/>
  </r>
  <r>
    <d v="2021-03-21T00:00:00"/>
    <s v="P0039"/>
    <n v="7"/>
    <x v="2"/>
    <x v="0"/>
    <n v="0"/>
    <x v="34"/>
    <x v="1"/>
    <x v="3"/>
    <n v="37"/>
    <x v="34"/>
    <n v="259"/>
    <n v="297.84999999999997"/>
    <x v="10"/>
    <x v="2"/>
    <x v="0"/>
  </r>
  <r>
    <d v="2021-03-22T00:00:00"/>
    <s v="P0002"/>
    <n v="8"/>
    <x v="1"/>
    <x v="0"/>
    <n v="0"/>
    <x v="29"/>
    <x v="3"/>
    <x v="1"/>
    <n v="105"/>
    <x v="29"/>
    <n v="840"/>
    <n v="1142.4000000000001"/>
    <x v="18"/>
    <x v="2"/>
    <x v="0"/>
  </r>
  <r>
    <d v="2021-03-22T00:00:00"/>
    <s v="P0012"/>
    <n v="4"/>
    <x v="1"/>
    <x v="0"/>
    <n v="0"/>
    <x v="35"/>
    <x v="2"/>
    <x v="1"/>
    <n v="73"/>
    <x v="35"/>
    <n v="292"/>
    <n v="376.68"/>
    <x v="18"/>
    <x v="2"/>
    <x v="0"/>
  </r>
  <r>
    <d v="2021-03-25T00:00:00"/>
    <s v="P0024"/>
    <n v="14"/>
    <x v="1"/>
    <x v="1"/>
    <n v="0"/>
    <x v="0"/>
    <x v="0"/>
    <x v="0"/>
    <n v="144"/>
    <x v="0"/>
    <n v="2016"/>
    <n v="2197.44"/>
    <x v="11"/>
    <x v="2"/>
    <x v="0"/>
  </r>
  <r>
    <d v="2021-03-25T00:00:00"/>
    <s v="P0006"/>
    <n v="4"/>
    <x v="2"/>
    <x v="1"/>
    <n v="0"/>
    <x v="15"/>
    <x v="3"/>
    <x v="1"/>
    <n v="75"/>
    <x v="15"/>
    <n v="300"/>
    <n v="342"/>
    <x v="11"/>
    <x v="2"/>
    <x v="0"/>
  </r>
  <r>
    <d v="2021-03-25T00:00:00"/>
    <s v="P0029"/>
    <n v="8"/>
    <x v="2"/>
    <x v="1"/>
    <n v="0"/>
    <x v="19"/>
    <x v="4"/>
    <x v="2"/>
    <n v="47"/>
    <x v="19"/>
    <n v="376"/>
    <n v="424.88"/>
    <x v="11"/>
    <x v="2"/>
    <x v="0"/>
  </r>
  <r>
    <d v="2021-03-25T00:00:00"/>
    <s v="P0038"/>
    <n v="2"/>
    <x v="2"/>
    <x v="0"/>
    <n v="0"/>
    <x v="1"/>
    <x v="1"/>
    <x v="1"/>
    <n v="72"/>
    <x v="1"/>
    <n v="144"/>
    <n v="159.84"/>
    <x v="11"/>
    <x v="2"/>
    <x v="0"/>
  </r>
  <r>
    <d v="2021-03-26T00:00:00"/>
    <s v="P0001"/>
    <n v="4"/>
    <x v="2"/>
    <x v="1"/>
    <n v="0"/>
    <x v="16"/>
    <x v="3"/>
    <x v="1"/>
    <n v="98"/>
    <x v="16"/>
    <n v="392"/>
    <n v="415.52"/>
    <x v="12"/>
    <x v="2"/>
    <x v="0"/>
  </r>
  <r>
    <d v="2021-03-26T00:00:00"/>
    <s v="P0042"/>
    <n v="1"/>
    <x v="2"/>
    <x v="1"/>
    <n v="0"/>
    <x v="10"/>
    <x v="1"/>
    <x v="0"/>
    <n v="120"/>
    <x v="10"/>
    <n v="120"/>
    <n v="162"/>
    <x v="12"/>
    <x v="2"/>
    <x v="0"/>
  </r>
  <r>
    <d v="2021-03-26T00:00:00"/>
    <s v="P0010"/>
    <n v="9"/>
    <x v="2"/>
    <x v="0"/>
    <n v="0"/>
    <x v="20"/>
    <x v="2"/>
    <x v="0"/>
    <n v="148"/>
    <x v="20"/>
    <n v="1332"/>
    <n v="1478.52"/>
    <x v="12"/>
    <x v="2"/>
    <x v="0"/>
  </r>
  <r>
    <d v="2021-03-27T00:00:00"/>
    <s v="P0030"/>
    <n v="3"/>
    <x v="2"/>
    <x v="0"/>
    <n v="0"/>
    <x v="28"/>
    <x v="4"/>
    <x v="0"/>
    <n v="148"/>
    <x v="28"/>
    <n v="444"/>
    <n v="603.84"/>
    <x v="13"/>
    <x v="2"/>
    <x v="0"/>
  </r>
  <r>
    <d v="2021-03-28T00:00:00"/>
    <s v="P0007"/>
    <n v="8"/>
    <x v="1"/>
    <x v="1"/>
    <n v="0"/>
    <x v="36"/>
    <x v="3"/>
    <x v="2"/>
    <n v="43"/>
    <x v="36"/>
    <n v="344"/>
    <n v="381.84000000000003"/>
    <x v="14"/>
    <x v="2"/>
    <x v="0"/>
  </r>
  <r>
    <d v="2021-03-30T00:00:00"/>
    <s v="P0038"/>
    <n v="1"/>
    <x v="1"/>
    <x v="1"/>
    <n v="0"/>
    <x v="1"/>
    <x v="1"/>
    <x v="1"/>
    <n v="72"/>
    <x v="1"/>
    <n v="72"/>
    <n v="79.92"/>
    <x v="24"/>
    <x v="2"/>
    <x v="0"/>
  </r>
  <r>
    <d v="2021-03-31T00:00:00"/>
    <s v="P0042"/>
    <n v="3"/>
    <x v="2"/>
    <x v="1"/>
    <n v="0"/>
    <x v="10"/>
    <x v="1"/>
    <x v="0"/>
    <n v="120"/>
    <x v="10"/>
    <n v="360"/>
    <n v="486"/>
    <x v="25"/>
    <x v="2"/>
    <x v="0"/>
  </r>
  <r>
    <d v="2021-04-04T00:00:00"/>
    <s v="P0040"/>
    <n v="4"/>
    <x v="2"/>
    <x v="1"/>
    <n v="0"/>
    <x v="17"/>
    <x v="1"/>
    <x v="1"/>
    <n v="90"/>
    <x v="17"/>
    <n v="360"/>
    <n v="460.8"/>
    <x v="3"/>
    <x v="3"/>
    <x v="0"/>
  </r>
  <r>
    <d v="2021-04-04T00:00:00"/>
    <s v="P0009"/>
    <n v="9"/>
    <x v="1"/>
    <x v="1"/>
    <n v="0"/>
    <x v="37"/>
    <x v="3"/>
    <x v="3"/>
    <n v="6"/>
    <x v="37"/>
    <n v="54"/>
    <n v="70.739999999999995"/>
    <x v="3"/>
    <x v="3"/>
    <x v="0"/>
  </r>
  <r>
    <d v="2021-04-05T00:00:00"/>
    <s v="P0031"/>
    <n v="15"/>
    <x v="1"/>
    <x v="0"/>
    <n v="0"/>
    <x v="5"/>
    <x v="4"/>
    <x v="1"/>
    <n v="93"/>
    <x v="5"/>
    <n v="1395"/>
    <n v="1562.3999999999999"/>
    <x v="15"/>
    <x v="3"/>
    <x v="0"/>
  </r>
  <r>
    <d v="2021-04-09T00:00:00"/>
    <s v="P0005"/>
    <n v="3"/>
    <x v="1"/>
    <x v="0"/>
    <n v="0"/>
    <x v="24"/>
    <x v="3"/>
    <x v="0"/>
    <n v="133"/>
    <x v="24"/>
    <n v="399"/>
    <n v="466.83000000000004"/>
    <x v="4"/>
    <x v="3"/>
    <x v="0"/>
  </r>
  <r>
    <d v="2021-04-10T00:00:00"/>
    <s v="P0022"/>
    <n v="14"/>
    <x v="2"/>
    <x v="0"/>
    <n v="0"/>
    <x v="22"/>
    <x v="0"/>
    <x v="0"/>
    <n v="121"/>
    <x v="22"/>
    <n v="1694"/>
    <n v="1981.98"/>
    <x v="26"/>
    <x v="3"/>
    <x v="0"/>
  </r>
  <r>
    <d v="2021-04-12T00:00:00"/>
    <s v="P0037"/>
    <n v="3"/>
    <x v="2"/>
    <x v="1"/>
    <n v="0"/>
    <x v="8"/>
    <x v="1"/>
    <x v="1"/>
    <n v="67"/>
    <x v="8"/>
    <n v="201"/>
    <n v="257.28000000000003"/>
    <x v="6"/>
    <x v="3"/>
    <x v="0"/>
  </r>
  <r>
    <d v="2021-04-12T00:00:00"/>
    <s v="P0029"/>
    <n v="4"/>
    <x v="2"/>
    <x v="0"/>
    <n v="0"/>
    <x v="19"/>
    <x v="4"/>
    <x v="2"/>
    <n v="47"/>
    <x v="19"/>
    <n v="188"/>
    <n v="212.44"/>
    <x v="6"/>
    <x v="3"/>
    <x v="0"/>
  </r>
  <r>
    <d v="2021-04-12T00:00:00"/>
    <s v="P0027"/>
    <n v="9"/>
    <x v="2"/>
    <x v="0"/>
    <n v="0"/>
    <x v="26"/>
    <x v="4"/>
    <x v="2"/>
    <n v="48"/>
    <x v="26"/>
    <n v="432"/>
    <n v="514.08000000000004"/>
    <x v="6"/>
    <x v="3"/>
    <x v="0"/>
  </r>
  <r>
    <d v="2021-04-12T00:00:00"/>
    <s v="P0033"/>
    <n v="13"/>
    <x v="2"/>
    <x v="1"/>
    <n v="0"/>
    <x v="38"/>
    <x v="4"/>
    <x v="1"/>
    <n v="95"/>
    <x v="38"/>
    <n v="1235"/>
    <n v="1556.1000000000001"/>
    <x v="6"/>
    <x v="3"/>
    <x v="0"/>
  </r>
  <r>
    <d v="2021-04-15T00:00:00"/>
    <s v="P0017"/>
    <n v="3"/>
    <x v="2"/>
    <x v="0"/>
    <n v="0"/>
    <x v="39"/>
    <x v="2"/>
    <x v="0"/>
    <n v="134"/>
    <x v="39"/>
    <n v="402"/>
    <n v="470.34000000000003"/>
    <x v="17"/>
    <x v="3"/>
    <x v="0"/>
  </r>
  <r>
    <d v="2021-04-16T00:00:00"/>
    <s v="P0018"/>
    <n v="15"/>
    <x v="2"/>
    <x v="1"/>
    <n v="0"/>
    <x v="30"/>
    <x v="2"/>
    <x v="3"/>
    <n v="37"/>
    <x v="30"/>
    <n v="555"/>
    <n v="738.15"/>
    <x v="23"/>
    <x v="3"/>
    <x v="0"/>
  </r>
  <r>
    <d v="2021-04-18T00:00:00"/>
    <s v="P0038"/>
    <n v="9"/>
    <x v="0"/>
    <x v="0"/>
    <n v="0"/>
    <x v="1"/>
    <x v="1"/>
    <x v="1"/>
    <n v="72"/>
    <x v="1"/>
    <n v="648"/>
    <n v="719.28"/>
    <x v="7"/>
    <x v="3"/>
    <x v="0"/>
  </r>
  <r>
    <d v="2021-04-18T00:00:00"/>
    <s v="P0019"/>
    <n v="13"/>
    <x v="2"/>
    <x v="1"/>
    <n v="0"/>
    <x v="40"/>
    <x v="2"/>
    <x v="0"/>
    <n v="150"/>
    <x v="40"/>
    <n v="1950"/>
    <n v="2730"/>
    <x v="7"/>
    <x v="3"/>
    <x v="0"/>
  </r>
  <r>
    <d v="2021-04-23T00:00:00"/>
    <s v="P0042"/>
    <n v="6"/>
    <x v="2"/>
    <x v="0"/>
    <n v="0"/>
    <x v="10"/>
    <x v="1"/>
    <x v="0"/>
    <n v="120"/>
    <x v="10"/>
    <n v="720"/>
    <n v="972"/>
    <x v="19"/>
    <x v="3"/>
    <x v="0"/>
  </r>
  <r>
    <d v="2021-04-23T00:00:00"/>
    <s v="P0028"/>
    <n v="10"/>
    <x v="2"/>
    <x v="0"/>
    <n v="0"/>
    <x v="33"/>
    <x v="4"/>
    <x v="3"/>
    <n v="37"/>
    <x v="33"/>
    <n v="370"/>
    <n v="418.1"/>
    <x v="19"/>
    <x v="3"/>
    <x v="0"/>
  </r>
  <r>
    <d v="2021-04-24T00:00:00"/>
    <s v="P0030"/>
    <n v="2"/>
    <x v="1"/>
    <x v="0"/>
    <n v="0"/>
    <x v="28"/>
    <x v="4"/>
    <x v="0"/>
    <n v="148"/>
    <x v="28"/>
    <n v="296"/>
    <n v="402.56"/>
    <x v="27"/>
    <x v="3"/>
    <x v="0"/>
  </r>
  <r>
    <d v="2021-04-26T00:00:00"/>
    <s v="P0037"/>
    <n v="3"/>
    <x v="2"/>
    <x v="0"/>
    <n v="0"/>
    <x v="8"/>
    <x v="1"/>
    <x v="1"/>
    <n v="67"/>
    <x v="8"/>
    <n v="201"/>
    <n v="257.28000000000003"/>
    <x v="12"/>
    <x v="3"/>
    <x v="0"/>
  </r>
  <r>
    <d v="2021-04-29T00:00:00"/>
    <s v="P0030"/>
    <n v="7"/>
    <x v="2"/>
    <x v="0"/>
    <n v="0"/>
    <x v="28"/>
    <x v="4"/>
    <x v="0"/>
    <n v="148"/>
    <x v="28"/>
    <n v="1036"/>
    <n v="1408.96"/>
    <x v="28"/>
    <x v="3"/>
    <x v="0"/>
  </r>
  <r>
    <d v="2021-04-30T00:00:00"/>
    <s v="P0029"/>
    <n v="1"/>
    <x v="2"/>
    <x v="0"/>
    <n v="0"/>
    <x v="19"/>
    <x v="4"/>
    <x v="2"/>
    <n v="47"/>
    <x v="19"/>
    <n v="47"/>
    <n v="53.11"/>
    <x v="24"/>
    <x v="3"/>
    <x v="0"/>
  </r>
  <r>
    <d v="2021-05-01T00:00:00"/>
    <s v="P0018"/>
    <n v="3"/>
    <x v="1"/>
    <x v="1"/>
    <n v="0"/>
    <x v="30"/>
    <x v="2"/>
    <x v="3"/>
    <n v="37"/>
    <x v="30"/>
    <n v="111"/>
    <n v="147.63"/>
    <x v="0"/>
    <x v="4"/>
    <x v="0"/>
  </r>
  <r>
    <d v="2021-05-01T00:00:00"/>
    <s v="P0042"/>
    <n v="1"/>
    <x v="1"/>
    <x v="1"/>
    <n v="0"/>
    <x v="10"/>
    <x v="1"/>
    <x v="0"/>
    <n v="120"/>
    <x v="10"/>
    <n v="120"/>
    <n v="162"/>
    <x v="0"/>
    <x v="4"/>
    <x v="0"/>
  </r>
  <r>
    <d v="2021-05-03T00:00:00"/>
    <s v="P0034"/>
    <n v="3"/>
    <x v="1"/>
    <x v="0"/>
    <n v="0"/>
    <x v="13"/>
    <x v="4"/>
    <x v="2"/>
    <n v="55"/>
    <x v="13"/>
    <n v="165"/>
    <n v="174.89999999999998"/>
    <x v="2"/>
    <x v="4"/>
    <x v="0"/>
  </r>
  <r>
    <d v="2021-05-04T00:00:00"/>
    <s v="P0015"/>
    <n v="13"/>
    <x v="1"/>
    <x v="0"/>
    <n v="0"/>
    <x v="27"/>
    <x v="2"/>
    <x v="3"/>
    <n v="12"/>
    <x v="27"/>
    <n v="156"/>
    <n v="204.35999999999999"/>
    <x v="3"/>
    <x v="4"/>
    <x v="0"/>
  </r>
  <r>
    <d v="2021-05-04T00:00:00"/>
    <s v="P0014"/>
    <n v="4"/>
    <x v="2"/>
    <x v="1"/>
    <n v="0"/>
    <x v="9"/>
    <x v="2"/>
    <x v="1"/>
    <n v="112"/>
    <x v="9"/>
    <n v="448"/>
    <n v="586.88"/>
    <x v="3"/>
    <x v="4"/>
    <x v="0"/>
  </r>
  <r>
    <d v="2021-05-05T00:00:00"/>
    <s v="P0009"/>
    <n v="13"/>
    <x v="2"/>
    <x v="1"/>
    <n v="0"/>
    <x v="37"/>
    <x v="3"/>
    <x v="3"/>
    <n v="6"/>
    <x v="37"/>
    <n v="78"/>
    <n v="102.17999999999999"/>
    <x v="15"/>
    <x v="4"/>
    <x v="0"/>
  </r>
  <r>
    <d v="2021-05-06T00:00:00"/>
    <s v="P0008"/>
    <n v="15"/>
    <x v="2"/>
    <x v="0"/>
    <n v="0"/>
    <x v="25"/>
    <x v="3"/>
    <x v="1"/>
    <n v="83"/>
    <x v="25"/>
    <n v="1245"/>
    <n v="1419.3000000000002"/>
    <x v="16"/>
    <x v="4"/>
    <x v="0"/>
  </r>
  <r>
    <d v="2021-05-06T00:00:00"/>
    <s v="P0009"/>
    <n v="6"/>
    <x v="1"/>
    <x v="0"/>
    <n v="0"/>
    <x v="37"/>
    <x v="3"/>
    <x v="3"/>
    <n v="6"/>
    <x v="37"/>
    <n v="36"/>
    <n v="47.16"/>
    <x v="16"/>
    <x v="4"/>
    <x v="0"/>
  </r>
  <r>
    <d v="2021-05-07T00:00:00"/>
    <s v="P0018"/>
    <n v="1"/>
    <x v="2"/>
    <x v="1"/>
    <n v="0"/>
    <x v="30"/>
    <x v="2"/>
    <x v="3"/>
    <n v="37"/>
    <x v="30"/>
    <n v="37"/>
    <n v="49.21"/>
    <x v="20"/>
    <x v="4"/>
    <x v="0"/>
  </r>
  <r>
    <d v="2021-05-09T00:00:00"/>
    <s v="P0016"/>
    <n v="6"/>
    <x v="1"/>
    <x v="0"/>
    <n v="0"/>
    <x v="21"/>
    <x v="2"/>
    <x v="3"/>
    <n v="13"/>
    <x v="21"/>
    <n v="78"/>
    <n v="99.84"/>
    <x v="4"/>
    <x v="4"/>
    <x v="0"/>
  </r>
  <r>
    <d v="2021-05-09T00:00:00"/>
    <s v="P0028"/>
    <n v="8"/>
    <x v="2"/>
    <x v="1"/>
    <n v="0"/>
    <x v="33"/>
    <x v="4"/>
    <x v="3"/>
    <n v="37"/>
    <x v="33"/>
    <n v="296"/>
    <n v="334.48"/>
    <x v="4"/>
    <x v="4"/>
    <x v="0"/>
  </r>
  <r>
    <d v="2021-05-12T00:00:00"/>
    <s v="P0016"/>
    <n v="3"/>
    <x v="2"/>
    <x v="0"/>
    <n v="0"/>
    <x v="21"/>
    <x v="2"/>
    <x v="3"/>
    <n v="13"/>
    <x v="21"/>
    <n v="39"/>
    <n v="49.92"/>
    <x v="6"/>
    <x v="4"/>
    <x v="0"/>
  </r>
  <r>
    <d v="2021-05-12T00:00:00"/>
    <s v="P0035"/>
    <n v="15"/>
    <x v="2"/>
    <x v="0"/>
    <n v="0"/>
    <x v="4"/>
    <x v="4"/>
    <x v="3"/>
    <n v="5"/>
    <x v="4"/>
    <n v="75"/>
    <n v="100.5"/>
    <x v="6"/>
    <x v="4"/>
    <x v="0"/>
  </r>
  <r>
    <d v="2021-05-13T00:00:00"/>
    <s v="P0029"/>
    <n v="4"/>
    <x v="2"/>
    <x v="0"/>
    <n v="0"/>
    <x v="19"/>
    <x v="4"/>
    <x v="2"/>
    <n v="47"/>
    <x v="19"/>
    <n v="188"/>
    <n v="212.44"/>
    <x v="22"/>
    <x v="4"/>
    <x v="0"/>
  </r>
  <r>
    <d v="2021-05-20T00:00:00"/>
    <s v="P0042"/>
    <n v="2"/>
    <x v="1"/>
    <x v="1"/>
    <n v="0"/>
    <x v="10"/>
    <x v="1"/>
    <x v="0"/>
    <n v="120"/>
    <x v="10"/>
    <n v="240"/>
    <n v="324"/>
    <x v="9"/>
    <x v="4"/>
    <x v="0"/>
  </r>
  <r>
    <d v="2021-05-23T00:00:00"/>
    <s v="P0040"/>
    <n v="11"/>
    <x v="2"/>
    <x v="0"/>
    <n v="0"/>
    <x v="17"/>
    <x v="1"/>
    <x v="1"/>
    <n v="90"/>
    <x v="17"/>
    <n v="990"/>
    <n v="1267.2"/>
    <x v="19"/>
    <x v="4"/>
    <x v="0"/>
  </r>
  <r>
    <d v="2021-05-30T00:00:00"/>
    <s v="P0023"/>
    <n v="13"/>
    <x v="1"/>
    <x v="0"/>
    <n v="0"/>
    <x v="12"/>
    <x v="0"/>
    <x v="0"/>
    <n v="141"/>
    <x v="12"/>
    <n v="1833"/>
    <n v="1942.98"/>
    <x v="24"/>
    <x v="4"/>
    <x v="0"/>
  </r>
  <r>
    <d v="2021-05-30T00:00:00"/>
    <s v="P0013"/>
    <n v="6"/>
    <x v="1"/>
    <x v="1"/>
    <n v="0"/>
    <x v="2"/>
    <x v="2"/>
    <x v="1"/>
    <n v="112"/>
    <x v="2"/>
    <n v="672"/>
    <n v="732.48"/>
    <x v="24"/>
    <x v="4"/>
    <x v="0"/>
  </r>
  <r>
    <d v="2021-06-03T00:00:00"/>
    <s v="P0021"/>
    <n v="10"/>
    <x v="2"/>
    <x v="1"/>
    <n v="0"/>
    <x v="32"/>
    <x v="0"/>
    <x v="0"/>
    <n v="126"/>
    <x v="32"/>
    <n v="1260"/>
    <n v="1625.3999999999999"/>
    <x v="2"/>
    <x v="5"/>
    <x v="0"/>
  </r>
  <r>
    <d v="2021-06-04T00:00:00"/>
    <s v="P0020"/>
    <n v="8"/>
    <x v="0"/>
    <x v="0"/>
    <n v="0"/>
    <x v="14"/>
    <x v="0"/>
    <x v="2"/>
    <n v="61"/>
    <x v="14"/>
    <n v="488"/>
    <n v="610"/>
    <x v="3"/>
    <x v="5"/>
    <x v="0"/>
  </r>
  <r>
    <d v="2021-06-04T00:00:00"/>
    <s v="P0020"/>
    <n v="12"/>
    <x v="1"/>
    <x v="1"/>
    <n v="0"/>
    <x v="14"/>
    <x v="0"/>
    <x v="2"/>
    <n v="61"/>
    <x v="14"/>
    <n v="732"/>
    <n v="915"/>
    <x v="3"/>
    <x v="5"/>
    <x v="0"/>
  </r>
  <r>
    <d v="2021-06-05T00:00:00"/>
    <s v="P0022"/>
    <n v="15"/>
    <x v="0"/>
    <x v="0"/>
    <n v="0"/>
    <x v="22"/>
    <x v="0"/>
    <x v="0"/>
    <n v="121"/>
    <x v="22"/>
    <n v="1815"/>
    <n v="2123.5499999999997"/>
    <x v="15"/>
    <x v="5"/>
    <x v="0"/>
  </r>
  <r>
    <d v="2021-06-05T00:00:00"/>
    <s v="P0035"/>
    <n v="10"/>
    <x v="2"/>
    <x v="0"/>
    <n v="0"/>
    <x v="4"/>
    <x v="4"/>
    <x v="3"/>
    <n v="5"/>
    <x v="4"/>
    <n v="50"/>
    <n v="67"/>
    <x v="15"/>
    <x v="5"/>
    <x v="0"/>
  </r>
  <r>
    <d v="2021-06-06T00:00:00"/>
    <s v="P0033"/>
    <n v="6"/>
    <x v="2"/>
    <x v="0"/>
    <n v="0"/>
    <x v="38"/>
    <x v="4"/>
    <x v="1"/>
    <n v="95"/>
    <x v="38"/>
    <n v="570"/>
    <n v="718.2"/>
    <x v="16"/>
    <x v="5"/>
    <x v="0"/>
  </r>
  <r>
    <d v="2021-06-08T00:00:00"/>
    <s v="P0028"/>
    <n v="11"/>
    <x v="2"/>
    <x v="0"/>
    <n v="0"/>
    <x v="33"/>
    <x v="4"/>
    <x v="3"/>
    <n v="37"/>
    <x v="33"/>
    <n v="407"/>
    <n v="459.91"/>
    <x v="21"/>
    <x v="5"/>
    <x v="0"/>
  </r>
  <r>
    <d v="2021-06-08T00:00:00"/>
    <s v="P0004"/>
    <n v="11"/>
    <x v="0"/>
    <x v="1"/>
    <n v="0"/>
    <x v="3"/>
    <x v="3"/>
    <x v="2"/>
    <n v="44"/>
    <x v="3"/>
    <n v="484"/>
    <n v="537.24"/>
    <x v="21"/>
    <x v="5"/>
    <x v="0"/>
  </r>
  <r>
    <d v="2021-06-09T00:00:00"/>
    <s v="P0001"/>
    <n v="7"/>
    <x v="2"/>
    <x v="0"/>
    <n v="0"/>
    <x v="16"/>
    <x v="3"/>
    <x v="1"/>
    <n v="98"/>
    <x v="16"/>
    <n v="686"/>
    <n v="727.16"/>
    <x v="4"/>
    <x v="5"/>
    <x v="0"/>
  </r>
  <r>
    <d v="2021-06-11T00:00:00"/>
    <s v="P0032"/>
    <n v="12"/>
    <x v="0"/>
    <x v="1"/>
    <n v="0"/>
    <x v="18"/>
    <x v="4"/>
    <x v="1"/>
    <n v="89"/>
    <x v="18"/>
    <n v="1068"/>
    <n v="1409.76"/>
    <x v="5"/>
    <x v="5"/>
    <x v="0"/>
  </r>
  <r>
    <d v="2021-06-12T00:00:00"/>
    <s v="P0041"/>
    <n v="6"/>
    <x v="2"/>
    <x v="0"/>
    <n v="0"/>
    <x v="41"/>
    <x v="1"/>
    <x v="0"/>
    <n v="138"/>
    <x v="41"/>
    <n v="828"/>
    <n v="1043.28"/>
    <x v="6"/>
    <x v="5"/>
    <x v="0"/>
  </r>
  <r>
    <d v="2021-06-14T00:00:00"/>
    <s v="P0025"/>
    <n v="10"/>
    <x v="1"/>
    <x v="1"/>
    <n v="0"/>
    <x v="7"/>
    <x v="0"/>
    <x v="3"/>
    <n v="7"/>
    <x v="7"/>
    <n v="70"/>
    <n v="83.3"/>
    <x v="29"/>
    <x v="5"/>
    <x v="0"/>
  </r>
  <r>
    <d v="2021-06-16T00:00:00"/>
    <s v="P0019"/>
    <n v="5"/>
    <x v="0"/>
    <x v="1"/>
    <n v="0"/>
    <x v="40"/>
    <x v="2"/>
    <x v="0"/>
    <n v="150"/>
    <x v="40"/>
    <n v="750"/>
    <n v="1050"/>
    <x v="23"/>
    <x v="5"/>
    <x v="0"/>
  </r>
  <r>
    <d v="2021-06-16T00:00:00"/>
    <s v="P0015"/>
    <n v="12"/>
    <x v="1"/>
    <x v="1"/>
    <n v="0"/>
    <x v="27"/>
    <x v="2"/>
    <x v="3"/>
    <n v="12"/>
    <x v="27"/>
    <n v="144"/>
    <n v="188.64"/>
    <x v="23"/>
    <x v="5"/>
    <x v="0"/>
  </r>
  <r>
    <d v="2021-06-16T00:00:00"/>
    <s v="P0039"/>
    <n v="11"/>
    <x v="2"/>
    <x v="1"/>
    <n v="0"/>
    <x v="34"/>
    <x v="1"/>
    <x v="3"/>
    <n v="37"/>
    <x v="34"/>
    <n v="407"/>
    <n v="468.04999999999995"/>
    <x v="23"/>
    <x v="5"/>
    <x v="0"/>
  </r>
  <r>
    <d v="2021-06-18T00:00:00"/>
    <s v="P0025"/>
    <n v="13"/>
    <x v="2"/>
    <x v="1"/>
    <n v="0"/>
    <x v="7"/>
    <x v="0"/>
    <x v="3"/>
    <n v="7"/>
    <x v="7"/>
    <n v="91"/>
    <n v="108.29"/>
    <x v="7"/>
    <x v="5"/>
    <x v="0"/>
  </r>
  <r>
    <d v="2021-06-19T00:00:00"/>
    <s v="P0041"/>
    <n v="5"/>
    <x v="2"/>
    <x v="0"/>
    <n v="0"/>
    <x v="41"/>
    <x v="1"/>
    <x v="0"/>
    <n v="138"/>
    <x v="41"/>
    <n v="690"/>
    <n v="869.4"/>
    <x v="8"/>
    <x v="5"/>
    <x v="0"/>
  </r>
  <r>
    <d v="2021-06-20T00:00:00"/>
    <s v="P0016"/>
    <n v="1"/>
    <x v="0"/>
    <x v="1"/>
    <n v="0"/>
    <x v="21"/>
    <x v="2"/>
    <x v="3"/>
    <n v="13"/>
    <x v="21"/>
    <n v="13"/>
    <n v="16.64"/>
    <x v="9"/>
    <x v="5"/>
    <x v="0"/>
  </r>
  <r>
    <d v="2021-06-23T00:00:00"/>
    <s v="P0016"/>
    <n v="4"/>
    <x v="2"/>
    <x v="0"/>
    <n v="0"/>
    <x v="21"/>
    <x v="2"/>
    <x v="3"/>
    <n v="13"/>
    <x v="21"/>
    <n v="52"/>
    <n v="66.56"/>
    <x v="19"/>
    <x v="5"/>
    <x v="0"/>
  </r>
  <r>
    <d v="2021-06-24T00:00:00"/>
    <s v="P0011"/>
    <n v="13"/>
    <x v="2"/>
    <x v="0"/>
    <n v="0"/>
    <x v="31"/>
    <x v="2"/>
    <x v="2"/>
    <n v="44"/>
    <x v="31"/>
    <n v="572"/>
    <n v="629.19999999999993"/>
    <x v="27"/>
    <x v="5"/>
    <x v="0"/>
  </r>
  <r>
    <d v="2021-06-26T00:00:00"/>
    <s v="P0009"/>
    <n v="7"/>
    <x v="1"/>
    <x v="0"/>
    <n v="0"/>
    <x v="37"/>
    <x v="3"/>
    <x v="3"/>
    <n v="6"/>
    <x v="37"/>
    <n v="42"/>
    <n v="55.019999999999996"/>
    <x v="12"/>
    <x v="5"/>
    <x v="0"/>
  </r>
  <r>
    <d v="2021-06-27T00:00:00"/>
    <s v="P0005"/>
    <n v="11"/>
    <x v="2"/>
    <x v="1"/>
    <n v="0"/>
    <x v="24"/>
    <x v="3"/>
    <x v="0"/>
    <n v="133"/>
    <x v="24"/>
    <n v="1463"/>
    <n v="1711.71"/>
    <x v="13"/>
    <x v="5"/>
    <x v="0"/>
  </r>
  <r>
    <d v="2021-06-28T00:00:00"/>
    <s v="P0021"/>
    <n v="2"/>
    <x v="1"/>
    <x v="1"/>
    <n v="0"/>
    <x v="32"/>
    <x v="0"/>
    <x v="0"/>
    <n v="126"/>
    <x v="32"/>
    <n v="252"/>
    <n v="325.08"/>
    <x v="14"/>
    <x v="5"/>
    <x v="0"/>
  </r>
  <r>
    <d v="2021-06-28T00:00:00"/>
    <s v="P0035"/>
    <n v="7"/>
    <x v="1"/>
    <x v="0"/>
    <n v="0"/>
    <x v="4"/>
    <x v="4"/>
    <x v="3"/>
    <n v="5"/>
    <x v="4"/>
    <n v="35"/>
    <n v="46.9"/>
    <x v="14"/>
    <x v="5"/>
    <x v="0"/>
  </r>
  <r>
    <d v="2021-06-29T00:00:00"/>
    <s v="P0014"/>
    <n v="4"/>
    <x v="2"/>
    <x v="0"/>
    <n v="0"/>
    <x v="9"/>
    <x v="2"/>
    <x v="1"/>
    <n v="112"/>
    <x v="9"/>
    <n v="448"/>
    <n v="586.88"/>
    <x v="28"/>
    <x v="5"/>
    <x v="0"/>
  </r>
  <r>
    <d v="2021-07-01T00:00:00"/>
    <s v="P0005"/>
    <n v="11"/>
    <x v="2"/>
    <x v="1"/>
    <n v="0"/>
    <x v="24"/>
    <x v="3"/>
    <x v="0"/>
    <n v="133"/>
    <x v="24"/>
    <n v="1463"/>
    <n v="1711.71"/>
    <x v="0"/>
    <x v="6"/>
    <x v="0"/>
  </r>
  <r>
    <d v="2021-07-02T00:00:00"/>
    <s v="P0010"/>
    <n v="11"/>
    <x v="2"/>
    <x v="1"/>
    <n v="0"/>
    <x v="20"/>
    <x v="2"/>
    <x v="0"/>
    <n v="148"/>
    <x v="20"/>
    <n v="1628"/>
    <n v="1807.08"/>
    <x v="1"/>
    <x v="6"/>
    <x v="0"/>
  </r>
  <r>
    <d v="2021-07-03T00:00:00"/>
    <s v="P0033"/>
    <n v="9"/>
    <x v="1"/>
    <x v="1"/>
    <n v="0"/>
    <x v="38"/>
    <x v="4"/>
    <x v="1"/>
    <n v="95"/>
    <x v="38"/>
    <n v="855"/>
    <n v="1077.3"/>
    <x v="2"/>
    <x v="6"/>
    <x v="0"/>
  </r>
  <r>
    <d v="2021-07-03T00:00:00"/>
    <s v="P0003"/>
    <n v="8"/>
    <x v="1"/>
    <x v="1"/>
    <n v="0"/>
    <x v="6"/>
    <x v="3"/>
    <x v="1"/>
    <n v="71"/>
    <x v="6"/>
    <n v="568"/>
    <n v="647.52"/>
    <x v="2"/>
    <x v="6"/>
    <x v="0"/>
  </r>
  <r>
    <d v="2021-07-05T00:00:00"/>
    <s v="P0002"/>
    <n v="8"/>
    <x v="2"/>
    <x v="0"/>
    <n v="0"/>
    <x v="29"/>
    <x v="3"/>
    <x v="1"/>
    <n v="105"/>
    <x v="29"/>
    <n v="840"/>
    <n v="1142.4000000000001"/>
    <x v="15"/>
    <x v="6"/>
    <x v="0"/>
  </r>
  <r>
    <d v="2021-07-06T00:00:00"/>
    <s v="P0041"/>
    <n v="15"/>
    <x v="2"/>
    <x v="1"/>
    <n v="0"/>
    <x v="41"/>
    <x v="1"/>
    <x v="0"/>
    <n v="138"/>
    <x v="41"/>
    <n v="2070"/>
    <n v="2608.1999999999998"/>
    <x v="16"/>
    <x v="6"/>
    <x v="0"/>
  </r>
  <r>
    <d v="2021-07-08T00:00:00"/>
    <s v="P0004"/>
    <n v="10"/>
    <x v="2"/>
    <x v="0"/>
    <n v="0"/>
    <x v="3"/>
    <x v="3"/>
    <x v="2"/>
    <n v="44"/>
    <x v="3"/>
    <n v="440"/>
    <n v="488.40000000000003"/>
    <x v="21"/>
    <x v="6"/>
    <x v="0"/>
  </r>
  <r>
    <d v="2021-07-10T00:00:00"/>
    <s v="P0034"/>
    <n v="6"/>
    <x v="0"/>
    <x v="1"/>
    <n v="0"/>
    <x v="13"/>
    <x v="4"/>
    <x v="2"/>
    <n v="55"/>
    <x v="13"/>
    <n v="330"/>
    <n v="349.79999999999995"/>
    <x v="26"/>
    <x v="6"/>
    <x v="0"/>
  </r>
  <r>
    <d v="2021-07-11T00:00:00"/>
    <s v="P0009"/>
    <n v="4"/>
    <x v="0"/>
    <x v="0"/>
    <n v="0"/>
    <x v="37"/>
    <x v="3"/>
    <x v="3"/>
    <n v="6"/>
    <x v="37"/>
    <n v="24"/>
    <n v="31.439999999999998"/>
    <x v="5"/>
    <x v="6"/>
    <x v="0"/>
  </r>
  <r>
    <d v="2021-07-13T00:00:00"/>
    <s v="P0019"/>
    <n v="1"/>
    <x v="2"/>
    <x v="1"/>
    <n v="0"/>
    <x v="40"/>
    <x v="2"/>
    <x v="0"/>
    <n v="150"/>
    <x v="40"/>
    <n v="150"/>
    <n v="210"/>
    <x v="22"/>
    <x v="6"/>
    <x v="0"/>
  </r>
  <r>
    <d v="2021-07-16T00:00:00"/>
    <s v="P0023"/>
    <n v="8"/>
    <x v="0"/>
    <x v="1"/>
    <n v="0"/>
    <x v="12"/>
    <x v="0"/>
    <x v="0"/>
    <n v="141"/>
    <x v="12"/>
    <n v="1128"/>
    <n v="1195.68"/>
    <x v="23"/>
    <x v="6"/>
    <x v="0"/>
  </r>
  <r>
    <d v="2021-07-18T00:00:00"/>
    <s v="P0027"/>
    <n v="14"/>
    <x v="1"/>
    <x v="0"/>
    <n v="0"/>
    <x v="26"/>
    <x v="4"/>
    <x v="2"/>
    <n v="48"/>
    <x v="26"/>
    <n v="672"/>
    <n v="799.68000000000006"/>
    <x v="7"/>
    <x v="6"/>
    <x v="0"/>
  </r>
  <r>
    <d v="2021-07-20T00:00:00"/>
    <s v="P0038"/>
    <n v="11"/>
    <x v="1"/>
    <x v="0"/>
    <n v="0"/>
    <x v="1"/>
    <x v="1"/>
    <x v="1"/>
    <n v="72"/>
    <x v="1"/>
    <n v="792"/>
    <n v="879.12"/>
    <x v="9"/>
    <x v="6"/>
    <x v="0"/>
  </r>
  <r>
    <d v="2021-07-20T00:00:00"/>
    <s v="P0043"/>
    <n v="5"/>
    <x v="2"/>
    <x v="0"/>
    <n v="0"/>
    <x v="23"/>
    <x v="1"/>
    <x v="1"/>
    <n v="67"/>
    <x v="23"/>
    <n v="335"/>
    <n v="415.4"/>
    <x v="9"/>
    <x v="6"/>
    <x v="0"/>
  </r>
  <r>
    <d v="2021-07-21T00:00:00"/>
    <s v="P0029"/>
    <n v="15"/>
    <x v="2"/>
    <x v="0"/>
    <n v="0"/>
    <x v="19"/>
    <x v="4"/>
    <x v="2"/>
    <n v="47"/>
    <x v="19"/>
    <n v="705"/>
    <n v="796.65"/>
    <x v="10"/>
    <x v="6"/>
    <x v="0"/>
  </r>
  <r>
    <d v="2021-07-22T00:00:00"/>
    <s v="P0026"/>
    <n v="3"/>
    <x v="0"/>
    <x v="1"/>
    <n v="0"/>
    <x v="42"/>
    <x v="4"/>
    <x v="3"/>
    <n v="18"/>
    <x v="42"/>
    <n v="54"/>
    <n v="73.98"/>
    <x v="18"/>
    <x v="6"/>
    <x v="0"/>
  </r>
  <r>
    <d v="2021-07-22T00:00:00"/>
    <s v="P0024"/>
    <n v="14"/>
    <x v="1"/>
    <x v="1"/>
    <n v="0"/>
    <x v="0"/>
    <x v="0"/>
    <x v="0"/>
    <n v="144"/>
    <x v="0"/>
    <n v="2016"/>
    <n v="2197.44"/>
    <x v="18"/>
    <x v="6"/>
    <x v="0"/>
  </r>
  <r>
    <d v="2021-07-23T00:00:00"/>
    <s v="P0036"/>
    <n v="7"/>
    <x v="0"/>
    <x v="0"/>
    <n v="0"/>
    <x v="43"/>
    <x v="4"/>
    <x v="1"/>
    <n v="90"/>
    <x v="43"/>
    <n v="630"/>
    <n v="674.1"/>
    <x v="19"/>
    <x v="6"/>
    <x v="0"/>
  </r>
  <r>
    <d v="2021-07-23T00:00:00"/>
    <s v="P0037"/>
    <n v="8"/>
    <x v="2"/>
    <x v="0"/>
    <n v="0"/>
    <x v="8"/>
    <x v="1"/>
    <x v="1"/>
    <n v="67"/>
    <x v="8"/>
    <n v="536"/>
    <n v="686.08"/>
    <x v="19"/>
    <x v="6"/>
    <x v="0"/>
  </r>
  <r>
    <d v="2021-07-24T00:00:00"/>
    <s v="P0009"/>
    <n v="4"/>
    <x v="1"/>
    <x v="1"/>
    <n v="0"/>
    <x v="37"/>
    <x v="3"/>
    <x v="3"/>
    <n v="6"/>
    <x v="37"/>
    <n v="24"/>
    <n v="31.439999999999998"/>
    <x v="27"/>
    <x v="6"/>
    <x v="0"/>
  </r>
  <r>
    <d v="2021-07-29T00:00:00"/>
    <s v="P0044"/>
    <n v="15"/>
    <x v="1"/>
    <x v="1"/>
    <n v="0"/>
    <x v="11"/>
    <x v="1"/>
    <x v="1"/>
    <n v="76"/>
    <x v="11"/>
    <n v="1140"/>
    <n v="1231.2"/>
    <x v="28"/>
    <x v="6"/>
    <x v="0"/>
  </r>
  <r>
    <d v="2021-08-01T00:00:00"/>
    <s v="P0001"/>
    <n v="11"/>
    <x v="2"/>
    <x v="1"/>
    <n v="0"/>
    <x v="16"/>
    <x v="3"/>
    <x v="1"/>
    <n v="98"/>
    <x v="16"/>
    <n v="1078"/>
    <n v="1142.6799999999998"/>
    <x v="0"/>
    <x v="7"/>
    <x v="0"/>
  </r>
  <r>
    <d v="2021-08-02T00:00:00"/>
    <s v="P0023"/>
    <n v="3"/>
    <x v="2"/>
    <x v="0"/>
    <n v="0"/>
    <x v="12"/>
    <x v="0"/>
    <x v="0"/>
    <n v="141"/>
    <x v="12"/>
    <n v="423"/>
    <n v="448.38"/>
    <x v="1"/>
    <x v="7"/>
    <x v="0"/>
  </r>
  <r>
    <d v="2021-08-03T00:00:00"/>
    <s v="P0022"/>
    <n v="13"/>
    <x v="1"/>
    <x v="0"/>
    <n v="0"/>
    <x v="22"/>
    <x v="0"/>
    <x v="0"/>
    <n v="121"/>
    <x v="22"/>
    <n v="1573"/>
    <n v="1840.4099999999999"/>
    <x v="2"/>
    <x v="7"/>
    <x v="0"/>
  </r>
  <r>
    <d v="2021-08-03T00:00:00"/>
    <s v="P0034"/>
    <n v="12"/>
    <x v="1"/>
    <x v="0"/>
    <n v="0"/>
    <x v="13"/>
    <x v="4"/>
    <x v="2"/>
    <n v="55"/>
    <x v="13"/>
    <n v="660"/>
    <n v="699.59999999999991"/>
    <x v="2"/>
    <x v="7"/>
    <x v="0"/>
  </r>
  <r>
    <d v="2021-08-05T00:00:00"/>
    <s v="P0028"/>
    <n v="14"/>
    <x v="2"/>
    <x v="1"/>
    <n v="0"/>
    <x v="33"/>
    <x v="4"/>
    <x v="3"/>
    <n v="37"/>
    <x v="33"/>
    <n v="518"/>
    <n v="585.34"/>
    <x v="15"/>
    <x v="7"/>
    <x v="0"/>
  </r>
  <r>
    <d v="2021-08-06T00:00:00"/>
    <s v="P0037"/>
    <n v="1"/>
    <x v="0"/>
    <x v="1"/>
    <n v="0"/>
    <x v="8"/>
    <x v="1"/>
    <x v="1"/>
    <n v="67"/>
    <x v="8"/>
    <n v="67"/>
    <n v="85.76"/>
    <x v="16"/>
    <x v="7"/>
    <x v="0"/>
  </r>
  <r>
    <d v="2021-08-10T00:00:00"/>
    <s v="P0005"/>
    <n v="4"/>
    <x v="0"/>
    <x v="1"/>
    <n v="0"/>
    <x v="24"/>
    <x v="3"/>
    <x v="0"/>
    <n v="133"/>
    <x v="24"/>
    <n v="532"/>
    <n v="622.44000000000005"/>
    <x v="26"/>
    <x v="7"/>
    <x v="0"/>
  </r>
  <r>
    <d v="2021-08-10T00:00:00"/>
    <s v="P0044"/>
    <n v="10"/>
    <x v="1"/>
    <x v="1"/>
    <n v="0"/>
    <x v="11"/>
    <x v="1"/>
    <x v="1"/>
    <n v="76"/>
    <x v="11"/>
    <n v="760"/>
    <n v="820.8"/>
    <x v="26"/>
    <x v="7"/>
    <x v="0"/>
  </r>
  <r>
    <d v="2021-08-10T00:00:00"/>
    <s v="P0006"/>
    <n v="6"/>
    <x v="2"/>
    <x v="1"/>
    <n v="0"/>
    <x v="15"/>
    <x v="3"/>
    <x v="1"/>
    <n v="75"/>
    <x v="15"/>
    <n v="450"/>
    <n v="513"/>
    <x v="26"/>
    <x v="7"/>
    <x v="0"/>
  </r>
  <r>
    <d v="2021-08-11T00:00:00"/>
    <s v="P0023"/>
    <n v="4"/>
    <x v="2"/>
    <x v="0"/>
    <n v="0"/>
    <x v="12"/>
    <x v="0"/>
    <x v="0"/>
    <n v="141"/>
    <x v="12"/>
    <n v="564"/>
    <n v="597.84"/>
    <x v="5"/>
    <x v="7"/>
    <x v="0"/>
  </r>
  <r>
    <d v="2021-08-13T00:00:00"/>
    <s v="P0011"/>
    <n v="13"/>
    <x v="2"/>
    <x v="0"/>
    <n v="0"/>
    <x v="31"/>
    <x v="2"/>
    <x v="2"/>
    <n v="44"/>
    <x v="31"/>
    <n v="572"/>
    <n v="629.19999999999993"/>
    <x v="22"/>
    <x v="7"/>
    <x v="0"/>
  </r>
  <r>
    <d v="2021-08-13T00:00:00"/>
    <s v="P0027"/>
    <n v="9"/>
    <x v="2"/>
    <x v="0"/>
    <n v="0"/>
    <x v="26"/>
    <x v="4"/>
    <x v="2"/>
    <n v="48"/>
    <x v="26"/>
    <n v="432"/>
    <n v="514.08000000000004"/>
    <x v="22"/>
    <x v="7"/>
    <x v="0"/>
  </r>
  <r>
    <d v="2021-08-16T00:00:00"/>
    <s v="P0003"/>
    <n v="3"/>
    <x v="1"/>
    <x v="0"/>
    <n v="0"/>
    <x v="6"/>
    <x v="3"/>
    <x v="1"/>
    <n v="71"/>
    <x v="6"/>
    <n v="213"/>
    <n v="242.82"/>
    <x v="23"/>
    <x v="7"/>
    <x v="0"/>
  </r>
  <r>
    <d v="2021-08-18T00:00:00"/>
    <s v="P0025"/>
    <n v="6"/>
    <x v="2"/>
    <x v="0"/>
    <n v="0"/>
    <x v="7"/>
    <x v="0"/>
    <x v="3"/>
    <n v="7"/>
    <x v="7"/>
    <n v="42"/>
    <n v="49.980000000000004"/>
    <x v="7"/>
    <x v="7"/>
    <x v="0"/>
  </r>
  <r>
    <d v="2021-08-20T00:00:00"/>
    <s v="P0020"/>
    <n v="15"/>
    <x v="2"/>
    <x v="1"/>
    <n v="0"/>
    <x v="14"/>
    <x v="0"/>
    <x v="2"/>
    <n v="61"/>
    <x v="14"/>
    <n v="915"/>
    <n v="1143.75"/>
    <x v="9"/>
    <x v="7"/>
    <x v="0"/>
  </r>
  <r>
    <d v="2021-08-20T00:00:00"/>
    <s v="P0031"/>
    <n v="9"/>
    <x v="2"/>
    <x v="0"/>
    <n v="0"/>
    <x v="5"/>
    <x v="4"/>
    <x v="1"/>
    <n v="93"/>
    <x v="5"/>
    <n v="837"/>
    <n v="937.43999999999994"/>
    <x v="9"/>
    <x v="7"/>
    <x v="0"/>
  </r>
  <r>
    <d v="2021-08-20T00:00:00"/>
    <s v="P0028"/>
    <n v="13"/>
    <x v="2"/>
    <x v="0"/>
    <n v="0"/>
    <x v="33"/>
    <x v="4"/>
    <x v="3"/>
    <n v="37"/>
    <x v="33"/>
    <n v="481"/>
    <n v="543.53"/>
    <x v="9"/>
    <x v="7"/>
    <x v="0"/>
  </r>
  <r>
    <d v="2021-08-26T00:00:00"/>
    <s v="P0039"/>
    <n v="4"/>
    <x v="2"/>
    <x v="0"/>
    <n v="0"/>
    <x v="34"/>
    <x v="1"/>
    <x v="3"/>
    <n v="37"/>
    <x v="34"/>
    <n v="148"/>
    <n v="170.2"/>
    <x v="12"/>
    <x v="7"/>
    <x v="0"/>
  </r>
  <r>
    <d v="2021-08-29T00:00:00"/>
    <s v="P0034"/>
    <n v="12"/>
    <x v="0"/>
    <x v="0"/>
    <n v="0"/>
    <x v="13"/>
    <x v="4"/>
    <x v="2"/>
    <n v="55"/>
    <x v="13"/>
    <n v="660"/>
    <n v="699.59999999999991"/>
    <x v="28"/>
    <x v="7"/>
    <x v="0"/>
  </r>
  <r>
    <d v="2021-08-30T00:00:00"/>
    <s v="P0013"/>
    <n v="13"/>
    <x v="2"/>
    <x v="0"/>
    <n v="0"/>
    <x v="2"/>
    <x v="2"/>
    <x v="1"/>
    <n v="112"/>
    <x v="2"/>
    <n v="1456"/>
    <n v="1587.04"/>
    <x v="24"/>
    <x v="7"/>
    <x v="0"/>
  </r>
  <r>
    <d v="2021-08-31T00:00:00"/>
    <s v="P0001"/>
    <n v="2"/>
    <x v="2"/>
    <x v="0"/>
    <n v="0"/>
    <x v="16"/>
    <x v="3"/>
    <x v="1"/>
    <n v="98"/>
    <x v="16"/>
    <n v="196"/>
    <n v="207.76"/>
    <x v="25"/>
    <x v="7"/>
    <x v="0"/>
  </r>
  <r>
    <d v="2021-08-31T00:00:00"/>
    <s v="P0035"/>
    <n v="11"/>
    <x v="2"/>
    <x v="0"/>
    <n v="0"/>
    <x v="4"/>
    <x v="4"/>
    <x v="3"/>
    <n v="5"/>
    <x v="4"/>
    <n v="55"/>
    <n v="73.7"/>
    <x v="25"/>
    <x v="7"/>
    <x v="0"/>
  </r>
  <r>
    <d v="2021-09-01T00:00:00"/>
    <s v="P0024"/>
    <n v="1"/>
    <x v="0"/>
    <x v="1"/>
    <n v="0"/>
    <x v="0"/>
    <x v="0"/>
    <x v="0"/>
    <n v="144"/>
    <x v="0"/>
    <n v="144"/>
    <n v="156.96"/>
    <x v="0"/>
    <x v="8"/>
    <x v="0"/>
  </r>
  <r>
    <d v="2021-09-01T00:00:00"/>
    <s v="P0003"/>
    <n v="14"/>
    <x v="1"/>
    <x v="0"/>
    <n v="0"/>
    <x v="6"/>
    <x v="3"/>
    <x v="1"/>
    <n v="71"/>
    <x v="6"/>
    <n v="994"/>
    <n v="1133.1599999999999"/>
    <x v="0"/>
    <x v="8"/>
    <x v="0"/>
  </r>
  <r>
    <d v="2021-09-03T00:00:00"/>
    <s v="P0041"/>
    <n v="8"/>
    <x v="2"/>
    <x v="0"/>
    <n v="0"/>
    <x v="41"/>
    <x v="1"/>
    <x v="0"/>
    <n v="138"/>
    <x v="41"/>
    <n v="1104"/>
    <n v="1391.04"/>
    <x v="2"/>
    <x v="8"/>
    <x v="0"/>
  </r>
  <r>
    <d v="2021-09-04T00:00:00"/>
    <s v="P0028"/>
    <n v="7"/>
    <x v="2"/>
    <x v="0"/>
    <n v="0"/>
    <x v="33"/>
    <x v="4"/>
    <x v="3"/>
    <n v="37"/>
    <x v="33"/>
    <n v="259"/>
    <n v="292.67"/>
    <x v="3"/>
    <x v="8"/>
    <x v="0"/>
  </r>
  <r>
    <d v="2021-09-04T00:00:00"/>
    <s v="P0023"/>
    <n v="15"/>
    <x v="2"/>
    <x v="0"/>
    <n v="0"/>
    <x v="12"/>
    <x v="0"/>
    <x v="0"/>
    <n v="141"/>
    <x v="12"/>
    <n v="2115"/>
    <n v="2241.9"/>
    <x v="3"/>
    <x v="8"/>
    <x v="0"/>
  </r>
  <r>
    <d v="2021-09-05T00:00:00"/>
    <s v="P0032"/>
    <n v="1"/>
    <x v="2"/>
    <x v="1"/>
    <n v="0"/>
    <x v="18"/>
    <x v="4"/>
    <x v="1"/>
    <n v="89"/>
    <x v="18"/>
    <n v="89"/>
    <n v="117.48"/>
    <x v="15"/>
    <x v="8"/>
    <x v="0"/>
  </r>
  <r>
    <d v="2021-09-07T00:00:00"/>
    <s v="P0019"/>
    <n v="5"/>
    <x v="2"/>
    <x v="0"/>
    <n v="0"/>
    <x v="40"/>
    <x v="2"/>
    <x v="0"/>
    <n v="150"/>
    <x v="40"/>
    <n v="750"/>
    <n v="1050"/>
    <x v="20"/>
    <x v="8"/>
    <x v="0"/>
  </r>
  <r>
    <d v="2021-09-09T00:00:00"/>
    <s v="P0044"/>
    <n v="4"/>
    <x v="2"/>
    <x v="0"/>
    <n v="0"/>
    <x v="11"/>
    <x v="1"/>
    <x v="1"/>
    <n v="76"/>
    <x v="11"/>
    <n v="304"/>
    <n v="328.32"/>
    <x v="4"/>
    <x v="8"/>
    <x v="0"/>
  </r>
  <r>
    <d v="2021-09-10T00:00:00"/>
    <s v="P0030"/>
    <n v="6"/>
    <x v="2"/>
    <x v="0"/>
    <n v="0"/>
    <x v="28"/>
    <x v="4"/>
    <x v="0"/>
    <n v="148"/>
    <x v="28"/>
    <n v="888"/>
    <n v="1207.68"/>
    <x v="26"/>
    <x v="8"/>
    <x v="0"/>
  </r>
  <r>
    <d v="2021-09-10T00:00:00"/>
    <s v="P0001"/>
    <n v="9"/>
    <x v="0"/>
    <x v="0"/>
    <n v="0"/>
    <x v="16"/>
    <x v="3"/>
    <x v="1"/>
    <n v="98"/>
    <x v="16"/>
    <n v="882"/>
    <n v="934.92"/>
    <x v="26"/>
    <x v="8"/>
    <x v="0"/>
  </r>
  <r>
    <d v="2021-09-10T00:00:00"/>
    <s v="P0026"/>
    <n v="2"/>
    <x v="2"/>
    <x v="0"/>
    <n v="0"/>
    <x v="42"/>
    <x v="4"/>
    <x v="3"/>
    <n v="18"/>
    <x v="42"/>
    <n v="36"/>
    <n v="49.32"/>
    <x v="26"/>
    <x v="8"/>
    <x v="0"/>
  </r>
  <r>
    <d v="2021-09-11T00:00:00"/>
    <s v="P0001"/>
    <n v="6"/>
    <x v="0"/>
    <x v="0"/>
    <n v="0"/>
    <x v="16"/>
    <x v="3"/>
    <x v="1"/>
    <n v="98"/>
    <x v="16"/>
    <n v="588"/>
    <n v="623.28"/>
    <x v="5"/>
    <x v="8"/>
    <x v="0"/>
  </r>
  <r>
    <d v="2021-09-13T00:00:00"/>
    <s v="P0041"/>
    <n v="7"/>
    <x v="2"/>
    <x v="1"/>
    <n v="0"/>
    <x v="41"/>
    <x v="1"/>
    <x v="0"/>
    <n v="138"/>
    <x v="41"/>
    <n v="966"/>
    <n v="1217.1599999999999"/>
    <x v="22"/>
    <x v="8"/>
    <x v="0"/>
  </r>
  <r>
    <d v="2021-09-15T00:00:00"/>
    <s v="P0042"/>
    <n v="6"/>
    <x v="2"/>
    <x v="0"/>
    <n v="0"/>
    <x v="10"/>
    <x v="1"/>
    <x v="0"/>
    <n v="120"/>
    <x v="10"/>
    <n v="720"/>
    <n v="972"/>
    <x v="17"/>
    <x v="8"/>
    <x v="0"/>
  </r>
  <r>
    <d v="2021-09-15T00:00:00"/>
    <s v="P0042"/>
    <n v="14"/>
    <x v="2"/>
    <x v="0"/>
    <n v="0"/>
    <x v="10"/>
    <x v="1"/>
    <x v="0"/>
    <n v="120"/>
    <x v="10"/>
    <n v="1680"/>
    <n v="2268"/>
    <x v="17"/>
    <x v="8"/>
    <x v="0"/>
  </r>
  <r>
    <d v="2021-09-21T00:00:00"/>
    <s v="P0020"/>
    <n v="7"/>
    <x v="0"/>
    <x v="1"/>
    <n v="0"/>
    <x v="14"/>
    <x v="0"/>
    <x v="2"/>
    <n v="61"/>
    <x v="14"/>
    <n v="427"/>
    <n v="533.75"/>
    <x v="10"/>
    <x v="8"/>
    <x v="0"/>
  </r>
  <r>
    <d v="2021-09-22T00:00:00"/>
    <s v="P0040"/>
    <n v="2"/>
    <x v="1"/>
    <x v="1"/>
    <n v="0"/>
    <x v="17"/>
    <x v="1"/>
    <x v="1"/>
    <n v="90"/>
    <x v="17"/>
    <n v="180"/>
    <n v="230.4"/>
    <x v="18"/>
    <x v="8"/>
    <x v="0"/>
  </r>
  <r>
    <d v="2021-09-22T00:00:00"/>
    <s v="P0002"/>
    <n v="4"/>
    <x v="2"/>
    <x v="1"/>
    <n v="0"/>
    <x v="29"/>
    <x v="3"/>
    <x v="1"/>
    <n v="105"/>
    <x v="29"/>
    <n v="420"/>
    <n v="571.20000000000005"/>
    <x v="18"/>
    <x v="8"/>
    <x v="0"/>
  </r>
  <r>
    <d v="2021-09-23T00:00:00"/>
    <s v="P0018"/>
    <n v="12"/>
    <x v="2"/>
    <x v="1"/>
    <n v="0"/>
    <x v="30"/>
    <x v="2"/>
    <x v="3"/>
    <n v="37"/>
    <x v="30"/>
    <n v="444"/>
    <n v="590.52"/>
    <x v="19"/>
    <x v="8"/>
    <x v="0"/>
  </r>
  <r>
    <d v="2021-09-23T00:00:00"/>
    <s v="P0021"/>
    <n v="7"/>
    <x v="1"/>
    <x v="0"/>
    <n v="0"/>
    <x v="32"/>
    <x v="0"/>
    <x v="0"/>
    <n v="126"/>
    <x v="32"/>
    <n v="882"/>
    <n v="1137.78"/>
    <x v="19"/>
    <x v="8"/>
    <x v="0"/>
  </r>
  <r>
    <d v="2021-09-27T00:00:00"/>
    <s v="P0034"/>
    <n v="1"/>
    <x v="2"/>
    <x v="1"/>
    <n v="0"/>
    <x v="13"/>
    <x v="4"/>
    <x v="2"/>
    <n v="55"/>
    <x v="13"/>
    <n v="55"/>
    <n v="58.3"/>
    <x v="13"/>
    <x v="8"/>
    <x v="0"/>
  </r>
  <r>
    <d v="2021-09-30T00:00:00"/>
    <s v="P0014"/>
    <n v="9"/>
    <x v="1"/>
    <x v="0"/>
    <n v="0"/>
    <x v="9"/>
    <x v="2"/>
    <x v="1"/>
    <n v="112"/>
    <x v="9"/>
    <n v="1008"/>
    <n v="1320.48"/>
    <x v="24"/>
    <x v="8"/>
    <x v="0"/>
  </r>
  <r>
    <d v="2021-09-30T00:00:00"/>
    <s v="P0006"/>
    <n v="5"/>
    <x v="1"/>
    <x v="0"/>
    <n v="0"/>
    <x v="15"/>
    <x v="3"/>
    <x v="1"/>
    <n v="75"/>
    <x v="15"/>
    <n v="375"/>
    <n v="427.5"/>
    <x v="24"/>
    <x v="8"/>
    <x v="0"/>
  </r>
  <r>
    <d v="2021-10-01T00:00:00"/>
    <s v="P0030"/>
    <n v="14"/>
    <x v="1"/>
    <x v="1"/>
    <n v="0"/>
    <x v="28"/>
    <x v="4"/>
    <x v="0"/>
    <n v="148"/>
    <x v="28"/>
    <n v="2072"/>
    <n v="2817.92"/>
    <x v="0"/>
    <x v="9"/>
    <x v="0"/>
  </r>
  <r>
    <d v="2021-10-02T00:00:00"/>
    <s v="P0014"/>
    <n v="15"/>
    <x v="2"/>
    <x v="0"/>
    <n v="0"/>
    <x v="9"/>
    <x v="2"/>
    <x v="1"/>
    <n v="112"/>
    <x v="9"/>
    <n v="1680"/>
    <n v="2200.8000000000002"/>
    <x v="1"/>
    <x v="9"/>
    <x v="0"/>
  </r>
  <r>
    <d v="2021-10-03T00:00:00"/>
    <s v="P0019"/>
    <n v="9"/>
    <x v="2"/>
    <x v="0"/>
    <n v="0"/>
    <x v="40"/>
    <x v="2"/>
    <x v="0"/>
    <n v="150"/>
    <x v="40"/>
    <n v="1350"/>
    <n v="1890"/>
    <x v="2"/>
    <x v="9"/>
    <x v="0"/>
  </r>
  <r>
    <d v="2021-10-06T00:00:00"/>
    <s v="P0035"/>
    <n v="1"/>
    <x v="2"/>
    <x v="0"/>
    <n v="0"/>
    <x v="4"/>
    <x v="4"/>
    <x v="3"/>
    <n v="5"/>
    <x v="4"/>
    <n v="5"/>
    <n v="6.7"/>
    <x v="16"/>
    <x v="9"/>
    <x v="0"/>
  </r>
  <r>
    <d v="2021-10-06T00:00:00"/>
    <s v="P0036"/>
    <n v="12"/>
    <x v="1"/>
    <x v="0"/>
    <n v="0"/>
    <x v="43"/>
    <x v="4"/>
    <x v="1"/>
    <n v="90"/>
    <x v="43"/>
    <n v="1080"/>
    <n v="1155.5999999999999"/>
    <x v="16"/>
    <x v="9"/>
    <x v="0"/>
  </r>
  <r>
    <d v="2021-10-07T00:00:00"/>
    <s v="P0026"/>
    <n v="6"/>
    <x v="2"/>
    <x v="1"/>
    <n v="0"/>
    <x v="42"/>
    <x v="4"/>
    <x v="3"/>
    <n v="18"/>
    <x v="42"/>
    <n v="108"/>
    <n v="147.96"/>
    <x v="20"/>
    <x v="9"/>
    <x v="0"/>
  </r>
  <r>
    <d v="2021-10-09T00:00:00"/>
    <s v="P0038"/>
    <n v="5"/>
    <x v="2"/>
    <x v="1"/>
    <n v="0"/>
    <x v="1"/>
    <x v="1"/>
    <x v="1"/>
    <n v="72"/>
    <x v="1"/>
    <n v="360"/>
    <n v="399.6"/>
    <x v="4"/>
    <x v="9"/>
    <x v="0"/>
  </r>
  <r>
    <d v="2021-10-09T00:00:00"/>
    <s v="P0032"/>
    <n v="11"/>
    <x v="1"/>
    <x v="1"/>
    <n v="0"/>
    <x v="18"/>
    <x v="4"/>
    <x v="1"/>
    <n v="89"/>
    <x v="18"/>
    <n v="979"/>
    <n v="1292.28"/>
    <x v="4"/>
    <x v="9"/>
    <x v="0"/>
  </r>
  <r>
    <d v="2021-10-10T00:00:00"/>
    <s v="P0035"/>
    <n v="14"/>
    <x v="2"/>
    <x v="1"/>
    <n v="0"/>
    <x v="4"/>
    <x v="4"/>
    <x v="3"/>
    <n v="5"/>
    <x v="4"/>
    <n v="70"/>
    <n v="93.8"/>
    <x v="26"/>
    <x v="9"/>
    <x v="0"/>
  </r>
  <r>
    <d v="2021-10-11T00:00:00"/>
    <s v="P0011"/>
    <n v="15"/>
    <x v="2"/>
    <x v="1"/>
    <n v="0"/>
    <x v="31"/>
    <x v="2"/>
    <x v="2"/>
    <n v="44"/>
    <x v="31"/>
    <n v="660"/>
    <n v="726"/>
    <x v="5"/>
    <x v="9"/>
    <x v="0"/>
  </r>
  <r>
    <d v="2021-10-12T00:00:00"/>
    <s v="P0027"/>
    <n v="8"/>
    <x v="1"/>
    <x v="0"/>
    <n v="0"/>
    <x v="26"/>
    <x v="4"/>
    <x v="2"/>
    <n v="48"/>
    <x v="26"/>
    <n v="384"/>
    <n v="456.96000000000004"/>
    <x v="6"/>
    <x v="9"/>
    <x v="0"/>
  </r>
  <r>
    <d v="2021-10-17T00:00:00"/>
    <s v="P0001"/>
    <n v="13"/>
    <x v="2"/>
    <x v="0"/>
    <n v="0"/>
    <x v="16"/>
    <x v="3"/>
    <x v="1"/>
    <n v="98"/>
    <x v="16"/>
    <n v="1274"/>
    <n v="1350.44"/>
    <x v="30"/>
    <x v="9"/>
    <x v="0"/>
  </r>
  <r>
    <d v="2021-10-18T00:00:00"/>
    <s v="P0025"/>
    <n v="6"/>
    <x v="1"/>
    <x v="1"/>
    <n v="0"/>
    <x v="7"/>
    <x v="0"/>
    <x v="3"/>
    <n v="7"/>
    <x v="7"/>
    <n v="42"/>
    <n v="49.980000000000004"/>
    <x v="7"/>
    <x v="9"/>
    <x v="0"/>
  </r>
  <r>
    <d v="2021-10-18T00:00:00"/>
    <s v="P0021"/>
    <n v="13"/>
    <x v="1"/>
    <x v="1"/>
    <n v="0"/>
    <x v="32"/>
    <x v="0"/>
    <x v="0"/>
    <n v="126"/>
    <x v="32"/>
    <n v="1638"/>
    <n v="2113.02"/>
    <x v="7"/>
    <x v="9"/>
    <x v="0"/>
  </r>
  <r>
    <d v="2021-10-22T00:00:00"/>
    <s v="P0011"/>
    <n v="7"/>
    <x v="2"/>
    <x v="1"/>
    <n v="0"/>
    <x v="31"/>
    <x v="2"/>
    <x v="2"/>
    <n v="44"/>
    <x v="31"/>
    <n v="308"/>
    <n v="338.8"/>
    <x v="18"/>
    <x v="9"/>
    <x v="0"/>
  </r>
  <r>
    <d v="2021-10-22T00:00:00"/>
    <s v="P0024"/>
    <n v="13"/>
    <x v="1"/>
    <x v="1"/>
    <n v="0"/>
    <x v="0"/>
    <x v="0"/>
    <x v="0"/>
    <n v="144"/>
    <x v="0"/>
    <n v="1872"/>
    <n v="2040.48"/>
    <x v="18"/>
    <x v="9"/>
    <x v="0"/>
  </r>
  <r>
    <d v="2021-10-22T00:00:00"/>
    <s v="P0009"/>
    <n v="1"/>
    <x v="2"/>
    <x v="1"/>
    <n v="0"/>
    <x v="37"/>
    <x v="3"/>
    <x v="3"/>
    <n v="6"/>
    <x v="37"/>
    <n v="6"/>
    <n v="7.8599999999999994"/>
    <x v="18"/>
    <x v="9"/>
    <x v="0"/>
  </r>
  <r>
    <d v="2021-10-24T00:00:00"/>
    <s v="P0011"/>
    <n v="3"/>
    <x v="0"/>
    <x v="1"/>
    <n v="0"/>
    <x v="31"/>
    <x v="2"/>
    <x v="2"/>
    <n v="44"/>
    <x v="31"/>
    <n v="132"/>
    <n v="145.19999999999999"/>
    <x v="27"/>
    <x v="9"/>
    <x v="0"/>
  </r>
  <r>
    <d v="2021-10-25T00:00:00"/>
    <s v="P0044"/>
    <n v="9"/>
    <x v="1"/>
    <x v="1"/>
    <n v="0"/>
    <x v="11"/>
    <x v="1"/>
    <x v="1"/>
    <n v="76"/>
    <x v="11"/>
    <n v="684"/>
    <n v="738.72"/>
    <x v="11"/>
    <x v="9"/>
    <x v="0"/>
  </r>
  <r>
    <d v="2021-10-26T00:00:00"/>
    <s v="P0004"/>
    <n v="6"/>
    <x v="0"/>
    <x v="1"/>
    <n v="0"/>
    <x v="3"/>
    <x v="3"/>
    <x v="2"/>
    <n v="44"/>
    <x v="3"/>
    <n v="264"/>
    <n v="293.04000000000002"/>
    <x v="12"/>
    <x v="9"/>
    <x v="0"/>
  </r>
  <r>
    <d v="2021-10-28T00:00:00"/>
    <s v="P0008"/>
    <n v="1"/>
    <x v="2"/>
    <x v="1"/>
    <n v="0"/>
    <x v="25"/>
    <x v="3"/>
    <x v="1"/>
    <n v="83"/>
    <x v="25"/>
    <n v="83"/>
    <n v="94.62"/>
    <x v="14"/>
    <x v="9"/>
    <x v="0"/>
  </r>
  <r>
    <d v="2021-10-29T00:00:00"/>
    <s v="P0038"/>
    <n v="14"/>
    <x v="1"/>
    <x v="0"/>
    <n v="0"/>
    <x v="1"/>
    <x v="1"/>
    <x v="1"/>
    <n v="72"/>
    <x v="1"/>
    <n v="1008"/>
    <n v="1118.8800000000001"/>
    <x v="28"/>
    <x v="9"/>
    <x v="0"/>
  </r>
  <r>
    <d v="2021-10-31T00:00:00"/>
    <s v="P0021"/>
    <n v="6"/>
    <x v="1"/>
    <x v="1"/>
    <n v="0"/>
    <x v="32"/>
    <x v="0"/>
    <x v="0"/>
    <n v="126"/>
    <x v="32"/>
    <n v="756"/>
    <n v="975.24"/>
    <x v="25"/>
    <x v="9"/>
    <x v="0"/>
  </r>
  <r>
    <d v="2021-11-03T00:00:00"/>
    <s v="P0013"/>
    <n v="12"/>
    <x v="2"/>
    <x v="1"/>
    <n v="0"/>
    <x v="2"/>
    <x v="2"/>
    <x v="1"/>
    <n v="112"/>
    <x v="2"/>
    <n v="1344"/>
    <n v="1464.96"/>
    <x v="2"/>
    <x v="10"/>
    <x v="0"/>
  </r>
  <r>
    <d v="2021-11-06T00:00:00"/>
    <s v="P0036"/>
    <n v="10"/>
    <x v="2"/>
    <x v="0"/>
    <n v="0"/>
    <x v="43"/>
    <x v="4"/>
    <x v="1"/>
    <n v="90"/>
    <x v="43"/>
    <n v="900"/>
    <n v="963"/>
    <x v="16"/>
    <x v="10"/>
    <x v="0"/>
  </r>
  <r>
    <d v="2021-11-08T00:00:00"/>
    <s v="P0007"/>
    <n v="15"/>
    <x v="2"/>
    <x v="0"/>
    <n v="0"/>
    <x v="36"/>
    <x v="3"/>
    <x v="2"/>
    <n v="43"/>
    <x v="36"/>
    <n v="645"/>
    <n v="715.95"/>
    <x v="21"/>
    <x v="10"/>
    <x v="0"/>
  </r>
  <r>
    <d v="2021-11-10T00:00:00"/>
    <s v="P0042"/>
    <n v="6"/>
    <x v="1"/>
    <x v="1"/>
    <n v="0"/>
    <x v="10"/>
    <x v="1"/>
    <x v="0"/>
    <n v="120"/>
    <x v="10"/>
    <n v="720"/>
    <n v="972"/>
    <x v="26"/>
    <x v="10"/>
    <x v="0"/>
  </r>
  <r>
    <d v="2021-11-11T00:00:00"/>
    <s v="P0040"/>
    <n v="12"/>
    <x v="0"/>
    <x v="0"/>
    <n v="0"/>
    <x v="17"/>
    <x v="1"/>
    <x v="1"/>
    <n v="90"/>
    <x v="17"/>
    <n v="1080"/>
    <n v="1382.4"/>
    <x v="5"/>
    <x v="10"/>
    <x v="0"/>
  </r>
  <r>
    <d v="2021-11-12T00:00:00"/>
    <s v="P0010"/>
    <n v="3"/>
    <x v="1"/>
    <x v="1"/>
    <n v="0"/>
    <x v="20"/>
    <x v="2"/>
    <x v="0"/>
    <n v="148"/>
    <x v="20"/>
    <n v="444"/>
    <n v="492.84000000000003"/>
    <x v="6"/>
    <x v="10"/>
    <x v="0"/>
  </r>
  <r>
    <d v="2021-11-20T00:00:00"/>
    <s v="P0034"/>
    <n v="14"/>
    <x v="1"/>
    <x v="0"/>
    <n v="0"/>
    <x v="13"/>
    <x v="4"/>
    <x v="2"/>
    <n v="55"/>
    <x v="13"/>
    <n v="770"/>
    <n v="816.19999999999993"/>
    <x v="9"/>
    <x v="10"/>
    <x v="0"/>
  </r>
  <r>
    <d v="2021-11-20T00:00:00"/>
    <s v="P0008"/>
    <n v="11"/>
    <x v="1"/>
    <x v="1"/>
    <n v="0"/>
    <x v="25"/>
    <x v="3"/>
    <x v="1"/>
    <n v="83"/>
    <x v="25"/>
    <n v="913"/>
    <n v="1040.8200000000002"/>
    <x v="9"/>
    <x v="10"/>
    <x v="0"/>
  </r>
  <r>
    <d v="2021-11-21T00:00:00"/>
    <s v="P0014"/>
    <n v="1"/>
    <x v="0"/>
    <x v="0"/>
    <n v="0"/>
    <x v="9"/>
    <x v="2"/>
    <x v="1"/>
    <n v="112"/>
    <x v="9"/>
    <n v="112"/>
    <n v="146.72"/>
    <x v="10"/>
    <x v="10"/>
    <x v="0"/>
  </r>
  <r>
    <d v="2021-11-21T00:00:00"/>
    <s v="P0006"/>
    <n v="1"/>
    <x v="1"/>
    <x v="1"/>
    <n v="0"/>
    <x v="15"/>
    <x v="3"/>
    <x v="1"/>
    <n v="75"/>
    <x v="15"/>
    <n v="75"/>
    <n v="85.5"/>
    <x v="10"/>
    <x v="10"/>
    <x v="0"/>
  </r>
  <r>
    <d v="2021-11-27T00:00:00"/>
    <s v="P0012"/>
    <n v="8"/>
    <x v="1"/>
    <x v="0"/>
    <n v="0"/>
    <x v="35"/>
    <x v="2"/>
    <x v="1"/>
    <n v="73"/>
    <x v="35"/>
    <n v="584"/>
    <n v="753.36"/>
    <x v="13"/>
    <x v="10"/>
    <x v="0"/>
  </r>
  <r>
    <d v="2021-11-28T00:00:00"/>
    <s v="P0040"/>
    <n v="2"/>
    <x v="2"/>
    <x v="1"/>
    <n v="0"/>
    <x v="17"/>
    <x v="1"/>
    <x v="1"/>
    <n v="90"/>
    <x v="17"/>
    <n v="180"/>
    <n v="230.4"/>
    <x v="14"/>
    <x v="10"/>
    <x v="0"/>
  </r>
  <r>
    <d v="2021-11-30T00:00:00"/>
    <s v="P0039"/>
    <n v="15"/>
    <x v="2"/>
    <x v="0"/>
    <n v="0"/>
    <x v="34"/>
    <x v="1"/>
    <x v="3"/>
    <n v="37"/>
    <x v="34"/>
    <n v="555"/>
    <n v="638.25"/>
    <x v="24"/>
    <x v="10"/>
    <x v="0"/>
  </r>
  <r>
    <d v="2021-12-02T00:00:00"/>
    <s v="P0016"/>
    <n v="10"/>
    <x v="2"/>
    <x v="1"/>
    <n v="0"/>
    <x v="21"/>
    <x v="2"/>
    <x v="3"/>
    <n v="13"/>
    <x v="21"/>
    <n v="130"/>
    <n v="166.4"/>
    <x v="1"/>
    <x v="11"/>
    <x v="0"/>
  </r>
  <r>
    <d v="2021-12-03T00:00:00"/>
    <s v="P0034"/>
    <n v="2"/>
    <x v="1"/>
    <x v="1"/>
    <n v="0"/>
    <x v="13"/>
    <x v="4"/>
    <x v="2"/>
    <n v="55"/>
    <x v="13"/>
    <n v="110"/>
    <n v="116.6"/>
    <x v="2"/>
    <x v="11"/>
    <x v="0"/>
  </r>
  <r>
    <d v="2021-12-03T00:00:00"/>
    <s v="P0019"/>
    <n v="8"/>
    <x v="1"/>
    <x v="0"/>
    <n v="0"/>
    <x v="40"/>
    <x v="2"/>
    <x v="0"/>
    <n v="150"/>
    <x v="40"/>
    <n v="1200"/>
    <n v="1680"/>
    <x v="2"/>
    <x v="11"/>
    <x v="0"/>
  </r>
  <r>
    <d v="2021-12-05T00:00:00"/>
    <s v="P0004"/>
    <n v="15"/>
    <x v="2"/>
    <x v="1"/>
    <n v="0"/>
    <x v="3"/>
    <x v="3"/>
    <x v="2"/>
    <n v="44"/>
    <x v="3"/>
    <n v="660"/>
    <n v="732.6"/>
    <x v="15"/>
    <x v="11"/>
    <x v="0"/>
  </r>
  <r>
    <d v="2021-12-05T00:00:00"/>
    <s v="P0010"/>
    <n v="1"/>
    <x v="2"/>
    <x v="0"/>
    <n v="0"/>
    <x v="20"/>
    <x v="2"/>
    <x v="0"/>
    <n v="148"/>
    <x v="20"/>
    <n v="148"/>
    <n v="164.28"/>
    <x v="15"/>
    <x v="11"/>
    <x v="0"/>
  </r>
  <r>
    <d v="2021-12-07T00:00:00"/>
    <s v="P0013"/>
    <n v="8"/>
    <x v="2"/>
    <x v="0"/>
    <n v="0"/>
    <x v="2"/>
    <x v="2"/>
    <x v="1"/>
    <n v="112"/>
    <x v="2"/>
    <n v="896"/>
    <n v="976.64"/>
    <x v="20"/>
    <x v="11"/>
    <x v="0"/>
  </r>
  <r>
    <d v="2021-12-08T00:00:00"/>
    <s v="P0044"/>
    <n v="14"/>
    <x v="2"/>
    <x v="0"/>
    <n v="0"/>
    <x v="11"/>
    <x v="1"/>
    <x v="1"/>
    <n v="76"/>
    <x v="11"/>
    <n v="1064"/>
    <n v="1149.1199999999999"/>
    <x v="21"/>
    <x v="11"/>
    <x v="0"/>
  </r>
  <r>
    <d v="2021-12-14T00:00:00"/>
    <s v="P0042"/>
    <n v="4"/>
    <x v="2"/>
    <x v="0"/>
    <n v="0"/>
    <x v="10"/>
    <x v="1"/>
    <x v="0"/>
    <n v="120"/>
    <x v="10"/>
    <n v="480"/>
    <n v="648"/>
    <x v="29"/>
    <x v="11"/>
    <x v="0"/>
  </r>
  <r>
    <d v="2021-12-18T00:00:00"/>
    <s v="P0003"/>
    <n v="2"/>
    <x v="2"/>
    <x v="1"/>
    <n v="0"/>
    <x v="6"/>
    <x v="3"/>
    <x v="1"/>
    <n v="71"/>
    <x v="6"/>
    <n v="142"/>
    <n v="161.88"/>
    <x v="7"/>
    <x v="11"/>
    <x v="0"/>
  </r>
  <r>
    <d v="2021-12-18T00:00:00"/>
    <s v="P0022"/>
    <n v="8"/>
    <x v="1"/>
    <x v="1"/>
    <n v="0"/>
    <x v="22"/>
    <x v="0"/>
    <x v="0"/>
    <n v="121"/>
    <x v="22"/>
    <n v="968"/>
    <n v="1132.56"/>
    <x v="7"/>
    <x v="11"/>
    <x v="0"/>
  </r>
  <r>
    <d v="2021-12-19T00:00:00"/>
    <s v="P0023"/>
    <n v="12"/>
    <x v="2"/>
    <x v="0"/>
    <n v="0"/>
    <x v="12"/>
    <x v="0"/>
    <x v="0"/>
    <n v="141"/>
    <x v="12"/>
    <n v="1692"/>
    <n v="1793.52"/>
    <x v="8"/>
    <x v="11"/>
    <x v="0"/>
  </r>
  <r>
    <d v="2021-12-19T00:00:00"/>
    <s v="P0029"/>
    <n v="3"/>
    <x v="0"/>
    <x v="0"/>
    <n v="0"/>
    <x v="19"/>
    <x v="4"/>
    <x v="2"/>
    <n v="47"/>
    <x v="19"/>
    <n v="141"/>
    <n v="159.32999999999998"/>
    <x v="8"/>
    <x v="11"/>
    <x v="0"/>
  </r>
  <r>
    <d v="2021-12-19T00:00:00"/>
    <s v="P0011"/>
    <n v="10"/>
    <x v="1"/>
    <x v="0"/>
    <n v="0"/>
    <x v="31"/>
    <x v="2"/>
    <x v="2"/>
    <n v="44"/>
    <x v="31"/>
    <n v="440"/>
    <n v="484"/>
    <x v="8"/>
    <x v="11"/>
    <x v="0"/>
  </r>
  <r>
    <d v="2021-12-20T00:00:00"/>
    <s v="P0012"/>
    <n v="14"/>
    <x v="2"/>
    <x v="0"/>
    <n v="0"/>
    <x v="35"/>
    <x v="2"/>
    <x v="1"/>
    <n v="73"/>
    <x v="35"/>
    <n v="1022"/>
    <n v="1318.38"/>
    <x v="9"/>
    <x v="11"/>
    <x v="0"/>
  </r>
  <r>
    <d v="2021-12-21T00:00:00"/>
    <s v="P0026"/>
    <n v="10"/>
    <x v="1"/>
    <x v="1"/>
    <n v="0"/>
    <x v="42"/>
    <x v="4"/>
    <x v="3"/>
    <n v="18"/>
    <x v="42"/>
    <n v="180"/>
    <n v="246.6"/>
    <x v="10"/>
    <x v="11"/>
    <x v="0"/>
  </r>
  <r>
    <d v="2021-12-24T00:00:00"/>
    <s v="P0042"/>
    <n v="8"/>
    <x v="0"/>
    <x v="1"/>
    <n v="0"/>
    <x v="10"/>
    <x v="1"/>
    <x v="0"/>
    <n v="120"/>
    <x v="10"/>
    <n v="960"/>
    <n v="1296"/>
    <x v="27"/>
    <x v="11"/>
    <x v="0"/>
  </r>
  <r>
    <d v="2021-12-24T00:00:00"/>
    <s v="P0036"/>
    <n v="8"/>
    <x v="0"/>
    <x v="0"/>
    <n v="0"/>
    <x v="43"/>
    <x v="4"/>
    <x v="1"/>
    <n v="90"/>
    <x v="43"/>
    <n v="720"/>
    <n v="770.4"/>
    <x v="27"/>
    <x v="11"/>
    <x v="0"/>
  </r>
  <r>
    <d v="2021-12-26T00:00:00"/>
    <s v="P0041"/>
    <n v="14"/>
    <x v="1"/>
    <x v="1"/>
    <n v="0"/>
    <x v="41"/>
    <x v="1"/>
    <x v="0"/>
    <n v="138"/>
    <x v="41"/>
    <n v="1932"/>
    <n v="2434.3199999999997"/>
    <x v="12"/>
    <x v="11"/>
    <x v="0"/>
  </r>
  <r>
    <d v="2021-12-27T00:00:00"/>
    <s v="P0029"/>
    <n v="14"/>
    <x v="2"/>
    <x v="1"/>
    <n v="0"/>
    <x v="19"/>
    <x v="4"/>
    <x v="2"/>
    <n v="47"/>
    <x v="19"/>
    <n v="658"/>
    <n v="743.54"/>
    <x v="13"/>
    <x v="11"/>
    <x v="0"/>
  </r>
  <r>
    <d v="2021-12-28T00:00:00"/>
    <s v="P0029"/>
    <n v="6"/>
    <x v="2"/>
    <x v="1"/>
    <n v="0"/>
    <x v="19"/>
    <x v="4"/>
    <x v="2"/>
    <n v="47"/>
    <x v="19"/>
    <n v="282"/>
    <n v="318.65999999999997"/>
    <x v="14"/>
    <x v="11"/>
    <x v="0"/>
  </r>
  <r>
    <d v="2021-12-30T00:00:00"/>
    <s v="P0010"/>
    <n v="13"/>
    <x v="1"/>
    <x v="0"/>
    <n v="0"/>
    <x v="20"/>
    <x v="2"/>
    <x v="0"/>
    <n v="148"/>
    <x v="20"/>
    <n v="1924"/>
    <n v="2135.64"/>
    <x v="24"/>
    <x v="11"/>
    <x v="0"/>
  </r>
  <r>
    <d v="2022-01-01T00:00:00"/>
    <s v="P0022"/>
    <n v="1"/>
    <x v="0"/>
    <x v="1"/>
    <n v="0"/>
    <x v="22"/>
    <x v="0"/>
    <x v="0"/>
    <n v="121"/>
    <x v="22"/>
    <n v="121"/>
    <n v="141.57"/>
    <x v="0"/>
    <x v="0"/>
    <x v="1"/>
  </r>
  <r>
    <d v="2022-01-02T00:00:00"/>
    <s v="P0010"/>
    <n v="7"/>
    <x v="2"/>
    <x v="1"/>
    <n v="0"/>
    <x v="20"/>
    <x v="2"/>
    <x v="0"/>
    <n v="148"/>
    <x v="20"/>
    <n v="1036"/>
    <n v="1149.96"/>
    <x v="1"/>
    <x v="0"/>
    <x v="1"/>
  </r>
  <r>
    <d v="2022-01-02T00:00:00"/>
    <s v="P0015"/>
    <n v="2"/>
    <x v="1"/>
    <x v="1"/>
    <n v="0"/>
    <x v="27"/>
    <x v="2"/>
    <x v="3"/>
    <n v="12"/>
    <x v="27"/>
    <n v="24"/>
    <n v="31.439999999999998"/>
    <x v="1"/>
    <x v="0"/>
    <x v="1"/>
  </r>
  <r>
    <d v="2022-01-02T00:00:00"/>
    <s v="P0033"/>
    <n v="1"/>
    <x v="2"/>
    <x v="1"/>
    <n v="0"/>
    <x v="38"/>
    <x v="4"/>
    <x v="1"/>
    <n v="95"/>
    <x v="38"/>
    <n v="95"/>
    <n v="119.7"/>
    <x v="1"/>
    <x v="0"/>
    <x v="1"/>
  </r>
  <r>
    <d v="2022-01-03T00:00:00"/>
    <s v="P0043"/>
    <n v="9"/>
    <x v="2"/>
    <x v="1"/>
    <n v="0"/>
    <x v="23"/>
    <x v="1"/>
    <x v="1"/>
    <n v="67"/>
    <x v="23"/>
    <n v="603"/>
    <n v="747.72"/>
    <x v="2"/>
    <x v="0"/>
    <x v="1"/>
  </r>
  <r>
    <d v="2022-01-04T00:00:00"/>
    <s v="P0012"/>
    <n v="8"/>
    <x v="2"/>
    <x v="0"/>
    <n v="0"/>
    <x v="35"/>
    <x v="2"/>
    <x v="1"/>
    <n v="73"/>
    <x v="35"/>
    <n v="584"/>
    <n v="753.36"/>
    <x v="3"/>
    <x v="0"/>
    <x v="1"/>
  </r>
  <r>
    <d v="2022-01-04T00:00:00"/>
    <s v="P0029"/>
    <n v="1"/>
    <x v="1"/>
    <x v="0"/>
    <n v="0"/>
    <x v="19"/>
    <x v="4"/>
    <x v="2"/>
    <n v="47"/>
    <x v="19"/>
    <n v="47"/>
    <n v="53.11"/>
    <x v="3"/>
    <x v="0"/>
    <x v="1"/>
  </r>
  <r>
    <d v="2022-01-09T00:00:00"/>
    <s v="P0032"/>
    <n v="12"/>
    <x v="2"/>
    <x v="0"/>
    <n v="0"/>
    <x v="18"/>
    <x v="4"/>
    <x v="1"/>
    <n v="89"/>
    <x v="18"/>
    <n v="1068"/>
    <n v="1409.76"/>
    <x v="4"/>
    <x v="0"/>
    <x v="1"/>
  </r>
  <r>
    <d v="2022-01-10T00:00:00"/>
    <s v="P0034"/>
    <n v="14"/>
    <x v="1"/>
    <x v="0"/>
    <n v="0"/>
    <x v="13"/>
    <x v="4"/>
    <x v="2"/>
    <n v="55"/>
    <x v="13"/>
    <n v="770"/>
    <n v="816.19999999999993"/>
    <x v="26"/>
    <x v="0"/>
    <x v="1"/>
  </r>
  <r>
    <d v="2022-01-11T00:00:00"/>
    <s v="P0032"/>
    <n v="2"/>
    <x v="2"/>
    <x v="0"/>
    <n v="0"/>
    <x v="18"/>
    <x v="4"/>
    <x v="1"/>
    <n v="89"/>
    <x v="18"/>
    <n v="178"/>
    <n v="234.96"/>
    <x v="5"/>
    <x v="0"/>
    <x v="1"/>
  </r>
  <r>
    <d v="2022-01-13T00:00:00"/>
    <s v="P0019"/>
    <n v="6"/>
    <x v="1"/>
    <x v="0"/>
    <n v="0"/>
    <x v="40"/>
    <x v="2"/>
    <x v="0"/>
    <n v="150"/>
    <x v="40"/>
    <n v="900"/>
    <n v="1260"/>
    <x v="22"/>
    <x v="0"/>
    <x v="1"/>
  </r>
  <r>
    <d v="2022-01-14T00:00:00"/>
    <s v="P0011"/>
    <n v="14"/>
    <x v="2"/>
    <x v="0"/>
    <n v="0"/>
    <x v="31"/>
    <x v="2"/>
    <x v="2"/>
    <n v="44"/>
    <x v="31"/>
    <n v="616"/>
    <n v="677.6"/>
    <x v="29"/>
    <x v="0"/>
    <x v="1"/>
  </r>
  <r>
    <d v="2022-01-15T00:00:00"/>
    <s v="P0022"/>
    <n v="10"/>
    <x v="2"/>
    <x v="1"/>
    <n v="0"/>
    <x v="22"/>
    <x v="0"/>
    <x v="0"/>
    <n v="121"/>
    <x v="22"/>
    <n v="1210"/>
    <n v="1415.6999999999998"/>
    <x v="17"/>
    <x v="0"/>
    <x v="1"/>
  </r>
  <r>
    <d v="2022-01-16T00:00:00"/>
    <s v="P0014"/>
    <n v="11"/>
    <x v="1"/>
    <x v="1"/>
    <n v="0"/>
    <x v="9"/>
    <x v="2"/>
    <x v="1"/>
    <n v="112"/>
    <x v="9"/>
    <n v="1232"/>
    <n v="1613.92"/>
    <x v="23"/>
    <x v="0"/>
    <x v="1"/>
  </r>
  <r>
    <d v="2022-01-17T00:00:00"/>
    <s v="P0040"/>
    <n v="4"/>
    <x v="1"/>
    <x v="0"/>
    <n v="0"/>
    <x v="17"/>
    <x v="1"/>
    <x v="1"/>
    <n v="90"/>
    <x v="17"/>
    <n v="360"/>
    <n v="460.8"/>
    <x v="30"/>
    <x v="0"/>
    <x v="1"/>
  </r>
  <r>
    <d v="2022-01-18T00:00:00"/>
    <s v="P0008"/>
    <n v="9"/>
    <x v="0"/>
    <x v="1"/>
    <n v="0"/>
    <x v="25"/>
    <x v="3"/>
    <x v="1"/>
    <n v="83"/>
    <x v="25"/>
    <n v="747"/>
    <n v="851.58"/>
    <x v="7"/>
    <x v="0"/>
    <x v="1"/>
  </r>
  <r>
    <d v="2022-01-20T00:00:00"/>
    <s v="P0021"/>
    <n v="2"/>
    <x v="2"/>
    <x v="1"/>
    <n v="0"/>
    <x v="32"/>
    <x v="0"/>
    <x v="0"/>
    <n v="126"/>
    <x v="32"/>
    <n v="252"/>
    <n v="325.08"/>
    <x v="9"/>
    <x v="0"/>
    <x v="1"/>
  </r>
  <r>
    <d v="2022-01-20T00:00:00"/>
    <s v="P0014"/>
    <n v="7"/>
    <x v="1"/>
    <x v="0"/>
    <n v="0"/>
    <x v="9"/>
    <x v="2"/>
    <x v="1"/>
    <n v="112"/>
    <x v="9"/>
    <n v="784"/>
    <n v="1027.04"/>
    <x v="9"/>
    <x v="0"/>
    <x v="1"/>
  </r>
  <r>
    <d v="2022-01-22T00:00:00"/>
    <s v="P0001"/>
    <n v="6"/>
    <x v="1"/>
    <x v="1"/>
    <n v="0"/>
    <x v="16"/>
    <x v="3"/>
    <x v="1"/>
    <n v="98"/>
    <x v="16"/>
    <n v="588"/>
    <n v="623.28"/>
    <x v="18"/>
    <x v="0"/>
    <x v="1"/>
  </r>
  <r>
    <d v="2022-01-23T00:00:00"/>
    <s v="P0002"/>
    <n v="5"/>
    <x v="0"/>
    <x v="1"/>
    <n v="0"/>
    <x v="29"/>
    <x v="3"/>
    <x v="1"/>
    <n v="105"/>
    <x v="29"/>
    <n v="525"/>
    <n v="714"/>
    <x v="19"/>
    <x v="0"/>
    <x v="1"/>
  </r>
  <r>
    <d v="2022-01-23T00:00:00"/>
    <s v="P0042"/>
    <n v="8"/>
    <x v="2"/>
    <x v="0"/>
    <n v="0"/>
    <x v="10"/>
    <x v="1"/>
    <x v="0"/>
    <n v="120"/>
    <x v="10"/>
    <n v="960"/>
    <n v="1296"/>
    <x v="19"/>
    <x v="0"/>
    <x v="1"/>
  </r>
  <r>
    <d v="2022-01-24T00:00:00"/>
    <s v="P0030"/>
    <n v="15"/>
    <x v="1"/>
    <x v="0"/>
    <n v="0"/>
    <x v="28"/>
    <x v="4"/>
    <x v="0"/>
    <n v="148"/>
    <x v="28"/>
    <n v="2220"/>
    <n v="3019.2"/>
    <x v="27"/>
    <x v="0"/>
    <x v="1"/>
  </r>
  <r>
    <d v="2022-01-25T00:00:00"/>
    <s v="P0017"/>
    <n v="14"/>
    <x v="2"/>
    <x v="1"/>
    <n v="0"/>
    <x v="39"/>
    <x v="2"/>
    <x v="0"/>
    <n v="134"/>
    <x v="39"/>
    <n v="1876"/>
    <n v="2194.92"/>
    <x v="11"/>
    <x v="0"/>
    <x v="1"/>
  </r>
  <r>
    <d v="2022-01-28T00:00:00"/>
    <s v="P0016"/>
    <n v="11"/>
    <x v="2"/>
    <x v="0"/>
    <n v="0"/>
    <x v="21"/>
    <x v="2"/>
    <x v="3"/>
    <n v="13"/>
    <x v="21"/>
    <n v="143"/>
    <n v="183.04000000000002"/>
    <x v="14"/>
    <x v="0"/>
    <x v="1"/>
  </r>
  <r>
    <d v="2022-01-31T00:00:00"/>
    <s v="P0023"/>
    <n v="6"/>
    <x v="1"/>
    <x v="1"/>
    <n v="0"/>
    <x v="12"/>
    <x v="0"/>
    <x v="0"/>
    <n v="141"/>
    <x v="12"/>
    <n v="846"/>
    <n v="896.76"/>
    <x v="25"/>
    <x v="0"/>
    <x v="1"/>
  </r>
  <r>
    <d v="2022-01-31T00:00:00"/>
    <s v="P0041"/>
    <n v="9"/>
    <x v="2"/>
    <x v="1"/>
    <n v="0"/>
    <x v="41"/>
    <x v="1"/>
    <x v="0"/>
    <n v="138"/>
    <x v="41"/>
    <n v="1242"/>
    <n v="1564.92"/>
    <x v="25"/>
    <x v="0"/>
    <x v="1"/>
  </r>
  <r>
    <d v="2022-02-01T00:00:00"/>
    <s v="P0005"/>
    <n v="9"/>
    <x v="2"/>
    <x v="1"/>
    <n v="0"/>
    <x v="24"/>
    <x v="3"/>
    <x v="0"/>
    <n v="133"/>
    <x v="24"/>
    <n v="1197"/>
    <n v="1400.4900000000002"/>
    <x v="0"/>
    <x v="1"/>
    <x v="1"/>
  </r>
  <r>
    <d v="2022-02-03T00:00:00"/>
    <s v="P0014"/>
    <n v="8"/>
    <x v="2"/>
    <x v="0"/>
    <n v="0"/>
    <x v="9"/>
    <x v="2"/>
    <x v="1"/>
    <n v="112"/>
    <x v="9"/>
    <n v="896"/>
    <n v="1173.76"/>
    <x v="2"/>
    <x v="1"/>
    <x v="1"/>
  </r>
  <r>
    <d v="2022-02-05T00:00:00"/>
    <s v="P0018"/>
    <n v="6"/>
    <x v="2"/>
    <x v="1"/>
    <n v="0"/>
    <x v="30"/>
    <x v="2"/>
    <x v="3"/>
    <n v="37"/>
    <x v="30"/>
    <n v="222"/>
    <n v="295.26"/>
    <x v="15"/>
    <x v="1"/>
    <x v="1"/>
  </r>
  <r>
    <d v="2022-02-06T00:00:00"/>
    <s v="P0002"/>
    <n v="6"/>
    <x v="2"/>
    <x v="1"/>
    <n v="0"/>
    <x v="29"/>
    <x v="3"/>
    <x v="1"/>
    <n v="105"/>
    <x v="29"/>
    <n v="630"/>
    <n v="856.80000000000007"/>
    <x v="16"/>
    <x v="1"/>
    <x v="1"/>
  </r>
  <r>
    <d v="2022-02-08T00:00:00"/>
    <s v="P0005"/>
    <n v="11"/>
    <x v="1"/>
    <x v="1"/>
    <n v="0"/>
    <x v="24"/>
    <x v="3"/>
    <x v="0"/>
    <n v="133"/>
    <x v="24"/>
    <n v="1463"/>
    <n v="1711.71"/>
    <x v="21"/>
    <x v="1"/>
    <x v="1"/>
  </r>
  <r>
    <d v="2022-02-08T00:00:00"/>
    <s v="P0004"/>
    <n v="3"/>
    <x v="1"/>
    <x v="1"/>
    <n v="0"/>
    <x v="3"/>
    <x v="3"/>
    <x v="2"/>
    <n v="44"/>
    <x v="3"/>
    <n v="132"/>
    <n v="146.52000000000001"/>
    <x v="21"/>
    <x v="1"/>
    <x v="1"/>
  </r>
  <r>
    <d v="2022-02-09T00:00:00"/>
    <s v="P0032"/>
    <n v="14"/>
    <x v="1"/>
    <x v="0"/>
    <n v="0"/>
    <x v="18"/>
    <x v="4"/>
    <x v="1"/>
    <n v="89"/>
    <x v="18"/>
    <n v="1246"/>
    <n v="1644.72"/>
    <x v="4"/>
    <x v="1"/>
    <x v="1"/>
  </r>
  <r>
    <d v="2022-02-12T00:00:00"/>
    <s v="P0010"/>
    <n v="13"/>
    <x v="2"/>
    <x v="1"/>
    <n v="0"/>
    <x v="20"/>
    <x v="2"/>
    <x v="0"/>
    <n v="148"/>
    <x v="20"/>
    <n v="1924"/>
    <n v="2135.64"/>
    <x v="6"/>
    <x v="1"/>
    <x v="1"/>
  </r>
  <r>
    <d v="2022-02-14T00:00:00"/>
    <s v="P0026"/>
    <n v="8"/>
    <x v="1"/>
    <x v="1"/>
    <n v="0"/>
    <x v="42"/>
    <x v="4"/>
    <x v="3"/>
    <n v="18"/>
    <x v="42"/>
    <n v="144"/>
    <n v="197.28"/>
    <x v="29"/>
    <x v="1"/>
    <x v="1"/>
  </r>
  <r>
    <d v="2022-02-14T00:00:00"/>
    <s v="P0028"/>
    <n v="3"/>
    <x v="2"/>
    <x v="1"/>
    <n v="0"/>
    <x v="33"/>
    <x v="4"/>
    <x v="3"/>
    <n v="37"/>
    <x v="33"/>
    <n v="111"/>
    <n v="125.43"/>
    <x v="29"/>
    <x v="1"/>
    <x v="1"/>
  </r>
  <r>
    <d v="2022-02-16T00:00:00"/>
    <s v="P0032"/>
    <n v="1"/>
    <x v="1"/>
    <x v="1"/>
    <n v="0"/>
    <x v="18"/>
    <x v="4"/>
    <x v="1"/>
    <n v="89"/>
    <x v="18"/>
    <n v="89"/>
    <n v="117.48"/>
    <x v="23"/>
    <x v="1"/>
    <x v="1"/>
  </r>
  <r>
    <d v="2022-02-19T00:00:00"/>
    <s v="P0002"/>
    <n v="13"/>
    <x v="1"/>
    <x v="1"/>
    <n v="0"/>
    <x v="29"/>
    <x v="3"/>
    <x v="1"/>
    <n v="105"/>
    <x v="29"/>
    <n v="1365"/>
    <n v="1856.4"/>
    <x v="8"/>
    <x v="1"/>
    <x v="1"/>
  </r>
  <r>
    <d v="2022-02-20T00:00:00"/>
    <s v="P0012"/>
    <n v="6"/>
    <x v="2"/>
    <x v="1"/>
    <n v="0"/>
    <x v="35"/>
    <x v="2"/>
    <x v="1"/>
    <n v="73"/>
    <x v="35"/>
    <n v="438"/>
    <n v="565.02"/>
    <x v="9"/>
    <x v="1"/>
    <x v="1"/>
  </r>
  <r>
    <d v="2022-02-23T00:00:00"/>
    <s v="P0013"/>
    <n v="6"/>
    <x v="1"/>
    <x v="0"/>
    <n v="0"/>
    <x v="2"/>
    <x v="2"/>
    <x v="1"/>
    <n v="112"/>
    <x v="2"/>
    <n v="672"/>
    <n v="732.48"/>
    <x v="19"/>
    <x v="1"/>
    <x v="1"/>
  </r>
  <r>
    <d v="2022-02-23T00:00:00"/>
    <s v="P0016"/>
    <n v="15"/>
    <x v="1"/>
    <x v="1"/>
    <n v="0"/>
    <x v="21"/>
    <x v="2"/>
    <x v="3"/>
    <n v="13"/>
    <x v="21"/>
    <n v="195"/>
    <n v="249.60000000000002"/>
    <x v="19"/>
    <x v="1"/>
    <x v="1"/>
  </r>
  <r>
    <d v="2022-02-23T00:00:00"/>
    <s v="P0036"/>
    <n v="8"/>
    <x v="2"/>
    <x v="0"/>
    <n v="0"/>
    <x v="43"/>
    <x v="4"/>
    <x v="1"/>
    <n v="90"/>
    <x v="43"/>
    <n v="720"/>
    <n v="770.4"/>
    <x v="19"/>
    <x v="1"/>
    <x v="1"/>
  </r>
  <r>
    <d v="2022-02-27T00:00:00"/>
    <s v="P0012"/>
    <n v="7"/>
    <x v="2"/>
    <x v="1"/>
    <n v="0"/>
    <x v="35"/>
    <x v="2"/>
    <x v="1"/>
    <n v="73"/>
    <x v="35"/>
    <n v="511"/>
    <n v="659.19"/>
    <x v="13"/>
    <x v="1"/>
    <x v="1"/>
  </r>
  <r>
    <d v="2022-02-27T00:00:00"/>
    <s v="P0005"/>
    <n v="15"/>
    <x v="2"/>
    <x v="0"/>
    <n v="0"/>
    <x v="24"/>
    <x v="3"/>
    <x v="0"/>
    <n v="133"/>
    <x v="24"/>
    <n v="1995"/>
    <n v="2334.15"/>
    <x v="13"/>
    <x v="1"/>
    <x v="1"/>
  </r>
  <r>
    <d v="2022-02-28T00:00:00"/>
    <s v="P0037"/>
    <n v="15"/>
    <x v="2"/>
    <x v="1"/>
    <n v="0"/>
    <x v="8"/>
    <x v="1"/>
    <x v="1"/>
    <n v="67"/>
    <x v="8"/>
    <n v="1005"/>
    <n v="1286.4000000000001"/>
    <x v="14"/>
    <x v="1"/>
    <x v="1"/>
  </r>
  <r>
    <d v="2022-03-04T00:00:00"/>
    <s v="P0026"/>
    <n v="13"/>
    <x v="0"/>
    <x v="0"/>
    <n v="0"/>
    <x v="42"/>
    <x v="4"/>
    <x v="3"/>
    <n v="18"/>
    <x v="42"/>
    <n v="234"/>
    <n v="320.58"/>
    <x v="3"/>
    <x v="2"/>
    <x v="1"/>
  </r>
  <r>
    <d v="2022-03-06T00:00:00"/>
    <s v="P0004"/>
    <n v="2"/>
    <x v="2"/>
    <x v="1"/>
    <n v="0"/>
    <x v="3"/>
    <x v="3"/>
    <x v="2"/>
    <n v="44"/>
    <x v="3"/>
    <n v="88"/>
    <n v="97.68"/>
    <x v="16"/>
    <x v="2"/>
    <x v="1"/>
  </r>
  <r>
    <d v="2022-03-07T00:00:00"/>
    <s v="P0003"/>
    <n v="1"/>
    <x v="2"/>
    <x v="1"/>
    <n v="0"/>
    <x v="6"/>
    <x v="3"/>
    <x v="1"/>
    <n v="71"/>
    <x v="6"/>
    <n v="71"/>
    <n v="80.94"/>
    <x v="20"/>
    <x v="2"/>
    <x v="1"/>
  </r>
  <r>
    <d v="2022-03-08T00:00:00"/>
    <s v="P0044"/>
    <n v="6"/>
    <x v="2"/>
    <x v="0"/>
    <n v="0"/>
    <x v="11"/>
    <x v="1"/>
    <x v="1"/>
    <n v="76"/>
    <x v="11"/>
    <n v="456"/>
    <n v="492.48"/>
    <x v="21"/>
    <x v="2"/>
    <x v="1"/>
  </r>
  <r>
    <d v="2022-03-09T00:00:00"/>
    <s v="P0030"/>
    <n v="3"/>
    <x v="2"/>
    <x v="0"/>
    <n v="0"/>
    <x v="28"/>
    <x v="4"/>
    <x v="0"/>
    <n v="148"/>
    <x v="28"/>
    <n v="444"/>
    <n v="603.84"/>
    <x v="4"/>
    <x v="2"/>
    <x v="1"/>
  </r>
  <r>
    <d v="2022-03-09T00:00:00"/>
    <s v="P0004"/>
    <n v="11"/>
    <x v="1"/>
    <x v="1"/>
    <n v="0"/>
    <x v="3"/>
    <x v="3"/>
    <x v="2"/>
    <n v="44"/>
    <x v="3"/>
    <n v="484"/>
    <n v="537.24"/>
    <x v="4"/>
    <x v="2"/>
    <x v="1"/>
  </r>
  <r>
    <d v="2022-03-10T00:00:00"/>
    <s v="P0033"/>
    <n v="12"/>
    <x v="0"/>
    <x v="0"/>
    <n v="0"/>
    <x v="38"/>
    <x v="4"/>
    <x v="1"/>
    <n v="95"/>
    <x v="38"/>
    <n v="1140"/>
    <n v="1436.4"/>
    <x v="26"/>
    <x v="2"/>
    <x v="1"/>
  </r>
  <r>
    <d v="2022-03-14T00:00:00"/>
    <s v="P0016"/>
    <n v="2"/>
    <x v="2"/>
    <x v="1"/>
    <n v="0"/>
    <x v="21"/>
    <x v="2"/>
    <x v="3"/>
    <n v="13"/>
    <x v="21"/>
    <n v="26"/>
    <n v="33.28"/>
    <x v="29"/>
    <x v="2"/>
    <x v="1"/>
  </r>
  <r>
    <d v="2022-03-14T00:00:00"/>
    <s v="P0026"/>
    <n v="13"/>
    <x v="2"/>
    <x v="0"/>
    <n v="0"/>
    <x v="42"/>
    <x v="4"/>
    <x v="3"/>
    <n v="18"/>
    <x v="42"/>
    <n v="234"/>
    <n v="320.58"/>
    <x v="29"/>
    <x v="2"/>
    <x v="1"/>
  </r>
  <r>
    <d v="2022-03-18T00:00:00"/>
    <s v="P0019"/>
    <n v="2"/>
    <x v="1"/>
    <x v="1"/>
    <n v="0"/>
    <x v="40"/>
    <x v="2"/>
    <x v="0"/>
    <n v="150"/>
    <x v="40"/>
    <n v="300"/>
    <n v="420"/>
    <x v="7"/>
    <x v="2"/>
    <x v="1"/>
  </r>
  <r>
    <d v="2022-03-18T00:00:00"/>
    <s v="P0027"/>
    <n v="10"/>
    <x v="2"/>
    <x v="1"/>
    <n v="0"/>
    <x v="26"/>
    <x v="4"/>
    <x v="2"/>
    <n v="48"/>
    <x v="26"/>
    <n v="480"/>
    <n v="571.20000000000005"/>
    <x v="7"/>
    <x v="2"/>
    <x v="1"/>
  </r>
  <r>
    <d v="2022-03-19T00:00:00"/>
    <s v="P0041"/>
    <n v="6"/>
    <x v="0"/>
    <x v="1"/>
    <n v="0"/>
    <x v="41"/>
    <x v="1"/>
    <x v="0"/>
    <n v="138"/>
    <x v="41"/>
    <n v="828"/>
    <n v="1043.28"/>
    <x v="8"/>
    <x v="2"/>
    <x v="1"/>
  </r>
  <r>
    <d v="2022-03-23T00:00:00"/>
    <s v="P0032"/>
    <n v="9"/>
    <x v="2"/>
    <x v="1"/>
    <n v="0"/>
    <x v="18"/>
    <x v="4"/>
    <x v="1"/>
    <n v="89"/>
    <x v="18"/>
    <n v="801"/>
    <n v="1057.32"/>
    <x v="19"/>
    <x v="2"/>
    <x v="1"/>
  </r>
  <r>
    <d v="2022-03-25T00:00:00"/>
    <s v="P0001"/>
    <n v="2"/>
    <x v="0"/>
    <x v="0"/>
    <n v="0"/>
    <x v="16"/>
    <x v="3"/>
    <x v="1"/>
    <n v="98"/>
    <x v="16"/>
    <n v="196"/>
    <n v="207.76"/>
    <x v="11"/>
    <x v="2"/>
    <x v="1"/>
  </r>
  <r>
    <d v="2022-03-25T00:00:00"/>
    <s v="P0030"/>
    <n v="11"/>
    <x v="2"/>
    <x v="0"/>
    <n v="0"/>
    <x v="28"/>
    <x v="4"/>
    <x v="0"/>
    <n v="148"/>
    <x v="28"/>
    <n v="1628"/>
    <n v="2214.08"/>
    <x v="11"/>
    <x v="2"/>
    <x v="1"/>
  </r>
  <r>
    <d v="2022-03-29T00:00:00"/>
    <s v="P0032"/>
    <n v="12"/>
    <x v="1"/>
    <x v="0"/>
    <n v="0"/>
    <x v="18"/>
    <x v="4"/>
    <x v="1"/>
    <n v="89"/>
    <x v="18"/>
    <n v="1068"/>
    <n v="1409.76"/>
    <x v="28"/>
    <x v="2"/>
    <x v="1"/>
  </r>
  <r>
    <d v="2022-03-30T00:00:00"/>
    <s v="P0001"/>
    <n v="13"/>
    <x v="1"/>
    <x v="1"/>
    <n v="0"/>
    <x v="16"/>
    <x v="3"/>
    <x v="1"/>
    <n v="98"/>
    <x v="16"/>
    <n v="1274"/>
    <n v="1350.44"/>
    <x v="24"/>
    <x v="2"/>
    <x v="1"/>
  </r>
  <r>
    <d v="2022-04-01T00:00:00"/>
    <s v="P0002"/>
    <n v="2"/>
    <x v="1"/>
    <x v="1"/>
    <n v="0"/>
    <x v="29"/>
    <x v="3"/>
    <x v="1"/>
    <n v="105"/>
    <x v="29"/>
    <n v="210"/>
    <n v="285.60000000000002"/>
    <x v="0"/>
    <x v="3"/>
    <x v="1"/>
  </r>
  <r>
    <d v="2022-04-02T00:00:00"/>
    <s v="P0002"/>
    <n v="3"/>
    <x v="2"/>
    <x v="1"/>
    <n v="0"/>
    <x v="29"/>
    <x v="3"/>
    <x v="1"/>
    <n v="105"/>
    <x v="29"/>
    <n v="315"/>
    <n v="428.40000000000003"/>
    <x v="1"/>
    <x v="3"/>
    <x v="1"/>
  </r>
  <r>
    <d v="2022-04-06T00:00:00"/>
    <s v="P0040"/>
    <n v="2"/>
    <x v="0"/>
    <x v="1"/>
    <n v="0"/>
    <x v="17"/>
    <x v="1"/>
    <x v="1"/>
    <n v="90"/>
    <x v="17"/>
    <n v="180"/>
    <n v="230.4"/>
    <x v="16"/>
    <x v="3"/>
    <x v="1"/>
  </r>
  <r>
    <d v="2022-04-07T00:00:00"/>
    <s v="P0026"/>
    <n v="7"/>
    <x v="2"/>
    <x v="0"/>
    <n v="0"/>
    <x v="42"/>
    <x v="4"/>
    <x v="3"/>
    <n v="18"/>
    <x v="42"/>
    <n v="126"/>
    <n v="172.62"/>
    <x v="20"/>
    <x v="3"/>
    <x v="1"/>
  </r>
  <r>
    <d v="2022-04-09T00:00:00"/>
    <s v="P0039"/>
    <n v="12"/>
    <x v="0"/>
    <x v="1"/>
    <n v="0"/>
    <x v="34"/>
    <x v="1"/>
    <x v="3"/>
    <n v="37"/>
    <x v="34"/>
    <n v="444"/>
    <n v="510.59999999999997"/>
    <x v="4"/>
    <x v="3"/>
    <x v="1"/>
  </r>
  <r>
    <d v="2022-04-09T00:00:00"/>
    <s v="P0002"/>
    <n v="9"/>
    <x v="1"/>
    <x v="0"/>
    <n v="0"/>
    <x v="29"/>
    <x v="3"/>
    <x v="1"/>
    <n v="105"/>
    <x v="29"/>
    <n v="945"/>
    <n v="1285.2"/>
    <x v="4"/>
    <x v="3"/>
    <x v="1"/>
  </r>
  <r>
    <d v="2022-04-13T00:00:00"/>
    <s v="P0016"/>
    <n v="14"/>
    <x v="0"/>
    <x v="0"/>
    <n v="0"/>
    <x v="21"/>
    <x v="2"/>
    <x v="3"/>
    <n v="13"/>
    <x v="21"/>
    <n v="182"/>
    <n v="232.96"/>
    <x v="22"/>
    <x v="3"/>
    <x v="1"/>
  </r>
  <r>
    <d v="2022-04-18T00:00:00"/>
    <s v="P0041"/>
    <n v="9"/>
    <x v="2"/>
    <x v="1"/>
    <n v="0"/>
    <x v="41"/>
    <x v="1"/>
    <x v="0"/>
    <n v="138"/>
    <x v="41"/>
    <n v="1242"/>
    <n v="1564.92"/>
    <x v="7"/>
    <x v="3"/>
    <x v="1"/>
  </r>
  <r>
    <d v="2022-04-20T00:00:00"/>
    <s v="P0018"/>
    <n v="2"/>
    <x v="0"/>
    <x v="0"/>
    <n v="0"/>
    <x v="30"/>
    <x v="2"/>
    <x v="3"/>
    <n v="37"/>
    <x v="30"/>
    <n v="74"/>
    <n v="98.42"/>
    <x v="9"/>
    <x v="3"/>
    <x v="1"/>
  </r>
  <r>
    <d v="2022-04-20T00:00:00"/>
    <s v="P0012"/>
    <n v="4"/>
    <x v="2"/>
    <x v="0"/>
    <n v="0"/>
    <x v="35"/>
    <x v="2"/>
    <x v="1"/>
    <n v="73"/>
    <x v="35"/>
    <n v="292"/>
    <n v="376.68"/>
    <x v="9"/>
    <x v="3"/>
    <x v="1"/>
  </r>
  <r>
    <d v="2022-04-21T00:00:00"/>
    <s v="P0030"/>
    <n v="2"/>
    <x v="2"/>
    <x v="1"/>
    <n v="0"/>
    <x v="28"/>
    <x v="4"/>
    <x v="0"/>
    <n v="148"/>
    <x v="28"/>
    <n v="296"/>
    <n v="402.56"/>
    <x v="10"/>
    <x v="3"/>
    <x v="1"/>
  </r>
  <r>
    <d v="2022-04-21T00:00:00"/>
    <s v="P0026"/>
    <n v="14"/>
    <x v="1"/>
    <x v="0"/>
    <n v="0"/>
    <x v="42"/>
    <x v="4"/>
    <x v="3"/>
    <n v="18"/>
    <x v="42"/>
    <n v="252"/>
    <n v="345.24"/>
    <x v="10"/>
    <x v="3"/>
    <x v="1"/>
  </r>
  <r>
    <d v="2022-04-23T00:00:00"/>
    <s v="P0044"/>
    <n v="15"/>
    <x v="1"/>
    <x v="0"/>
    <n v="0"/>
    <x v="11"/>
    <x v="1"/>
    <x v="1"/>
    <n v="76"/>
    <x v="11"/>
    <n v="1140"/>
    <n v="1231.2"/>
    <x v="19"/>
    <x v="3"/>
    <x v="1"/>
  </r>
  <r>
    <d v="2022-04-24T00:00:00"/>
    <s v="P0034"/>
    <n v="4"/>
    <x v="2"/>
    <x v="0"/>
    <n v="0"/>
    <x v="13"/>
    <x v="4"/>
    <x v="2"/>
    <n v="55"/>
    <x v="13"/>
    <n v="220"/>
    <n v="233.2"/>
    <x v="27"/>
    <x v="3"/>
    <x v="1"/>
  </r>
  <r>
    <d v="2022-04-25T00:00:00"/>
    <s v="P0004"/>
    <n v="9"/>
    <x v="2"/>
    <x v="1"/>
    <n v="0"/>
    <x v="3"/>
    <x v="3"/>
    <x v="2"/>
    <n v="44"/>
    <x v="3"/>
    <n v="396"/>
    <n v="439.56000000000006"/>
    <x v="11"/>
    <x v="3"/>
    <x v="1"/>
  </r>
  <r>
    <d v="2022-04-25T00:00:00"/>
    <s v="P0003"/>
    <n v="8"/>
    <x v="1"/>
    <x v="0"/>
    <n v="0"/>
    <x v="6"/>
    <x v="3"/>
    <x v="1"/>
    <n v="71"/>
    <x v="6"/>
    <n v="568"/>
    <n v="647.52"/>
    <x v="11"/>
    <x v="3"/>
    <x v="1"/>
  </r>
  <r>
    <d v="2022-04-26T00:00:00"/>
    <s v="P0027"/>
    <n v="2"/>
    <x v="2"/>
    <x v="1"/>
    <n v="0"/>
    <x v="26"/>
    <x v="4"/>
    <x v="2"/>
    <n v="48"/>
    <x v="26"/>
    <n v="96"/>
    <n v="114.24000000000001"/>
    <x v="12"/>
    <x v="3"/>
    <x v="1"/>
  </r>
  <r>
    <d v="2022-04-28T00:00:00"/>
    <s v="P0014"/>
    <n v="14"/>
    <x v="2"/>
    <x v="1"/>
    <n v="0"/>
    <x v="9"/>
    <x v="2"/>
    <x v="1"/>
    <n v="112"/>
    <x v="9"/>
    <n v="1568"/>
    <n v="2054.08"/>
    <x v="14"/>
    <x v="3"/>
    <x v="1"/>
  </r>
  <r>
    <d v="2022-04-30T00:00:00"/>
    <s v="P0016"/>
    <n v="13"/>
    <x v="1"/>
    <x v="0"/>
    <n v="0"/>
    <x v="21"/>
    <x v="2"/>
    <x v="3"/>
    <n v="13"/>
    <x v="21"/>
    <n v="169"/>
    <n v="216.32"/>
    <x v="24"/>
    <x v="3"/>
    <x v="1"/>
  </r>
  <r>
    <d v="2022-04-30T00:00:00"/>
    <s v="P0027"/>
    <n v="8"/>
    <x v="2"/>
    <x v="0"/>
    <n v="0"/>
    <x v="26"/>
    <x v="4"/>
    <x v="2"/>
    <n v="48"/>
    <x v="26"/>
    <n v="384"/>
    <n v="456.96000000000004"/>
    <x v="24"/>
    <x v="3"/>
    <x v="1"/>
  </r>
  <r>
    <d v="2022-05-01T00:00:00"/>
    <s v="P0034"/>
    <n v="9"/>
    <x v="0"/>
    <x v="0"/>
    <n v="0"/>
    <x v="13"/>
    <x v="4"/>
    <x v="2"/>
    <n v="55"/>
    <x v="13"/>
    <n v="495"/>
    <n v="524.69999999999993"/>
    <x v="0"/>
    <x v="4"/>
    <x v="1"/>
  </r>
  <r>
    <d v="2022-05-01T00:00:00"/>
    <s v="P0033"/>
    <n v="6"/>
    <x v="1"/>
    <x v="0"/>
    <n v="0"/>
    <x v="38"/>
    <x v="4"/>
    <x v="1"/>
    <n v="95"/>
    <x v="38"/>
    <n v="570"/>
    <n v="718.2"/>
    <x v="0"/>
    <x v="4"/>
    <x v="1"/>
  </r>
  <r>
    <d v="2022-05-02T00:00:00"/>
    <s v="P0013"/>
    <n v="4"/>
    <x v="1"/>
    <x v="1"/>
    <n v="0"/>
    <x v="2"/>
    <x v="2"/>
    <x v="1"/>
    <n v="112"/>
    <x v="2"/>
    <n v="448"/>
    <n v="488.32"/>
    <x v="1"/>
    <x v="4"/>
    <x v="1"/>
  </r>
  <r>
    <d v="2022-05-04T00:00:00"/>
    <s v="P0020"/>
    <n v="10"/>
    <x v="2"/>
    <x v="0"/>
    <n v="0"/>
    <x v="14"/>
    <x v="0"/>
    <x v="2"/>
    <n v="61"/>
    <x v="14"/>
    <n v="610"/>
    <n v="762.5"/>
    <x v="3"/>
    <x v="4"/>
    <x v="1"/>
  </r>
  <r>
    <d v="2022-05-06T00:00:00"/>
    <s v="P0034"/>
    <n v="7"/>
    <x v="2"/>
    <x v="0"/>
    <n v="0"/>
    <x v="13"/>
    <x v="4"/>
    <x v="2"/>
    <n v="55"/>
    <x v="13"/>
    <n v="385"/>
    <n v="408.09999999999997"/>
    <x v="16"/>
    <x v="4"/>
    <x v="1"/>
  </r>
  <r>
    <d v="2022-05-07T00:00:00"/>
    <s v="P0015"/>
    <n v="4"/>
    <x v="1"/>
    <x v="1"/>
    <n v="0"/>
    <x v="27"/>
    <x v="2"/>
    <x v="3"/>
    <n v="12"/>
    <x v="27"/>
    <n v="48"/>
    <n v="62.879999999999995"/>
    <x v="20"/>
    <x v="4"/>
    <x v="1"/>
  </r>
  <r>
    <d v="2022-05-07T00:00:00"/>
    <s v="P0027"/>
    <n v="1"/>
    <x v="1"/>
    <x v="0"/>
    <n v="0"/>
    <x v="26"/>
    <x v="4"/>
    <x v="2"/>
    <n v="48"/>
    <x v="26"/>
    <n v="48"/>
    <n v="57.120000000000005"/>
    <x v="20"/>
    <x v="4"/>
    <x v="1"/>
  </r>
  <r>
    <d v="2022-05-08T00:00:00"/>
    <s v="P0022"/>
    <n v="7"/>
    <x v="1"/>
    <x v="0"/>
    <n v="0"/>
    <x v="22"/>
    <x v="0"/>
    <x v="0"/>
    <n v="121"/>
    <x v="22"/>
    <n v="847"/>
    <n v="990.99"/>
    <x v="21"/>
    <x v="4"/>
    <x v="1"/>
  </r>
  <r>
    <d v="2022-05-09T00:00:00"/>
    <s v="P0017"/>
    <n v="12"/>
    <x v="0"/>
    <x v="1"/>
    <n v="0"/>
    <x v="39"/>
    <x v="2"/>
    <x v="0"/>
    <n v="134"/>
    <x v="39"/>
    <n v="1608"/>
    <n v="1881.3600000000001"/>
    <x v="4"/>
    <x v="4"/>
    <x v="1"/>
  </r>
  <r>
    <d v="2022-05-10T00:00:00"/>
    <s v="P0009"/>
    <n v="6"/>
    <x v="2"/>
    <x v="0"/>
    <n v="0"/>
    <x v="37"/>
    <x v="3"/>
    <x v="3"/>
    <n v="6"/>
    <x v="37"/>
    <n v="36"/>
    <n v="47.16"/>
    <x v="26"/>
    <x v="4"/>
    <x v="1"/>
  </r>
  <r>
    <d v="2022-05-12T00:00:00"/>
    <s v="P0011"/>
    <n v="7"/>
    <x v="1"/>
    <x v="1"/>
    <n v="0"/>
    <x v="31"/>
    <x v="2"/>
    <x v="2"/>
    <n v="44"/>
    <x v="31"/>
    <n v="308"/>
    <n v="338.8"/>
    <x v="6"/>
    <x v="4"/>
    <x v="1"/>
  </r>
  <r>
    <d v="2022-05-13T00:00:00"/>
    <s v="P0012"/>
    <n v="5"/>
    <x v="2"/>
    <x v="0"/>
    <n v="0"/>
    <x v="35"/>
    <x v="2"/>
    <x v="1"/>
    <n v="73"/>
    <x v="35"/>
    <n v="365"/>
    <n v="470.85"/>
    <x v="22"/>
    <x v="4"/>
    <x v="1"/>
  </r>
  <r>
    <d v="2022-05-14T00:00:00"/>
    <s v="P0008"/>
    <n v="14"/>
    <x v="2"/>
    <x v="1"/>
    <n v="0"/>
    <x v="25"/>
    <x v="3"/>
    <x v="1"/>
    <n v="83"/>
    <x v="25"/>
    <n v="1162"/>
    <n v="1324.68"/>
    <x v="29"/>
    <x v="4"/>
    <x v="1"/>
  </r>
  <r>
    <d v="2022-05-15T00:00:00"/>
    <s v="P0020"/>
    <n v="5"/>
    <x v="1"/>
    <x v="0"/>
    <n v="0"/>
    <x v="14"/>
    <x v="0"/>
    <x v="2"/>
    <n v="61"/>
    <x v="14"/>
    <n v="305"/>
    <n v="381.25"/>
    <x v="17"/>
    <x v="4"/>
    <x v="1"/>
  </r>
  <r>
    <d v="2022-05-16T00:00:00"/>
    <s v="P0010"/>
    <n v="13"/>
    <x v="2"/>
    <x v="1"/>
    <n v="0"/>
    <x v="20"/>
    <x v="2"/>
    <x v="0"/>
    <n v="148"/>
    <x v="20"/>
    <n v="1924"/>
    <n v="2135.64"/>
    <x v="23"/>
    <x v="4"/>
    <x v="1"/>
  </r>
  <r>
    <d v="2022-05-16T00:00:00"/>
    <s v="P0031"/>
    <n v="13"/>
    <x v="1"/>
    <x v="0"/>
    <n v="0"/>
    <x v="5"/>
    <x v="4"/>
    <x v="1"/>
    <n v="93"/>
    <x v="5"/>
    <n v="1209"/>
    <n v="1354.08"/>
    <x v="23"/>
    <x v="4"/>
    <x v="1"/>
  </r>
  <r>
    <d v="2022-05-17T00:00:00"/>
    <s v="P0027"/>
    <n v="8"/>
    <x v="2"/>
    <x v="1"/>
    <n v="0"/>
    <x v="26"/>
    <x v="4"/>
    <x v="2"/>
    <n v="48"/>
    <x v="26"/>
    <n v="384"/>
    <n v="456.96000000000004"/>
    <x v="30"/>
    <x v="4"/>
    <x v="1"/>
  </r>
  <r>
    <d v="2022-05-18T00:00:00"/>
    <s v="P0027"/>
    <n v="4"/>
    <x v="0"/>
    <x v="0"/>
    <n v="0"/>
    <x v="26"/>
    <x v="4"/>
    <x v="2"/>
    <n v="48"/>
    <x v="26"/>
    <n v="192"/>
    <n v="228.48000000000002"/>
    <x v="7"/>
    <x v="4"/>
    <x v="1"/>
  </r>
  <r>
    <d v="2022-05-18T00:00:00"/>
    <s v="P0038"/>
    <n v="8"/>
    <x v="0"/>
    <x v="0"/>
    <n v="0"/>
    <x v="1"/>
    <x v="1"/>
    <x v="1"/>
    <n v="72"/>
    <x v="1"/>
    <n v="576"/>
    <n v="639.36"/>
    <x v="7"/>
    <x v="4"/>
    <x v="1"/>
  </r>
  <r>
    <d v="2022-05-20T00:00:00"/>
    <s v="P0044"/>
    <n v="15"/>
    <x v="1"/>
    <x v="1"/>
    <n v="0"/>
    <x v="11"/>
    <x v="1"/>
    <x v="1"/>
    <n v="76"/>
    <x v="11"/>
    <n v="1140"/>
    <n v="1231.2"/>
    <x v="9"/>
    <x v="4"/>
    <x v="1"/>
  </r>
  <r>
    <d v="2022-05-22T00:00:00"/>
    <s v="P0015"/>
    <n v="12"/>
    <x v="2"/>
    <x v="0"/>
    <n v="0"/>
    <x v="27"/>
    <x v="2"/>
    <x v="3"/>
    <n v="12"/>
    <x v="27"/>
    <n v="144"/>
    <n v="188.64"/>
    <x v="18"/>
    <x v="4"/>
    <x v="1"/>
  </r>
  <r>
    <d v="2022-05-25T00:00:00"/>
    <s v="P0002"/>
    <n v="7"/>
    <x v="1"/>
    <x v="0"/>
    <n v="0"/>
    <x v="29"/>
    <x v="3"/>
    <x v="1"/>
    <n v="105"/>
    <x v="29"/>
    <n v="735"/>
    <n v="999.60000000000014"/>
    <x v="11"/>
    <x v="4"/>
    <x v="1"/>
  </r>
  <r>
    <d v="2022-05-26T00:00:00"/>
    <s v="P0028"/>
    <n v="2"/>
    <x v="2"/>
    <x v="0"/>
    <n v="0"/>
    <x v="33"/>
    <x v="4"/>
    <x v="3"/>
    <n v="37"/>
    <x v="33"/>
    <n v="74"/>
    <n v="83.62"/>
    <x v="12"/>
    <x v="4"/>
    <x v="1"/>
  </r>
  <r>
    <d v="2022-05-26T00:00:00"/>
    <s v="P0027"/>
    <n v="2"/>
    <x v="1"/>
    <x v="0"/>
    <n v="0"/>
    <x v="26"/>
    <x v="4"/>
    <x v="2"/>
    <n v="48"/>
    <x v="26"/>
    <n v="96"/>
    <n v="114.24000000000001"/>
    <x v="12"/>
    <x v="4"/>
    <x v="1"/>
  </r>
  <r>
    <d v="2022-05-28T00:00:00"/>
    <s v="P0041"/>
    <n v="10"/>
    <x v="0"/>
    <x v="1"/>
    <n v="0"/>
    <x v="41"/>
    <x v="1"/>
    <x v="0"/>
    <n v="138"/>
    <x v="41"/>
    <n v="1380"/>
    <n v="1738.8"/>
    <x v="14"/>
    <x v="4"/>
    <x v="1"/>
  </r>
  <r>
    <d v="2022-05-28T00:00:00"/>
    <s v="P0008"/>
    <n v="5"/>
    <x v="0"/>
    <x v="0"/>
    <n v="0"/>
    <x v="25"/>
    <x v="3"/>
    <x v="1"/>
    <n v="83"/>
    <x v="25"/>
    <n v="415"/>
    <n v="473.1"/>
    <x v="14"/>
    <x v="4"/>
    <x v="1"/>
  </r>
  <r>
    <d v="2022-05-28T00:00:00"/>
    <s v="P0010"/>
    <n v="9"/>
    <x v="1"/>
    <x v="1"/>
    <n v="0"/>
    <x v="20"/>
    <x v="2"/>
    <x v="0"/>
    <n v="148"/>
    <x v="20"/>
    <n v="1332"/>
    <n v="1478.52"/>
    <x v="14"/>
    <x v="4"/>
    <x v="1"/>
  </r>
  <r>
    <d v="2022-05-28T00:00:00"/>
    <s v="P0004"/>
    <n v="12"/>
    <x v="1"/>
    <x v="0"/>
    <n v="0"/>
    <x v="3"/>
    <x v="3"/>
    <x v="2"/>
    <n v="44"/>
    <x v="3"/>
    <n v="528"/>
    <n v="586.08000000000004"/>
    <x v="14"/>
    <x v="4"/>
    <x v="1"/>
  </r>
  <r>
    <d v="2022-05-28T00:00:00"/>
    <s v="P0020"/>
    <n v="14"/>
    <x v="2"/>
    <x v="1"/>
    <n v="0"/>
    <x v="14"/>
    <x v="0"/>
    <x v="2"/>
    <n v="61"/>
    <x v="14"/>
    <n v="854"/>
    <n v="1067.5"/>
    <x v="14"/>
    <x v="4"/>
    <x v="1"/>
  </r>
  <r>
    <d v="2022-05-30T00:00:00"/>
    <s v="P0044"/>
    <n v="9"/>
    <x v="2"/>
    <x v="0"/>
    <n v="0"/>
    <x v="11"/>
    <x v="1"/>
    <x v="1"/>
    <n v="76"/>
    <x v="11"/>
    <n v="684"/>
    <n v="738.72"/>
    <x v="24"/>
    <x v="4"/>
    <x v="1"/>
  </r>
  <r>
    <d v="2022-05-30T00:00:00"/>
    <s v="P0005"/>
    <n v="4"/>
    <x v="0"/>
    <x v="1"/>
    <n v="0"/>
    <x v="24"/>
    <x v="3"/>
    <x v="0"/>
    <n v="133"/>
    <x v="24"/>
    <n v="532"/>
    <n v="622.44000000000005"/>
    <x v="24"/>
    <x v="4"/>
    <x v="1"/>
  </r>
  <r>
    <d v="2022-05-30T00:00:00"/>
    <s v="P0033"/>
    <n v="3"/>
    <x v="1"/>
    <x v="1"/>
    <n v="0"/>
    <x v="38"/>
    <x v="4"/>
    <x v="1"/>
    <n v="95"/>
    <x v="38"/>
    <n v="285"/>
    <n v="359.1"/>
    <x v="24"/>
    <x v="4"/>
    <x v="1"/>
  </r>
  <r>
    <d v="2022-06-03T00:00:00"/>
    <s v="P0008"/>
    <n v="14"/>
    <x v="1"/>
    <x v="0"/>
    <n v="0"/>
    <x v="25"/>
    <x v="3"/>
    <x v="1"/>
    <n v="83"/>
    <x v="25"/>
    <n v="1162"/>
    <n v="1324.68"/>
    <x v="2"/>
    <x v="5"/>
    <x v="1"/>
  </r>
  <r>
    <d v="2022-06-10T00:00:00"/>
    <s v="P0028"/>
    <n v="8"/>
    <x v="0"/>
    <x v="0"/>
    <n v="0"/>
    <x v="33"/>
    <x v="4"/>
    <x v="3"/>
    <n v="37"/>
    <x v="33"/>
    <n v="296"/>
    <n v="334.48"/>
    <x v="26"/>
    <x v="5"/>
    <x v="1"/>
  </r>
  <r>
    <d v="2022-06-11T00:00:00"/>
    <s v="P0039"/>
    <n v="13"/>
    <x v="1"/>
    <x v="1"/>
    <n v="0"/>
    <x v="34"/>
    <x v="1"/>
    <x v="3"/>
    <n v="37"/>
    <x v="34"/>
    <n v="481"/>
    <n v="553.15"/>
    <x v="5"/>
    <x v="5"/>
    <x v="1"/>
  </r>
  <r>
    <d v="2022-06-11T00:00:00"/>
    <s v="P0021"/>
    <n v="6"/>
    <x v="2"/>
    <x v="0"/>
    <n v="0"/>
    <x v="32"/>
    <x v="0"/>
    <x v="0"/>
    <n v="126"/>
    <x v="32"/>
    <n v="756"/>
    <n v="975.24"/>
    <x v="5"/>
    <x v="5"/>
    <x v="1"/>
  </r>
  <r>
    <d v="2022-06-13T00:00:00"/>
    <s v="P0026"/>
    <n v="6"/>
    <x v="2"/>
    <x v="1"/>
    <n v="0"/>
    <x v="42"/>
    <x v="4"/>
    <x v="3"/>
    <n v="18"/>
    <x v="42"/>
    <n v="108"/>
    <n v="147.96"/>
    <x v="22"/>
    <x v="5"/>
    <x v="1"/>
  </r>
  <r>
    <d v="2022-06-15T00:00:00"/>
    <s v="P0042"/>
    <n v="15"/>
    <x v="0"/>
    <x v="0"/>
    <n v="0"/>
    <x v="10"/>
    <x v="1"/>
    <x v="0"/>
    <n v="120"/>
    <x v="10"/>
    <n v="1800"/>
    <n v="2430"/>
    <x v="17"/>
    <x v="5"/>
    <x v="1"/>
  </r>
  <r>
    <d v="2022-06-16T00:00:00"/>
    <s v="P0029"/>
    <n v="15"/>
    <x v="1"/>
    <x v="1"/>
    <n v="0"/>
    <x v="19"/>
    <x v="4"/>
    <x v="2"/>
    <n v="47"/>
    <x v="19"/>
    <n v="705"/>
    <n v="796.65"/>
    <x v="23"/>
    <x v="5"/>
    <x v="1"/>
  </r>
  <r>
    <d v="2022-06-19T00:00:00"/>
    <s v="P0002"/>
    <n v="8"/>
    <x v="2"/>
    <x v="1"/>
    <n v="0"/>
    <x v="29"/>
    <x v="3"/>
    <x v="1"/>
    <n v="105"/>
    <x v="29"/>
    <n v="840"/>
    <n v="1142.4000000000001"/>
    <x v="8"/>
    <x v="5"/>
    <x v="1"/>
  </r>
  <r>
    <d v="2022-06-21T00:00:00"/>
    <s v="P0017"/>
    <n v="14"/>
    <x v="2"/>
    <x v="1"/>
    <n v="0"/>
    <x v="39"/>
    <x v="2"/>
    <x v="0"/>
    <n v="134"/>
    <x v="39"/>
    <n v="1876"/>
    <n v="2194.92"/>
    <x v="10"/>
    <x v="5"/>
    <x v="1"/>
  </r>
  <r>
    <d v="2022-06-22T00:00:00"/>
    <s v="P0040"/>
    <n v="10"/>
    <x v="1"/>
    <x v="1"/>
    <n v="0"/>
    <x v="17"/>
    <x v="1"/>
    <x v="1"/>
    <n v="90"/>
    <x v="17"/>
    <n v="900"/>
    <n v="1152"/>
    <x v="18"/>
    <x v="5"/>
    <x v="1"/>
  </r>
  <r>
    <d v="2022-06-22T00:00:00"/>
    <s v="P0001"/>
    <n v="4"/>
    <x v="2"/>
    <x v="1"/>
    <n v="0"/>
    <x v="16"/>
    <x v="3"/>
    <x v="1"/>
    <n v="98"/>
    <x v="16"/>
    <n v="392"/>
    <n v="415.52"/>
    <x v="18"/>
    <x v="5"/>
    <x v="1"/>
  </r>
  <r>
    <d v="2022-06-23T00:00:00"/>
    <s v="P0004"/>
    <n v="8"/>
    <x v="2"/>
    <x v="0"/>
    <n v="0"/>
    <x v="3"/>
    <x v="3"/>
    <x v="2"/>
    <n v="44"/>
    <x v="3"/>
    <n v="352"/>
    <n v="390.72"/>
    <x v="19"/>
    <x v="5"/>
    <x v="1"/>
  </r>
  <r>
    <d v="2022-06-24T00:00:00"/>
    <s v="P0018"/>
    <n v="7"/>
    <x v="2"/>
    <x v="1"/>
    <n v="0"/>
    <x v="30"/>
    <x v="2"/>
    <x v="3"/>
    <n v="37"/>
    <x v="30"/>
    <n v="259"/>
    <n v="344.47"/>
    <x v="27"/>
    <x v="5"/>
    <x v="1"/>
  </r>
  <r>
    <d v="2022-06-25T00:00:00"/>
    <s v="P0012"/>
    <n v="7"/>
    <x v="1"/>
    <x v="0"/>
    <n v="0"/>
    <x v="35"/>
    <x v="2"/>
    <x v="1"/>
    <n v="73"/>
    <x v="35"/>
    <n v="511"/>
    <n v="659.19"/>
    <x v="11"/>
    <x v="5"/>
    <x v="1"/>
  </r>
  <r>
    <d v="2022-06-26T00:00:00"/>
    <s v="P0034"/>
    <n v="4"/>
    <x v="2"/>
    <x v="1"/>
    <n v="0"/>
    <x v="13"/>
    <x v="4"/>
    <x v="2"/>
    <n v="55"/>
    <x v="13"/>
    <n v="220"/>
    <n v="233.2"/>
    <x v="12"/>
    <x v="5"/>
    <x v="1"/>
  </r>
  <r>
    <d v="2022-06-26T00:00:00"/>
    <s v="P0043"/>
    <n v="12"/>
    <x v="2"/>
    <x v="0"/>
    <n v="0"/>
    <x v="23"/>
    <x v="1"/>
    <x v="1"/>
    <n v="67"/>
    <x v="23"/>
    <n v="804"/>
    <n v="996.96"/>
    <x v="12"/>
    <x v="5"/>
    <x v="1"/>
  </r>
  <r>
    <d v="2022-07-03T00:00:00"/>
    <s v="P0033"/>
    <n v="15"/>
    <x v="2"/>
    <x v="1"/>
    <n v="0"/>
    <x v="38"/>
    <x v="4"/>
    <x v="1"/>
    <n v="95"/>
    <x v="38"/>
    <n v="1425"/>
    <n v="1795.5"/>
    <x v="2"/>
    <x v="6"/>
    <x v="1"/>
  </r>
  <r>
    <d v="2022-07-04T00:00:00"/>
    <s v="P0007"/>
    <n v="7"/>
    <x v="2"/>
    <x v="0"/>
    <n v="0"/>
    <x v="36"/>
    <x v="3"/>
    <x v="2"/>
    <n v="43"/>
    <x v="36"/>
    <n v="301"/>
    <n v="334.11"/>
    <x v="3"/>
    <x v="6"/>
    <x v="1"/>
  </r>
  <r>
    <d v="2022-07-05T00:00:00"/>
    <s v="P0025"/>
    <n v="7"/>
    <x v="1"/>
    <x v="1"/>
    <n v="0"/>
    <x v="7"/>
    <x v="0"/>
    <x v="3"/>
    <n v="7"/>
    <x v="7"/>
    <n v="49"/>
    <n v="58.31"/>
    <x v="15"/>
    <x v="6"/>
    <x v="1"/>
  </r>
  <r>
    <d v="2022-07-05T00:00:00"/>
    <s v="P0015"/>
    <n v="8"/>
    <x v="2"/>
    <x v="0"/>
    <n v="0"/>
    <x v="27"/>
    <x v="2"/>
    <x v="3"/>
    <n v="12"/>
    <x v="27"/>
    <n v="96"/>
    <n v="125.75999999999999"/>
    <x v="15"/>
    <x v="6"/>
    <x v="1"/>
  </r>
  <r>
    <d v="2022-07-06T00:00:00"/>
    <s v="P0041"/>
    <n v="2"/>
    <x v="2"/>
    <x v="1"/>
    <n v="0"/>
    <x v="41"/>
    <x v="1"/>
    <x v="0"/>
    <n v="138"/>
    <x v="41"/>
    <n v="276"/>
    <n v="347.76"/>
    <x v="16"/>
    <x v="6"/>
    <x v="1"/>
  </r>
  <r>
    <d v="2022-07-08T00:00:00"/>
    <s v="P0018"/>
    <n v="2"/>
    <x v="2"/>
    <x v="0"/>
    <n v="0"/>
    <x v="30"/>
    <x v="2"/>
    <x v="3"/>
    <n v="37"/>
    <x v="30"/>
    <n v="74"/>
    <n v="98.42"/>
    <x v="21"/>
    <x v="6"/>
    <x v="1"/>
  </r>
  <r>
    <d v="2022-07-10T00:00:00"/>
    <s v="P0032"/>
    <n v="12"/>
    <x v="1"/>
    <x v="1"/>
    <n v="0"/>
    <x v="18"/>
    <x v="4"/>
    <x v="1"/>
    <n v="89"/>
    <x v="18"/>
    <n v="1068"/>
    <n v="1409.76"/>
    <x v="26"/>
    <x v="6"/>
    <x v="1"/>
  </r>
  <r>
    <d v="2022-07-12T00:00:00"/>
    <s v="P0028"/>
    <n v="12"/>
    <x v="2"/>
    <x v="1"/>
    <n v="0"/>
    <x v="33"/>
    <x v="4"/>
    <x v="3"/>
    <n v="37"/>
    <x v="33"/>
    <n v="444"/>
    <n v="501.72"/>
    <x v="6"/>
    <x v="6"/>
    <x v="1"/>
  </r>
  <r>
    <d v="2022-07-13T00:00:00"/>
    <s v="P0025"/>
    <n v="7"/>
    <x v="2"/>
    <x v="0"/>
    <n v="0"/>
    <x v="7"/>
    <x v="0"/>
    <x v="3"/>
    <n v="7"/>
    <x v="7"/>
    <n v="49"/>
    <n v="58.31"/>
    <x v="22"/>
    <x v="6"/>
    <x v="1"/>
  </r>
  <r>
    <d v="2022-07-14T00:00:00"/>
    <s v="P0033"/>
    <n v="9"/>
    <x v="2"/>
    <x v="0"/>
    <n v="0"/>
    <x v="38"/>
    <x v="4"/>
    <x v="1"/>
    <n v="95"/>
    <x v="38"/>
    <n v="855"/>
    <n v="1077.3"/>
    <x v="29"/>
    <x v="6"/>
    <x v="1"/>
  </r>
  <r>
    <d v="2022-07-15T00:00:00"/>
    <s v="P0004"/>
    <n v="2"/>
    <x v="1"/>
    <x v="0"/>
    <n v="0"/>
    <x v="3"/>
    <x v="3"/>
    <x v="2"/>
    <n v="44"/>
    <x v="3"/>
    <n v="88"/>
    <n v="97.68"/>
    <x v="17"/>
    <x v="6"/>
    <x v="1"/>
  </r>
  <r>
    <d v="2022-07-17T00:00:00"/>
    <s v="P0041"/>
    <n v="8"/>
    <x v="1"/>
    <x v="1"/>
    <n v="0"/>
    <x v="41"/>
    <x v="1"/>
    <x v="0"/>
    <n v="138"/>
    <x v="41"/>
    <n v="1104"/>
    <n v="1391.04"/>
    <x v="30"/>
    <x v="6"/>
    <x v="1"/>
  </r>
  <r>
    <d v="2022-07-18T00:00:00"/>
    <s v="P0010"/>
    <n v="12"/>
    <x v="2"/>
    <x v="0"/>
    <n v="0"/>
    <x v="20"/>
    <x v="2"/>
    <x v="0"/>
    <n v="148"/>
    <x v="20"/>
    <n v="1776"/>
    <n v="1971.3600000000001"/>
    <x v="7"/>
    <x v="6"/>
    <x v="1"/>
  </r>
  <r>
    <d v="2022-07-20T00:00:00"/>
    <s v="P0042"/>
    <n v="8"/>
    <x v="0"/>
    <x v="0"/>
    <n v="0"/>
    <x v="10"/>
    <x v="1"/>
    <x v="0"/>
    <n v="120"/>
    <x v="10"/>
    <n v="960"/>
    <n v="1296"/>
    <x v="9"/>
    <x v="6"/>
    <x v="1"/>
  </r>
  <r>
    <d v="2022-07-22T00:00:00"/>
    <s v="P0034"/>
    <n v="6"/>
    <x v="2"/>
    <x v="1"/>
    <n v="0"/>
    <x v="13"/>
    <x v="4"/>
    <x v="2"/>
    <n v="55"/>
    <x v="13"/>
    <n v="330"/>
    <n v="349.79999999999995"/>
    <x v="18"/>
    <x v="6"/>
    <x v="1"/>
  </r>
  <r>
    <d v="2022-07-23T00:00:00"/>
    <s v="P0018"/>
    <n v="2"/>
    <x v="1"/>
    <x v="0"/>
    <n v="0"/>
    <x v="30"/>
    <x v="2"/>
    <x v="3"/>
    <n v="37"/>
    <x v="30"/>
    <n v="74"/>
    <n v="98.42"/>
    <x v="19"/>
    <x v="6"/>
    <x v="1"/>
  </r>
  <r>
    <d v="2022-07-24T00:00:00"/>
    <s v="P0006"/>
    <n v="14"/>
    <x v="2"/>
    <x v="1"/>
    <n v="0"/>
    <x v="15"/>
    <x v="3"/>
    <x v="1"/>
    <n v="75"/>
    <x v="15"/>
    <n v="1050"/>
    <n v="1197"/>
    <x v="27"/>
    <x v="6"/>
    <x v="1"/>
  </r>
  <r>
    <d v="2022-07-24T00:00:00"/>
    <s v="P0027"/>
    <n v="1"/>
    <x v="1"/>
    <x v="0"/>
    <n v="0"/>
    <x v="26"/>
    <x v="4"/>
    <x v="2"/>
    <n v="48"/>
    <x v="26"/>
    <n v="48"/>
    <n v="57.120000000000005"/>
    <x v="27"/>
    <x v="6"/>
    <x v="1"/>
  </r>
  <r>
    <d v="2022-07-25T00:00:00"/>
    <s v="P0044"/>
    <n v="2"/>
    <x v="2"/>
    <x v="1"/>
    <n v="0"/>
    <x v="11"/>
    <x v="1"/>
    <x v="1"/>
    <n v="76"/>
    <x v="11"/>
    <n v="152"/>
    <n v="164.16"/>
    <x v="11"/>
    <x v="6"/>
    <x v="1"/>
  </r>
  <r>
    <d v="2022-07-25T00:00:00"/>
    <s v="P0017"/>
    <n v="12"/>
    <x v="2"/>
    <x v="1"/>
    <n v="0"/>
    <x v="39"/>
    <x v="2"/>
    <x v="0"/>
    <n v="134"/>
    <x v="39"/>
    <n v="1608"/>
    <n v="1881.3600000000001"/>
    <x v="11"/>
    <x v="6"/>
    <x v="1"/>
  </r>
  <r>
    <d v="2022-07-25T00:00:00"/>
    <s v="P0003"/>
    <n v="13"/>
    <x v="1"/>
    <x v="1"/>
    <n v="0"/>
    <x v="6"/>
    <x v="3"/>
    <x v="1"/>
    <n v="71"/>
    <x v="6"/>
    <n v="923"/>
    <n v="1052.22"/>
    <x v="11"/>
    <x v="6"/>
    <x v="1"/>
  </r>
  <r>
    <d v="2022-07-26T00:00:00"/>
    <s v="P0003"/>
    <n v="10"/>
    <x v="1"/>
    <x v="0"/>
    <n v="0"/>
    <x v="6"/>
    <x v="3"/>
    <x v="1"/>
    <n v="71"/>
    <x v="6"/>
    <n v="710"/>
    <n v="809.4"/>
    <x v="12"/>
    <x v="6"/>
    <x v="1"/>
  </r>
  <r>
    <d v="2022-07-26T00:00:00"/>
    <s v="P0026"/>
    <n v="1"/>
    <x v="1"/>
    <x v="1"/>
    <n v="0"/>
    <x v="42"/>
    <x v="4"/>
    <x v="3"/>
    <n v="18"/>
    <x v="42"/>
    <n v="18"/>
    <n v="24.66"/>
    <x v="12"/>
    <x v="6"/>
    <x v="1"/>
  </r>
  <r>
    <d v="2022-08-03T00:00:00"/>
    <s v="P0012"/>
    <n v="5"/>
    <x v="2"/>
    <x v="1"/>
    <n v="0"/>
    <x v="35"/>
    <x v="2"/>
    <x v="1"/>
    <n v="73"/>
    <x v="35"/>
    <n v="365"/>
    <n v="470.85"/>
    <x v="2"/>
    <x v="7"/>
    <x v="1"/>
  </r>
  <r>
    <d v="2022-08-06T00:00:00"/>
    <s v="P0016"/>
    <n v="9"/>
    <x v="1"/>
    <x v="0"/>
    <n v="0"/>
    <x v="21"/>
    <x v="2"/>
    <x v="3"/>
    <n v="13"/>
    <x v="21"/>
    <n v="117"/>
    <n v="149.76"/>
    <x v="16"/>
    <x v="7"/>
    <x v="1"/>
  </r>
  <r>
    <d v="2022-08-08T00:00:00"/>
    <s v="P0016"/>
    <n v="2"/>
    <x v="2"/>
    <x v="0"/>
    <n v="0"/>
    <x v="21"/>
    <x v="2"/>
    <x v="3"/>
    <n v="13"/>
    <x v="21"/>
    <n v="26"/>
    <n v="33.28"/>
    <x v="21"/>
    <x v="7"/>
    <x v="1"/>
  </r>
  <r>
    <d v="2022-08-08T00:00:00"/>
    <s v="P0032"/>
    <n v="12"/>
    <x v="2"/>
    <x v="1"/>
    <n v="0"/>
    <x v="18"/>
    <x v="4"/>
    <x v="1"/>
    <n v="89"/>
    <x v="18"/>
    <n v="1068"/>
    <n v="1409.76"/>
    <x v="21"/>
    <x v="7"/>
    <x v="1"/>
  </r>
  <r>
    <d v="2022-08-08T00:00:00"/>
    <s v="P0021"/>
    <n v="11"/>
    <x v="2"/>
    <x v="1"/>
    <n v="0"/>
    <x v="32"/>
    <x v="0"/>
    <x v="0"/>
    <n v="126"/>
    <x v="32"/>
    <n v="1386"/>
    <n v="1787.9399999999998"/>
    <x v="21"/>
    <x v="7"/>
    <x v="1"/>
  </r>
  <r>
    <d v="2022-08-14T00:00:00"/>
    <s v="P0030"/>
    <n v="14"/>
    <x v="2"/>
    <x v="1"/>
    <n v="0"/>
    <x v="28"/>
    <x v="4"/>
    <x v="0"/>
    <n v="148"/>
    <x v="28"/>
    <n v="2072"/>
    <n v="2817.92"/>
    <x v="29"/>
    <x v="7"/>
    <x v="1"/>
  </r>
  <r>
    <d v="2022-08-15T00:00:00"/>
    <s v="P0011"/>
    <n v="10"/>
    <x v="0"/>
    <x v="1"/>
    <n v="0"/>
    <x v="31"/>
    <x v="2"/>
    <x v="2"/>
    <n v="44"/>
    <x v="31"/>
    <n v="440"/>
    <n v="484"/>
    <x v="17"/>
    <x v="7"/>
    <x v="1"/>
  </r>
  <r>
    <d v="2022-08-15T00:00:00"/>
    <s v="P0015"/>
    <n v="7"/>
    <x v="2"/>
    <x v="0"/>
    <n v="0"/>
    <x v="27"/>
    <x v="2"/>
    <x v="3"/>
    <n v="12"/>
    <x v="27"/>
    <n v="84"/>
    <n v="110.03999999999999"/>
    <x v="17"/>
    <x v="7"/>
    <x v="1"/>
  </r>
  <r>
    <d v="2022-08-18T00:00:00"/>
    <s v="P0029"/>
    <n v="8"/>
    <x v="1"/>
    <x v="0"/>
    <n v="0"/>
    <x v="19"/>
    <x v="4"/>
    <x v="2"/>
    <n v="47"/>
    <x v="19"/>
    <n v="376"/>
    <n v="424.88"/>
    <x v="7"/>
    <x v="7"/>
    <x v="1"/>
  </r>
  <r>
    <d v="2022-08-18T00:00:00"/>
    <s v="P0010"/>
    <n v="2"/>
    <x v="1"/>
    <x v="1"/>
    <n v="0"/>
    <x v="20"/>
    <x v="2"/>
    <x v="0"/>
    <n v="148"/>
    <x v="20"/>
    <n v="296"/>
    <n v="328.56"/>
    <x v="7"/>
    <x v="7"/>
    <x v="1"/>
  </r>
  <r>
    <d v="2022-08-19T00:00:00"/>
    <s v="P0007"/>
    <n v="3"/>
    <x v="1"/>
    <x v="0"/>
    <n v="0"/>
    <x v="36"/>
    <x v="3"/>
    <x v="2"/>
    <n v="43"/>
    <x v="36"/>
    <n v="129"/>
    <n v="143.19"/>
    <x v="8"/>
    <x v="7"/>
    <x v="1"/>
  </r>
  <r>
    <d v="2022-08-20T00:00:00"/>
    <s v="P0023"/>
    <n v="13"/>
    <x v="2"/>
    <x v="0"/>
    <n v="0"/>
    <x v="12"/>
    <x v="0"/>
    <x v="0"/>
    <n v="141"/>
    <x v="12"/>
    <n v="1833"/>
    <n v="1942.98"/>
    <x v="9"/>
    <x v="7"/>
    <x v="1"/>
  </r>
  <r>
    <d v="2022-08-20T00:00:00"/>
    <s v="P0033"/>
    <n v="14"/>
    <x v="2"/>
    <x v="0"/>
    <n v="0"/>
    <x v="38"/>
    <x v="4"/>
    <x v="1"/>
    <n v="95"/>
    <x v="38"/>
    <n v="1330"/>
    <n v="1675.8"/>
    <x v="9"/>
    <x v="7"/>
    <x v="1"/>
  </r>
  <r>
    <d v="2022-08-21T00:00:00"/>
    <s v="P0016"/>
    <n v="4"/>
    <x v="2"/>
    <x v="0"/>
    <n v="0"/>
    <x v="21"/>
    <x v="2"/>
    <x v="3"/>
    <n v="13"/>
    <x v="21"/>
    <n v="52"/>
    <n v="66.56"/>
    <x v="10"/>
    <x v="7"/>
    <x v="1"/>
  </r>
  <r>
    <d v="2022-08-23T00:00:00"/>
    <s v="P0044"/>
    <n v="11"/>
    <x v="1"/>
    <x v="0"/>
    <n v="0"/>
    <x v="11"/>
    <x v="1"/>
    <x v="1"/>
    <n v="76"/>
    <x v="11"/>
    <n v="836"/>
    <n v="902.88"/>
    <x v="19"/>
    <x v="7"/>
    <x v="1"/>
  </r>
  <r>
    <d v="2022-08-23T00:00:00"/>
    <s v="P0029"/>
    <n v="14"/>
    <x v="2"/>
    <x v="1"/>
    <n v="0"/>
    <x v="19"/>
    <x v="4"/>
    <x v="2"/>
    <n v="47"/>
    <x v="19"/>
    <n v="658"/>
    <n v="743.54"/>
    <x v="19"/>
    <x v="7"/>
    <x v="1"/>
  </r>
  <r>
    <d v="2022-08-24T00:00:00"/>
    <s v="P0005"/>
    <n v="5"/>
    <x v="2"/>
    <x v="1"/>
    <n v="0"/>
    <x v="24"/>
    <x v="3"/>
    <x v="0"/>
    <n v="133"/>
    <x v="24"/>
    <n v="665"/>
    <n v="778.05000000000007"/>
    <x v="27"/>
    <x v="7"/>
    <x v="1"/>
  </r>
  <r>
    <d v="2022-08-26T00:00:00"/>
    <s v="P0019"/>
    <n v="13"/>
    <x v="0"/>
    <x v="1"/>
    <n v="0"/>
    <x v="40"/>
    <x v="2"/>
    <x v="0"/>
    <n v="150"/>
    <x v="40"/>
    <n v="1950"/>
    <n v="2730"/>
    <x v="12"/>
    <x v="7"/>
    <x v="1"/>
  </r>
  <r>
    <d v="2022-08-26T00:00:00"/>
    <s v="P0037"/>
    <n v="8"/>
    <x v="1"/>
    <x v="0"/>
    <n v="0"/>
    <x v="8"/>
    <x v="1"/>
    <x v="1"/>
    <n v="67"/>
    <x v="8"/>
    <n v="536"/>
    <n v="686.08"/>
    <x v="12"/>
    <x v="7"/>
    <x v="1"/>
  </r>
  <r>
    <d v="2022-08-27T00:00:00"/>
    <s v="P0039"/>
    <n v="15"/>
    <x v="0"/>
    <x v="0"/>
    <n v="0"/>
    <x v="34"/>
    <x v="1"/>
    <x v="3"/>
    <n v="37"/>
    <x v="34"/>
    <n v="555"/>
    <n v="638.25"/>
    <x v="13"/>
    <x v="7"/>
    <x v="1"/>
  </r>
  <r>
    <d v="2022-08-28T00:00:00"/>
    <s v="P0005"/>
    <n v="9"/>
    <x v="1"/>
    <x v="0"/>
    <n v="0"/>
    <x v="24"/>
    <x v="3"/>
    <x v="0"/>
    <n v="133"/>
    <x v="24"/>
    <n v="1197"/>
    <n v="1400.4900000000002"/>
    <x v="14"/>
    <x v="7"/>
    <x v="1"/>
  </r>
  <r>
    <d v="2022-08-28T00:00:00"/>
    <s v="P0039"/>
    <n v="5"/>
    <x v="2"/>
    <x v="0"/>
    <n v="0"/>
    <x v="34"/>
    <x v="1"/>
    <x v="3"/>
    <n v="37"/>
    <x v="34"/>
    <n v="185"/>
    <n v="212.75"/>
    <x v="14"/>
    <x v="7"/>
    <x v="1"/>
  </r>
  <r>
    <d v="2022-08-30T00:00:00"/>
    <s v="P0006"/>
    <n v="6"/>
    <x v="1"/>
    <x v="1"/>
    <n v="0"/>
    <x v="15"/>
    <x v="3"/>
    <x v="1"/>
    <n v="75"/>
    <x v="15"/>
    <n v="450"/>
    <n v="513"/>
    <x v="24"/>
    <x v="7"/>
    <x v="1"/>
  </r>
  <r>
    <d v="2022-08-30T00:00:00"/>
    <s v="P0043"/>
    <n v="6"/>
    <x v="2"/>
    <x v="1"/>
    <n v="0"/>
    <x v="23"/>
    <x v="1"/>
    <x v="1"/>
    <n v="67"/>
    <x v="23"/>
    <n v="402"/>
    <n v="498.48"/>
    <x v="24"/>
    <x v="7"/>
    <x v="1"/>
  </r>
  <r>
    <d v="2022-08-30T00:00:00"/>
    <s v="P0025"/>
    <n v="5"/>
    <x v="2"/>
    <x v="1"/>
    <n v="0"/>
    <x v="7"/>
    <x v="0"/>
    <x v="3"/>
    <n v="7"/>
    <x v="7"/>
    <n v="35"/>
    <n v="41.65"/>
    <x v="24"/>
    <x v="7"/>
    <x v="1"/>
  </r>
  <r>
    <d v="2022-08-31T00:00:00"/>
    <s v="P0015"/>
    <n v="13"/>
    <x v="2"/>
    <x v="1"/>
    <n v="0"/>
    <x v="27"/>
    <x v="2"/>
    <x v="3"/>
    <n v="12"/>
    <x v="27"/>
    <n v="156"/>
    <n v="204.35999999999999"/>
    <x v="25"/>
    <x v="7"/>
    <x v="1"/>
  </r>
  <r>
    <d v="2022-09-04T00:00:00"/>
    <s v="P0002"/>
    <n v="1"/>
    <x v="2"/>
    <x v="1"/>
    <n v="0"/>
    <x v="29"/>
    <x v="3"/>
    <x v="1"/>
    <n v="105"/>
    <x v="29"/>
    <n v="105"/>
    <n v="142.80000000000001"/>
    <x v="3"/>
    <x v="8"/>
    <x v="1"/>
  </r>
  <r>
    <d v="2022-09-06T00:00:00"/>
    <s v="P0005"/>
    <n v="12"/>
    <x v="0"/>
    <x v="0"/>
    <n v="0"/>
    <x v="24"/>
    <x v="3"/>
    <x v="0"/>
    <n v="133"/>
    <x v="24"/>
    <n v="1596"/>
    <n v="1867.3200000000002"/>
    <x v="16"/>
    <x v="8"/>
    <x v="1"/>
  </r>
  <r>
    <d v="2022-09-09T00:00:00"/>
    <s v="P0041"/>
    <n v="9"/>
    <x v="2"/>
    <x v="0"/>
    <n v="0"/>
    <x v="41"/>
    <x v="1"/>
    <x v="0"/>
    <n v="138"/>
    <x v="41"/>
    <n v="1242"/>
    <n v="1564.92"/>
    <x v="4"/>
    <x v="8"/>
    <x v="1"/>
  </r>
  <r>
    <d v="2022-09-09T00:00:00"/>
    <s v="P0003"/>
    <n v="3"/>
    <x v="2"/>
    <x v="0"/>
    <n v="0"/>
    <x v="6"/>
    <x v="3"/>
    <x v="1"/>
    <n v="71"/>
    <x v="6"/>
    <n v="213"/>
    <n v="242.82"/>
    <x v="4"/>
    <x v="8"/>
    <x v="1"/>
  </r>
  <r>
    <d v="2022-09-10T00:00:00"/>
    <s v="P0035"/>
    <n v="15"/>
    <x v="1"/>
    <x v="1"/>
    <n v="0"/>
    <x v="4"/>
    <x v="4"/>
    <x v="3"/>
    <n v="5"/>
    <x v="4"/>
    <n v="75"/>
    <n v="100.5"/>
    <x v="26"/>
    <x v="8"/>
    <x v="1"/>
  </r>
  <r>
    <d v="2022-09-10T00:00:00"/>
    <s v="P0038"/>
    <n v="4"/>
    <x v="2"/>
    <x v="1"/>
    <n v="0"/>
    <x v="1"/>
    <x v="1"/>
    <x v="1"/>
    <n v="72"/>
    <x v="1"/>
    <n v="288"/>
    <n v="319.68"/>
    <x v="26"/>
    <x v="8"/>
    <x v="1"/>
  </r>
  <r>
    <d v="2022-09-14T00:00:00"/>
    <s v="P0029"/>
    <n v="3"/>
    <x v="2"/>
    <x v="1"/>
    <n v="0"/>
    <x v="19"/>
    <x v="4"/>
    <x v="2"/>
    <n v="47"/>
    <x v="19"/>
    <n v="141"/>
    <n v="159.32999999999998"/>
    <x v="29"/>
    <x v="8"/>
    <x v="1"/>
  </r>
  <r>
    <d v="2022-09-15T00:00:00"/>
    <s v="P0037"/>
    <n v="15"/>
    <x v="1"/>
    <x v="0"/>
    <n v="0"/>
    <x v="8"/>
    <x v="1"/>
    <x v="1"/>
    <n v="67"/>
    <x v="8"/>
    <n v="1005"/>
    <n v="1286.4000000000001"/>
    <x v="17"/>
    <x v="8"/>
    <x v="1"/>
  </r>
  <r>
    <d v="2022-09-18T00:00:00"/>
    <s v="P0026"/>
    <n v="14"/>
    <x v="1"/>
    <x v="1"/>
    <n v="0"/>
    <x v="42"/>
    <x v="4"/>
    <x v="3"/>
    <n v="18"/>
    <x v="42"/>
    <n v="252"/>
    <n v="345.24"/>
    <x v="7"/>
    <x v="8"/>
    <x v="1"/>
  </r>
  <r>
    <d v="2022-09-19T00:00:00"/>
    <s v="P0033"/>
    <n v="8"/>
    <x v="0"/>
    <x v="1"/>
    <n v="0"/>
    <x v="38"/>
    <x v="4"/>
    <x v="1"/>
    <n v="95"/>
    <x v="38"/>
    <n v="760"/>
    <n v="957.6"/>
    <x v="8"/>
    <x v="8"/>
    <x v="1"/>
  </r>
  <r>
    <d v="2022-09-20T00:00:00"/>
    <s v="P0033"/>
    <n v="6"/>
    <x v="2"/>
    <x v="0"/>
    <n v="0"/>
    <x v="38"/>
    <x v="4"/>
    <x v="1"/>
    <n v="95"/>
    <x v="38"/>
    <n v="570"/>
    <n v="718.2"/>
    <x v="9"/>
    <x v="8"/>
    <x v="1"/>
  </r>
  <r>
    <d v="2022-09-20T00:00:00"/>
    <s v="P0001"/>
    <n v="10"/>
    <x v="2"/>
    <x v="0"/>
    <n v="0"/>
    <x v="16"/>
    <x v="3"/>
    <x v="1"/>
    <n v="98"/>
    <x v="16"/>
    <n v="980"/>
    <n v="1038.8"/>
    <x v="9"/>
    <x v="8"/>
    <x v="1"/>
  </r>
  <r>
    <d v="2022-09-21T00:00:00"/>
    <s v="P0018"/>
    <n v="14"/>
    <x v="1"/>
    <x v="0"/>
    <n v="0"/>
    <x v="30"/>
    <x v="2"/>
    <x v="3"/>
    <n v="37"/>
    <x v="30"/>
    <n v="518"/>
    <n v="688.94"/>
    <x v="10"/>
    <x v="8"/>
    <x v="1"/>
  </r>
  <r>
    <d v="2022-09-21T00:00:00"/>
    <s v="P0026"/>
    <n v="5"/>
    <x v="2"/>
    <x v="1"/>
    <n v="0"/>
    <x v="42"/>
    <x v="4"/>
    <x v="3"/>
    <n v="18"/>
    <x v="42"/>
    <n v="90"/>
    <n v="123.3"/>
    <x v="10"/>
    <x v="8"/>
    <x v="1"/>
  </r>
  <r>
    <d v="2022-09-22T00:00:00"/>
    <s v="P0043"/>
    <n v="12"/>
    <x v="1"/>
    <x v="0"/>
    <n v="0"/>
    <x v="23"/>
    <x v="1"/>
    <x v="1"/>
    <n v="67"/>
    <x v="23"/>
    <n v="804"/>
    <n v="996.96"/>
    <x v="18"/>
    <x v="8"/>
    <x v="1"/>
  </r>
  <r>
    <d v="2022-09-23T00:00:00"/>
    <s v="P0012"/>
    <n v="12"/>
    <x v="2"/>
    <x v="0"/>
    <n v="0"/>
    <x v="35"/>
    <x v="2"/>
    <x v="1"/>
    <n v="73"/>
    <x v="35"/>
    <n v="876"/>
    <n v="1130.04"/>
    <x v="19"/>
    <x v="8"/>
    <x v="1"/>
  </r>
  <r>
    <d v="2022-09-24T00:00:00"/>
    <s v="P0032"/>
    <n v="14"/>
    <x v="2"/>
    <x v="0"/>
    <n v="0"/>
    <x v="18"/>
    <x v="4"/>
    <x v="1"/>
    <n v="89"/>
    <x v="18"/>
    <n v="1246"/>
    <n v="1644.72"/>
    <x v="27"/>
    <x v="8"/>
    <x v="1"/>
  </r>
  <r>
    <d v="2022-09-24T00:00:00"/>
    <s v="P0032"/>
    <n v="8"/>
    <x v="2"/>
    <x v="1"/>
    <n v="0"/>
    <x v="18"/>
    <x v="4"/>
    <x v="1"/>
    <n v="89"/>
    <x v="18"/>
    <n v="712"/>
    <n v="939.84"/>
    <x v="27"/>
    <x v="8"/>
    <x v="1"/>
  </r>
  <r>
    <d v="2022-09-27T00:00:00"/>
    <s v="P0036"/>
    <n v="4"/>
    <x v="2"/>
    <x v="1"/>
    <n v="0"/>
    <x v="43"/>
    <x v="4"/>
    <x v="1"/>
    <n v="90"/>
    <x v="43"/>
    <n v="360"/>
    <n v="385.2"/>
    <x v="13"/>
    <x v="8"/>
    <x v="1"/>
  </r>
  <r>
    <d v="2022-09-27T00:00:00"/>
    <s v="P0044"/>
    <n v="9"/>
    <x v="2"/>
    <x v="1"/>
    <n v="0"/>
    <x v="11"/>
    <x v="1"/>
    <x v="1"/>
    <n v="76"/>
    <x v="11"/>
    <n v="684"/>
    <n v="738.72"/>
    <x v="13"/>
    <x v="8"/>
    <x v="1"/>
  </r>
  <r>
    <d v="2022-09-27T00:00:00"/>
    <s v="P0038"/>
    <n v="3"/>
    <x v="0"/>
    <x v="1"/>
    <n v="0"/>
    <x v="1"/>
    <x v="1"/>
    <x v="1"/>
    <n v="72"/>
    <x v="1"/>
    <n v="216"/>
    <n v="239.76"/>
    <x v="13"/>
    <x v="8"/>
    <x v="1"/>
  </r>
  <r>
    <d v="2022-09-29T00:00:00"/>
    <s v="P0034"/>
    <n v="13"/>
    <x v="2"/>
    <x v="0"/>
    <n v="0"/>
    <x v="13"/>
    <x v="4"/>
    <x v="2"/>
    <n v="55"/>
    <x v="13"/>
    <n v="715"/>
    <n v="757.9"/>
    <x v="28"/>
    <x v="8"/>
    <x v="1"/>
  </r>
  <r>
    <d v="2022-10-03T00:00:00"/>
    <s v="P0011"/>
    <n v="5"/>
    <x v="2"/>
    <x v="1"/>
    <n v="0"/>
    <x v="31"/>
    <x v="2"/>
    <x v="2"/>
    <n v="44"/>
    <x v="31"/>
    <n v="220"/>
    <n v="242"/>
    <x v="2"/>
    <x v="9"/>
    <x v="1"/>
  </r>
  <r>
    <d v="2022-10-04T00:00:00"/>
    <s v="P0007"/>
    <n v="15"/>
    <x v="2"/>
    <x v="0"/>
    <n v="0"/>
    <x v="36"/>
    <x v="3"/>
    <x v="2"/>
    <n v="43"/>
    <x v="36"/>
    <n v="645"/>
    <n v="715.95"/>
    <x v="3"/>
    <x v="9"/>
    <x v="1"/>
  </r>
  <r>
    <d v="2022-10-06T00:00:00"/>
    <s v="P0035"/>
    <n v="1"/>
    <x v="2"/>
    <x v="0"/>
    <n v="0"/>
    <x v="4"/>
    <x v="4"/>
    <x v="3"/>
    <n v="5"/>
    <x v="4"/>
    <n v="5"/>
    <n v="6.7"/>
    <x v="16"/>
    <x v="9"/>
    <x v="1"/>
  </r>
  <r>
    <d v="2022-10-09T00:00:00"/>
    <s v="P0038"/>
    <n v="14"/>
    <x v="1"/>
    <x v="0"/>
    <n v="0"/>
    <x v="1"/>
    <x v="1"/>
    <x v="1"/>
    <n v="72"/>
    <x v="1"/>
    <n v="1008"/>
    <n v="1118.8800000000001"/>
    <x v="4"/>
    <x v="9"/>
    <x v="1"/>
  </r>
  <r>
    <d v="2022-10-10T00:00:00"/>
    <s v="P0019"/>
    <n v="9"/>
    <x v="2"/>
    <x v="0"/>
    <n v="0"/>
    <x v="40"/>
    <x v="2"/>
    <x v="0"/>
    <n v="150"/>
    <x v="40"/>
    <n v="1350"/>
    <n v="1890"/>
    <x v="26"/>
    <x v="9"/>
    <x v="1"/>
  </r>
  <r>
    <d v="2022-10-10T00:00:00"/>
    <s v="P0044"/>
    <n v="12"/>
    <x v="1"/>
    <x v="0"/>
    <n v="0"/>
    <x v="11"/>
    <x v="1"/>
    <x v="1"/>
    <n v="76"/>
    <x v="11"/>
    <n v="912"/>
    <n v="984.96"/>
    <x v="26"/>
    <x v="9"/>
    <x v="1"/>
  </r>
  <r>
    <d v="2022-10-11T00:00:00"/>
    <s v="P0008"/>
    <n v="10"/>
    <x v="2"/>
    <x v="0"/>
    <n v="0"/>
    <x v="25"/>
    <x v="3"/>
    <x v="1"/>
    <n v="83"/>
    <x v="25"/>
    <n v="830"/>
    <n v="946.2"/>
    <x v="5"/>
    <x v="9"/>
    <x v="1"/>
  </r>
  <r>
    <d v="2022-10-13T00:00:00"/>
    <s v="P0002"/>
    <n v="15"/>
    <x v="1"/>
    <x v="0"/>
    <n v="0"/>
    <x v="29"/>
    <x v="3"/>
    <x v="1"/>
    <n v="105"/>
    <x v="29"/>
    <n v="1575"/>
    <n v="2142"/>
    <x v="22"/>
    <x v="9"/>
    <x v="1"/>
  </r>
  <r>
    <d v="2022-10-14T00:00:00"/>
    <s v="P0044"/>
    <n v="15"/>
    <x v="0"/>
    <x v="0"/>
    <n v="0"/>
    <x v="11"/>
    <x v="1"/>
    <x v="1"/>
    <n v="76"/>
    <x v="11"/>
    <n v="1140"/>
    <n v="1231.2"/>
    <x v="29"/>
    <x v="9"/>
    <x v="1"/>
  </r>
  <r>
    <d v="2022-10-15T00:00:00"/>
    <s v="P0015"/>
    <n v="10"/>
    <x v="2"/>
    <x v="1"/>
    <n v="0"/>
    <x v="27"/>
    <x v="2"/>
    <x v="3"/>
    <n v="12"/>
    <x v="27"/>
    <n v="120"/>
    <n v="157.19999999999999"/>
    <x v="17"/>
    <x v="9"/>
    <x v="1"/>
  </r>
  <r>
    <d v="2022-10-16T00:00:00"/>
    <s v="P0036"/>
    <n v="3"/>
    <x v="1"/>
    <x v="0"/>
    <n v="0"/>
    <x v="43"/>
    <x v="4"/>
    <x v="1"/>
    <n v="90"/>
    <x v="43"/>
    <n v="270"/>
    <n v="288.89999999999998"/>
    <x v="23"/>
    <x v="9"/>
    <x v="1"/>
  </r>
  <r>
    <d v="2022-10-23T00:00:00"/>
    <s v="P0024"/>
    <n v="14"/>
    <x v="1"/>
    <x v="1"/>
    <n v="0"/>
    <x v="0"/>
    <x v="0"/>
    <x v="0"/>
    <n v="144"/>
    <x v="0"/>
    <n v="2016"/>
    <n v="2197.44"/>
    <x v="19"/>
    <x v="9"/>
    <x v="1"/>
  </r>
  <r>
    <d v="2022-10-30T00:00:00"/>
    <s v="P0042"/>
    <n v="3"/>
    <x v="2"/>
    <x v="1"/>
    <n v="0"/>
    <x v="10"/>
    <x v="1"/>
    <x v="0"/>
    <n v="120"/>
    <x v="10"/>
    <n v="360"/>
    <n v="486"/>
    <x v="24"/>
    <x v="9"/>
    <x v="1"/>
  </r>
  <r>
    <d v="2022-10-31T00:00:00"/>
    <s v="P0038"/>
    <n v="8"/>
    <x v="2"/>
    <x v="0"/>
    <n v="0"/>
    <x v="1"/>
    <x v="1"/>
    <x v="1"/>
    <n v="72"/>
    <x v="1"/>
    <n v="576"/>
    <n v="639.36"/>
    <x v="25"/>
    <x v="9"/>
    <x v="1"/>
  </r>
  <r>
    <d v="2022-11-01T00:00:00"/>
    <s v="P0012"/>
    <n v="15"/>
    <x v="0"/>
    <x v="0"/>
    <n v="0"/>
    <x v="35"/>
    <x v="2"/>
    <x v="1"/>
    <n v="73"/>
    <x v="35"/>
    <n v="1095"/>
    <n v="1412.55"/>
    <x v="0"/>
    <x v="10"/>
    <x v="1"/>
  </r>
  <r>
    <d v="2022-11-02T00:00:00"/>
    <s v="P0015"/>
    <n v="15"/>
    <x v="0"/>
    <x v="1"/>
    <n v="0"/>
    <x v="27"/>
    <x v="2"/>
    <x v="3"/>
    <n v="12"/>
    <x v="27"/>
    <n v="180"/>
    <n v="235.79999999999998"/>
    <x v="1"/>
    <x v="10"/>
    <x v="1"/>
  </r>
  <r>
    <d v="2022-11-02T00:00:00"/>
    <s v="P0030"/>
    <n v="15"/>
    <x v="2"/>
    <x v="1"/>
    <n v="0"/>
    <x v="28"/>
    <x v="4"/>
    <x v="0"/>
    <n v="148"/>
    <x v="28"/>
    <n v="2220"/>
    <n v="3019.2"/>
    <x v="1"/>
    <x v="10"/>
    <x v="1"/>
  </r>
  <r>
    <d v="2022-11-02T00:00:00"/>
    <s v="P0035"/>
    <n v="5"/>
    <x v="2"/>
    <x v="1"/>
    <n v="0"/>
    <x v="4"/>
    <x v="4"/>
    <x v="3"/>
    <n v="5"/>
    <x v="4"/>
    <n v="25"/>
    <n v="33.5"/>
    <x v="1"/>
    <x v="10"/>
    <x v="1"/>
  </r>
  <r>
    <d v="2022-11-03T00:00:00"/>
    <s v="P0020"/>
    <n v="11"/>
    <x v="1"/>
    <x v="0"/>
    <n v="0"/>
    <x v="14"/>
    <x v="0"/>
    <x v="2"/>
    <n v="61"/>
    <x v="14"/>
    <n v="671"/>
    <n v="838.75"/>
    <x v="2"/>
    <x v="10"/>
    <x v="1"/>
  </r>
  <r>
    <d v="2022-11-04T00:00:00"/>
    <s v="P0008"/>
    <n v="10"/>
    <x v="2"/>
    <x v="0"/>
    <n v="0"/>
    <x v="25"/>
    <x v="3"/>
    <x v="1"/>
    <n v="83"/>
    <x v="25"/>
    <n v="830"/>
    <n v="946.2"/>
    <x v="3"/>
    <x v="10"/>
    <x v="1"/>
  </r>
  <r>
    <d v="2022-11-05T00:00:00"/>
    <s v="P0019"/>
    <n v="15"/>
    <x v="2"/>
    <x v="1"/>
    <n v="0"/>
    <x v="40"/>
    <x v="2"/>
    <x v="0"/>
    <n v="150"/>
    <x v="40"/>
    <n v="2250"/>
    <n v="3150"/>
    <x v="15"/>
    <x v="10"/>
    <x v="1"/>
  </r>
  <r>
    <d v="2022-11-06T00:00:00"/>
    <s v="P0043"/>
    <n v="13"/>
    <x v="2"/>
    <x v="1"/>
    <n v="0"/>
    <x v="23"/>
    <x v="1"/>
    <x v="1"/>
    <n v="67"/>
    <x v="23"/>
    <n v="871"/>
    <n v="1080.04"/>
    <x v="16"/>
    <x v="10"/>
    <x v="1"/>
  </r>
  <r>
    <d v="2022-11-06T00:00:00"/>
    <s v="P0015"/>
    <n v="13"/>
    <x v="1"/>
    <x v="0"/>
    <n v="0"/>
    <x v="27"/>
    <x v="2"/>
    <x v="3"/>
    <n v="12"/>
    <x v="27"/>
    <n v="156"/>
    <n v="204.35999999999999"/>
    <x v="16"/>
    <x v="10"/>
    <x v="1"/>
  </r>
  <r>
    <d v="2022-11-06T00:00:00"/>
    <s v="P0042"/>
    <n v="13"/>
    <x v="2"/>
    <x v="1"/>
    <n v="0"/>
    <x v="10"/>
    <x v="1"/>
    <x v="0"/>
    <n v="120"/>
    <x v="10"/>
    <n v="1560"/>
    <n v="2106"/>
    <x v="16"/>
    <x v="10"/>
    <x v="1"/>
  </r>
  <r>
    <d v="2022-11-07T00:00:00"/>
    <s v="P0040"/>
    <n v="13"/>
    <x v="1"/>
    <x v="1"/>
    <n v="0"/>
    <x v="17"/>
    <x v="1"/>
    <x v="1"/>
    <n v="90"/>
    <x v="17"/>
    <n v="1170"/>
    <n v="1497.6000000000001"/>
    <x v="20"/>
    <x v="10"/>
    <x v="1"/>
  </r>
  <r>
    <d v="2022-11-08T00:00:00"/>
    <s v="P0036"/>
    <n v="11"/>
    <x v="0"/>
    <x v="1"/>
    <n v="0"/>
    <x v="43"/>
    <x v="4"/>
    <x v="1"/>
    <n v="90"/>
    <x v="43"/>
    <n v="990"/>
    <n v="1059.3"/>
    <x v="21"/>
    <x v="10"/>
    <x v="1"/>
  </r>
  <r>
    <d v="2022-11-08T00:00:00"/>
    <s v="P0019"/>
    <n v="10"/>
    <x v="0"/>
    <x v="0"/>
    <n v="0"/>
    <x v="40"/>
    <x v="2"/>
    <x v="0"/>
    <n v="150"/>
    <x v="40"/>
    <n v="1500"/>
    <n v="2100"/>
    <x v="21"/>
    <x v="10"/>
    <x v="1"/>
  </r>
  <r>
    <d v="2022-11-09T00:00:00"/>
    <s v="P0027"/>
    <n v="8"/>
    <x v="1"/>
    <x v="1"/>
    <n v="0"/>
    <x v="26"/>
    <x v="4"/>
    <x v="2"/>
    <n v="48"/>
    <x v="26"/>
    <n v="384"/>
    <n v="456.96000000000004"/>
    <x v="4"/>
    <x v="10"/>
    <x v="1"/>
  </r>
  <r>
    <d v="2022-11-10T00:00:00"/>
    <s v="P0018"/>
    <n v="7"/>
    <x v="2"/>
    <x v="0"/>
    <n v="0"/>
    <x v="30"/>
    <x v="2"/>
    <x v="3"/>
    <n v="37"/>
    <x v="30"/>
    <n v="259"/>
    <n v="344.47"/>
    <x v="26"/>
    <x v="10"/>
    <x v="1"/>
  </r>
  <r>
    <d v="2022-11-13T00:00:00"/>
    <s v="P0027"/>
    <n v="10"/>
    <x v="0"/>
    <x v="1"/>
    <n v="0"/>
    <x v="26"/>
    <x v="4"/>
    <x v="2"/>
    <n v="48"/>
    <x v="26"/>
    <n v="480"/>
    <n v="571.20000000000005"/>
    <x v="22"/>
    <x v="10"/>
    <x v="1"/>
  </r>
  <r>
    <d v="2022-11-14T00:00:00"/>
    <s v="P0002"/>
    <n v="1"/>
    <x v="2"/>
    <x v="1"/>
    <n v="0"/>
    <x v="29"/>
    <x v="3"/>
    <x v="1"/>
    <n v="105"/>
    <x v="29"/>
    <n v="105"/>
    <n v="142.80000000000001"/>
    <x v="29"/>
    <x v="10"/>
    <x v="1"/>
  </r>
  <r>
    <d v="2022-11-15T00:00:00"/>
    <s v="P0012"/>
    <n v="14"/>
    <x v="2"/>
    <x v="1"/>
    <n v="0"/>
    <x v="35"/>
    <x v="2"/>
    <x v="1"/>
    <n v="73"/>
    <x v="35"/>
    <n v="1022"/>
    <n v="1318.38"/>
    <x v="17"/>
    <x v="10"/>
    <x v="1"/>
  </r>
  <r>
    <d v="2022-11-16T00:00:00"/>
    <s v="P0017"/>
    <n v="8"/>
    <x v="1"/>
    <x v="0"/>
    <n v="0"/>
    <x v="39"/>
    <x v="2"/>
    <x v="0"/>
    <n v="134"/>
    <x v="39"/>
    <n v="1072"/>
    <n v="1254.24"/>
    <x v="23"/>
    <x v="10"/>
    <x v="1"/>
  </r>
  <r>
    <d v="2022-11-18T00:00:00"/>
    <s v="P0034"/>
    <n v="8"/>
    <x v="2"/>
    <x v="1"/>
    <n v="0"/>
    <x v="13"/>
    <x v="4"/>
    <x v="2"/>
    <n v="55"/>
    <x v="13"/>
    <n v="440"/>
    <n v="466.4"/>
    <x v="7"/>
    <x v="10"/>
    <x v="1"/>
  </r>
  <r>
    <d v="2022-11-21T00:00:00"/>
    <s v="P0020"/>
    <n v="6"/>
    <x v="2"/>
    <x v="1"/>
    <n v="0"/>
    <x v="14"/>
    <x v="0"/>
    <x v="2"/>
    <n v="61"/>
    <x v="14"/>
    <n v="366"/>
    <n v="457.5"/>
    <x v="10"/>
    <x v="10"/>
    <x v="1"/>
  </r>
  <r>
    <d v="2022-11-23T00:00:00"/>
    <s v="P0036"/>
    <n v="12"/>
    <x v="1"/>
    <x v="0"/>
    <n v="0"/>
    <x v="43"/>
    <x v="4"/>
    <x v="1"/>
    <n v="90"/>
    <x v="43"/>
    <n v="1080"/>
    <n v="1155.5999999999999"/>
    <x v="19"/>
    <x v="10"/>
    <x v="1"/>
  </r>
  <r>
    <d v="2022-11-25T00:00:00"/>
    <s v="P0004"/>
    <n v="5"/>
    <x v="2"/>
    <x v="1"/>
    <n v="0"/>
    <x v="3"/>
    <x v="3"/>
    <x v="2"/>
    <n v="44"/>
    <x v="3"/>
    <n v="220"/>
    <n v="244.20000000000002"/>
    <x v="11"/>
    <x v="10"/>
    <x v="1"/>
  </r>
  <r>
    <d v="2022-11-26T00:00:00"/>
    <s v="P0032"/>
    <n v="5"/>
    <x v="2"/>
    <x v="0"/>
    <n v="0"/>
    <x v="18"/>
    <x v="4"/>
    <x v="1"/>
    <n v="89"/>
    <x v="18"/>
    <n v="445"/>
    <n v="587.4"/>
    <x v="12"/>
    <x v="10"/>
    <x v="1"/>
  </r>
  <r>
    <d v="2022-11-27T00:00:00"/>
    <s v="P0034"/>
    <n v="15"/>
    <x v="2"/>
    <x v="0"/>
    <n v="0"/>
    <x v="13"/>
    <x v="4"/>
    <x v="2"/>
    <n v="55"/>
    <x v="13"/>
    <n v="825"/>
    <n v="874.5"/>
    <x v="13"/>
    <x v="10"/>
    <x v="1"/>
  </r>
  <r>
    <d v="2022-11-28T00:00:00"/>
    <s v="P0031"/>
    <n v="8"/>
    <x v="2"/>
    <x v="1"/>
    <n v="0"/>
    <x v="5"/>
    <x v="4"/>
    <x v="1"/>
    <n v="93"/>
    <x v="5"/>
    <n v="744"/>
    <n v="833.28"/>
    <x v="14"/>
    <x v="10"/>
    <x v="1"/>
  </r>
  <r>
    <d v="2022-11-30T00:00:00"/>
    <s v="P0015"/>
    <n v="2"/>
    <x v="2"/>
    <x v="0"/>
    <n v="0"/>
    <x v="27"/>
    <x v="2"/>
    <x v="3"/>
    <n v="12"/>
    <x v="27"/>
    <n v="24"/>
    <n v="31.439999999999998"/>
    <x v="24"/>
    <x v="10"/>
    <x v="1"/>
  </r>
  <r>
    <d v="2022-12-03T00:00:00"/>
    <s v="P0028"/>
    <n v="5"/>
    <x v="0"/>
    <x v="1"/>
    <n v="0"/>
    <x v="33"/>
    <x v="4"/>
    <x v="3"/>
    <n v="37"/>
    <x v="33"/>
    <n v="185"/>
    <n v="209.05"/>
    <x v="2"/>
    <x v="11"/>
    <x v="1"/>
  </r>
  <r>
    <d v="2022-12-04T00:00:00"/>
    <s v="P0026"/>
    <n v="10"/>
    <x v="2"/>
    <x v="1"/>
    <n v="0"/>
    <x v="42"/>
    <x v="4"/>
    <x v="3"/>
    <n v="18"/>
    <x v="42"/>
    <n v="180"/>
    <n v="246.6"/>
    <x v="3"/>
    <x v="11"/>
    <x v="1"/>
  </r>
  <r>
    <d v="2022-12-04T00:00:00"/>
    <s v="P0044"/>
    <n v="15"/>
    <x v="2"/>
    <x v="1"/>
    <n v="0"/>
    <x v="11"/>
    <x v="1"/>
    <x v="1"/>
    <n v="76"/>
    <x v="11"/>
    <n v="1140"/>
    <n v="1231.2"/>
    <x v="3"/>
    <x v="11"/>
    <x v="1"/>
  </r>
  <r>
    <d v="2022-12-07T00:00:00"/>
    <s v="P0038"/>
    <n v="12"/>
    <x v="2"/>
    <x v="1"/>
    <n v="0"/>
    <x v="1"/>
    <x v="1"/>
    <x v="1"/>
    <n v="72"/>
    <x v="1"/>
    <n v="864"/>
    <n v="959.04"/>
    <x v="20"/>
    <x v="11"/>
    <x v="1"/>
  </r>
  <r>
    <d v="2022-12-07T00:00:00"/>
    <s v="P0016"/>
    <n v="13"/>
    <x v="2"/>
    <x v="0"/>
    <n v="0"/>
    <x v="21"/>
    <x v="2"/>
    <x v="3"/>
    <n v="13"/>
    <x v="21"/>
    <n v="169"/>
    <n v="216.32"/>
    <x v="20"/>
    <x v="11"/>
    <x v="1"/>
  </r>
  <r>
    <d v="2022-12-07T00:00:00"/>
    <s v="P0038"/>
    <n v="5"/>
    <x v="2"/>
    <x v="1"/>
    <n v="0"/>
    <x v="1"/>
    <x v="1"/>
    <x v="1"/>
    <n v="72"/>
    <x v="1"/>
    <n v="360"/>
    <n v="399.6"/>
    <x v="20"/>
    <x v="11"/>
    <x v="1"/>
  </r>
  <r>
    <d v="2022-12-11T00:00:00"/>
    <s v="P0027"/>
    <n v="5"/>
    <x v="2"/>
    <x v="0"/>
    <n v="0"/>
    <x v="26"/>
    <x v="4"/>
    <x v="2"/>
    <n v="48"/>
    <x v="26"/>
    <n v="240"/>
    <n v="285.60000000000002"/>
    <x v="5"/>
    <x v="11"/>
    <x v="1"/>
  </r>
  <r>
    <d v="2022-12-11T00:00:00"/>
    <s v="P0013"/>
    <n v="9"/>
    <x v="0"/>
    <x v="0"/>
    <n v="0"/>
    <x v="2"/>
    <x v="2"/>
    <x v="1"/>
    <n v="112"/>
    <x v="2"/>
    <n v="1008"/>
    <n v="1098.72"/>
    <x v="5"/>
    <x v="11"/>
    <x v="1"/>
  </r>
  <r>
    <d v="2022-12-11T00:00:00"/>
    <s v="P0014"/>
    <n v="10"/>
    <x v="1"/>
    <x v="1"/>
    <n v="0"/>
    <x v="9"/>
    <x v="2"/>
    <x v="1"/>
    <n v="112"/>
    <x v="9"/>
    <n v="1120"/>
    <n v="1467.2"/>
    <x v="5"/>
    <x v="11"/>
    <x v="1"/>
  </r>
  <r>
    <d v="2022-12-12T00:00:00"/>
    <s v="P0030"/>
    <n v="9"/>
    <x v="0"/>
    <x v="1"/>
    <n v="0"/>
    <x v="28"/>
    <x v="4"/>
    <x v="0"/>
    <n v="148"/>
    <x v="28"/>
    <n v="1332"/>
    <n v="1811.52"/>
    <x v="6"/>
    <x v="11"/>
    <x v="1"/>
  </r>
  <r>
    <d v="2022-12-12T00:00:00"/>
    <s v="P0041"/>
    <n v="10"/>
    <x v="0"/>
    <x v="0"/>
    <n v="0"/>
    <x v="41"/>
    <x v="1"/>
    <x v="0"/>
    <n v="138"/>
    <x v="41"/>
    <n v="1380"/>
    <n v="1738.8"/>
    <x v="6"/>
    <x v="11"/>
    <x v="1"/>
  </r>
  <r>
    <d v="2022-12-14T00:00:00"/>
    <s v="P0005"/>
    <n v="4"/>
    <x v="2"/>
    <x v="1"/>
    <n v="0"/>
    <x v="24"/>
    <x v="3"/>
    <x v="0"/>
    <n v="133"/>
    <x v="24"/>
    <n v="532"/>
    <n v="622.44000000000005"/>
    <x v="29"/>
    <x v="11"/>
    <x v="1"/>
  </r>
  <r>
    <d v="2022-12-15T00:00:00"/>
    <s v="P0009"/>
    <n v="13"/>
    <x v="2"/>
    <x v="0"/>
    <n v="0"/>
    <x v="37"/>
    <x v="3"/>
    <x v="3"/>
    <n v="6"/>
    <x v="37"/>
    <n v="78"/>
    <n v="102.17999999999999"/>
    <x v="17"/>
    <x v="11"/>
    <x v="1"/>
  </r>
  <r>
    <d v="2022-12-19T00:00:00"/>
    <s v="P0044"/>
    <n v="7"/>
    <x v="2"/>
    <x v="0"/>
    <n v="0"/>
    <x v="11"/>
    <x v="1"/>
    <x v="1"/>
    <n v="76"/>
    <x v="11"/>
    <n v="532"/>
    <n v="574.55999999999995"/>
    <x v="8"/>
    <x v="11"/>
    <x v="1"/>
  </r>
  <r>
    <d v="2022-12-19T00:00:00"/>
    <s v="P0011"/>
    <n v="14"/>
    <x v="2"/>
    <x v="1"/>
    <n v="0"/>
    <x v="31"/>
    <x v="2"/>
    <x v="2"/>
    <n v="44"/>
    <x v="31"/>
    <n v="616"/>
    <n v="677.6"/>
    <x v="8"/>
    <x v="11"/>
    <x v="1"/>
  </r>
  <r>
    <d v="2022-12-19T00:00:00"/>
    <s v="P0009"/>
    <n v="11"/>
    <x v="1"/>
    <x v="0"/>
    <n v="0"/>
    <x v="37"/>
    <x v="3"/>
    <x v="3"/>
    <n v="6"/>
    <x v="37"/>
    <n v="66"/>
    <n v="86.46"/>
    <x v="8"/>
    <x v="11"/>
    <x v="1"/>
  </r>
  <r>
    <d v="2022-12-21T00:00:00"/>
    <s v="P0006"/>
    <n v="10"/>
    <x v="2"/>
    <x v="0"/>
    <n v="0"/>
    <x v="15"/>
    <x v="3"/>
    <x v="1"/>
    <n v="75"/>
    <x v="15"/>
    <n v="750"/>
    <n v="855"/>
    <x v="10"/>
    <x v="11"/>
    <x v="1"/>
  </r>
  <r>
    <d v="2022-12-29T00:00:00"/>
    <s v="P0008"/>
    <n v="15"/>
    <x v="2"/>
    <x v="0"/>
    <n v="0"/>
    <x v="25"/>
    <x v="3"/>
    <x v="1"/>
    <n v="83"/>
    <x v="25"/>
    <n v="1245"/>
    <n v="1419.3000000000002"/>
    <x v="28"/>
    <x v="11"/>
    <x v="1"/>
  </r>
  <r>
    <d v="2022-12-29T00:00:00"/>
    <s v="P0042"/>
    <n v="1"/>
    <x v="0"/>
    <x v="1"/>
    <n v="0"/>
    <x v="10"/>
    <x v="1"/>
    <x v="0"/>
    <n v="120"/>
    <x v="10"/>
    <n v="120"/>
    <n v="162"/>
    <x v="28"/>
    <x v="11"/>
    <x v="1"/>
  </r>
  <r>
    <d v="2022-12-30T00:00:00"/>
    <s v="P0041"/>
    <n v="14"/>
    <x v="2"/>
    <x v="0"/>
    <n v="0"/>
    <x v="41"/>
    <x v="1"/>
    <x v="0"/>
    <n v="138"/>
    <x v="41"/>
    <n v="1932"/>
    <n v="2434.3199999999997"/>
    <x v="24"/>
    <x v="11"/>
    <x v="1"/>
  </r>
  <r>
    <d v="2022-12-31T00:00:00"/>
    <s v="P0033"/>
    <n v="12"/>
    <x v="1"/>
    <x v="0"/>
    <n v="0"/>
    <x v="38"/>
    <x v="4"/>
    <x v="1"/>
    <n v="95"/>
    <x v="38"/>
    <n v="1140"/>
    <n v="1436.4"/>
    <x v="25"/>
    <x v="11"/>
    <x v="1"/>
  </r>
  <r>
    <d v="2022-12-31T00:00:00"/>
    <s v="P0011"/>
    <n v="6"/>
    <x v="1"/>
    <x v="0"/>
    <n v="0"/>
    <x v="31"/>
    <x v="2"/>
    <x v="2"/>
    <n v="44"/>
    <x v="31"/>
    <n v="264"/>
    <n v="290.39999999999998"/>
    <x v="25"/>
    <x v="11"/>
    <x v="1"/>
  </r>
  <r>
    <d v="2022-12-31T00:00:00"/>
    <s v="P0011"/>
    <n v="3"/>
    <x v="0"/>
    <x v="1"/>
    <n v="0"/>
    <x v="31"/>
    <x v="2"/>
    <x v="2"/>
    <n v="44"/>
    <x v="31"/>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14460-F3ED-440F-9994-3BF94C421064}" name="Payment 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S2:AT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numFmtId="167"/>
  </dataFields>
  <formats count="1">
    <format dxfId="0">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4" count="1" selected="0">
            <x v="0"/>
          </reference>
        </references>
      </pivotArea>
    </chartFormat>
    <chartFormat chart="8"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5CA59-3E2E-4EE4-83ED-29D7E62AB6EE}" name="Sales 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O2:AP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numFmtId="167"/>
  </dataFields>
  <formats count="1">
    <format dxfId="2">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4DB17A-B60E-4FD7-ACDD-E7EEE2A118CA}"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dataFields>
  <formats count="1">
    <format dxfId="22">
      <pivotArea collapsedLevelsAreSubtotals="1" fieldPosition="0">
        <references count="1">
          <reference field="13" count="1">
            <x v="5"/>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67C8C8-E707-44C6-88E6-E81B29D5BE20}" name="Product"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
  <location ref="Q2:T46" firstHeaderRow="0" firstDataRow="1"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defaultSubtotal="0">
      <items count="4">
        <item x="0"/>
        <item x="1"/>
        <item x="2"/>
        <item x="3"/>
      </items>
    </pivotField>
    <pivotField compact="0" numFmtId="165" outline="0" showAll="0"/>
    <pivotField compact="0" numFmtId="165" outline="0" showAll="0"/>
    <pivotField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A6DEEA-8337-4F0D-AC82-9B0991AF9A8E}" name="Monthly "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2:J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AC49E5-15A2-4209-BC28-57A55BCD10E6}" name="Category 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G2:AH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9F85A0-93AB-4B56-AE6F-8B7DF9AE46D7}"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F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27F3B92C-3003-47BB-9D1C-4D2E59BA78F9}" sourceName="SALE TYPE">
  <pivotTables>
    <pivotTable tabId="3" name="Daily"/>
    <pivotTable tabId="3" name="Category Wise"/>
    <pivotTable tabId="3" name="Monthly "/>
    <pivotTable tabId="3" name="Payment Mode"/>
    <pivotTable tabId="3" name="Product"/>
    <pivotTable tabId="3" name="Total Sales"/>
  </pivotTables>
  <data>
    <tabular pivotCacheId="128323707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010CDF6-6B2D-4179-A6EA-0135E96A0E18}" sourceName="PAYMENT MODE">
  <pivotTables>
    <pivotTable tabId="3" name="Daily"/>
    <pivotTable tabId="3" name="Category Wise"/>
    <pivotTable tabId="3" name="Monthly "/>
    <pivotTable tabId="3" name="Product"/>
    <pivotTable tabId="3" name="Sales Type"/>
    <pivotTable tabId="3" name="Total Sales"/>
  </pivotTables>
  <data>
    <tabular pivotCacheId="128323707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F87EC47-CBC4-4D42-8158-81358493ED9A}" sourceName="Month">
  <pivotTables>
    <pivotTable tabId="3" name="Daily"/>
    <pivotTable tabId="3" name="Category Wise"/>
    <pivotTable tabId="3" name="Payment Mode"/>
    <pivotTable tabId="3" name="Product"/>
    <pivotTable tabId="3" name="Sales Type"/>
    <pivotTable tabId="3" name="Total Sales"/>
  </pivotTables>
  <data>
    <tabular pivotCacheId="1283237076">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2E8DFD2-D40B-449A-B826-D24EBD9653C9}" sourceName="Year">
  <pivotTables>
    <pivotTable tabId="3" name="Daily"/>
    <pivotTable tabId="3" name="Category Wise"/>
    <pivotTable tabId="3" name="Monthly "/>
    <pivotTable tabId="3" name="Payment Mode"/>
    <pivotTable tabId="3" name="Product"/>
    <pivotTable tabId="3" name="Sales Type"/>
    <pivotTable tabId="3" name="Total Sales"/>
  </pivotTables>
  <data>
    <tabular pivotCacheId="12832370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0C40B144-A90F-493A-9B6F-FAFB10CE7239}" cache="Slicer_SALE_TYPE" caption="SALE TYPE" rowHeight="241300"/>
  <slicer name="PAYMENT MODE" xr10:uid="{497E1D02-54CC-4E73-B7F3-774DF9DA796E}" cache="Slicer_PAYMENT_MODE" caption="PAYMENT MODE" rowHeight="241300"/>
  <slicer name="Month" xr10:uid="{EF2F268E-C83A-46AC-8B5F-69700CB53C51}" cache="Slicer_Month" caption="Month" rowHeight="241300"/>
  <slicer name="Year" xr10:uid="{A92E405C-9D94-4D53-B159-2C4FB755A06B}"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BC1D7E21-B18C-44C9-8D03-6C7A5E46B1D8}" cache="Slicer_SALE_TYPE" caption="SALE TYPE" columnCount="3" style="SlicerStyleLight2 2 3" rowHeight="182880"/>
  <slicer name="PAYMENT MODE 1" xr10:uid="{B33FACDD-1586-4938-8EDE-B73EE12E3074}" cache="Slicer_PAYMENT_MODE" caption="PAYMENT MODE" columnCount="2" style="SlicerStyleLight2 2 3" rowHeight="241300"/>
  <slicer name="Month 1" xr10:uid="{48178152-BA38-4C69-ADDB-C6D433ADF7F3}" cache="Slicer_Month" caption="Month" style="SlicerStyleLight2 2 2 2" rowHeight="182880"/>
  <slicer name="Year 1" xr10:uid="{A85D22ED-25ED-4737-9826-A4FD7A40C473}" cache="Slicer_Year" caption="Year" style="SlicerStyleLight2 2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9" totalsRowShown="0" headerRowDxfId="49" headerRowBorderDxfId="48">
  <autoFilter ref="A1:P529" xr:uid="{60351B27-4213-4B50-AF1E-6DD234ED1CD8}"/>
  <sortState xmlns:xlrd2="http://schemas.microsoft.com/office/spreadsheetml/2017/richdata2" ref="A2:E527">
    <sortCondition ref="A1:A527"/>
  </sortState>
  <tableColumns count="16">
    <tableColumn id="1" xr3:uid="{7E2D9722-C99A-4D79-AD8A-A4AF24D31B15}" name="DATE" dataDxfId="47"/>
    <tableColumn id="3" xr3:uid="{1B687DA1-746A-409E-8132-464ADA2D65F7}" name="PRODUCT ID" dataDxfId="46"/>
    <tableColumn id="2" xr3:uid="{3D21C161-3520-4EEB-95C2-BC89A67F811B}" name="QUANTITY" dataDxfId="45"/>
    <tableColumn id="4" xr3:uid="{51AFA112-3989-4C7A-B537-003512753602}" name="SALE TYPE" dataDxfId="44"/>
    <tableColumn id="5" xr3:uid="{057B8FDA-60FB-4816-999C-2030B688B9CF}" name="PAYMENT MODE" dataDxfId="43"/>
    <tableColumn id="6" xr3:uid="{A77A9445-20AF-4122-92EB-C3706E536AB4}" name="DISCOUNT %" dataDxfId="42"/>
    <tableColumn id="7" xr3:uid="{00E03F7B-6545-4AB3-B130-D1C0E6EDA9E0}" name="PRODUCT" dataDxfId="41">
      <calculatedColumnFormula>VLOOKUP(InputData[[#This Row],[PRODUCT ID]],MasterData[],2,0)</calculatedColumnFormula>
    </tableColumn>
    <tableColumn id="8" xr3:uid="{A1121502-14EE-4262-8333-4247D9729A70}" name="CATEGORY" dataDxfId="40">
      <calculatedColumnFormula>VLOOKUP(InputData[[#This Row],[PRODUCT ID]],MasterData[],3,0)</calculatedColumnFormula>
    </tableColumn>
    <tableColumn id="9" xr3:uid="{806C0DB9-ACE2-4A75-9615-D55D8D83549D}" name="UOM" dataDxfId="39">
      <calculatedColumnFormula>VLOOKUP(InputData[[#This Row],[PRODUCT ID]],MasterData[],4,0)</calculatedColumnFormula>
    </tableColumn>
    <tableColumn id="10" xr3:uid="{77D686D4-772A-4FF0-969D-688ACCD7DAAD}" name="BUYING PRIZE" dataDxfId="38">
      <calculatedColumnFormula>VLOOKUP(InputData[[#This Row],[PRODUCT ID]],MasterData[],5,0)</calculatedColumnFormula>
    </tableColumn>
    <tableColumn id="11" xr3:uid="{21CB4405-1576-48BB-9930-21194B11DE85}" name="SELLING PRICE" dataDxfId="37">
      <calculatedColumnFormula>VLOOKUP(InputData[[#This Row],[PRODUCT ID]],MasterData[],6,0)</calculatedColumnFormula>
    </tableColumn>
    <tableColumn id="12" xr3:uid="{4977819D-E4C3-4434-BF89-88B01E4E5D73}" name="Total Buying Value" dataDxfId="36">
      <calculatedColumnFormula>InputData[[#This Row],[BUYING PRIZE]]*InputData[[#This Row],[QUANTITY]]</calculatedColumnFormula>
    </tableColumn>
    <tableColumn id="13" xr3:uid="{87D57564-2A22-42AB-84AE-330FFA9E14CB}" name="Total Selling Value" dataDxfId="35">
      <calculatedColumnFormula>InputData[[#This Row],[SELLING PRICE]]*InputData[[#This Row],[QUANTITY]]*((1-InputData[[#This Row],[DISCOUNT %]]))</calculatedColumnFormula>
    </tableColumn>
    <tableColumn id="14" xr3:uid="{CD25E388-6216-4C5C-BC9A-C67BFE7752C2}" name="Day" dataDxfId="34">
      <calculatedColumnFormula>DAY(InputData[[#This Row],[DATE]])</calculatedColumnFormula>
    </tableColumn>
    <tableColumn id="15" xr3:uid="{A3DE8F51-6949-482D-B9B2-1D77E062A446}" name="Month" dataDxfId="33">
      <calculatedColumnFormula>TEXT(InputData[[#This Row],[DATE]],"mmm")</calculatedColumnFormula>
    </tableColumn>
    <tableColumn id="16" xr3:uid="{E306B6C9-ACC2-4233-A07F-BF4381CDB3C9}" name="Year" dataDxfId="32">
      <calculatedColumnFormula>YEAR(A2)</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31" dataDxfId="29" headerRowBorderDxfId="30">
  <autoFilter ref="A1:F46" xr:uid="{DE6FA1E2-6EE8-430A-AF62-020400F3E926}"/>
  <tableColumns count="6">
    <tableColumn id="1" xr3:uid="{106E50BA-9FFB-484D-AC75-176578AFED44}" name="PRODUCT ID" dataDxfId="28"/>
    <tableColumn id="2" xr3:uid="{C6063C4C-22AC-43C3-B630-5C0916CFA263}" name="PRODUCT" dataDxfId="27"/>
    <tableColumn id="3" xr3:uid="{FEA9A0A4-A0D7-45FA-BD75-4D9EBBD09441}" name="CATEGORY" dataDxfId="26"/>
    <tableColumn id="4" xr3:uid="{3BDFD3DA-79CD-4B0E-9F98-1F406523093B}" name="UOM" dataDxfId="25"/>
    <tableColumn id="5" xr3:uid="{C286276F-25D5-4D9D-9759-32EF67A133BE}" name="BUYING PRIZE" dataDxfId="24"/>
    <tableColumn id="6" xr3:uid="{BFC92544-6510-4B40-ABEE-FD6A4B0302D7}" name="SELLING PRICE" dataDxfId="2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5.xml"/><Relationship Id="rId7"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3.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9"/>
  <sheetViews>
    <sheetView workbookViewId="0">
      <selection activeCell="F529" sqref="F529"/>
    </sheetView>
  </sheetViews>
  <sheetFormatPr defaultRowHeight="14.4"/>
  <cols>
    <col min="1" max="1" width="10.3125" bestFit="1" customWidth="1"/>
    <col min="2" max="2" width="15.89453125" bestFit="1" customWidth="1"/>
    <col min="3" max="3" width="14.20703125" bestFit="1" customWidth="1"/>
    <col min="4" max="4" width="14.1015625" bestFit="1" customWidth="1"/>
    <col min="5" max="5" width="19.7890625" bestFit="1" customWidth="1"/>
    <col min="6" max="6" width="16.20703125" bestFit="1" customWidth="1"/>
    <col min="7" max="7" width="13.68359375" bestFit="1" customWidth="1"/>
    <col min="8" max="8" width="14.41796875" bestFit="1" customWidth="1"/>
    <col min="9" max="9" width="9.89453125" bestFit="1" customWidth="1"/>
    <col min="10" max="10" width="16.5234375" bestFit="1" customWidth="1"/>
    <col min="11" max="11" width="17.7890625" bestFit="1" customWidth="1"/>
    <col min="12" max="12" width="24.20703125" style="8" bestFit="1" customWidth="1"/>
    <col min="13" max="13" width="20.05078125" bestFit="1" customWidth="1"/>
    <col min="14" max="14" width="8.20703125" bestFit="1" customWidth="1"/>
    <col min="15" max="15" width="10.62890625" bestFit="1" customWidth="1"/>
    <col min="16" max="16" width="8.734375" bestFit="1" customWidth="1"/>
  </cols>
  <sheetData>
    <row r="1" spans="1:16" ht="14.7" thickBot="1">
      <c r="A1" s="2" t="s">
        <v>100</v>
      </c>
      <c r="B1" s="2" t="s">
        <v>0</v>
      </c>
      <c r="C1" s="2" t="s">
        <v>101</v>
      </c>
      <c r="D1" s="2" t="s">
        <v>102</v>
      </c>
      <c r="E1" s="2" t="s">
        <v>103</v>
      </c>
      <c r="F1" s="2" t="s">
        <v>104</v>
      </c>
      <c r="G1" s="2" t="s">
        <v>1</v>
      </c>
      <c r="H1" s="2" t="s">
        <v>2</v>
      </c>
      <c r="I1" s="2" t="s">
        <v>3</v>
      </c>
      <c r="J1" s="2" t="s">
        <v>4</v>
      </c>
      <c r="K1" s="2" t="s">
        <v>5</v>
      </c>
      <c r="L1" s="9" t="s">
        <v>114</v>
      </c>
      <c r="M1" s="7" t="s">
        <v>115</v>
      </c>
      <c r="N1" s="2" t="s">
        <v>116</v>
      </c>
      <c r="O1" s="2" t="s">
        <v>117</v>
      </c>
      <c r="P1" s="2" t="s">
        <v>118</v>
      </c>
    </row>
    <row r="2" spans="1:16">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0">
        <f>VLOOKUP(InputData[[#This Row],[PRODUCT ID]],MasterData[],5,0)</f>
        <v>144</v>
      </c>
      <c r="K2" s="10">
        <f>VLOOKUP(InputData[[#This Row],[PRODUCT ID]],MasterData[],6,0)</f>
        <v>156.96</v>
      </c>
      <c r="L2" s="10">
        <f>InputData[[#This Row],[BUYING PRIZE]]*InputData[[#This Row],[QUANTITY]]</f>
        <v>1296</v>
      </c>
      <c r="M2" s="10">
        <f>InputData[[#This Row],[SELLING PRICE]]*InputData[[#This Row],[QUANTITY]]*((1-InputData[[#This Row],[DISCOUNT %]]))</f>
        <v>1412.64</v>
      </c>
      <c r="N2">
        <f>DAY(InputData[[#This Row],[DATE]])</f>
        <v>1</v>
      </c>
      <c r="O2" t="str">
        <f>TEXT(InputData[[#This Row],[DATE]],"mmm")</f>
        <v>Jan</v>
      </c>
      <c r="P2">
        <f t="shared" ref="P2:P65" si="0">YEAR(A2)</f>
        <v>2021</v>
      </c>
    </row>
    <row r="3" spans="1:16">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0">
        <f>VLOOKUP(InputData[[#This Row],[PRODUCT ID]],MasterData[],5,0)</f>
        <v>72</v>
      </c>
      <c r="K3" s="10">
        <f>VLOOKUP(InputData[[#This Row],[PRODUCT ID]],MasterData[],6,0)</f>
        <v>79.92</v>
      </c>
      <c r="L3" s="10">
        <f>InputData[[#This Row],[BUYING PRIZE]]*InputData[[#This Row],[QUANTITY]]</f>
        <v>1080</v>
      </c>
      <c r="M3" s="10">
        <f>InputData[[#This Row],[SELLING PRICE]]*InputData[[#This Row],[QUANTITY]]*((1-InputData[[#This Row],[DISCOUNT %]]))</f>
        <v>1198.8</v>
      </c>
      <c r="N3">
        <f>DAY(InputData[[#This Row],[DATE]])</f>
        <v>2</v>
      </c>
      <c r="O3" t="str">
        <f>TEXT(InputData[[#This Row],[DATE]],"mmm")</f>
        <v>Jan</v>
      </c>
      <c r="P3">
        <f t="shared" si="0"/>
        <v>2021</v>
      </c>
    </row>
    <row r="4" spans="1:16">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0">
        <f>VLOOKUP(InputData[[#This Row],[PRODUCT ID]],MasterData[],5,0)</f>
        <v>112</v>
      </c>
      <c r="K4" s="10">
        <f>VLOOKUP(InputData[[#This Row],[PRODUCT ID]],MasterData[],6,0)</f>
        <v>122.08</v>
      </c>
      <c r="L4" s="10">
        <f>InputData[[#This Row],[BUYING PRIZE]]*InputData[[#This Row],[QUANTITY]]</f>
        <v>672</v>
      </c>
      <c r="M4" s="10">
        <f>InputData[[#This Row],[SELLING PRICE]]*InputData[[#This Row],[QUANTITY]]*((1-InputData[[#This Row],[DISCOUNT %]]))</f>
        <v>732.48</v>
      </c>
      <c r="N4">
        <f>DAY(InputData[[#This Row],[DATE]])</f>
        <v>2</v>
      </c>
      <c r="O4" t="str">
        <f>TEXT(InputData[[#This Row],[DATE]],"mmm")</f>
        <v>Jan</v>
      </c>
      <c r="P4">
        <f t="shared" si="0"/>
        <v>2021</v>
      </c>
    </row>
    <row r="5" spans="1:16">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0">
        <f>VLOOKUP(InputData[[#This Row],[PRODUCT ID]],MasterData[],5,0)</f>
        <v>44</v>
      </c>
      <c r="K5" s="10">
        <f>VLOOKUP(InputData[[#This Row],[PRODUCT ID]],MasterData[],6,0)</f>
        <v>48.84</v>
      </c>
      <c r="L5" s="10">
        <f>InputData[[#This Row],[BUYING PRIZE]]*InputData[[#This Row],[QUANTITY]]</f>
        <v>220</v>
      </c>
      <c r="M5" s="10">
        <f>InputData[[#This Row],[SELLING PRICE]]*InputData[[#This Row],[QUANTITY]]*((1-InputData[[#This Row],[DISCOUNT %]]))</f>
        <v>244.20000000000002</v>
      </c>
      <c r="N5">
        <f>DAY(InputData[[#This Row],[DATE]])</f>
        <v>3</v>
      </c>
      <c r="O5" t="str">
        <f>TEXT(InputData[[#This Row],[DATE]],"mmm")</f>
        <v>Jan</v>
      </c>
      <c r="P5">
        <f t="shared" si="0"/>
        <v>2021</v>
      </c>
    </row>
    <row r="6" spans="1:16">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0">
        <f>VLOOKUP(InputData[[#This Row],[PRODUCT ID]],MasterData[],5,0)</f>
        <v>5</v>
      </c>
      <c r="K6" s="10">
        <f>VLOOKUP(InputData[[#This Row],[PRODUCT ID]],MasterData[],6,0)</f>
        <v>6.7</v>
      </c>
      <c r="L6" s="10">
        <f>InputData[[#This Row],[BUYING PRIZE]]*InputData[[#This Row],[QUANTITY]]</f>
        <v>60</v>
      </c>
      <c r="M6" s="10">
        <f>InputData[[#This Row],[SELLING PRICE]]*InputData[[#This Row],[QUANTITY]]*((1-InputData[[#This Row],[DISCOUNT %]]))</f>
        <v>80.400000000000006</v>
      </c>
      <c r="N6">
        <f>DAY(InputData[[#This Row],[DATE]])</f>
        <v>4</v>
      </c>
      <c r="O6" t="str">
        <f>TEXT(InputData[[#This Row],[DATE]],"mmm")</f>
        <v>Jan</v>
      </c>
      <c r="P6">
        <f t="shared" si="0"/>
        <v>2021</v>
      </c>
    </row>
    <row r="7" spans="1:16">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0">
        <f>VLOOKUP(InputData[[#This Row],[PRODUCT ID]],MasterData[],5,0)</f>
        <v>93</v>
      </c>
      <c r="K7" s="10">
        <f>VLOOKUP(InputData[[#This Row],[PRODUCT ID]],MasterData[],6,0)</f>
        <v>104.16</v>
      </c>
      <c r="L7" s="10">
        <f>InputData[[#This Row],[BUYING PRIZE]]*InputData[[#This Row],[QUANTITY]]</f>
        <v>93</v>
      </c>
      <c r="M7" s="10">
        <f>InputData[[#This Row],[SELLING PRICE]]*InputData[[#This Row],[QUANTITY]]*((1-InputData[[#This Row],[DISCOUNT %]]))</f>
        <v>104.16</v>
      </c>
      <c r="N7">
        <f>DAY(InputData[[#This Row],[DATE]])</f>
        <v>9</v>
      </c>
      <c r="O7" t="str">
        <f>TEXT(InputData[[#This Row],[DATE]],"mmm")</f>
        <v>Jan</v>
      </c>
      <c r="P7">
        <f t="shared" si="0"/>
        <v>2021</v>
      </c>
    </row>
    <row r="8" spans="1:16">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0">
        <f>VLOOKUP(InputData[[#This Row],[PRODUCT ID]],MasterData[],5,0)</f>
        <v>71</v>
      </c>
      <c r="K8" s="10">
        <f>VLOOKUP(InputData[[#This Row],[PRODUCT ID]],MasterData[],6,0)</f>
        <v>80.94</v>
      </c>
      <c r="L8" s="10">
        <f>InputData[[#This Row],[BUYING PRIZE]]*InputData[[#This Row],[QUANTITY]]</f>
        <v>568</v>
      </c>
      <c r="M8" s="10">
        <f>InputData[[#This Row],[SELLING PRICE]]*InputData[[#This Row],[QUANTITY]]*((1-InputData[[#This Row],[DISCOUNT %]]))</f>
        <v>647.52</v>
      </c>
      <c r="N8">
        <f>DAY(InputData[[#This Row],[DATE]])</f>
        <v>9</v>
      </c>
      <c r="O8" t="str">
        <f>TEXT(InputData[[#This Row],[DATE]],"mmm")</f>
        <v>Jan</v>
      </c>
      <c r="P8">
        <f t="shared" si="0"/>
        <v>2021</v>
      </c>
    </row>
    <row r="9" spans="1:16">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0">
        <f>VLOOKUP(InputData[[#This Row],[PRODUCT ID]],MasterData[],5,0)</f>
        <v>7</v>
      </c>
      <c r="K9" s="10">
        <f>VLOOKUP(InputData[[#This Row],[PRODUCT ID]],MasterData[],6,0)</f>
        <v>8.33</v>
      </c>
      <c r="L9" s="10">
        <f>InputData[[#This Row],[BUYING PRIZE]]*InputData[[#This Row],[QUANTITY]]</f>
        <v>28</v>
      </c>
      <c r="M9" s="10">
        <f>InputData[[#This Row],[SELLING PRICE]]*InputData[[#This Row],[QUANTITY]]*((1-InputData[[#This Row],[DISCOUNT %]]))</f>
        <v>33.32</v>
      </c>
      <c r="N9">
        <f>DAY(InputData[[#This Row],[DATE]])</f>
        <v>9</v>
      </c>
      <c r="O9" t="str">
        <f>TEXT(InputData[[#This Row],[DATE]],"mmm")</f>
        <v>Jan</v>
      </c>
      <c r="P9">
        <f t="shared" si="0"/>
        <v>2021</v>
      </c>
    </row>
    <row r="10" spans="1:16">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0">
        <f>VLOOKUP(InputData[[#This Row],[PRODUCT ID]],MasterData[],5,0)</f>
        <v>67</v>
      </c>
      <c r="K10" s="10">
        <f>VLOOKUP(InputData[[#This Row],[PRODUCT ID]],MasterData[],6,0)</f>
        <v>85.76</v>
      </c>
      <c r="L10" s="10">
        <f>InputData[[#This Row],[BUYING PRIZE]]*InputData[[#This Row],[QUANTITY]]</f>
        <v>201</v>
      </c>
      <c r="M10" s="10">
        <f>InputData[[#This Row],[SELLING PRICE]]*InputData[[#This Row],[QUANTITY]]*((1-InputData[[#This Row],[DISCOUNT %]]))</f>
        <v>257.28000000000003</v>
      </c>
      <c r="N10">
        <f>DAY(InputData[[#This Row],[DATE]])</f>
        <v>11</v>
      </c>
      <c r="O10" t="str">
        <f>TEXT(InputData[[#This Row],[DATE]],"mmm")</f>
        <v>Jan</v>
      </c>
      <c r="P10">
        <f t="shared" si="0"/>
        <v>2021</v>
      </c>
    </row>
    <row r="11" spans="1:16">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0">
        <f>VLOOKUP(InputData[[#This Row],[PRODUCT ID]],MasterData[],5,0)</f>
        <v>112</v>
      </c>
      <c r="K11" s="10">
        <f>VLOOKUP(InputData[[#This Row],[PRODUCT ID]],MasterData[],6,0)</f>
        <v>146.72</v>
      </c>
      <c r="L11" s="10">
        <f>InputData[[#This Row],[BUYING PRIZE]]*InputData[[#This Row],[QUANTITY]]</f>
        <v>448</v>
      </c>
      <c r="M11" s="10">
        <f>InputData[[#This Row],[SELLING PRICE]]*InputData[[#This Row],[QUANTITY]]*((1-InputData[[#This Row],[DISCOUNT %]]))</f>
        <v>586.88</v>
      </c>
      <c r="N11">
        <f>DAY(InputData[[#This Row],[DATE]])</f>
        <v>11</v>
      </c>
      <c r="O11" t="str">
        <f>TEXT(InputData[[#This Row],[DATE]],"mmm")</f>
        <v>Jan</v>
      </c>
      <c r="P11">
        <f t="shared" si="0"/>
        <v>2021</v>
      </c>
    </row>
    <row r="12" spans="1:16">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0">
        <f>VLOOKUP(InputData[[#This Row],[PRODUCT ID]],MasterData[],5,0)</f>
        <v>120</v>
      </c>
      <c r="K12" s="10">
        <f>VLOOKUP(InputData[[#This Row],[PRODUCT ID]],MasterData[],6,0)</f>
        <v>162</v>
      </c>
      <c r="L12" s="10">
        <f>InputData[[#This Row],[BUYING PRIZE]]*InputData[[#This Row],[QUANTITY]]</f>
        <v>480</v>
      </c>
      <c r="M12" s="10">
        <f>InputData[[#This Row],[SELLING PRICE]]*InputData[[#This Row],[QUANTITY]]*((1-InputData[[#This Row],[DISCOUNT %]]))</f>
        <v>648</v>
      </c>
      <c r="N12">
        <f>DAY(InputData[[#This Row],[DATE]])</f>
        <v>11</v>
      </c>
      <c r="O12" t="str">
        <f>TEXT(InputData[[#This Row],[DATE]],"mmm")</f>
        <v>Jan</v>
      </c>
      <c r="P12">
        <f t="shared" si="0"/>
        <v>2021</v>
      </c>
    </row>
    <row r="13" spans="1:16">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0">
        <f>VLOOKUP(InputData[[#This Row],[PRODUCT ID]],MasterData[],5,0)</f>
        <v>120</v>
      </c>
      <c r="K13" s="10">
        <f>VLOOKUP(InputData[[#This Row],[PRODUCT ID]],MasterData[],6,0)</f>
        <v>162</v>
      </c>
      <c r="L13" s="10">
        <f>InputData[[#This Row],[BUYING PRIZE]]*InputData[[#This Row],[QUANTITY]]</f>
        <v>1200</v>
      </c>
      <c r="M13" s="10">
        <f>InputData[[#This Row],[SELLING PRICE]]*InputData[[#This Row],[QUANTITY]]*((1-InputData[[#This Row],[DISCOUNT %]]))</f>
        <v>1620</v>
      </c>
      <c r="N13">
        <f>DAY(InputData[[#This Row],[DATE]])</f>
        <v>12</v>
      </c>
      <c r="O13" t="str">
        <f>TEXT(InputData[[#This Row],[DATE]],"mmm")</f>
        <v>Jan</v>
      </c>
      <c r="P13">
        <f t="shared" si="0"/>
        <v>2021</v>
      </c>
    </row>
    <row r="14" spans="1:16">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0">
        <f>VLOOKUP(InputData[[#This Row],[PRODUCT ID]],MasterData[],5,0)</f>
        <v>76</v>
      </c>
      <c r="K14" s="10">
        <f>VLOOKUP(InputData[[#This Row],[PRODUCT ID]],MasterData[],6,0)</f>
        <v>82.08</v>
      </c>
      <c r="L14" s="10">
        <f>InputData[[#This Row],[BUYING PRIZE]]*InputData[[#This Row],[QUANTITY]]</f>
        <v>988</v>
      </c>
      <c r="M14" s="10">
        <f>InputData[[#This Row],[SELLING PRICE]]*InputData[[#This Row],[QUANTITY]]*((1-InputData[[#This Row],[DISCOUNT %]]))</f>
        <v>1067.04</v>
      </c>
      <c r="N14">
        <f>DAY(InputData[[#This Row],[DATE]])</f>
        <v>18</v>
      </c>
      <c r="O14" t="str">
        <f>TEXT(InputData[[#This Row],[DATE]],"mmm")</f>
        <v>Jan</v>
      </c>
      <c r="P14">
        <f t="shared" si="0"/>
        <v>2021</v>
      </c>
    </row>
    <row r="15" spans="1:16">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0">
        <f>VLOOKUP(InputData[[#This Row],[PRODUCT ID]],MasterData[],5,0)</f>
        <v>141</v>
      </c>
      <c r="K15" s="10">
        <f>VLOOKUP(InputData[[#This Row],[PRODUCT ID]],MasterData[],6,0)</f>
        <v>149.46</v>
      </c>
      <c r="L15" s="10">
        <f>InputData[[#This Row],[BUYING PRIZE]]*InputData[[#This Row],[QUANTITY]]</f>
        <v>423</v>
      </c>
      <c r="M15" s="10">
        <f>InputData[[#This Row],[SELLING PRICE]]*InputData[[#This Row],[QUANTITY]]*((1-InputData[[#This Row],[DISCOUNT %]]))</f>
        <v>448.38</v>
      </c>
      <c r="N15">
        <f>DAY(InputData[[#This Row],[DATE]])</f>
        <v>18</v>
      </c>
      <c r="O15" t="str">
        <f>TEXT(InputData[[#This Row],[DATE]],"mmm")</f>
        <v>Jan</v>
      </c>
      <c r="P15">
        <f t="shared" si="0"/>
        <v>2021</v>
      </c>
    </row>
    <row r="16" spans="1:16">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0">
        <f>VLOOKUP(InputData[[#This Row],[PRODUCT ID]],MasterData[],5,0)</f>
        <v>5</v>
      </c>
      <c r="K16" s="10">
        <f>VLOOKUP(InputData[[#This Row],[PRODUCT ID]],MasterData[],6,0)</f>
        <v>6.7</v>
      </c>
      <c r="L16" s="10">
        <f>InputData[[#This Row],[BUYING PRIZE]]*InputData[[#This Row],[QUANTITY]]</f>
        <v>30</v>
      </c>
      <c r="M16" s="10">
        <f>InputData[[#This Row],[SELLING PRICE]]*InputData[[#This Row],[QUANTITY]]*((1-InputData[[#This Row],[DISCOUNT %]]))</f>
        <v>40.200000000000003</v>
      </c>
      <c r="N16">
        <f>DAY(InputData[[#This Row],[DATE]])</f>
        <v>19</v>
      </c>
      <c r="O16" t="str">
        <f>TEXT(InputData[[#This Row],[DATE]],"mmm")</f>
        <v>Jan</v>
      </c>
      <c r="P16">
        <f t="shared" si="0"/>
        <v>2021</v>
      </c>
    </row>
    <row r="17" spans="1:16">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0">
        <f>VLOOKUP(InputData[[#This Row],[PRODUCT ID]],MasterData[],5,0)</f>
        <v>55</v>
      </c>
      <c r="K17" s="10">
        <f>VLOOKUP(InputData[[#This Row],[PRODUCT ID]],MasterData[],6,0)</f>
        <v>58.3</v>
      </c>
      <c r="L17" s="10">
        <f>InputData[[#This Row],[BUYING PRIZE]]*InputData[[#This Row],[QUANTITY]]</f>
        <v>220</v>
      </c>
      <c r="M17" s="10">
        <f>InputData[[#This Row],[SELLING PRICE]]*InputData[[#This Row],[QUANTITY]]*((1-InputData[[#This Row],[DISCOUNT %]]))</f>
        <v>233.2</v>
      </c>
      <c r="N17">
        <f>DAY(InputData[[#This Row],[DATE]])</f>
        <v>20</v>
      </c>
      <c r="O17" t="str">
        <f>TEXT(InputData[[#This Row],[DATE]],"mmm")</f>
        <v>Jan</v>
      </c>
      <c r="P17">
        <f t="shared" si="0"/>
        <v>2021</v>
      </c>
    </row>
    <row r="18" spans="1:16">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0">
        <f>VLOOKUP(InputData[[#This Row],[PRODUCT ID]],MasterData[],5,0)</f>
        <v>61</v>
      </c>
      <c r="K18" s="10">
        <f>VLOOKUP(InputData[[#This Row],[PRODUCT ID]],MasterData[],6,0)</f>
        <v>76.25</v>
      </c>
      <c r="L18" s="10">
        <f>InputData[[#This Row],[BUYING PRIZE]]*InputData[[#This Row],[QUANTITY]]</f>
        <v>244</v>
      </c>
      <c r="M18" s="10">
        <f>InputData[[#This Row],[SELLING PRICE]]*InputData[[#This Row],[QUANTITY]]*((1-InputData[[#This Row],[DISCOUNT %]]))</f>
        <v>305</v>
      </c>
      <c r="N18">
        <f>DAY(InputData[[#This Row],[DATE]])</f>
        <v>20</v>
      </c>
      <c r="O18" t="str">
        <f>TEXT(InputData[[#This Row],[DATE]],"mmm")</f>
        <v>Jan</v>
      </c>
      <c r="P18">
        <f t="shared" si="0"/>
        <v>2021</v>
      </c>
    </row>
    <row r="19" spans="1:16">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0">
        <f>VLOOKUP(InputData[[#This Row],[PRODUCT ID]],MasterData[],5,0)</f>
        <v>44</v>
      </c>
      <c r="K19" s="10">
        <f>VLOOKUP(InputData[[#This Row],[PRODUCT ID]],MasterData[],6,0)</f>
        <v>48.84</v>
      </c>
      <c r="L19" s="10">
        <f>InputData[[#This Row],[BUYING PRIZE]]*InputData[[#This Row],[QUANTITY]]</f>
        <v>660</v>
      </c>
      <c r="M19" s="10">
        <f>InputData[[#This Row],[SELLING PRICE]]*InputData[[#This Row],[QUANTITY]]*((1-InputData[[#This Row],[DISCOUNT %]]))</f>
        <v>732.6</v>
      </c>
      <c r="N19">
        <f>DAY(InputData[[#This Row],[DATE]])</f>
        <v>21</v>
      </c>
      <c r="O19" t="str">
        <f>TEXT(InputData[[#This Row],[DATE]],"mmm")</f>
        <v>Jan</v>
      </c>
      <c r="P19">
        <f t="shared" si="0"/>
        <v>2021</v>
      </c>
    </row>
    <row r="20" spans="1:16">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0">
        <f>VLOOKUP(InputData[[#This Row],[PRODUCT ID]],MasterData[],5,0)</f>
        <v>71</v>
      </c>
      <c r="K20" s="10">
        <f>VLOOKUP(InputData[[#This Row],[PRODUCT ID]],MasterData[],6,0)</f>
        <v>80.94</v>
      </c>
      <c r="L20" s="10">
        <f>InputData[[#This Row],[BUYING PRIZE]]*InputData[[#This Row],[QUANTITY]]</f>
        <v>639</v>
      </c>
      <c r="M20" s="10">
        <f>InputData[[#This Row],[SELLING PRICE]]*InputData[[#This Row],[QUANTITY]]*((1-InputData[[#This Row],[DISCOUNT %]]))</f>
        <v>728.46</v>
      </c>
      <c r="N20">
        <f>DAY(InputData[[#This Row],[DATE]])</f>
        <v>21</v>
      </c>
      <c r="O20" t="str">
        <f>TEXT(InputData[[#This Row],[DATE]],"mmm")</f>
        <v>Jan</v>
      </c>
      <c r="P20">
        <f t="shared" si="0"/>
        <v>2021</v>
      </c>
    </row>
    <row r="21" spans="1:16">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0">
        <f>VLOOKUP(InputData[[#This Row],[PRODUCT ID]],MasterData[],5,0)</f>
        <v>120</v>
      </c>
      <c r="K21" s="10">
        <f>VLOOKUP(InputData[[#This Row],[PRODUCT ID]],MasterData[],6,0)</f>
        <v>162</v>
      </c>
      <c r="L21" s="10">
        <f>InputData[[#This Row],[BUYING PRIZE]]*InputData[[#This Row],[QUANTITY]]</f>
        <v>720</v>
      </c>
      <c r="M21" s="10">
        <f>InputData[[#This Row],[SELLING PRICE]]*InputData[[#This Row],[QUANTITY]]*((1-InputData[[#This Row],[DISCOUNT %]]))</f>
        <v>972</v>
      </c>
      <c r="N21">
        <f>DAY(InputData[[#This Row],[DATE]])</f>
        <v>21</v>
      </c>
      <c r="O21" t="str">
        <f>TEXT(InputData[[#This Row],[DATE]],"mmm")</f>
        <v>Jan</v>
      </c>
      <c r="P21">
        <f t="shared" si="0"/>
        <v>2021</v>
      </c>
    </row>
    <row r="22" spans="1:16">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0">
        <f>VLOOKUP(InputData[[#This Row],[PRODUCT ID]],MasterData[],5,0)</f>
        <v>55</v>
      </c>
      <c r="K22" s="10">
        <f>VLOOKUP(InputData[[#This Row],[PRODUCT ID]],MasterData[],6,0)</f>
        <v>58.3</v>
      </c>
      <c r="L22" s="10">
        <f>InputData[[#This Row],[BUYING PRIZE]]*InputData[[#This Row],[QUANTITY]]</f>
        <v>330</v>
      </c>
      <c r="M22" s="10">
        <f>InputData[[#This Row],[SELLING PRICE]]*InputData[[#This Row],[QUANTITY]]*((1-InputData[[#This Row],[DISCOUNT %]]))</f>
        <v>349.79999999999995</v>
      </c>
      <c r="N22">
        <f>DAY(InputData[[#This Row],[DATE]])</f>
        <v>25</v>
      </c>
      <c r="O22" t="str">
        <f>TEXT(InputData[[#This Row],[DATE]],"mmm")</f>
        <v>Jan</v>
      </c>
      <c r="P22">
        <f t="shared" si="0"/>
        <v>2021</v>
      </c>
    </row>
    <row r="23" spans="1:16">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0">
        <f>VLOOKUP(InputData[[#This Row],[PRODUCT ID]],MasterData[],5,0)</f>
        <v>5</v>
      </c>
      <c r="K23" s="10">
        <f>VLOOKUP(InputData[[#This Row],[PRODUCT ID]],MasterData[],6,0)</f>
        <v>6.7</v>
      </c>
      <c r="L23" s="10">
        <f>InputData[[#This Row],[BUYING PRIZE]]*InputData[[#This Row],[QUANTITY]]</f>
        <v>35</v>
      </c>
      <c r="M23" s="10">
        <f>InputData[[#This Row],[SELLING PRICE]]*InputData[[#This Row],[QUANTITY]]*((1-InputData[[#This Row],[DISCOUNT %]]))</f>
        <v>46.9</v>
      </c>
      <c r="N23">
        <f>DAY(InputData[[#This Row],[DATE]])</f>
        <v>25</v>
      </c>
      <c r="O23" t="str">
        <f>TEXT(InputData[[#This Row],[DATE]],"mmm")</f>
        <v>Jan</v>
      </c>
      <c r="P23">
        <f t="shared" si="0"/>
        <v>2021</v>
      </c>
    </row>
    <row r="24" spans="1:16">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0">
        <f>VLOOKUP(InputData[[#This Row],[PRODUCT ID]],MasterData[],5,0)</f>
        <v>93</v>
      </c>
      <c r="K24" s="10">
        <f>VLOOKUP(InputData[[#This Row],[PRODUCT ID]],MasterData[],6,0)</f>
        <v>104.16</v>
      </c>
      <c r="L24" s="10">
        <f>InputData[[#This Row],[BUYING PRIZE]]*InputData[[#This Row],[QUANTITY]]</f>
        <v>1302</v>
      </c>
      <c r="M24" s="10">
        <f>InputData[[#This Row],[SELLING PRICE]]*InputData[[#This Row],[QUANTITY]]*((1-InputData[[#This Row],[DISCOUNT %]]))</f>
        <v>1458.24</v>
      </c>
      <c r="N24">
        <f>DAY(InputData[[#This Row],[DATE]])</f>
        <v>25</v>
      </c>
      <c r="O24" t="str">
        <f>TEXT(InputData[[#This Row],[DATE]],"mmm")</f>
        <v>Jan</v>
      </c>
      <c r="P24">
        <f t="shared" si="0"/>
        <v>2021</v>
      </c>
    </row>
    <row r="25" spans="1:16">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0">
        <f>VLOOKUP(InputData[[#This Row],[PRODUCT ID]],MasterData[],5,0)</f>
        <v>76</v>
      </c>
      <c r="K25" s="10">
        <f>VLOOKUP(InputData[[#This Row],[PRODUCT ID]],MasterData[],6,0)</f>
        <v>82.08</v>
      </c>
      <c r="L25" s="10">
        <f>InputData[[#This Row],[BUYING PRIZE]]*InputData[[#This Row],[QUANTITY]]</f>
        <v>684</v>
      </c>
      <c r="M25" s="10">
        <f>InputData[[#This Row],[SELLING PRICE]]*InputData[[#This Row],[QUANTITY]]*((1-InputData[[#This Row],[DISCOUNT %]]))</f>
        <v>738.72</v>
      </c>
      <c r="N25">
        <f>DAY(InputData[[#This Row],[DATE]])</f>
        <v>26</v>
      </c>
      <c r="O25" t="str">
        <f>TEXT(InputData[[#This Row],[DATE]],"mmm")</f>
        <v>Jan</v>
      </c>
      <c r="P25">
        <f t="shared" si="0"/>
        <v>2021</v>
      </c>
    </row>
    <row r="26" spans="1:16">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0">
        <f>VLOOKUP(InputData[[#This Row],[PRODUCT ID]],MasterData[],5,0)</f>
        <v>75</v>
      </c>
      <c r="K26" s="10">
        <f>VLOOKUP(InputData[[#This Row],[PRODUCT ID]],MasterData[],6,0)</f>
        <v>85.5</v>
      </c>
      <c r="L26" s="10">
        <f>InputData[[#This Row],[BUYING PRIZE]]*InputData[[#This Row],[QUANTITY]]</f>
        <v>525</v>
      </c>
      <c r="M26" s="10">
        <f>InputData[[#This Row],[SELLING PRICE]]*InputData[[#This Row],[QUANTITY]]*((1-InputData[[#This Row],[DISCOUNT %]]))</f>
        <v>598.5</v>
      </c>
      <c r="N26">
        <f>DAY(InputData[[#This Row],[DATE]])</f>
        <v>26</v>
      </c>
      <c r="O26" t="str">
        <f>TEXT(InputData[[#This Row],[DATE]],"mmm")</f>
        <v>Jan</v>
      </c>
      <c r="P26">
        <f t="shared" si="0"/>
        <v>2021</v>
      </c>
    </row>
    <row r="27" spans="1:16">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0">
        <f>VLOOKUP(InputData[[#This Row],[PRODUCT ID]],MasterData[],5,0)</f>
        <v>98</v>
      </c>
      <c r="K27" s="10">
        <f>VLOOKUP(InputData[[#This Row],[PRODUCT ID]],MasterData[],6,0)</f>
        <v>103.88</v>
      </c>
      <c r="L27" s="10">
        <f>InputData[[#This Row],[BUYING PRIZE]]*InputData[[#This Row],[QUANTITY]]</f>
        <v>686</v>
      </c>
      <c r="M27" s="10">
        <f>InputData[[#This Row],[SELLING PRICE]]*InputData[[#This Row],[QUANTITY]]*((1-InputData[[#This Row],[DISCOUNT %]]))</f>
        <v>727.16</v>
      </c>
      <c r="N27">
        <f>DAY(InputData[[#This Row],[DATE]])</f>
        <v>26</v>
      </c>
      <c r="O27" t="str">
        <f>TEXT(InputData[[#This Row],[DATE]],"mmm")</f>
        <v>Jan</v>
      </c>
      <c r="P27">
        <f t="shared" si="0"/>
        <v>2021</v>
      </c>
    </row>
    <row r="28" spans="1:16">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0">
        <f>VLOOKUP(InputData[[#This Row],[PRODUCT ID]],MasterData[],5,0)</f>
        <v>90</v>
      </c>
      <c r="K28" s="10">
        <f>VLOOKUP(InputData[[#This Row],[PRODUCT ID]],MasterData[],6,0)</f>
        <v>115.2</v>
      </c>
      <c r="L28" s="10">
        <f>InputData[[#This Row],[BUYING PRIZE]]*InputData[[#This Row],[QUANTITY]]</f>
        <v>630</v>
      </c>
      <c r="M28" s="10">
        <f>InputData[[#This Row],[SELLING PRICE]]*InputData[[#This Row],[QUANTITY]]*((1-InputData[[#This Row],[DISCOUNT %]]))</f>
        <v>806.4</v>
      </c>
      <c r="N28">
        <f>DAY(InputData[[#This Row],[DATE]])</f>
        <v>27</v>
      </c>
      <c r="O28" t="str">
        <f>TEXT(InputData[[#This Row],[DATE]],"mmm")</f>
        <v>Jan</v>
      </c>
      <c r="P28">
        <f t="shared" si="0"/>
        <v>2021</v>
      </c>
    </row>
    <row r="29" spans="1:16">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0">
        <f>VLOOKUP(InputData[[#This Row],[PRODUCT ID]],MasterData[],5,0)</f>
        <v>89</v>
      </c>
      <c r="K29" s="10">
        <f>VLOOKUP(InputData[[#This Row],[PRODUCT ID]],MasterData[],6,0)</f>
        <v>117.48</v>
      </c>
      <c r="L29" s="10">
        <f>InputData[[#This Row],[BUYING PRIZE]]*InputData[[#This Row],[QUANTITY]]</f>
        <v>267</v>
      </c>
      <c r="M29" s="10">
        <f>InputData[[#This Row],[SELLING PRICE]]*InputData[[#This Row],[QUANTITY]]*((1-InputData[[#This Row],[DISCOUNT %]]))</f>
        <v>352.44</v>
      </c>
      <c r="N29">
        <f>DAY(InputData[[#This Row],[DATE]])</f>
        <v>27</v>
      </c>
      <c r="O29" t="str">
        <f>TEXT(InputData[[#This Row],[DATE]],"mmm")</f>
        <v>Jan</v>
      </c>
      <c r="P29">
        <f t="shared" si="0"/>
        <v>2021</v>
      </c>
    </row>
    <row r="30" spans="1:16">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0">
        <f>VLOOKUP(InputData[[#This Row],[PRODUCT ID]],MasterData[],5,0)</f>
        <v>44</v>
      </c>
      <c r="K30" s="10">
        <f>VLOOKUP(InputData[[#This Row],[PRODUCT ID]],MasterData[],6,0)</f>
        <v>48.84</v>
      </c>
      <c r="L30" s="10">
        <f>InputData[[#This Row],[BUYING PRIZE]]*InputData[[#This Row],[QUANTITY]]</f>
        <v>440</v>
      </c>
      <c r="M30" s="10">
        <f>InputData[[#This Row],[SELLING PRICE]]*InputData[[#This Row],[QUANTITY]]*((1-InputData[[#This Row],[DISCOUNT %]]))</f>
        <v>488.40000000000003</v>
      </c>
      <c r="N30">
        <f>DAY(InputData[[#This Row],[DATE]])</f>
        <v>28</v>
      </c>
      <c r="O30" t="str">
        <f>TEXT(InputData[[#This Row],[DATE]],"mmm")</f>
        <v>Jan</v>
      </c>
      <c r="P30">
        <f t="shared" si="0"/>
        <v>2021</v>
      </c>
    </row>
    <row r="31" spans="1:16">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0">
        <f>VLOOKUP(InputData[[#This Row],[PRODUCT ID]],MasterData[],5,0)</f>
        <v>47</v>
      </c>
      <c r="K31" s="10">
        <f>VLOOKUP(InputData[[#This Row],[PRODUCT ID]],MasterData[],6,0)</f>
        <v>53.11</v>
      </c>
      <c r="L31" s="10">
        <f>InputData[[#This Row],[BUYING PRIZE]]*InputData[[#This Row],[QUANTITY]]</f>
        <v>94</v>
      </c>
      <c r="M31" s="10">
        <f>InputData[[#This Row],[SELLING PRICE]]*InputData[[#This Row],[QUANTITY]]*((1-InputData[[#This Row],[DISCOUNT %]]))</f>
        <v>106.22</v>
      </c>
      <c r="N31">
        <f>DAY(InputData[[#This Row],[DATE]])</f>
        <v>28</v>
      </c>
      <c r="O31" t="str">
        <f>TEXT(InputData[[#This Row],[DATE]],"mmm")</f>
        <v>Jan</v>
      </c>
      <c r="P31">
        <f t="shared" si="0"/>
        <v>2021</v>
      </c>
    </row>
    <row r="32" spans="1:16">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0">
        <f>VLOOKUP(InputData[[#This Row],[PRODUCT ID]],MasterData[],5,0)</f>
        <v>148</v>
      </c>
      <c r="K32" s="10">
        <f>VLOOKUP(InputData[[#This Row],[PRODUCT ID]],MasterData[],6,0)</f>
        <v>164.28</v>
      </c>
      <c r="L32" s="10">
        <f>InputData[[#This Row],[BUYING PRIZE]]*InputData[[#This Row],[QUANTITY]]</f>
        <v>1036</v>
      </c>
      <c r="M32" s="10">
        <f>InputData[[#This Row],[SELLING PRICE]]*InputData[[#This Row],[QUANTITY]]*((1-InputData[[#This Row],[DISCOUNT %]]))</f>
        <v>1149.96</v>
      </c>
      <c r="N32">
        <f>DAY(InputData[[#This Row],[DATE]])</f>
        <v>2</v>
      </c>
      <c r="O32" t="str">
        <f>TEXT(InputData[[#This Row],[DATE]],"mmm")</f>
        <v>Feb</v>
      </c>
      <c r="P32">
        <f t="shared" si="0"/>
        <v>2021</v>
      </c>
    </row>
    <row r="33" spans="1:16">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0">
        <f>VLOOKUP(InputData[[#This Row],[PRODUCT ID]],MasterData[],5,0)</f>
        <v>13</v>
      </c>
      <c r="K33" s="10">
        <f>VLOOKUP(InputData[[#This Row],[PRODUCT ID]],MasterData[],6,0)</f>
        <v>16.64</v>
      </c>
      <c r="L33" s="10">
        <f>InputData[[#This Row],[BUYING PRIZE]]*InputData[[#This Row],[QUANTITY]]</f>
        <v>169</v>
      </c>
      <c r="M33" s="10">
        <f>InputData[[#This Row],[SELLING PRICE]]*InputData[[#This Row],[QUANTITY]]*((1-InputData[[#This Row],[DISCOUNT %]]))</f>
        <v>216.32</v>
      </c>
      <c r="N33">
        <f>DAY(InputData[[#This Row],[DATE]])</f>
        <v>3</v>
      </c>
      <c r="O33" t="str">
        <f>TEXT(InputData[[#This Row],[DATE]],"mmm")</f>
        <v>Feb</v>
      </c>
      <c r="P33">
        <f t="shared" si="0"/>
        <v>2021</v>
      </c>
    </row>
    <row r="34" spans="1:16">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0">
        <f>VLOOKUP(InputData[[#This Row],[PRODUCT ID]],MasterData[],5,0)</f>
        <v>121</v>
      </c>
      <c r="K34" s="10">
        <f>VLOOKUP(InputData[[#This Row],[PRODUCT ID]],MasterData[],6,0)</f>
        <v>141.57</v>
      </c>
      <c r="L34" s="10">
        <f>InputData[[#This Row],[BUYING PRIZE]]*InputData[[#This Row],[QUANTITY]]</f>
        <v>242</v>
      </c>
      <c r="M34" s="10">
        <f>InputData[[#This Row],[SELLING PRICE]]*InputData[[#This Row],[QUANTITY]]*((1-InputData[[#This Row],[DISCOUNT %]]))</f>
        <v>283.14</v>
      </c>
      <c r="N34">
        <f>DAY(InputData[[#This Row],[DATE]])</f>
        <v>3</v>
      </c>
      <c r="O34" t="str">
        <f>TEXT(InputData[[#This Row],[DATE]],"mmm")</f>
        <v>Feb</v>
      </c>
      <c r="P34">
        <f t="shared" si="0"/>
        <v>2021</v>
      </c>
    </row>
    <row r="35" spans="1:16">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0">
        <f>VLOOKUP(InputData[[#This Row],[PRODUCT ID]],MasterData[],5,0)</f>
        <v>67</v>
      </c>
      <c r="K35" s="10">
        <f>VLOOKUP(InputData[[#This Row],[PRODUCT ID]],MasterData[],6,0)</f>
        <v>85.76</v>
      </c>
      <c r="L35" s="10">
        <f>InputData[[#This Row],[BUYING PRIZE]]*InputData[[#This Row],[QUANTITY]]</f>
        <v>268</v>
      </c>
      <c r="M35" s="10">
        <f>InputData[[#This Row],[SELLING PRICE]]*InputData[[#This Row],[QUANTITY]]*((1-InputData[[#This Row],[DISCOUNT %]]))</f>
        <v>343.04</v>
      </c>
      <c r="N35">
        <f>DAY(InputData[[#This Row],[DATE]])</f>
        <v>4</v>
      </c>
      <c r="O35" t="str">
        <f>TEXT(InputData[[#This Row],[DATE]],"mmm")</f>
        <v>Feb</v>
      </c>
      <c r="P35">
        <f t="shared" si="0"/>
        <v>2021</v>
      </c>
    </row>
    <row r="36" spans="1:16">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0">
        <f>VLOOKUP(InputData[[#This Row],[PRODUCT ID]],MasterData[],5,0)</f>
        <v>67</v>
      </c>
      <c r="K36" s="10">
        <f>VLOOKUP(InputData[[#This Row],[PRODUCT ID]],MasterData[],6,0)</f>
        <v>83.08</v>
      </c>
      <c r="L36" s="10">
        <f>InputData[[#This Row],[BUYING PRIZE]]*InputData[[#This Row],[QUANTITY]]</f>
        <v>469</v>
      </c>
      <c r="M36" s="10">
        <f>InputData[[#This Row],[SELLING PRICE]]*InputData[[#This Row],[QUANTITY]]*((1-InputData[[#This Row],[DISCOUNT %]]))</f>
        <v>581.55999999999995</v>
      </c>
      <c r="N36">
        <f>DAY(InputData[[#This Row],[DATE]])</f>
        <v>5</v>
      </c>
      <c r="O36" t="str">
        <f>TEXT(InputData[[#This Row],[DATE]],"mmm")</f>
        <v>Feb</v>
      </c>
      <c r="P36">
        <f t="shared" si="0"/>
        <v>2021</v>
      </c>
    </row>
    <row r="37" spans="1:16">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0">
        <f>VLOOKUP(InputData[[#This Row],[PRODUCT ID]],MasterData[],5,0)</f>
        <v>133</v>
      </c>
      <c r="K37" s="10">
        <f>VLOOKUP(InputData[[#This Row],[PRODUCT ID]],MasterData[],6,0)</f>
        <v>155.61000000000001</v>
      </c>
      <c r="L37" s="10">
        <f>InputData[[#This Row],[BUYING PRIZE]]*InputData[[#This Row],[QUANTITY]]</f>
        <v>133</v>
      </c>
      <c r="M37" s="10">
        <f>InputData[[#This Row],[SELLING PRICE]]*InputData[[#This Row],[QUANTITY]]*((1-InputData[[#This Row],[DISCOUNT %]]))</f>
        <v>155.61000000000001</v>
      </c>
      <c r="N37">
        <f>DAY(InputData[[#This Row],[DATE]])</f>
        <v>5</v>
      </c>
      <c r="O37" t="str">
        <f>TEXT(InputData[[#This Row],[DATE]],"mmm")</f>
        <v>Feb</v>
      </c>
      <c r="P37">
        <f t="shared" si="0"/>
        <v>2021</v>
      </c>
    </row>
    <row r="38" spans="1:16">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0">
        <f>VLOOKUP(InputData[[#This Row],[PRODUCT ID]],MasterData[],5,0)</f>
        <v>67</v>
      </c>
      <c r="K38" s="10">
        <f>VLOOKUP(InputData[[#This Row],[PRODUCT ID]],MasterData[],6,0)</f>
        <v>83.08</v>
      </c>
      <c r="L38" s="10">
        <f>InputData[[#This Row],[BUYING PRIZE]]*InputData[[#This Row],[QUANTITY]]</f>
        <v>603</v>
      </c>
      <c r="M38" s="10">
        <f>InputData[[#This Row],[SELLING PRICE]]*InputData[[#This Row],[QUANTITY]]*((1-InputData[[#This Row],[DISCOUNT %]]))</f>
        <v>747.72</v>
      </c>
      <c r="N38">
        <f>DAY(InputData[[#This Row],[DATE]])</f>
        <v>5</v>
      </c>
      <c r="O38" t="str">
        <f>TEXT(InputData[[#This Row],[DATE]],"mmm")</f>
        <v>Feb</v>
      </c>
      <c r="P38">
        <f t="shared" si="0"/>
        <v>2021</v>
      </c>
    </row>
    <row r="39" spans="1:16">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0">
        <f>VLOOKUP(InputData[[#This Row],[PRODUCT ID]],MasterData[],5,0)</f>
        <v>5</v>
      </c>
      <c r="K39" s="10">
        <f>VLOOKUP(InputData[[#This Row],[PRODUCT ID]],MasterData[],6,0)</f>
        <v>6.7</v>
      </c>
      <c r="L39" s="10">
        <f>InputData[[#This Row],[BUYING PRIZE]]*InputData[[#This Row],[QUANTITY]]</f>
        <v>5</v>
      </c>
      <c r="M39" s="10">
        <f>InputData[[#This Row],[SELLING PRICE]]*InputData[[#This Row],[QUANTITY]]*((1-InputData[[#This Row],[DISCOUNT %]]))</f>
        <v>6.7</v>
      </c>
      <c r="N39">
        <f>DAY(InputData[[#This Row],[DATE]])</f>
        <v>6</v>
      </c>
      <c r="O39" t="str">
        <f>TEXT(InputData[[#This Row],[DATE]],"mmm")</f>
        <v>Feb</v>
      </c>
      <c r="P39">
        <f t="shared" si="0"/>
        <v>2021</v>
      </c>
    </row>
    <row r="40" spans="1:16">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0">
        <f>VLOOKUP(InputData[[#This Row],[PRODUCT ID]],MasterData[],5,0)</f>
        <v>55</v>
      </c>
      <c r="K40" s="10">
        <f>VLOOKUP(InputData[[#This Row],[PRODUCT ID]],MasterData[],6,0)</f>
        <v>58.3</v>
      </c>
      <c r="L40" s="10">
        <f>InputData[[#This Row],[BUYING PRIZE]]*InputData[[#This Row],[QUANTITY]]</f>
        <v>770</v>
      </c>
      <c r="M40" s="10">
        <f>InputData[[#This Row],[SELLING PRICE]]*InputData[[#This Row],[QUANTITY]]*((1-InputData[[#This Row],[DISCOUNT %]]))</f>
        <v>816.19999999999993</v>
      </c>
      <c r="N40">
        <f>DAY(InputData[[#This Row],[DATE]])</f>
        <v>9</v>
      </c>
      <c r="O40" t="str">
        <f>TEXT(InputData[[#This Row],[DATE]],"mmm")</f>
        <v>Feb</v>
      </c>
      <c r="P40">
        <f t="shared" si="0"/>
        <v>2021</v>
      </c>
    </row>
    <row r="41" spans="1:16">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0">
        <f>VLOOKUP(InputData[[#This Row],[PRODUCT ID]],MasterData[],5,0)</f>
        <v>83</v>
      </c>
      <c r="K41" s="10">
        <f>VLOOKUP(InputData[[#This Row],[PRODUCT ID]],MasterData[],6,0)</f>
        <v>94.62</v>
      </c>
      <c r="L41" s="10">
        <f>InputData[[#This Row],[BUYING PRIZE]]*InputData[[#This Row],[QUANTITY]]</f>
        <v>581</v>
      </c>
      <c r="M41" s="10">
        <f>InputData[[#This Row],[SELLING PRICE]]*InputData[[#This Row],[QUANTITY]]*((1-InputData[[#This Row],[DISCOUNT %]]))</f>
        <v>662.34</v>
      </c>
      <c r="N41">
        <f>DAY(InputData[[#This Row],[DATE]])</f>
        <v>12</v>
      </c>
      <c r="O41" t="str">
        <f>TEXT(InputData[[#This Row],[DATE]],"mmm")</f>
        <v>Feb</v>
      </c>
      <c r="P41">
        <f t="shared" si="0"/>
        <v>2021</v>
      </c>
    </row>
    <row r="42" spans="1:16">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0">
        <f>VLOOKUP(InputData[[#This Row],[PRODUCT ID]],MasterData[],5,0)</f>
        <v>141</v>
      </c>
      <c r="K42" s="10">
        <f>VLOOKUP(InputData[[#This Row],[PRODUCT ID]],MasterData[],6,0)</f>
        <v>149.46</v>
      </c>
      <c r="L42" s="10">
        <f>InputData[[#This Row],[BUYING PRIZE]]*InputData[[#This Row],[QUANTITY]]</f>
        <v>1269</v>
      </c>
      <c r="M42" s="10">
        <f>InputData[[#This Row],[SELLING PRICE]]*InputData[[#This Row],[QUANTITY]]*((1-InputData[[#This Row],[DISCOUNT %]]))</f>
        <v>1345.14</v>
      </c>
      <c r="N42">
        <f>DAY(InputData[[#This Row],[DATE]])</f>
        <v>12</v>
      </c>
      <c r="O42" t="str">
        <f>TEXT(InputData[[#This Row],[DATE]],"mmm")</f>
        <v>Feb</v>
      </c>
      <c r="P42">
        <f t="shared" si="0"/>
        <v>2021</v>
      </c>
    </row>
    <row r="43" spans="1:16">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0">
        <f>VLOOKUP(InputData[[#This Row],[PRODUCT ID]],MasterData[],5,0)</f>
        <v>48</v>
      </c>
      <c r="K43" s="10">
        <f>VLOOKUP(InputData[[#This Row],[PRODUCT ID]],MasterData[],6,0)</f>
        <v>57.120000000000005</v>
      </c>
      <c r="L43" s="10">
        <f>InputData[[#This Row],[BUYING PRIZE]]*InputData[[#This Row],[QUANTITY]]</f>
        <v>192</v>
      </c>
      <c r="M43" s="10">
        <f>InputData[[#This Row],[SELLING PRICE]]*InputData[[#This Row],[QUANTITY]]*((1-InputData[[#This Row],[DISCOUNT %]]))</f>
        <v>228.48000000000002</v>
      </c>
      <c r="N43">
        <f>DAY(InputData[[#This Row],[DATE]])</f>
        <v>15</v>
      </c>
      <c r="O43" t="str">
        <f>TEXT(InputData[[#This Row],[DATE]],"mmm")</f>
        <v>Feb</v>
      </c>
      <c r="P43">
        <f t="shared" si="0"/>
        <v>2021</v>
      </c>
    </row>
    <row r="44" spans="1:16">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0">
        <f>VLOOKUP(InputData[[#This Row],[PRODUCT ID]],MasterData[],5,0)</f>
        <v>12</v>
      </c>
      <c r="K44" s="10">
        <f>VLOOKUP(InputData[[#This Row],[PRODUCT ID]],MasterData[],6,0)</f>
        <v>15.719999999999999</v>
      </c>
      <c r="L44" s="10">
        <f>InputData[[#This Row],[BUYING PRIZE]]*InputData[[#This Row],[QUANTITY]]</f>
        <v>72</v>
      </c>
      <c r="M44" s="10">
        <f>InputData[[#This Row],[SELLING PRICE]]*InputData[[#This Row],[QUANTITY]]*((1-InputData[[#This Row],[DISCOUNT %]]))</f>
        <v>94.32</v>
      </c>
      <c r="N44">
        <f>DAY(InputData[[#This Row],[DATE]])</f>
        <v>18</v>
      </c>
      <c r="O44" t="str">
        <f>TEXT(InputData[[#This Row],[DATE]],"mmm")</f>
        <v>Feb</v>
      </c>
      <c r="P44">
        <f t="shared" si="0"/>
        <v>2021</v>
      </c>
    </row>
    <row r="45" spans="1:16">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0">
        <f>VLOOKUP(InputData[[#This Row],[PRODUCT ID]],MasterData[],5,0)</f>
        <v>148</v>
      </c>
      <c r="K45" s="10">
        <f>VLOOKUP(InputData[[#This Row],[PRODUCT ID]],MasterData[],6,0)</f>
        <v>201.28</v>
      </c>
      <c r="L45" s="10">
        <f>InputData[[#This Row],[BUYING PRIZE]]*InputData[[#This Row],[QUANTITY]]</f>
        <v>1628</v>
      </c>
      <c r="M45" s="10">
        <f>InputData[[#This Row],[SELLING PRICE]]*InputData[[#This Row],[QUANTITY]]*((1-InputData[[#This Row],[DISCOUNT %]]))</f>
        <v>2214.08</v>
      </c>
      <c r="N45">
        <f>DAY(InputData[[#This Row],[DATE]])</f>
        <v>20</v>
      </c>
      <c r="O45" t="str">
        <f>TEXT(InputData[[#This Row],[DATE]],"mmm")</f>
        <v>Feb</v>
      </c>
      <c r="P45">
        <f t="shared" si="0"/>
        <v>2021</v>
      </c>
    </row>
    <row r="46" spans="1:16">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0">
        <f>VLOOKUP(InputData[[#This Row],[PRODUCT ID]],MasterData[],5,0)</f>
        <v>112</v>
      </c>
      <c r="K46" s="10">
        <f>VLOOKUP(InputData[[#This Row],[PRODUCT ID]],MasterData[],6,0)</f>
        <v>122.08</v>
      </c>
      <c r="L46" s="10">
        <f>InputData[[#This Row],[BUYING PRIZE]]*InputData[[#This Row],[QUANTITY]]</f>
        <v>560</v>
      </c>
      <c r="M46" s="10">
        <f>InputData[[#This Row],[SELLING PRICE]]*InputData[[#This Row],[QUANTITY]]*((1-InputData[[#This Row],[DISCOUNT %]]))</f>
        <v>610.4</v>
      </c>
      <c r="N46">
        <f>DAY(InputData[[#This Row],[DATE]])</f>
        <v>22</v>
      </c>
      <c r="O46" t="str">
        <f>TEXT(InputData[[#This Row],[DATE]],"mmm")</f>
        <v>Feb</v>
      </c>
      <c r="P46">
        <f t="shared" si="0"/>
        <v>2021</v>
      </c>
    </row>
    <row r="47" spans="1:16">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0">
        <f>VLOOKUP(InputData[[#This Row],[PRODUCT ID]],MasterData[],5,0)</f>
        <v>7</v>
      </c>
      <c r="K47" s="10">
        <f>VLOOKUP(InputData[[#This Row],[PRODUCT ID]],MasterData[],6,0)</f>
        <v>8.33</v>
      </c>
      <c r="L47" s="10">
        <f>InputData[[#This Row],[BUYING PRIZE]]*InputData[[#This Row],[QUANTITY]]</f>
        <v>21</v>
      </c>
      <c r="M47" s="10">
        <f>InputData[[#This Row],[SELLING PRICE]]*InputData[[#This Row],[QUANTITY]]*((1-InputData[[#This Row],[DISCOUNT %]]))</f>
        <v>24.990000000000002</v>
      </c>
      <c r="N47">
        <f>DAY(InputData[[#This Row],[DATE]])</f>
        <v>23</v>
      </c>
      <c r="O47" t="str">
        <f>TEXT(InputData[[#This Row],[DATE]],"mmm")</f>
        <v>Feb</v>
      </c>
      <c r="P47">
        <f t="shared" si="0"/>
        <v>2021</v>
      </c>
    </row>
    <row r="48" spans="1:16">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0">
        <f>VLOOKUP(InputData[[#This Row],[PRODUCT ID]],MasterData[],5,0)</f>
        <v>133</v>
      </c>
      <c r="K48" s="10">
        <f>VLOOKUP(InputData[[#This Row],[PRODUCT ID]],MasterData[],6,0)</f>
        <v>155.61000000000001</v>
      </c>
      <c r="L48" s="10">
        <f>InputData[[#This Row],[BUYING PRIZE]]*InputData[[#This Row],[QUANTITY]]</f>
        <v>266</v>
      </c>
      <c r="M48" s="10">
        <f>InputData[[#This Row],[SELLING PRICE]]*InputData[[#This Row],[QUANTITY]]*((1-InputData[[#This Row],[DISCOUNT %]]))</f>
        <v>311.22000000000003</v>
      </c>
      <c r="N48">
        <f>DAY(InputData[[#This Row],[DATE]])</f>
        <v>23</v>
      </c>
      <c r="O48" t="str">
        <f>TEXT(InputData[[#This Row],[DATE]],"mmm")</f>
        <v>Feb</v>
      </c>
      <c r="P48">
        <f t="shared" si="0"/>
        <v>2021</v>
      </c>
    </row>
    <row r="49" spans="1:16">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0">
        <f>VLOOKUP(InputData[[#This Row],[PRODUCT ID]],MasterData[],5,0)</f>
        <v>105</v>
      </c>
      <c r="K49" s="10">
        <f>VLOOKUP(InputData[[#This Row],[PRODUCT ID]],MasterData[],6,0)</f>
        <v>142.80000000000001</v>
      </c>
      <c r="L49" s="10">
        <f>InputData[[#This Row],[BUYING PRIZE]]*InputData[[#This Row],[QUANTITY]]</f>
        <v>420</v>
      </c>
      <c r="M49" s="10">
        <f>InputData[[#This Row],[SELLING PRICE]]*InputData[[#This Row],[QUANTITY]]*((1-InputData[[#This Row],[DISCOUNT %]]))</f>
        <v>571.20000000000005</v>
      </c>
      <c r="N49">
        <f>DAY(InputData[[#This Row],[DATE]])</f>
        <v>25</v>
      </c>
      <c r="O49" t="str">
        <f>TEXT(InputData[[#This Row],[DATE]],"mmm")</f>
        <v>Feb</v>
      </c>
      <c r="P49">
        <f t="shared" si="0"/>
        <v>2021</v>
      </c>
    </row>
    <row r="50" spans="1:16">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0">
        <f>VLOOKUP(InputData[[#This Row],[PRODUCT ID]],MasterData[],5,0)</f>
        <v>89</v>
      </c>
      <c r="K50" s="10">
        <f>VLOOKUP(InputData[[#This Row],[PRODUCT ID]],MasterData[],6,0)</f>
        <v>117.48</v>
      </c>
      <c r="L50" s="10">
        <f>InputData[[#This Row],[BUYING PRIZE]]*InputData[[#This Row],[QUANTITY]]</f>
        <v>979</v>
      </c>
      <c r="M50" s="10">
        <f>InputData[[#This Row],[SELLING PRICE]]*InputData[[#This Row],[QUANTITY]]*((1-InputData[[#This Row],[DISCOUNT %]]))</f>
        <v>1292.28</v>
      </c>
      <c r="N50">
        <f>DAY(InputData[[#This Row],[DATE]])</f>
        <v>25</v>
      </c>
      <c r="O50" t="str">
        <f>TEXT(InputData[[#This Row],[DATE]],"mmm")</f>
        <v>Feb</v>
      </c>
      <c r="P50">
        <f t="shared" si="0"/>
        <v>2021</v>
      </c>
    </row>
    <row r="51" spans="1:16">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0">
        <f>VLOOKUP(InputData[[#This Row],[PRODUCT ID]],MasterData[],5,0)</f>
        <v>148</v>
      </c>
      <c r="K51" s="10">
        <f>VLOOKUP(InputData[[#This Row],[PRODUCT ID]],MasterData[],6,0)</f>
        <v>201.28</v>
      </c>
      <c r="L51" s="10">
        <f>InputData[[#This Row],[BUYING PRIZE]]*InputData[[#This Row],[QUANTITY]]</f>
        <v>296</v>
      </c>
      <c r="M51" s="10">
        <f>InputData[[#This Row],[SELLING PRICE]]*InputData[[#This Row],[QUANTITY]]*((1-InputData[[#This Row],[DISCOUNT %]]))</f>
        <v>402.56</v>
      </c>
      <c r="N51">
        <f>DAY(InputData[[#This Row],[DATE]])</f>
        <v>25</v>
      </c>
      <c r="O51" t="str">
        <f>TEXT(InputData[[#This Row],[DATE]],"mmm")</f>
        <v>Feb</v>
      </c>
      <c r="P51">
        <f t="shared" si="0"/>
        <v>2021</v>
      </c>
    </row>
    <row r="52" spans="1:16">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0">
        <f>VLOOKUP(InputData[[#This Row],[PRODUCT ID]],MasterData[],5,0)</f>
        <v>37</v>
      </c>
      <c r="K52" s="10">
        <f>VLOOKUP(InputData[[#This Row],[PRODUCT ID]],MasterData[],6,0)</f>
        <v>49.21</v>
      </c>
      <c r="L52" s="10">
        <f>InputData[[#This Row],[BUYING PRIZE]]*InputData[[#This Row],[QUANTITY]]</f>
        <v>407</v>
      </c>
      <c r="M52" s="10">
        <f>InputData[[#This Row],[SELLING PRICE]]*InputData[[#This Row],[QUANTITY]]*((1-InputData[[#This Row],[DISCOUNT %]]))</f>
        <v>541.31000000000006</v>
      </c>
      <c r="N52">
        <f>DAY(InputData[[#This Row],[DATE]])</f>
        <v>27</v>
      </c>
      <c r="O52" t="str">
        <f>TEXT(InputData[[#This Row],[DATE]],"mmm")</f>
        <v>Feb</v>
      </c>
      <c r="P52">
        <f t="shared" si="0"/>
        <v>2021</v>
      </c>
    </row>
    <row r="53" spans="1:16">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0">
        <f>VLOOKUP(InputData[[#This Row],[PRODUCT ID]],MasterData[],5,0)</f>
        <v>44</v>
      </c>
      <c r="K53" s="10">
        <f>VLOOKUP(InputData[[#This Row],[PRODUCT ID]],MasterData[],6,0)</f>
        <v>48.4</v>
      </c>
      <c r="L53" s="10">
        <f>InputData[[#This Row],[BUYING PRIZE]]*InputData[[#This Row],[QUANTITY]]</f>
        <v>44</v>
      </c>
      <c r="M53" s="10">
        <f>InputData[[#This Row],[SELLING PRICE]]*InputData[[#This Row],[QUANTITY]]*((1-InputData[[#This Row],[DISCOUNT %]]))</f>
        <v>48.4</v>
      </c>
      <c r="N53">
        <f>DAY(InputData[[#This Row],[DATE]])</f>
        <v>3</v>
      </c>
      <c r="O53" t="str">
        <f>TEXT(InputData[[#This Row],[DATE]],"mmm")</f>
        <v>Mar</v>
      </c>
      <c r="P53">
        <f t="shared" si="0"/>
        <v>2021</v>
      </c>
    </row>
    <row r="54" spans="1:16">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0">
        <f>VLOOKUP(InputData[[#This Row],[PRODUCT ID]],MasterData[],5,0)</f>
        <v>126</v>
      </c>
      <c r="K54" s="10">
        <f>VLOOKUP(InputData[[#This Row],[PRODUCT ID]],MasterData[],6,0)</f>
        <v>162.54</v>
      </c>
      <c r="L54" s="10">
        <f>InputData[[#This Row],[BUYING PRIZE]]*InputData[[#This Row],[QUANTITY]]</f>
        <v>1134</v>
      </c>
      <c r="M54" s="10">
        <f>InputData[[#This Row],[SELLING PRICE]]*InputData[[#This Row],[QUANTITY]]*((1-InputData[[#This Row],[DISCOUNT %]]))</f>
        <v>1462.86</v>
      </c>
      <c r="N54">
        <f>DAY(InputData[[#This Row],[DATE]])</f>
        <v>7</v>
      </c>
      <c r="O54" t="str">
        <f>TEXT(InputData[[#This Row],[DATE]],"mmm")</f>
        <v>Mar</v>
      </c>
      <c r="P54">
        <f t="shared" si="0"/>
        <v>2021</v>
      </c>
    </row>
    <row r="55" spans="1:16">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0">
        <f>VLOOKUP(InputData[[#This Row],[PRODUCT ID]],MasterData[],5,0)</f>
        <v>48</v>
      </c>
      <c r="K55" s="10">
        <f>VLOOKUP(InputData[[#This Row],[PRODUCT ID]],MasterData[],6,0)</f>
        <v>57.120000000000005</v>
      </c>
      <c r="L55" s="10">
        <f>InputData[[#This Row],[BUYING PRIZE]]*InputData[[#This Row],[QUANTITY]]</f>
        <v>288</v>
      </c>
      <c r="M55" s="10">
        <f>InputData[[#This Row],[SELLING PRICE]]*InputData[[#This Row],[QUANTITY]]*((1-InputData[[#This Row],[DISCOUNT %]]))</f>
        <v>342.72</v>
      </c>
      <c r="N55">
        <f>DAY(InputData[[#This Row],[DATE]])</f>
        <v>8</v>
      </c>
      <c r="O55" t="str">
        <f>TEXT(InputData[[#This Row],[DATE]],"mmm")</f>
        <v>Mar</v>
      </c>
      <c r="P55">
        <f t="shared" si="0"/>
        <v>2021</v>
      </c>
    </row>
    <row r="56" spans="1:16">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0">
        <f>VLOOKUP(InputData[[#This Row],[PRODUCT ID]],MasterData[],5,0)</f>
        <v>76</v>
      </c>
      <c r="K56" s="10">
        <f>VLOOKUP(InputData[[#This Row],[PRODUCT ID]],MasterData[],6,0)</f>
        <v>82.08</v>
      </c>
      <c r="L56" s="10">
        <f>InputData[[#This Row],[BUYING PRIZE]]*InputData[[#This Row],[QUANTITY]]</f>
        <v>684</v>
      </c>
      <c r="M56" s="10">
        <f>InputData[[#This Row],[SELLING PRICE]]*InputData[[#This Row],[QUANTITY]]*((1-InputData[[#This Row],[DISCOUNT %]]))</f>
        <v>738.72</v>
      </c>
      <c r="N56">
        <f>DAY(InputData[[#This Row],[DATE]])</f>
        <v>8</v>
      </c>
      <c r="O56" t="str">
        <f>TEXT(InputData[[#This Row],[DATE]],"mmm")</f>
        <v>Mar</v>
      </c>
      <c r="P56">
        <f t="shared" si="0"/>
        <v>2021</v>
      </c>
    </row>
    <row r="57" spans="1:16">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0">
        <f>VLOOKUP(InputData[[#This Row],[PRODUCT ID]],MasterData[],5,0)</f>
        <v>47</v>
      </c>
      <c r="K57" s="10">
        <f>VLOOKUP(InputData[[#This Row],[PRODUCT ID]],MasterData[],6,0)</f>
        <v>53.11</v>
      </c>
      <c r="L57" s="10">
        <f>InputData[[#This Row],[BUYING PRIZE]]*InputData[[#This Row],[QUANTITY]]</f>
        <v>282</v>
      </c>
      <c r="M57" s="10">
        <f>InputData[[#This Row],[SELLING PRICE]]*InputData[[#This Row],[QUANTITY]]*((1-InputData[[#This Row],[DISCOUNT %]]))</f>
        <v>318.65999999999997</v>
      </c>
      <c r="N57">
        <f>DAY(InputData[[#This Row],[DATE]])</f>
        <v>9</v>
      </c>
      <c r="O57" t="str">
        <f>TEXT(InputData[[#This Row],[DATE]],"mmm")</f>
        <v>Mar</v>
      </c>
      <c r="P57">
        <f t="shared" si="0"/>
        <v>2021</v>
      </c>
    </row>
    <row r="58" spans="1:16">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0">
        <f>VLOOKUP(InputData[[#This Row],[PRODUCT ID]],MasterData[],5,0)</f>
        <v>7</v>
      </c>
      <c r="K58" s="10">
        <f>VLOOKUP(InputData[[#This Row],[PRODUCT ID]],MasterData[],6,0)</f>
        <v>8.33</v>
      </c>
      <c r="L58" s="10">
        <f>InputData[[#This Row],[BUYING PRIZE]]*InputData[[#This Row],[QUANTITY]]</f>
        <v>77</v>
      </c>
      <c r="M58" s="10">
        <f>InputData[[#This Row],[SELLING PRICE]]*InputData[[#This Row],[QUANTITY]]*((1-InputData[[#This Row],[DISCOUNT %]]))</f>
        <v>91.63</v>
      </c>
      <c r="N58">
        <f>DAY(InputData[[#This Row],[DATE]])</f>
        <v>11</v>
      </c>
      <c r="O58" t="str">
        <f>TEXT(InputData[[#This Row],[DATE]],"mmm")</f>
        <v>Mar</v>
      </c>
      <c r="P58">
        <f t="shared" si="0"/>
        <v>2021</v>
      </c>
    </row>
    <row r="59" spans="1:16">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0">
        <f>VLOOKUP(InputData[[#This Row],[PRODUCT ID]],MasterData[],5,0)</f>
        <v>37</v>
      </c>
      <c r="K59" s="10">
        <f>VLOOKUP(InputData[[#This Row],[PRODUCT ID]],MasterData[],6,0)</f>
        <v>41.81</v>
      </c>
      <c r="L59" s="10">
        <f>InputData[[#This Row],[BUYING PRIZE]]*InputData[[#This Row],[QUANTITY]]</f>
        <v>370</v>
      </c>
      <c r="M59" s="10">
        <f>InputData[[#This Row],[SELLING PRICE]]*InputData[[#This Row],[QUANTITY]]*((1-InputData[[#This Row],[DISCOUNT %]]))</f>
        <v>418.1</v>
      </c>
      <c r="N59">
        <f>DAY(InputData[[#This Row],[DATE]])</f>
        <v>13</v>
      </c>
      <c r="O59" t="str">
        <f>TEXT(InputData[[#This Row],[DATE]],"mmm")</f>
        <v>Mar</v>
      </c>
      <c r="P59">
        <f t="shared" si="0"/>
        <v>2021</v>
      </c>
    </row>
    <row r="60" spans="1:16">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0">
        <f>VLOOKUP(InputData[[#This Row],[PRODUCT ID]],MasterData[],5,0)</f>
        <v>37</v>
      </c>
      <c r="K60" s="10">
        <f>VLOOKUP(InputData[[#This Row],[PRODUCT ID]],MasterData[],6,0)</f>
        <v>42.55</v>
      </c>
      <c r="L60" s="10">
        <f>InputData[[#This Row],[BUYING PRIZE]]*InputData[[#This Row],[QUANTITY]]</f>
        <v>407</v>
      </c>
      <c r="M60" s="10">
        <f>InputData[[#This Row],[SELLING PRICE]]*InputData[[#This Row],[QUANTITY]]*((1-InputData[[#This Row],[DISCOUNT %]]))</f>
        <v>468.04999999999995</v>
      </c>
      <c r="N60">
        <f>DAY(InputData[[#This Row],[DATE]])</f>
        <v>15</v>
      </c>
      <c r="O60" t="str">
        <f>TEXT(InputData[[#This Row],[DATE]],"mmm")</f>
        <v>Mar</v>
      </c>
      <c r="P60">
        <f t="shared" si="0"/>
        <v>2021</v>
      </c>
    </row>
    <row r="61" spans="1:16">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0">
        <f>VLOOKUP(InputData[[#This Row],[PRODUCT ID]],MasterData[],5,0)</f>
        <v>73</v>
      </c>
      <c r="K61" s="10">
        <f>VLOOKUP(InputData[[#This Row],[PRODUCT ID]],MasterData[],6,0)</f>
        <v>94.17</v>
      </c>
      <c r="L61" s="10">
        <f>InputData[[#This Row],[BUYING PRIZE]]*InputData[[#This Row],[QUANTITY]]</f>
        <v>1022</v>
      </c>
      <c r="M61" s="10">
        <f>InputData[[#This Row],[SELLING PRICE]]*InputData[[#This Row],[QUANTITY]]*((1-InputData[[#This Row],[DISCOUNT %]]))</f>
        <v>1318.38</v>
      </c>
      <c r="N61">
        <f>DAY(InputData[[#This Row],[DATE]])</f>
        <v>16</v>
      </c>
      <c r="O61" t="str">
        <f>TEXT(InputData[[#This Row],[DATE]],"mmm")</f>
        <v>Mar</v>
      </c>
      <c r="P61">
        <f t="shared" si="0"/>
        <v>2021</v>
      </c>
    </row>
    <row r="62" spans="1:16">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0">
        <f>VLOOKUP(InputData[[#This Row],[PRODUCT ID]],MasterData[],5,0)</f>
        <v>120</v>
      </c>
      <c r="K62" s="10">
        <f>VLOOKUP(InputData[[#This Row],[PRODUCT ID]],MasterData[],6,0)</f>
        <v>162</v>
      </c>
      <c r="L62" s="10">
        <f>InputData[[#This Row],[BUYING PRIZE]]*InputData[[#This Row],[QUANTITY]]</f>
        <v>960</v>
      </c>
      <c r="M62" s="10">
        <f>InputData[[#This Row],[SELLING PRICE]]*InputData[[#This Row],[QUANTITY]]*((1-InputData[[#This Row],[DISCOUNT %]]))</f>
        <v>1296</v>
      </c>
      <c r="N62">
        <f>DAY(InputData[[#This Row],[DATE]])</f>
        <v>18</v>
      </c>
      <c r="O62" t="str">
        <f>TEXT(InputData[[#This Row],[DATE]],"mmm")</f>
        <v>Mar</v>
      </c>
      <c r="P62">
        <f t="shared" si="0"/>
        <v>2021</v>
      </c>
    </row>
    <row r="63" spans="1:16">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0">
        <f>VLOOKUP(InputData[[#This Row],[PRODUCT ID]],MasterData[],5,0)</f>
        <v>37</v>
      </c>
      <c r="K63" s="10">
        <f>VLOOKUP(InputData[[#This Row],[PRODUCT ID]],MasterData[],6,0)</f>
        <v>41.81</v>
      </c>
      <c r="L63" s="10">
        <f>InputData[[#This Row],[BUYING PRIZE]]*InputData[[#This Row],[QUANTITY]]</f>
        <v>333</v>
      </c>
      <c r="M63" s="10">
        <f>InputData[[#This Row],[SELLING PRICE]]*InputData[[#This Row],[QUANTITY]]*((1-InputData[[#This Row],[DISCOUNT %]]))</f>
        <v>376.29</v>
      </c>
      <c r="N63">
        <f>DAY(InputData[[#This Row],[DATE]])</f>
        <v>19</v>
      </c>
      <c r="O63" t="str">
        <f>TEXT(InputData[[#This Row],[DATE]],"mmm")</f>
        <v>Mar</v>
      </c>
      <c r="P63">
        <f t="shared" si="0"/>
        <v>2021</v>
      </c>
    </row>
    <row r="64" spans="1:16">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0">
        <f>VLOOKUP(InputData[[#This Row],[PRODUCT ID]],MasterData[],5,0)</f>
        <v>61</v>
      </c>
      <c r="K64" s="10">
        <f>VLOOKUP(InputData[[#This Row],[PRODUCT ID]],MasterData[],6,0)</f>
        <v>76.25</v>
      </c>
      <c r="L64" s="10">
        <f>InputData[[#This Row],[BUYING PRIZE]]*InputData[[#This Row],[QUANTITY]]</f>
        <v>793</v>
      </c>
      <c r="M64" s="10">
        <f>InputData[[#This Row],[SELLING PRICE]]*InputData[[#This Row],[QUANTITY]]*((1-InputData[[#This Row],[DISCOUNT %]]))</f>
        <v>991.25</v>
      </c>
      <c r="N64">
        <f>DAY(InputData[[#This Row],[DATE]])</f>
        <v>21</v>
      </c>
      <c r="O64" t="str">
        <f>TEXT(InputData[[#This Row],[DATE]],"mmm")</f>
        <v>Mar</v>
      </c>
      <c r="P64">
        <f t="shared" si="0"/>
        <v>2021</v>
      </c>
    </row>
    <row r="65" spans="1:16">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0">
        <f>VLOOKUP(InputData[[#This Row],[PRODUCT ID]],MasterData[],5,0)</f>
        <v>37</v>
      </c>
      <c r="K65" s="10">
        <f>VLOOKUP(InputData[[#This Row],[PRODUCT ID]],MasterData[],6,0)</f>
        <v>42.55</v>
      </c>
      <c r="L65" s="10">
        <f>InputData[[#This Row],[BUYING PRIZE]]*InputData[[#This Row],[QUANTITY]]</f>
        <v>259</v>
      </c>
      <c r="M65" s="10">
        <f>InputData[[#This Row],[SELLING PRICE]]*InputData[[#This Row],[QUANTITY]]*((1-InputData[[#This Row],[DISCOUNT %]]))</f>
        <v>297.84999999999997</v>
      </c>
      <c r="N65">
        <f>DAY(InputData[[#This Row],[DATE]])</f>
        <v>21</v>
      </c>
      <c r="O65" t="str">
        <f>TEXT(InputData[[#This Row],[DATE]],"mmm")</f>
        <v>Mar</v>
      </c>
      <c r="P65">
        <f t="shared" si="0"/>
        <v>2021</v>
      </c>
    </row>
    <row r="66" spans="1:16">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0">
        <f>VLOOKUP(InputData[[#This Row],[PRODUCT ID]],MasterData[],5,0)</f>
        <v>105</v>
      </c>
      <c r="K66" s="10">
        <f>VLOOKUP(InputData[[#This Row],[PRODUCT ID]],MasterData[],6,0)</f>
        <v>142.80000000000001</v>
      </c>
      <c r="L66" s="10">
        <f>InputData[[#This Row],[BUYING PRIZE]]*InputData[[#This Row],[QUANTITY]]</f>
        <v>840</v>
      </c>
      <c r="M66" s="10">
        <f>InputData[[#This Row],[SELLING PRICE]]*InputData[[#This Row],[QUANTITY]]*((1-InputData[[#This Row],[DISCOUNT %]]))</f>
        <v>1142.4000000000001</v>
      </c>
      <c r="N66">
        <f>DAY(InputData[[#This Row],[DATE]])</f>
        <v>22</v>
      </c>
      <c r="O66" t="str">
        <f>TEXT(InputData[[#This Row],[DATE]],"mmm")</f>
        <v>Mar</v>
      </c>
      <c r="P66">
        <f t="shared" ref="P66:P129" si="1">YEAR(A66)</f>
        <v>2021</v>
      </c>
    </row>
    <row r="67" spans="1:16">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0">
        <f>VLOOKUP(InputData[[#This Row],[PRODUCT ID]],MasterData[],5,0)</f>
        <v>73</v>
      </c>
      <c r="K67" s="10">
        <f>VLOOKUP(InputData[[#This Row],[PRODUCT ID]],MasterData[],6,0)</f>
        <v>94.17</v>
      </c>
      <c r="L67" s="10">
        <f>InputData[[#This Row],[BUYING PRIZE]]*InputData[[#This Row],[QUANTITY]]</f>
        <v>292</v>
      </c>
      <c r="M67" s="10">
        <f>InputData[[#This Row],[SELLING PRICE]]*InputData[[#This Row],[QUANTITY]]*((1-InputData[[#This Row],[DISCOUNT %]]))</f>
        <v>376.68</v>
      </c>
      <c r="N67">
        <f>DAY(InputData[[#This Row],[DATE]])</f>
        <v>22</v>
      </c>
      <c r="O67" t="str">
        <f>TEXT(InputData[[#This Row],[DATE]],"mmm")</f>
        <v>Mar</v>
      </c>
      <c r="P67">
        <f t="shared" si="1"/>
        <v>2021</v>
      </c>
    </row>
    <row r="68" spans="1:16">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0">
        <f>VLOOKUP(InputData[[#This Row],[PRODUCT ID]],MasterData[],5,0)</f>
        <v>144</v>
      </c>
      <c r="K68" s="10">
        <f>VLOOKUP(InputData[[#This Row],[PRODUCT ID]],MasterData[],6,0)</f>
        <v>156.96</v>
      </c>
      <c r="L68" s="10">
        <f>InputData[[#This Row],[BUYING PRIZE]]*InputData[[#This Row],[QUANTITY]]</f>
        <v>2016</v>
      </c>
      <c r="M68" s="10">
        <f>InputData[[#This Row],[SELLING PRICE]]*InputData[[#This Row],[QUANTITY]]*((1-InputData[[#This Row],[DISCOUNT %]]))</f>
        <v>2197.44</v>
      </c>
      <c r="N68">
        <f>DAY(InputData[[#This Row],[DATE]])</f>
        <v>25</v>
      </c>
      <c r="O68" t="str">
        <f>TEXT(InputData[[#This Row],[DATE]],"mmm")</f>
        <v>Mar</v>
      </c>
      <c r="P68">
        <f t="shared" si="1"/>
        <v>2021</v>
      </c>
    </row>
    <row r="69" spans="1:16">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0">
        <f>VLOOKUP(InputData[[#This Row],[PRODUCT ID]],MasterData[],5,0)</f>
        <v>75</v>
      </c>
      <c r="K69" s="10">
        <f>VLOOKUP(InputData[[#This Row],[PRODUCT ID]],MasterData[],6,0)</f>
        <v>85.5</v>
      </c>
      <c r="L69" s="10">
        <f>InputData[[#This Row],[BUYING PRIZE]]*InputData[[#This Row],[QUANTITY]]</f>
        <v>300</v>
      </c>
      <c r="M69" s="10">
        <f>InputData[[#This Row],[SELLING PRICE]]*InputData[[#This Row],[QUANTITY]]*((1-InputData[[#This Row],[DISCOUNT %]]))</f>
        <v>342</v>
      </c>
      <c r="N69">
        <f>DAY(InputData[[#This Row],[DATE]])</f>
        <v>25</v>
      </c>
      <c r="O69" t="str">
        <f>TEXT(InputData[[#This Row],[DATE]],"mmm")</f>
        <v>Mar</v>
      </c>
      <c r="P69">
        <f t="shared" si="1"/>
        <v>2021</v>
      </c>
    </row>
    <row r="70" spans="1:16">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0">
        <f>VLOOKUP(InputData[[#This Row],[PRODUCT ID]],MasterData[],5,0)</f>
        <v>47</v>
      </c>
      <c r="K70" s="10">
        <f>VLOOKUP(InputData[[#This Row],[PRODUCT ID]],MasterData[],6,0)</f>
        <v>53.11</v>
      </c>
      <c r="L70" s="10">
        <f>InputData[[#This Row],[BUYING PRIZE]]*InputData[[#This Row],[QUANTITY]]</f>
        <v>376</v>
      </c>
      <c r="M70" s="10">
        <f>InputData[[#This Row],[SELLING PRICE]]*InputData[[#This Row],[QUANTITY]]*((1-InputData[[#This Row],[DISCOUNT %]]))</f>
        <v>424.88</v>
      </c>
      <c r="N70">
        <f>DAY(InputData[[#This Row],[DATE]])</f>
        <v>25</v>
      </c>
      <c r="O70" t="str">
        <f>TEXT(InputData[[#This Row],[DATE]],"mmm")</f>
        <v>Mar</v>
      </c>
      <c r="P70">
        <f t="shared" si="1"/>
        <v>2021</v>
      </c>
    </row>
    <row r="71" spans="1:16">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0">
        <f>VLOOKUP(InputData[[#This Row],[PRODUCT ID]],MasterData[],5,0)</f>
        <v>72</v>
      </c>
      <c r="K71" s="10">
        <f>VLOOKUP(InputData[[#This Row],[PRODUCT ID]],MasterData[],6,0)</f>
        <v>79.92</v>
      </c>
      <c r="L71" s="10">
        <f>InputData[[#This Row],[BUYING PRIZE]]*InputData[[#This Row],[QUANTITY]]</f>
        <v>144</v>
      </c>
      <c r="M71" s="10">
        <f>InputData[[#This Row],[SELLING PRICE]]*InputData[[#This Row],[QUANTITY]]*((1-InputData[[#This Row],[DISCOUNT %]]))</f>
        <v>159.84</v>
      </c>
      <c r="N71">
        <f>DAY(InputData[[#This Row],[DATE]])</f>
        <v>25</v>
      </c>
      <c r="O71" t="str">
        <f>TEXT(InputData[[#This Row],[DATE]],"mmm")</f>
        <v>Mar</v>
      </c>
      <c r="P71">
        <f t="shared" si="1"/>
        <v>2021</v>
      </c>
    </row>
    <row r="72" spans="1:16">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0">
        <f>VLOOKUP(InputData[[#This Row],[PRODUCT ID]],MasterData[],5,0)</f>
        <v>98</v>
      </c>
      <c r="K72" s="10">
        <f>VLOOKUP(InputData[[#This Row],[PRODUCT ID]],MasterData[],6,0)</f>
        <v>103.88</v>
      </c>
      <c r="L72" s="10">
        <f>InputData[[#This Row],[BUYING PRIZE]]*InputData[[#This Row],[QUANTITY]]</f>
        <v>392</v>
      </c>
      <c r="M72" s="10">
        <f>InputData[[#This Row],[SELLING PRICE]]*InputData[[#This Row],[QUANTITY]]*((1-InputData[[#This Row],[DISCOUNT %]]))</f>
        <v>415.52</v>
      </c>
      <c r="N72">
        <f>DAY(InputData[[#This Row],[DATE]])</f>
        <v>26</v>
      </c>
      <c r="O72" t="str">
        <f>TEXT(InputData[[#This Row],[DATE]],"mmm")</f>
        <v>Mar</v>
      </c>
      <c r="P72">
        <f t="shared" si="1"/>
        <v>2021</v>
      </c>
    </row>
    <row r="73" spans="1:16">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0">
        <f>VLOOKUP(InputData[[#This Row],[PRODUCT ID]],MasterData[],5,0)</f>
        <v>120</v>
      </c>
      <c r="K73" s="10">
        <f>VLOOKUP(InputData[[#This Row],[PRODUCT ID]],MasterData[],6,0)</f>
        <v>162</v>
      </c>
      <c r="L73" s="10">
        <f>InputData[[#This Row],[BUYING PRIZE]]*InputData[[#This Row],[QUANTITY]]</f>
        <v>120</v>
      </c>
      <c r="M73" s="10">
        <f>InputData[[#This Row],[SELLING PRICE]]*InputData[[#This Row],[QUANTITY]]*((1-InputData[[#This Row],[DISCOUNT %]]))</f>
        <v>162</v>
      </c>
      <c r="N73">
        <f>DAY(InputData[[#This Row],[DATE]])</f>
        <v>26</v>
      </c>
      <c r="O73" t="str">
        <f>TEXT(InputData[[#This Row],[DATE]],"mmm")</f>
        <v>Mar</v>
      </c>
      <c r="P73">
        <f t="shared" si="1"/>
        <v>2021</v>
      </c>
    </row>
    <row r="74" spans="1:16">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0">
        <f>VLOOKUP(InputData[[#This Row],[PRODUCT ID]],MasterData[],5,0)</f>
        <v>148</v>
      </c>
      <c r="K74" s="10">
        <f>VLOOKUP(InputData[[#This Row],[PRODUCT ID]],MasterData[],6,0)</f>
        <v>164.28</v>
      </c>
      <c r="L74" s="10">
        <f>InputData[[#This Row],[BUYING PRIZE]]*InputData[[#This Row],[QUANTITY]]</f>
        <v>1332</v>
      </c>
      <c r="M74" s="10">
        <f>InputData[[#This Row],[SELLING PRICE]]*InputData[[#This Row],[QUANTITY]]*((1-InputData[[#This Row],[DISCOUNT %]]))</f>
        <v>1478.52</v>
      </c>
      <c r="N74">
        <f>DAY(InputData[[#This Row],[DATE]])</f>
        <v>26</v>
      </c>
      <c r="O74" t="str">
        <f>TEXT(InputData[[#This Row],[DATE]],"mmm")</f>
        <v>Mar</v>
      </c>
      <c r="P74">
        <f t="shared" si="1"/>
        <v>2021</v>
      </c>
    </row>
    <row r="75" spans="1:16">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0">
        <f>VLOOKUP(InputData[[#This Row],[PRODUCT ID]],MasterData[],5,0)</f>
        <v>148</v>
      </c>
      <c r="K75" s="10">
        <f>VLOOKUP(InputData[[#This Row],[PRODUCT ID]],MasterData[],6,0)</f>
        <v>201.28</v>
      </c>
      <c r="L75" s="10">
        <f>InputData[[#This Row],[BUYING PRIZE]]*InputData[[#This Row],[QUANTITY]]</f>
        <v>444</v>
      </c>
      <c r="M75" s="10">
        <f>InputData[[#This Row],[SELLING PRICE]]*InputData[[#This Row],[QUANTITY]]*((1-InputData[[#This Row],[DISCOUNT %]]))</f>
        <v>603.84</v>
      </c>
      <c r="N75">
        <f>DAY(InputData[[#This Row],[DATE]])</f>
        <v>27</v>
      </c>
      <c r="O75" t="str">
        <f>TEXT(InputData[[#This Row],[DATE]],"mmm")</f>
        <v>Mar</v>
      </c>
      <c r="P75">
        <f t="shared" si="1"/>
        <v>2021</v>
      </c>
    </row>
    <row r="76" spans="1:16">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0">
        <f>VLOOKUP(InputData[[#This Row],[PRODUCT ID]],MasterData[],5,0)</f>
        <v>43</v>
      </c>
      <c r="K76" s="10">
        <f>VLOOKUP(InputData[[#This Row],[PRODUCT ID]],MasterData[],6,0)</f>
        <v>47.730000000000004</v>
      </c>
      <c r="L76" s="10">
        <f>InputData[[#This Row],[BUYING PRIZE]]*InputData[[#This Row],[QUANTITY]]</f>
        <v>344</v>
      </c>
      <c r="M76" s="10">
        <f>InputData[[#This Row],[SELLING PRICE]]*InputData[[#This Row],[QUANTITY]]*((1-InputData[[#This Row],[DISCOUNT %]]))</f>
        <v>381.84000000000003</v>
      </c>
      <c r="N76">
        <f>DAY(InputData[[#This Row],[DATE]])</f>
        <v>28</v>
      </c>
      <c r="O76" t="str">
        <f>TEXT(InputData[[#This Row],[DATE]],"mmm")</f>
        <v>Mar</v>
      </c>
      <c r="P76">
        <f t="shared" si="1"/>
        <v>2021</v>
      </c>
    </row>
    <row r="77" spans="1:16">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0">
        <f>VLOOKUP(InputData[[#This Row],[PRODUCT ID]],MasterData[],5,0)</f>
        <v>72</v>
      </c>
      <c r="K77" s="10">
        <f>VLOOKUP(InputData[[#This Row],[PRODUCT ID]],MasterData[],6,0)</f>
        <v>79.92</v>
      </c>
      <c r="L77" s="10">
        <f>InputData[[#This Row],[BUYING PRIZE]]*InputData[[#This Row],[QUANTITY]]</f>
        <v>72</v>
      </c>
      <c r="M77" s="10">
        <f>InputData[[#This Row],[SELLING PRICE]]*InputData[[#This Row],[QUANTITY]]*((1-InputData[[#This Row],[DISCOUNT %]]))</f>
        <v>79.92</v>
      </c>
      <c r="N77">
        <f>DAY(InputData[[#This Row],[DATE]])</f>
        <v>30</v>
      </c>
      <c r="O77" t="str">
        <f>TEXT(InputData[[#This Row],[DATE]],"mmm")</f>
        <v>Mar</v>
      </c>
      <c r="P77">
        <f t="shared" si="1"/>
        <v>2021</v>
      </c>
    </row>
    <row r="78" spans="1:16">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0">
        <f>VLOOKUP(InputData[[#This Row],[PRODUCT ID]],MasterData[],5,0)</f>
        <v>120</v>
      </c>
      <c r="K78" s="10">
        <f>VLOOKUP(InputData[[#This Row],[PRODUCT ID]],MasterData[],6,0)</f>
        <v>162</v>
      </c>
      <c r="L78" s="10">
        <f>InputData[[#This Row],[BUYING PRIZE]]*InputData[[#This Row],[QUANTITY]]</f>
        <v>360</v>
      </c>
      <c r="M78" s="10">
        <f>InputData[[#This Row],[SELLING PRICE]]*InputData[[#This Row],[QUANTITY]]*((1-InputData[[#This Row],[DISCOUNT %]]))</f>
        <v>486</v>
      </c>
      <c r="N78">
        <f>DAY(InputData[[#This Row],[DATE]])</f>
        <v>31</v>
      </c>
      <c r="O78" t="str">
        <f>TEXT(InputData[[#This Row],[DATE]],"mmm")</f>
        <v>Mar</v>
      </c>
      <c r="P78">
        <f t="shared" si="1"/>
        <v>2021</v>
      </c>
    </row>
    <row r="79" spans="1:16">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0">
        <f>VLOOKUP(InputData[[#This Row],[PRODUCT ID]],MasterData[],5,0)</f>
        <v>90</v>
      </c>
      <c r="K79" s="10">
        <f>VLOOKUP(InputData[[#This Row],[PRODUCT ID]],MasterData[],6,0)</f>
        <v>115.2</v>
      </c>
      <c r="L79" s="10">
        <f>InputData[[#This Row],[BUYING PRIZE]]*InputData[[#This Row],[QUANTITY]]</f>
        <v>360</v>
      </c>
      <c r="M79" s="10">
        <f>InputData[[#This Row],[SELLING PRICE]]*InputData[[#This Row],[QUANTITY]]*((1-InputData[[#This Row],[DISCOUNT %]]))</f>
        <v>460.8</v>
      </c>
      <c r="N79">
        <f>DAY(InputData[[#This Row],[DATE]])</f>
        <v>4</v>
      </c>
      <c r="O79" t="str">
        <f>TEXT(InputData[[#This Row],[DATE]],"mmm")</f>
        <v>Apr</v>
      </c>
      <c r="P79">
        <f t="shared" si="1"/>
        <v>2021</v>
      </c>
    </row>
    <row r="80" spans="1:16">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0">
        <f>VLOOKUP(InputData[[#This Row],[PRODUCT ID]],MasterData[],5,0)</f>
        <v>6</v>
      </c>
      <c r="K80" s="10">
        <f>VLOOKUP(InputData[[#This Row],[PRODUCT ID]],MasterData[],6,0)</f>
        <v>7.8599999999999994</v>
      </c>
      <c r="L80" s="10">
        <f>InputData[[#This Row],[BUYING PRIZE]]*InputData[[#This Row],[QUANTITY]]</f>
        <v>54</v>
      </c>
      <c r="M80" s="10">
        <f>InputData[[#This Row],[SELLING PRICE]]*InputData[[#This Row],[QUANTITY]]*((1-InputData[[#This Row],[DISCOUNT %]]))</f>
        <v>70.739999999999995</v>
      </c>
      <c r="N80">
        <f>DAY(InputData[[#This Row],[DATE]])</f>
        <v>4</v>
      </c>
      <c r="O80" t="str">
        <f>TEXT(InputData[[#This Row],[DATE]],"mmm")</f>
        <v>Apr</v>
      </c>
      <c r="P80">
        <f t="shared" si="1"/>
        <v>2021</v>
      </c>
    </row>
    <row r="81" spans="1:16">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0">
        <f>VLOOKUP(InputData[[#This Row],[PRODUCT ID]],MasterData[],5,0)</f>
        <v>93</v>
      </c>
      <c r="K81" s="10">
        <f>VLOOKUP(InputData[[#This Row],[PRODUCT ID]],MasterData[],6,0)</f>
        <v>104.16</v>
      </c>
      <c r="L81" s="10">
        <f>InputData[[#This Row],[BUYING PRIZE]]*InputData[[#This Row],[QUANTITY]]</f>
        <v>1395</v>
      </c>
      <c r="M81" s="10">
        <f>InputData[[#This Row],[SELLING PRICE]]*InputData[[#This Row],[QUANTITY]]*((1-InputData[[#This Row],[DISCOUNT %]]))</f>
        <v>1562.3999999999999</v>
      </c>
      <c r="N81">
        <f>DAY(InputData[[#This Row],[DATE]])</f>
        <v>5</v>
      </c>
      <c r="O81" t="str">
        <f>TEXT(InputData[[#This Row],[DATE]],"mmm")</f>
        <v>Apr</v>
      </c>
      <c r="P81">
        <f t="shared" si="1"/>
        <v>2021</v>
      </c>
    </row>
    <row r="82" spans="1:16">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0">
        <f>VLOOKUP(InputData[[#This Row],[PRODUCT ID]],MasterData[],5,0)</f>
        <v>133</v>
      </c>
      <c r="K82" s="10">
        <f>VLOOKUP(InputData[[#This Row],[PRODUCT ID]],MasterData[],6,0)</f>
        <v>155.61000000000001</v>
      </c>
      <c r="L82" s="10">
        <f>InputData[[#This Row],[BUYING PRIZE]]*InputData[[#This Row],[QUANTITY]]</f>
        <v>399</v>
      </c>
      <c r="M82" s="10">
        <f>InputData[[#This Row],[SELLING PRICE]]*InputData[[#This Row],[QUANTITY]]*((1-InputData[[#This Row],[DISCOUNT %]]))</f>
        <v>466.83000000000004</v>
      </c>
      <c r="N82">
        <f>DAY(InputData[[#This Row],[DATE]])</f>
        <v>9</v>
      </c>
      <c r="O82" t="str">
        <f>TEXT(InputData[[#This Row],[DATE]],"mmm")</f>
        <v>Apr</v>
      </c>
      <c r="P82">
        <f t="shared" si="1"/>
        <v>2021</v>
      </c>
    </row>
    <row r="83" spans="1:16">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0">
        <f>VLOOKUP(InputData[[#This Row],[PRODUCT ID]],MasterData[],5,0)</f>
        <v>121</v>
      </c>
      <c r="K83" s="10">
        <f>VLOOKUP(InputData[[#This Row],[PRODUCT ID]],MasterData[],6,0)</f>
        <v>141.57</v>
      </c>
      <c r="L83" s="10">
        <f>InputData[[#This Row],[BUYING PRIZE]]*InputData[[#This Row],[QUANTITY]]</f>
        <v>1694</v>
      </c>
      <c r="M83" s="10">
        <f>InputData[[#This Row],[SELLING PRICE]]*InputData[[#This Row],[QUANTITY]]*((1-InputData[[#This Row],[DISCOUNT %]]))</f>
        <v>1981.98</v>
      </c>
      <c r="N83">
        <f>DAY(InputData[[#This Row],[DATE]])</f>
        <v>10</v>
      </c>
      <c r="O83" t="str">
        <f>TEXT(InputData[[#This Row],[DATE]],"mmm")</f>
        <v>Apr</v>
      </c>
      <c r="P83">
        <f t="shared" si="1"/>
        <v>2021</v>
      </c>
    </row>
    <row r="84" spans="1:16">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0">
        <f>VLOOKUP(InputData[[#This Row],[PRODUCT ID]],MasterData[],5,0)</f>
        <v>67</v>
      </c>
      <c r="K84" s="10">
        <f>VLOOKUP(InputData[[#This Row],[PRODUCT ID]],MasterData[],6,0)</f>
        <v>85.76</v>
      </c>
      <c r="L84" s="10">
        <f>InputData[[#This Row],[BUYING PRIZE]]*InputData[[#This Row],[QUANTITY]]</f>
        <v>201</v>
      </c>
      <c r="M84" s="10">
        <f>InputData[[#This Row],[SELLING PRICE]]*InputData[[#This Row],[QUANTITY]]*((1-InputData[[#This Row],[DISCOUNT %]]))</f>
        <v>257.28000000000003</v>
      </c>
      <c r="N84">
        <f>DAY(InputData[[#This Row],[DATE]])</f>
        <v>12</v>
      </c>
      <c r="O84" t="str">
        <f>TEXT(InputData[[#This Row],[DATE]],"mmm")</f>
        <v>Apr</v>
      </c>
      <c r="P84">
        <f t="shared" si="1"/>
        <v>2021</v>
      </c>
    </row>
    <row r="85" spans="1:16">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0">
        <f>VLOOKUP(InputData[[#This Row],[PRODUCT ID]],MasterData[],5,0)</f>
        <v>47</v>
      </c>
      <c r="K85" s="10">
        <f>VLOOKUP(InputData[[#This Row],[PRODUCT ID]],MasterData[],6,0)</f>
        <v>53.11</v>
      </c>
      <c r="L85" s="10">
        <f>InputData[[#This Row],[BUYING PRIZE]]*InputData[[#This Row],[QUANTITY]]</f>
        <v>188</v>
      </c>
      <c r="M85" s="10">
        <f>InputData[[#This Row],[SELLING PRICE]]*InputData[[#This Row],[QUANTITY]]*((1-InputData[[#This Row],[DISCOUNT %]]))</f>
        <v>212.44</v>
      </c>
      <c r="N85">
        <f>DAY(InputData[[#This Row],[DATE]])</f>
        <v>12</v>
      </c>
      <c r="O85" t="str">
        <f>TEXT(InputData[[#This Row],[DATE]],"mmm")</f>
        <v>Apr</v>
      </c>
      <c r="P85">
        <f t="shared" si="1"/>
        <v>2021</v>
      </c>
    </row>
    <row r="86" spans="1:16">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0">
        <f>VLOOKUP(InputData[[#This Row],[PRODUCT ID]],MasterData[],5,0)</f>
        <v>48</v>
      </c>
      <c r="K86" s="10">
        <f>VLOOKUP(InputData[[#This Row],[PRODUCT ID]],MasterData[],6,0)</f>
        <v>57.120000000000005</v>
      </c>
      <c r="L86" s="10">
        <f>InputData[[#This Row],[BUYING PRIZE]]*InputData[[#This Row],[QUANTITY]]</f>
        <v>432</v>
      </c>
      <c r="M86" s="10">
        <f>InputData[[#This Row],[SELLING PRICE]]*InputData[[#This Row],[QUANTITY]]*((1-InputData[[#This Row],[DISCOUNT %]]))</f>
        <v>514.08000000000004</v>
      </c>
      <c r="N86">
        <f>DAY(InputData[[#This Row],[DATE]])</f>
        <v>12</v>
      </c>
      <c r="O86" t="str">
        <f>TEXT(InputData[[#This Row],[DATE]],"mmm")</f>
        <v>Apr</v>
      </c>
      <c r="P86">
        <f t="shared" si="1"/>
        <v>2021</v>
      </c>
    </row>
    <row r="87" spans="1:16">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0">
        <f>VLOOKUP(InputData[[#This Row],[PRODUCT ID]],MasterData[],5,0)</f>
        <v>95</v>
      </c>
      <c r="K87" s="10">
        <f>VLOOKUP(InputData[[#This Row],[PRODUCT ID]],MasterData[],6,0)</f>
        <v>119.7</v>
      </c>
      <c r="L87" s="10">
        <f>InputData[[#This Row],[BUYING PRIZE]]*InputData[[#This Row],[QUANTITY]]</f>
        <v>1235</v>
      </c>
      <c r="M87" s="10">
        <f>InputData[[#This Row],[SELLING PRICE]]*InputData[[#This Row],[QUANTITY]]*((1-InputData[[#This Row],[DISCOUNT %]]))</f>
        <v>1556.1000000000001</v>
      </c>
      <c r="N87">
        <f>DAY(InputData[[#This Row],[DATE]])</f>
        <v>12</v>
      </c>
      <c r="O87" t="str">
        <f>TEXT(InputData[[#This Row],[DATE]],"mmm")</f>
        <v>Apr</v>
      </c>
      <c r="P87">
        <f t="shared" si="1"/>
        <v>2021</v>
      </c>
    </row>
    <row r="88" spans="1:16">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0">
        <f>VLOOKUP(InputData[[#This Row],[PRODUCT ID]],MasterData[],5,0)</f>
        <v>134</v>
      </c>
      <c r="K88" s="10">
        <f>VLOOKUP(InputData[[#This Row],[PRODUCT ID]],MasterData[],6,0)</f>
        <v>156.78</v>
      </c>
      <c r="L88" s="10">
        <f>InputData[[#This Row],[BUYING PRIZE]]*InputData[[#This Row],[QUANTITY]]</f>
        <v>402</v>
      </c>
      <c r="M88" s="10">
        <f>InputData[[#This Row],[SELLING PRICE]]*InputData[[#This Row],[QUANTITY]]*((1-InputData[[#This Row],[DISCOUNT %]]))</f>
        <v>470.34000000000003</v>
      </c>
      <c r="N88">
        <f>DAY(InputData[[#This Row],[DATE]])</f>
        <v>15</v>
      </c>
      <c r="O88" t="str">
        <f>TEXT(InputData[[#This Row],[DATE]],"mmm")</f>
        <v>Apr</v>
      </c>
      <c r="P88">
        <f t="shared" si="1"/>
        <v>2021</v>
      </c>
    </row>
    <row r="89" spans="1:16">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0">
        <f>VLOOKUP(InputData[[#This Row],[PRODUCT ID]],MasterData[],5,0)</f>
        <v>37</v>
      </c>
      <c r="K89" s="10">
        <f>VLOOKUP(InputData[[#This Row],[PRODUCT ID]],MasterData[],6,0)</f>
        <v>49.21</v>
      </c>
      <c r="L89" s="10">
        <f>InputData[[#This Row],[BUYING PRIZE]]*InputData[[#This Row],[QUANTITY]]</f>
        <v>555</v>
      </c>
      <c r="M89" s="10">
        <f>InputData[[#This Row],[SELLING PRICE]]*InputData[[#This Row],[QUANTITY]]*((1-InputData[[#This Row],[DISCOUNT %]]))</f>
        <v>738.15</v>
      </c>
      <c r="N89">
        <f>DAY(InputData[[#This Row],[DATE]])</f>
        <v>16</v>
      </c>
      <c r="O89" t="str">
        <f>TEXT(InputData[[#This Row],[DATE]],"mmm")</f>
        <v>Apr</v>
      </c>
      <c r="P89">
        <f t="shared" si="1"/>
        <v>2021</v>
      </c>
    </row>
    <row r="90" spans="1:16">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0">
        <f>VLOOKUP(InputData[[#This Row],[PRODUCT ID]],MasterData[],5,0)</f>
        <v>72</v>
      </c>
      <c r="K90" s="10">
        <f>VLOOKUP(InputData[[#This Row],[PRODUCT ID]],MasterData[],6,0)</f>
        <v>79.92</v>
      </c>
      <c r="L90" s="10">
        <f>InputData[[#This Row],[BUYING PRIZE]]*InputData[[#This Row],[QUANTITY]]</f>
        <v>648</v>
      </c>
      <c r="M90" s="10">
        <f>InputData[[#This Row],[SELLING PRICE]]*InputData[[#This Row],[QUANTITY]]*((1-InputData[[#This Row],[DISCOUNT %]]))</f>
        <v>719.28</v>
      </c>
      <c r="N90">
        <f>DAY(InputData[[#This Row],[DATE]])</f>
        <v>18</v>
      </c>
      <c r="O90" t="str">
        <f>TEXT(InputData[[#This Row],[DATE]],"mmm")</f>
        <v>Apr</v>
      </c>
      <c r="P90">
        <f t="shared" si="1"/>
        <v>2021</v>
      </c>
    </row>
    <row r="91" spans="1:16">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0">
        <f>VLOOKUP(InputData[[#This Row],[PRODUCT ID]],MasterData[],5,0)</f>
        <v>150</v>
      </c>
      <c r="K91" s="10">
        <f>VLOOKUP(InputData[[#This Row],[PRODUCT ID]],MasterData[],6,0)</f>
        <v>210</v>
      </c>
      <c r="L91" s="10">
        <f>InputData[[#This Row],[BUYING PRIZE]]*InputData[[#This Row],[QUANTITY]]</f>
        <v>1950</v>
      </c>
      <c r="M91" s="10">
        <f>InputData[[#This Row],[SELLING PRICE]]*InputData[[#This Row],[QUANTITY]]*((1-InputData[[#This Row],[DISCOUNT %]]))</f>
        <v>2730</v>
      </c>
      <c r="N91">
        <f>DAY(InputData[[#This Row],[DATE]])</f>
        <v>18</v>
      </c>
      <c r="O91" t="str">
        <f>TEXT(InputData[[#This Row],[DATE]],"mmm")</f>
        <v>Apr</v>
      </c>
      <c r="P91">
        <f t="shared" si="1"/>
        <v>2021</v>
      </c>
    </row>
    <row r="92" spans="1:16">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0">
        <f>VLOOKUP(InputData[[#This Row],[PRODUCT ID]],MasterData[],5,0)</f>
        <v>120</v>
      </c>
      <c r="K92" s="10">
        <f>VLOOKUP(InputData[[#This Row],[PRODUCT ID]],MasterData[],6,0)</f>
        <v>162</v>
      </c>
      <c r="L92" s="10">
        <f>InputData[[#This Row],[BUYING PRIZE]]*InputData[[#This Row],[QUANTITY]]</f>
        <v>720</v>
      </c>
      <c r="M92" s="10">
        <f>InputData[[#This Row],[SELLING PRICE]]*InputData[[#This Row],[QUANTITY]]*((1-InputData[[#This Row],[DISCOUNT %]]))</f>
        <v>972</v>
      </c>
      <c r="N92">
        <f>DAY(InputData[[#This Row],[DATE]])</f>
        <v>23</v>
      </c>
      <c r="O92" t="str">
        <f>TEXT(InputData[[#This Row],[DATE]],"mmm")</f>
        <v>Apr</v>
      </c>
      <c r="P92">
        <f t="shared" si="1"/>
        <v>2021</v>
      </c>
    </row>
    <row r="93" spans="1:16">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0">
        <f>VLOOKUP(InputData[[#This Row],[PRODUCT ID]],MasterData[],5,0)</f>
        <v>37</v>
      </c>
      <c r="K93" s="10">
        <f>VLOOKUP(InputData[[#This Row],[PRODUCT ID]],MasterData[],6,0)</f>
        <v>41.81</v>
      </c>
      <c r="L93" s="10">
        <f>InputData[[#This Row],[BUYING PRIZE]]*InputData[[#This Row],[QUANTITY]]</f>
        <v>370</v>
      </c>
      <c r="M93" s="10">
        <f>InputData[[#This Row],[SELLING PRICE]]*InputData[[#This Row],[QUANTITY]]*((1-InputData[[#This Row],[DISCOUNT %]]))</f>
        <v>418.1</v>
      </c>
      <c r="N93">
        <f>DAY(InputData[[#This Row],[DATE]])</f>
        <v>23</v>
      </c>
      <c r="O93" t="str">
        <f>TEXT(InputData[[#This Row],[DATE]],"mmm")</f>
        <v>Apr</v>
      </c>
      <c r="P93">
        <f t="shared" si="1"/>
        <v>2021</v>
      </c>
    </row>
    <row r="94" spans="1:16">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0">
        <f>VLOOKUP(InputData[[#This Row],[PRODUCT ID]],MasterData[],5,0)</f>
        <v>148</v>
      </c>
      <c r="K94" s="10">
        <f>VLOOKUP(InputData[[#This Row],[PRODUCT ID]],MasterData[],6,0)</f>
        <v>201.28</v>
      </c>
      <c r="L94" s="10">
        <f>InputData[[#This Row],[BUYING PRIZE]]*InputData[[#This Row],[QUANTITY]]</f>
        <v>296</v>
      </c>
      <c r="M94" s="10">
        <f>InputData[[#This Row],[SELLING PRICE]]*InputData[[#This Row],[QUANTITY]]*((1-InputData[[#This Row],[DISCOUNT %]]))</f>
        <v>402.56</v>
      </c>
      <c r="N94">
        <f>DAY(InputData[[#This Row],[DATE]])</f>
        <v>24</v>
      </c>
      <c r="O94" t="str">
        <f>TEXT(InputData[[#This Row],[DATE]],"mmm")</f>
        <v>Apr</v>
      </c>
      <c r="P94">
        <f t="shared" si="1"/>
        <v>2021</v>
      </c>
    </row>
    <row r="95" spans="1:16">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0">
        <f>VLOOKUP(InputData[[#This Row],[PRODUCT ID]],MasterData[],5,0)</f>
        <v>67</v>
      </c>
      <c r="K95" s="10">
        <f>VLOOKUP(InputData[[#This Row],[PRODUCT ID]],MasterData[],6,0)</f>
        <v>85.76</v>
      </c>
      <c r="L95" s="10">
        <f>InputData[[#This Row],[BUYING PRIZE]]*InputData[[#This Row],[QUANTITY]]</f>
        <v>201</v>
      </c>
      <c r="M95" s="10">
        <f>InputData[[#This Row],[SELLING PRICE]]*InputData[[#This Row],[QUANTITY]]*((1-InputData[[#This Row],[DISCOUNT %]]))</f>
        <v>257.28000000000003</v>
      </c>
      <c r="N95">
        <f>DAY(InputData[[#This Row],[DATE]])</f>
        <v>26</v>
      </c>
      <c r="O95" t="str">
        <f>TEXT(InputData[[#This Row],[DATE]],"mmm")</f>
        <v>Apr</v>
      </c>
      <c r="P95">
        <f t="shared" si="1"/>
        <v>2021</v>
      </c>
    </row>
    <row r="96" spans="1:16">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0">
        <f>VLOOKUP(InputData[[#This Row],[PRODUCT ID]],MasterData[],5,0)</f>
        <v>148</v>
      </c>
      <c r="K96" s="10">
        <f>VLOOKUP(InputData[[#This Row],[PRODUCT ID]],MasterData[],6,0)</f>
        <v>201.28</v>
      </c>
      <c r="L96" s="10">
        <f>InputData[[#This Row],[BUYING PRIZE]]*InputData[[#This Row],[QUANTITY]]</f>
        <v>1036</v>
      </c>
      <c r="M96" s="10">
        <f>InputData[[#This Row],[SELLING PRICE]]*InputData[[#This Row],[QUANTITY]]*((1-InputData[[#This Row],[DISCOUNT %]]))</f>
        <v>1408.96</v>
      </c>
      <c r="N96">
        <f>DAY(InputData[[#This Row],[DATE]])</f>
        <v>29</v>
      </c>
      <c r="O96" t="str">
        <f>TEXT(InputData[[#This Row],[DATE]],"mmm")</f>
        <v>Apr</v>
      </c>
      <c r="P96">
        <f t="shared" si="1"/>
        <v>2021</v>
      </c>
    </row>
    <row r="97" spans="1:16">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0">
        <f>VLOOKUP(InputData[[#This Row],[PRODUCT ID]],MasterData[],5,0)</f>
        <v>47</v>
      </c>
      <c r="K97" s="10">
        <f>VLOOKUP(InputData[[#This Row],[PRODUCT ID]],MasterData[],6,0)</f>
        <v>53.11</v>
      </c>
      <c r="L97" s="10">
        <f>InputData[[#This Row],[BUYING PRIZE]]*InputData[[#This Row],[QUANTITY]]</f>
        <v>47</v>
      </c>
      <c r="M97" s="10">
        <f>InputData[[#This Row],[SELLING PRICE]]*InputData[[#This Row],[QUANTITY]]*((1-InputData[[#This Row],[DISCOUNT %]]))</f>
        <v>53.11</v>
      </c>
      <c r="N97">
        <f>DAY(InputData[[#This Row],[DATE]])</f>
        <v>30</v>
      </c>
      <c r="O97" t="str">
        <f>TEXT(InputData[[#This Row],[DATE]],"mmm")</f>
        <v>Apr</v>
      </c>
      <c r="P97">
        <f t="shared" si="1"/>
        <v>2021</v>
      </c>
    </row>
    <row r="98" spans="1:16">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0">
        <f>VLOOKUP(InputData[[#This Row],[PRODUCT ID]],MasterData[],5,0)</f>
        <v>37</v>
      </c>
      <c r="K98" s="10">
        <f>VLOOKUP(InputData[[#This Row],[PRODUCT ID]],MasterData[],6,0)</f>
        <v>49.21</v>
      </c>
      <c r="L98" s="10">
        <f>InputData[[#This Row],[BUYING PRIZE]]*InputData[[#This Row],[QUANTITY]]</f>
        <v>111</v>
      </c>
      <c r="M98" s="10">
        <f>InputData[[#This Row],[SELLING PRICE]]*InputData[[#This Row],[QUANTITY]]*((1-InputData[[#This Row],[DISCOUNT %]]))</f>
        <v>147.63</v>
      </c>
      <c r="N98">
        <f>DAY(InputData[[#This Row],[DATE]])</f>
        <v>1</v>
      </c>
      <c r="O98" t="str">
        <f>TEXT(InputData[[#This Row],[DATE]],"mmm")</f>
        <v>May</v>
      </c>
      <c r="P98">
        <f t="shared" si="1"/>
        <v>2021</v>
      </c>
    </row>
    <row r="99" spans="1:16">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0">
        <f>VLOOKUP(InputData[[#This Row],[PRODUCT ID]],MasterData[],5,0)</f>
        <v>120</v>
      </c>
      <c r="K99" s="10">
        <f>VLOOKUP(InputData[[#This Row],[PRODUCT ID]],MasterData[],6,0)</f>
        <v>162</v>
      </c>
      <c r="L99" s="10">
        <f>InputData[[#This Row],[BUYING PRIZE]]*InputData[[#This Row],[QUANTITY]]</f>
        <v>120</v>
      </c>
      <c r="M99" s="10">
        <f>InputData[[#This Row],[SELLING PRICE]]*InputData[[#This Row],[QUANTITY]]*((1-InputData[[#This Row],[DISCOUNT %]]))</f>
        <v>162</v>
      </c>
      <c r="N99">
        <f>DAY(InputData[[#This Row],[DATE]])</f>
        <v>1</v>
      </c>
      <c r="O99" t="str">
        <f>TEXT(InputData[[#This Row],[DATE]],"mmm")</f>
        <v>May</v>
      </c>
      <c r="P99">
        <f t="shared" si="1"/>
        <v>2021</v>
      </c>
    </row>
    <row r="100" spans="1:16">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0">
        <f>VLOOKUP(InputData[[#This Row],[PRODUCT ID]],MasterData[],5,0)</f>
        <v>55</v>
      </c>
      <c r="K100" s="10">
        <f>VLOOKUP(InputData[[#This Row],[PRODUCT ID]],MasterData[],6,0)</f>
        <v>58.3</v>
      </c>
      <c r="L100" s="10">
        <f>InputData[[#This Row],[BUYING PRIZE]]*InputData[[#This Row],[QUANTITY]]</f>
        <v>165</v>
      </c>
      <c r="M100" s="10">
        <f>InputData[[#This Row],[SELLING PRICE]]*InputData[[#This Row],[QUANTITY]]*((1-InputData[[#This Row],[DISCOUNT %]]))</f>
        <v>174.89999999999998</v>
      </c>
      <c r="N100">
        <f>DAY(InputData[[#This Row],[DATE]])</f>
        <v>3</v>
      </c>
      <c r="O100" t="str">
        <f>TEXT(InputData[[#This Row],[DATE]],"mmm")</f>
        <v>May</v>
      </c>
      <c r="P100">
        <f t="shared" si="1"/>
        <v>2021</v>
      </c>
    </row>
    <row r="101" spans="1:16">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0">
        <f>VLOOKUP(InputData[[#This Row],[PRODUCT ID]],MasterData[],5,0)</f>
        <v>12</v>
      </c>
      <c r="K101" s="10">
        <f>VLOOKUP(InputData[[#This Row],[PRODUCT ID]],MasterData[],6,0)</f>
        <v>15.719999999999999</v>
      </c>
      <c r="L101" s="10">
        <f>InputData[[#This Row],[BUYING PRIZE]]*InputData[[#This Row],[QUANTITY]]</f>
        <v>156</v>
      </c>
      <c r="M101" s="10">
        <f>InputData[[#This Row],[SELLING PRICE]]*InputData[[#This Row],[QUANTITY]]*((1-InputData[[#This Row],[DISCOUNT %]]))</f>
        <v>204.35999999999999</v>
      </c>
      <c r="N101">
        <f>DAY(InputData[[#This Row],[DATE]])</f>
        <v>4</v>
      </c>
      <c r="O101" t="str">
        <f>TEXT(InputData[[#This Row],[DATE]],"mmm")</f>
        <v>May</v>
      </c>
      <c r="P101">
        <f t="shared" si="1"/>
        <v>2021</v>
      </c>
    </row>
    <row r="102" spans="1:16">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0">
        <f>VLOOKUP(InputData[[#This Row],[PRODUCT ID]],MasterData[],5,0)</f>
        <v>112</v>
      </c>
      <c r="K102" s="10">
        <f>VLOOKUP(InputData[[#This Row],[PRODUCT ID]],MasterData[],6,0)</f>
        <v>146.72</v>
      </c>
      <c r="L102" s="10">
        <f>InputData[[#This Row],[BUYING PRIZE]]*InputData[[#This Row],[QUANTITY]]</f>
        <v>448</v>
      </c>
      <c r="M102" s="10">
        <f>InputData[[#This Row],[SELLING PRICE]]*InputData[[#This Row],[QUANTITY]]*((1-InputData[[#This Row],[DISCOUNT %]]))</f>
        <v>586.88</v>
      </c>
      <c r="N102">
        <f>DAY(InputData[[#This Row],[DATE]])</f>
        <v>4</v>
      </c>
      <c r="O102" t="str">
        <f>TEXT(InputData[[#This Row],[DATE]],"mmm")</f>
        <v>May</v>
      </c>
      <c r="P102">
        <f t="shared" si="1"/>
        <v>2021</v>
      </c>
    </row>
    <row r="103" spans="1:16">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0">
        <f>VLOOKUP(InputData[[#This Row],[PRODUCT ID]],MasterData[],5,0)</f>
        <v>6</v>
      </c>
      <c r="K103" s="10">
        <f>VLOOKUP(InputData[[#This Row],[PRODUCT ID]],MasterData[],6,0)</f>
        <v>7.8599999999999994</v>
      </c>
      <c r="L103" s="10">
        <f>InputData[[#This Row],[BUYING PRIZE]]*InputData[[#This Row],[QUANTITY]]</f>
        <v>78</v>
      </c>
      <c r="M103" s="10">
        <f>InputData[[#This Row],[SELLING PRICE]]*InputData[[#This Row],[QUANTITY]]*((1-InputData[[#This Row],[DISCOUNT %]]))</f>
        <v>102.17999999999999</v>
      </c>
      <c r="N103">
        <f>DAY(InputData[[#This Row],[DATE]])</f>
        <v>5</v>
      </c>
      <c r="O103" t="str">
        <f>TEXT(InputData[[#This Row],[DATE]],"mmm")</f>
        <v>May</v>
      </c>
      <c r="P103">
        <f t="shared" si="1"/>
        <v>2021</v>
      </c>
    </row>
    <row r="104" spans="1:16">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0">
        <f>VLOOKUP(InputData[[#This Row],[PRODUCT ID]],MasterData[],5,0)</f>
        <v>83</v>
      </c>
      <c r="K104" s="10">
        <f>VLOOKUP(InputData[[#This Row],[PRODUCT ID]],MasterData[],6,0)</f>
        <v>94.62</v>
      </c>
      <c r="L104" s="10">
        <f>InputData[[#This Row],[BUYING PRIZE]]*InputData[[#This Row],[QUANTITY]]</f>
        <v>1245</v>
      </c>
      <c r="M104" s="10">
        <f>InputData[[#This Row],[SELLING PRICE]]*InputData[[#This Row],[QUANTITY]]*((1-InputData[[#This Row],[DISCOUNT %]]))</f>
        <v>1419.3000000000002</v>
      </c>
      <c r="N104">
        <f>DAY(InputData[[#This Row],[DATE]])</f>
        <v>6</v>
      </c>
      <c r="O104" t="str">
        <f>TEXT(InputData[[#This Row],[DATE]],"mmm")</f>
        <v>May</v>
      </c>
      <c r="P104">
        <f t="shared" si="1"/>
        <v>2021</v>
      </c>
    </row>
    <row r="105" spans="1:16">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0">
        <f>VLOOKUP(InputData[[#This Row],[PRODUCT ID]],MasterData[],5,0)</f>
        <v>6</v>
      </c>
      <c r="K105" s="10">
        <f>VLOOKUP(InputData[[#This Row],[PRODUCT ID]],MasterData[],6,0)</f>
        <v>7.8599999999999994</v>
      </c>
      <c r="L105" s="10">
        <f>InputData[[#This Row],[BUYING PRIZE]]*InputData[[#This Row],[QUANTITY]]</f>
        <v>36</v>
      </c>
      <c r="M105" s="10">
        <f>InputData[[#This Row],[SELLING PRICE]]*InputData[[#This Row],[QUANTITY]]*((1-InputData[[#This Row],[DISCOUNT %]]))</f>
        <v>47.16</v>
      </c>
      <c r="N105">
        <f>DAY(InputData[[#This Row],[DATE]])</f>
        <v>6</v>
      </c>
      <c r="O105" t="str">
        <f>TEXT(InputData[[#This Row],[DATE]],"mmm")</f>
        <v>May</v>
      </c>
      <c r="P105">
        <f t="shared" si="1"/>
        <v>2021</v>
      </c>
    </row>
    <row r="106" spans="1:16">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0">
        <f>VLOOKUP(InputData[[#This Row],[PRODUCT ID]],MasterData[],5,0)</f>
        <v>37</v>
      </c>
      <c r="K106" s="10">
        <f>VLOOKUP(InputData[[#This Row],[PRODUCT ID]],MasterData[],6,0)</f>
        <v>49.21</v>
      </c>
      <c r="L106" s="10">
        <f>InputData[[#This Row],[BUYING PRIZE]]*InputData[[#This Row],[QUANTITY]]</f>
        <v>37</v>
      </c>
      <c r="M106" s="10">
        <f>InputData[[#This Row],[SELLING PRICE]]*InputData[[#This Row],[QUANTITY]]*((1-InputData[[#This Row],[DISCOUNT %]]))</f>
        <v>49.21</v>
      </c>
      <c r="N106">
        <f>DAY(InputData[[#This Row],[DATE]])</f>
        <v>7</v>
      </c>
      <c r="O106" t="str">
        <f>TEXT(InputData[[#This Row],[DATE]],"mmm")</f>
        <v>May</v>
      </c>
      <c r="P106">
        <f t="shared" si="1"/>
        <v>2021</v>
      </c>
    </row>
    <row r="107" spans="1:16">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0">
        <f>VLOOKUP(InputData[[#This Row],[PRODUCT ID]],MasterData[],5,0)</f>
        <v>13</v>
      </c>
      <c r="K107" s="10">
        <f>VLOOKUP(InputData[[#This Row],[PRODUCT ID]],MasterData[],6,0)</f>
        <v>16.64</v>
      </c>
      <c r="L107" s="10">
        <f>InputData[[#This Row],[BUYING PRIZE]]*InputData[[#This Row],[QUANTITY]]</f>
        <v>78</v>
      </c>
      <c r="M107" s="10">
        <f>InputData[[#This Row],[SELLING PRICE]]*InputData[[#This Row],[QUANTITY]]*((1-InputData[[#This Row],[DISCOUNT %]]))</f>
        <v>99.84</v>
      </c>
      <c r="N107">
        <f>DAY(InputData[[#This Row],[DATE]])</f>
        <v>9</v>
      </c>
      <c r="O107" t="str">
        <f>TEXT(InputData[[#This Row],[DATE]],"mmm")</f>
        <v>May</v>
      </c>
      <c r="P107">
        <f t="shared" si="1"/>
        <v>2021</v>
      </c>
    </row>
    <row r="108" spans="1:16">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0">
        <f>VLOOKUP(InputData[[#This Row],[PRODUCT ID]],MasterData[],5,0)</f>
        <v>37</v>
      </c>
      <c r="K108" s="10">
        <f>VLOOKUP(InputData[[#This Row],[PRODUCT ID]],MasterData[],6,0)</f>
        <v>41.81</v>
      </c>
      <c r="L108" s="10">
        <f>InputData[[#This Row],[BUYING PRIZE]]*InputData[[#This Row],[QUANTITY]]</f>
        <v>296</v>
      </c>
      <c r="M108" s="10">
        <f>InputData[[#This Row],[SELLING PRICE]]*InputData[[#This Row],[QUANTITY]]*((1-InputData[[#This Row],[DISCOUNT %]]))</f>
        <v>334.48</v>
      </c>
      <c r="N108">
        <f>DAY(InputData[[#This Row],[DATE]])</f>
        <v>9</v>
      </c>
      <c r="O108" t="str">
        <f>TEXT(InputData[[#This Row],[DATE]],"mmm")</f>
        <v>May</v>
      </c>
      <c r="P108">
        <f t="shared" si="1"/>
        <v>2021</v>
      </c>
    </row>
    <row r="109" spans="1:16">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0">
        <f>VLOOKUP(InputData[[#This Row],[PRODUCT ID]],MasterData[],5,0)</f>
        <v>13</v>
      </c>
      <c r="K109" s="10">
        <f>VLOOKUP(InputData[[#This Row],[PRODUCT ID]],MasterData[],6,0)</f>
        <v>16.64</v>
      </c>
      <c r="L109" s="10">
        <f>InputData[[#This Row],[BUYING PRIZE]]*InputData[[#This Row],[QUANTITY]]</f>
        <v>39</v>
      </c>
      <c r="M109" s="10">
        <f>InputData[[#This Row],[SELLING PRICE]]*InputData[[#This Row],[QUANTITY]]*((1-InputData[[#This Row],[DISCOUNT %]]))</f>
        <v>49.92</v>
      </c>
      <c r="N109">
        <f>DAY(InputData[[#This Row],[DATE]])</f>
        <v>12</v>
      </c>
      <c r="O109" t="str">
        <f>TEXT(InputData[[#This Row],[DATE]],"mmm")</f>
        <v>May</v>
      </c>
      <c r="P109">
        <f t="shared" si="1"/>
        <v>2021</v>
      </c>
    </row>
    <row r="110" spans="1:16">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0">
        <f>VLOOKUP(InputData[[#This Row],[PRODUCT ID]],MasterData[],5,0)</f>
        <v>5</v>
      </c>
      <c r="K110" s="10">
        <f>VLOOKUP(InputData[[#This Row],[PRODUCT ID]],MasterData[],6,0)</f>
        <v>6.7</v>
      </c>
      <c r="L110" s="10">
        <f>InputData[[#This Row],[BUYING PRIZE]]*InputData[[#This Row],[QUANTITY]]</f>
        <v>75</v>
      </c>
      <c r="M110" s="10">
        <f>InputData[[#This Row],[SELLING PRICE]]*InputData[[#This Row],[QUANTITY]]*((1-InputData[[#This Row],[DISCOUNT %]]))</f>
        <v>100.5</v>
      </c>
      <c r="N110">
        <f>DAY(InputData[[#This Row],[DATE]])</f>
        <v>12</v>
      </c>
      <c r="O110" t="str">
        <f>TEXT(InputData[[#This Row],[DATE]],"mmm")</f>
        <v>May</v>
      </c>
      <c r="P110">
        <f t="shared" si="1"/>
        <v>2021</v>
      </c>
    </row>
    <row r="111" spans="1:16">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0">
        <f>VLOOKUP(InputData[[#This Row],[PRODUCT ID]],MasterData[],5,0)</f>
        <v>47</v>
      </c>
      <c r="K111" s="10">
        <f>VLOOKUP(InputData[[#This Row],[PRODUCT ID]],MasterData[],6,0)</f>
        <v>53.11</v>
      </c>
      <c r="L111" s="10">
        <f>InputData[[#This Row],[BUYING PRIZE]]*InputData[[#This Row],[QUANTITY]]</f>
        <v>188</v>
      </c>
      <c r="M111" s="10">
        <f>InputData[[#This Row],[SELLING PRICE]]*InputData[[#This Row],[QUANTITY]]*((1-InputData[[#This Row],[DISCOUNT %]]))</f>
        <v>212.44</v>
      </c>
      <c r="N111">
        <f>DAY(InputData[[#This Row],[DATE]])</f>
        <v>13</v>
      </c>
      <c r="O111" t="str">
        <f>TEXT(InputData[[#This Row],[DATE]],"mmm")</f>
        <v>May</v>
      </c>
      <c r="P111">
        <f t="shared" si="1"/>
        <v>2021</v>
      </c>
    </row>
    <row r="112" spans="1:16">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0">
        <f>VLOOKUP(InputData[[#This Row],[PRODUCT ID]],MasterData[],5,0)</f>
        <v>120</v>
      </c>
      <c r="K112" s="10">
        <f>VLOOKUP(InputData[[#This Row],[PRODUCT ID]],MasterData[],6,0)</f>
        <v>162</v>
      </c>
      <c r="L112" s="10">
        <f>InputData[[#This Row],[BUYING PRIZE]]*InputData[[#This Row],[QUANTITY]]</f>
        <v>240</v>
      </c>
      <c r="M112" s="10">
        <f>InputData[[#This Row],[SELLING PRICE]]*InputData[[#This Row],[QUANTITY]]*((1-InputData[[#This Row],[DISCOUNT %]]))</f>
        <v>324</v>
      </c>
      <c r="N112">
        <f>DAY(InputData[[#This Row],[DATE]])</f>
        <v>20</v>
      </c>
      <c r="O112" t="str">
        <f>TEXT(InputData[[#This Row],[DATE]],"mmm")</f>
        <v>May</v>
      </c>
      <c r="P112">
        <f t="shared" si="1"/>
        <v>2021</v>
      </c>
    </row>
    <row r="113" spans="1:16">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0">
        <f>VLOOKUP(InputData[[#This Row],[PRODUCT ID]],MasterData[],5,0)</f>
        <v>90</v>
      </c>
      <c r="K113" s="10">
        <f>VLOOKUP(InputData[[#This Row],[PRODUCT ID]],MasterData[],6,0)</f>
        <v>115.2</v>
      </c>
      <c r="L113" s="10">
        <f>InputData[[#This Row],[BUYING PRIZE]]*InputData[[#This Row],[QUANTITY]]</f>
        <v>990</v>
      </c>
      <c r="M113" s="10">
        <f>InputData[[#This Row],[SELLING PRICE]]*InputData[[#This Row],[QUANTITY]]*((1-InputData[[#This Row],[DISCOUNT %]]))</f>
        <v>1267.2</v>
      </c>
      <c r="N113">
        <f>DAY(InputData[[#This Row],[DATE]])</f>
        <v>23</v>
      </c>
      <c r="O113" t="str">
        <f>TEXT(InputData[[#This Row],[DATE]],"mmm")</f>
        <v>May</v>
      </c>
      <c r="P113">
        <f t="shared" si="1"/>
        <v>2021</v>
      </c>
    </row>
    <row r="114" spans="1:16">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0">
        <f>VLOOKUP(InputData[[#This Row],[PRODUCT ID]],MasterData[],5,0)</f>
        <v>141</v>
      </c>
      <c r="K114" s="10">
        <f>VLOOKUP(InputData[[#This Row],[PRODUCT ID]],MasterData[],6,0)</f>
        <v>149.46</v>
      </c>
      <c r="L114" s="10">
        <f>InputData[[#This Row],[BUYING PRIZE]]*InputData[[#This Row],[QUANTITY]]</f>
        <v>1833</v>
      </c>
      <c r="M114" s="10">
        <f>InputData[[#This Row],[SELLING PRICE]]*InputData[[#This Row],[QUANTITY]]*((1-InputData[[#This Row],[DISCOUNT %]]))</f>
        <v>1942.98</v>
      </c>
      <c r="N114">
        <f>DAY(InputData[[#This Row],[DATE]])</f>
        <v>30</v>
      </c>
      <c r="O114" t="str">
        <f>TEXT(InputData[[#This Row],[DATE]],"mmm")</f>
        <v>May</v>
      </c>
      <c r="P114">
        <f t="shared" si="1"/>
        <v>2021</v>
      </c>
    </row>
    <row r="115" spans="1:16">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0">
        <f>VLOOKUP(InputData[[#This Row],[PRODUCT ID]],MasterData[],5,0)</f>
        <v>112</v>
      </c>
      <c r="K115" s="10">
        <f>VLOOKUP(InputData[[#This Row],[PRODUCT ID]],MasterData[],6,0)</f>
        <v>122.08</v>
      </c>
      <c r="L115" s="10">
        <f>InputData[[#This Row],[BUYING PRIZE]]*InputData[[#This Row],[QUANTITY]]</f>
        <v>672</v>
      </c>
      <c r="M115" s="10">
        <f>InputData[[#This Row],[SELLING PRICE]]*InputData[[#This Row],[QUANTITY]]*((1-InputData[[#This Row],[DISCOUNT %]]))</f>
        <v>732.48</v>
      </c>
      <c r="N115">
        <f>DAY(InputData[[#This Row],[DATE]])</f>
        <v>30</v>
      </c>
      <c r="O115" t="str">
        <f>TEXT(InputData[[#This Row],[DATE]],"mmm")</f>
        <v>May</v>
      </c>
      <c r="P115">
        <f t="shared" si="1"/>
        <v>2021</v>
      </c>
    </row>
    <row r="116" spans="1:16">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0">
        <f>VLOOKUP(InputData[[#This Row],[PRODUCT ID]],MasterData[],5,0)</f>
        <v>126</v>
      </c>
      <c r="K116" s="10">
        <f>VLOOKUP(InputData[[#This Row],[PRODUCT ID]],MasterData[],6,0)</f>
        <v>162.54</v>
      </c>
      <c r="L116" s="10">
        <f>InputData[[#This Row],[BUYING PRIZE]]*InputData[[#This Row],[QUANTITY]]</f>
        <v>1260</v>
      </c>
      <c r="M116" s="10">
        <f>InputData[[#This Row],[SELLING PRICE]]*InputData[[#This Row],[QUANTITY]]*((1-InputData[[#This Row],[DISCOUNT %]]))</f>
        <v>1625.3999999999999</v>
      </c>
      <c r="N116">
        <f>DAY(InputData[[#This Row],[DATE]])</f>
        <v>3</v>
      </c>
      <c r="O116" t="str">
        <f>TEXT(InputData[[#This Row],[DATE]],"mmm")</f>
        <v>Jun</v>
      </c>
      <c r="P116">
        <f t="shared" si="1"/>
        <v>2021</v>
      </c>
    </row>
    <row r="117" spans="1:16">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0">
        <f>VLOOKUP(InputData[[#This Row],[PRODUCT ID]],MasterData[],5,0)</f>
        <v>61</v>
      </c>
      <c r="K117" s="10">
        <f>VLOOKUP(InputData[[#This Row],[PRODUCT ID]],MasterData[],6,0)</f>
        <v>76.25</v>
      </c>
      <c r="L117" s="10">
        <f>InputData[[#This Row],[BUYING PRIZE]]*InputData[[#This Row],[QUANTITY]]</f>
        <v>488</v>
      </c>
      <c r="M117" s="10">
        <f>InputData[[#This Row],[SELLING PRICE]]*InputData[[#This Row],[QUANTITY]]*((1-InputData[[#This Row],[DISCOUNT %]]))</f>
        <v>610</v>
      </c>
      <c r="N117">
        <f>DAY(InputData[[#This Row],[DATE]])</f>
        <v>4</v>
      </c>
      <c r="O117" t="str">
        <f>TEXT(InputData[[#This Row],[DATE]],"mmm")</f>
        <v>Jun</v>
      </c>
      <c r="P117">
        <f t="shared" si="1"/>
        <v>2021</v>
      </c>
    </row>
    <row r="118" spans="1:16">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0">
        <f>VLOOKUP(InputData[[#This Row],[PRODUCT ID]],MasterData[],5,0)</f>
        <v>61</v>
      </c>
      <c r="K118" s="10">
        <f>VLOOKUP(InputData[[#This Row],[PRODUCT ID]],MasterData[],6,0)</f>
        <v>76.25</v>
      </c>
      <c r="L118" s="10">
        <f>InputData[[#This Row],[BUYING PRIZE]]*InputData[[#This Row],[QUANTITY]]</f>
        <v>732</v>
      </c>
      <c r="M118" s="10">
        <f>InputData[[#This Row],[SELLING PRICE]]*InputData[[#This Row],[QUANTITY]]*((1-InputData[[#This Row],[DISCOUNT %]]))</f>
        <v>915</v>
      </c>
      <c r="N118">
        <f>DAY(InputData[[#This Row],[DATE]])</f>
        <v>4</v>
      </c>
      <c r="O118" t="str">
        <f>TEXT(InputData[[#This Row],[DATE]],"mmm")</f>
        <v>Jun</v>
      </c>
      <c r="P118">
        <f t="shared" si="1"/>
        <v>2021</v>
      </c>
    </row>
    <row r="119" spans="1:16">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0">
        <f>VLOOKUP(InputData[[#This Row],[PRODUCT ID]],MasterData[],5,0)</f>
        <v>121</v>
      </c>
      <c r="K119" s="10">
        <f>VLOOKUP(InputData[[#This Row],[PRODUCT ID]],MasterData[],6,0)</f>
        <v>141.57</v>
      </c>
      <c r="L119" s="10">
        <f>InputData[[#This Row],[BUYING PRIZE]]*InputData[[#This Row],[QUANTITY]]</f>
        <v>1815</v>
      </c>
      <c r="M119" s="10">
        <f>InputData[[#This Row],[SELLING PRICE]]*InputData[[#This Row],[QUANTITY]]*((1-InputData[[#This Row],[DISCOUNT %]]))</f>
        <v>2123.5499999999997</v>
      </c>
      <c r="N119">
        <f>DAY(InputData[[#This Row],[DATE]])</f>
        <v>5</v>
      </c>
      <c r="O119" t="str">
        <f>TEXT(InputData[[#This Row],[DATE]],"mmm")</f>
        <v>Jun</v>
      </c>
      <c r="P119">
        <f t="shared" si="1"/>
        <v>2021</v>
      </c>
    </row>
    <row r="120" spans="1:16">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0">
        <f>VLOOKUP(InputData[[#This Row],[PRODUCT ID]],MasterData[],5,0)</f>
        <v>5</v>
      </c>
      <c r="K120" s="10">
        <f>VLOOKUP(InputData[[#This Row],[PRODUCT ID]],MasterData[],6,0)</f>
        <v>6.7</v>
      </c>
      <c r="L120" s="10">
        <f>InputData[[#This Row],[BUYING PRIZE]]*InputData[[#This Row],[QUANTITY]]</f>
        <v>50</v>
      </c>
      <c r="M120" s="10">
        <f>InputData[[#This Row],[SELLING PRICE]]*InputData[[#This Row],[QUANTITY]]*((1-InputData[[#This Row],[DISCOUNT %]]))</f>
        <v>67</v>
      </c>
      <c r="N120">
        <f>DAY(InputData[[#This Row],[DATE]])</f>
        <v>5</v>
      </c>
      <c r="O120" t="str">
        <f>TEXT(InputData[[#This Row],[DATE]],"mmm")</f>
        <v>Jun</v>
      </c>
      <c r="P120">
        <f t="shared" si="1"/>
        <v>2021</v>
      </c>
    </row>
    <row r="121" spans="1:16">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0">
        <f>VLOOKUP(InputData[[#This Row],[PRODUCT ID]],MasterData[],5,0)</f>
        <v>95</v>
      </c>
      <c r="K121" s="10">
        <f>VLOOKUP(InputData[[#This Row],[PRODUCT ID]],MasterData[],6,0)</f>
        <v>119.7</v>
      </c>
      <c r="L121" s="10">
        <f>InputData[[#This Row],[BUYING PRIZE]]*InputData[[#This Row],[QUANTITY]]</f>
        <v>570</v>
      </c>
      <c r="M121" s="10">
        <f>InputData[[#This Row],[SELLING PRICE]]*InputData[[#This Row],[QUANTITY]]*((1-InputData[[#This Row],[DISCOUNT %]]))</f>
        <v>718.2</v>
      </c>
      <c r="N121">
        <f>DAY(InputData[[#This Row],[DATE]])</f>
        <v>6</v>
      </c>
      <c r="O121" t="str">
        <f>TEXT(InputData[[#This Row],[DATE]],"mmm")</f>
        <v>Jun</v>
      </c>
      <c r="P121">
        <f t="shared" si="1"/>
        <v>2021</v>
      </c>
    </row>
    <row r="122" spans="1:16">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0">
        <f>VLOOKUP(InputData[[#This Row],[PRODUCT ID]],MasterData[],5,0)</f>
        <v>37</v>
      </c>
      <c r="K122" s="10">
        <f>VLOOKUP(InputData[[#This Row],[PRODUCT ID]],MasterData[],6,0)</f>
        <v>41.81</v>
      </c>
      <c r="L122" s="10">
        <f>InputData[[#This Row],[BUYING PRIZE]]*InputData[[#This Row],[QUANTITY]]</f>
        <v>407</v>
      </c>
      <c r="M122" s="10">
        <f>InputData[[#This Row],[SELLING PRICE]]*InputData[[#This Row],[QUANTITY]]*((1-InputData[[#This Row],[DISCOUNT %]]))</f>
        <v>459.91</v>
      </c>
      <c r="N122">
        <f>DAY(InputData[[#This Row],[DATE]])</f>
        <v>8</v>
      </c>
      <c r="O122" t="str">
        <f>TEXT(InputData[[#This Row],[DATE]],"mmm")</f>
        <v>Jun</v>
      </c>
      <c r="P122">
        <f t="shared" si="1"/>
        <v>2021</v>
      </c>
    </row>
    <row r="123" spans="1:16">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0">
        <f>VLOOKUP(InputData[[#This Row],[PRODUCT ID]],MasterData[],5,0)</f>
        <v>44</v>
      </c>
      <c r="K123" s="10">
        <f>VLOOKUP(InputData[[#This Row],[PRODUCT ID]],MasterData[],6,0)</f>
        <v>48.84</v>
      </c>
      <c r="L123" s="10">
        <f>InputData[[#This Row],[BUYING PRIZE]]*InputData[[#This Row],[QUANTITY]]</f>
        <v>484</v>
      </c>
      <c r="M123" s="10">
        <f>InputData[[#This Row],[SELLING PRICE]]*InputData[[#This Row],[QUANTITY]]*((1-InputData[[#This Row],[DISCOUNT %]]))</f>
        <v>537.24</v>
      </c>
      <c r="N123">
        <f>DAY(InputData[[#This Row],[DATE]])</f>
        <v>8</v>
      </c>
      <c r="O123" t="str">
        <f>TEXT(InputData[[#This Row],[DATE]],"mmm")</f>
        <v>Jun</v>
      </c>
      <c r="P123">
        <f t="shared" si="1"/>
        <v>2021</v>
      </c>
    </row>
    <row r="124" spans="1:16">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0">
        <f>VLOOKUP(InputData[[#This Row],[PRODUCT ID]],MasterData[],5,0)</f>
        <v>98</v>
      </c>
      <c r="K124" s="10">
        <f>VLOOKUP(InputData[[#This Row],[PRODUCT ID]],MasterData[],6,0)</f>
        <v>103.88</v>
      </c>
      <c r="L124" s="10">
        <f>InputData[[#This Row],[BUYING PRIZE]]*InputData[[#This Row],[QUANTITY]]</f>
        <v>686</v>
      </c>
      <c r="M124" s="10">
        <f>InputData[[#This Row],[SELLING PRICE]]*InputData[[#This Row],[QUANTITY]]*((1-InputData[[#This Row],[DISCOUNT %]]))</f>
        <v>727.16</v>
      </c>
      <c r="N124">
        <f>DAY(InputData[[#This Row],[DATE]])</f>
        <v>9</v>
      </c>
      <c r="O124" t="str">
        <f>TEXT(InputData[[#This Row],[DATE]],"mmm")</f>
        <v>Jun</v>
      </c>
      <c r="P124">
        <f t="shared" si="1"/>
        <v>2021</v>
      </c>
    </row>
    <row r="125" spans="1:16">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0">
        <f>VLOOKUP(InputData[[#This Row],[PRODUCT ID]],MasterData[],5,0)</f>
        <v>89</v>
      </c>
      <c r="K125" s="10">
        <f>VLOOKUP(InputData[[#This Row],[PRODUCT ID]],MasterData[],6,0)</f>
        <v>117.48</v>
      </c>
      <c r="L125" s="10">
        <f>InputData[[#This Row],[BUYING PRIZE]]*InputData[[#This Row],[QUANTITY]]</f>
        <v>1068</v>
      </c>
      <c r="M125" s="10">
        <f>InputData[[#This Row],[SELLING PRICE]]*InputData[[#This Row],[QUANTITY]]*((1-InputData[[#This Row],[DISCOUNT %]]))</f>
        <v>1409.76</v>
      </c>
      <c r="N125">
        <f>DAY(InputData[[#This Row],[DATE]])</f>
        <v>11</v>
      </c>
      <c r="O125" t="str">
        <f>TEXT(InputData[[#This Row],[DATE]],"mmm")</f>
        <v>Jun</v>
      </c>
      <c r="P125">
        <f t="shared" si="1"/>
        <v>2021</v>
      </c>
    </row>
    <row r="126" spans="1:16">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0">
        <f>VLOOKUP(InputData[[#This Row],[PRODUCT ID]],MasterData[],5,0)</f>
        <v>138</v>
      </c>
      <c r="K126" s="10">
        <f>VLOOKUP(InputData[[#This Row],[PRODUCT ID]],MasterData[],6,0)</f>
        <v>173.88</v>
      </c>
      <c r="L126" s="10">
        <f>InputData[[#This Row],[BUYING PRIZE]]*InputData[[#This Row],[QUANTITY]]</f>
        <v>828</v>
      </c>
      <c r="M126" s="10">
        <f>InputData[[#This Row],[SELLING PRICE]]*InputData[[#This Row],[QUANTITY]]*((1-InputData[[#This Row],[DISCOUNT %]]))</f>
        <v>1043.28</v>
      </c>
      <c r="N126">
        <f>DAY(InputData[[#This Row],[DATE]])</f>
        <v>12</v>
      </c>
      <c r="O126" t="str">
        <f>TEXT(InputData[[#This Row],[DATE]],"mmm")</f>
        <v>Jun</v>
      </c>
      <c r="P126">
        <f t="shared" si="1"/>
        <v>2021</v>
      </c>
    </row>
    <row r="127" spans="1:16">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0">
        <f>VLOOKUP(InputData[[#This Row],[PRODUCT ID]],MasterData[],5,0)</f>
        <v>7</v>
      </c>
      <c r="K127" s="10">
        <f>VLOOKUP(InputData[[#This Row],[PRODUCT ID]],MasterData[],6,0)</f>
        <v>8.33</v>
      </c>
      <c r="L127" s="10">
        <f>InputData[[#This Row],[BUYING PRIZE]]*InputData[[#This Row],[QUANTITY]]</f>
        <v>70</v>
      </c>
      <c r="M127" s="10">
        <f>InputData[[#This Row],[SELLING PRICE]]*InputData[[#This Row],[QUANTITY]]*((1-InputData[[#This Row],[DISCOUNT %]]))</f>
        <v>83.3</v>
      </c>
      <c r="N127">
        <f>DAY(InputData[[#This Row],[DATE]])</f>
        <v>14</v>
      </c>
      <c r="O127" t="str">
        <f>TEXT(InputData[[#This Row],[DATE]],"mmm")</f>
        <v>Jun</v>
      </c>
      <c r="P127">
        <f t="shared" si="1"/>
        <v>2021</v>
      </c>
    </row>
    <row r="128" spans="1:16">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0">
        <f>VLOOKUP(InputData[[#This Row],[PRODUCT ID]],MasterData[],5,0)</f>
        <v>150</v>
      </c>
      <c r="K128" s="10">
        <f>VLOOKUP(InputData[[#This Row],[PRODUCT ID]],MasterData[],6,0)</f>
        <v>210</v>
      </c>
      <c r="L128" s="10">
        <f>InputData[[#This Row],[BUYING PRIZE]]*InputData[[#This Row],[QUANTITY]]</f>
        <v>750</v>
      </c>
      <c r="M128" s="10">
        <f>InputData[[#This Row],[SELLING PRICE]]*InputData[[#This Row],[QUANTITY]]*((1-InputData[[#This Row],[DISCOUNT %]]))</f>
        <v>1050</v>
      </c>
      <c r="N128">
        <f>DAY(InputData[[#This Row],[DATE]])</f>
        <v>16</v>
      </c>
      <c r="O128" t="str">
        <f>TEXT(InputData[[#This Row],[DATE]],"mmm")</f>
        <v>Jun</v>
      </c>
      <c r="P128">
        <f t="shared" si="1"/>
        <v>2021</v>
      </c>
    </row>
    <row r="129" spans="1:16">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0">
        <f>VLOOKUP(InputData[[#This Row],[PRODUCT ID]],MasterData[],5,0)</f>
        <v>12</v>
      </c>
      <c r="K129" s="10">
        <f>VLOOKUP(InputData[[#This Row],[PRODUCT ID]],MasterData[],6,0)</f>
        <v>15.719999999999999</v>
      </c>
      <c r="L129" s="10">
        <f>InputData[[#This Row],[BUYING PRIZE]]*InputData[[#This Row],[QUANTITY]]</f>
        <v>144</v>
      </c>
      <c r="M129" s="10">
        <f>InputData[[#This Row],[SELLING PRICE]]*InputData[[#This Row],[QUANTITY]]*((1-InputData[[#This Row],[DISCOUNT %]]))</f>
        <v>188.64</v>
      </c>
      <c r="N129">
        <f>DAY(InputData[[#This Row],[DATE]])</f>
        <v>16</v>
      </c>
      <c r="O129" t="str">
        <f>TEXT(InputData[[#This Row],[DATE]],"mmm")</f>
        <v>Jun</v>
      </c>
      <c r="P129">
        <f t="shared" si="1"/>
        <v>2021</v>
      </c>
    </row>
    <row r="130" spans="1:16">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0">
        <f>VLOOKUP(InputData[[#This Row],[PRODUCT ID]],MasterData[],5,0)</f>
        <v>37</v>
      </c>
      <c r="K130" s="10">
        <f>VLOOKUP(InputData[[#This Row],[PRODUCT ID]],MasterData[],6,0)</f>
        <v>42.55</v>
      </c>
      <c r="L130" s="10">
        <f>InputData[[#This Row],[BUYING PRIZE]]*InputData[[#This Row],[QUANTITY]]</f>
        <v>407</v>
      </c>
      <c r="M130" s="10">
        <f>InputData[[#This Row],[SELLING PRICE]]*InputData[[#This Row],[QUANTITY]]*((1-InputData[[#This Row],[DISCOUNT %]]))</f>
        <v>468.04999999999995</v>
      </c>
      <c r="N130">
        <f>DAY(InputData[[#This Row],[DATE]])</f>
        <v>16</v>
      </c>
      <c r="O130" t="str">
        <f>TEXT(InputData[[#This Row],[DATE]],"mmm")</f>
        <v>Jun</v>
      </c>
      <c r="P130">
        <f t="shared" ref="P130:P193" si="2">YEAR(A130)</f>
        <v>2021</v>
      </c>
    </row>
    <row r="131" spans="1:16">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0">
        <f>VLOOKUP(InputData[[#This Row],[PRODUCT ID]],MasterData[],5,0)</f>
        <v>7</v>
      </c>
      <c r="K131" s="10">
        <f>VLOOKUP(InputData[[#This Row],[PRODUCT ID]],MasterData[],6,0)</f>
        <v>8.33</v>
      </c>
      <c r="L131" s="10">
        <f>InputData[[#This Row],[BUYING PRIZE]]*InputData[[#This Row],[QUANTITY]]</f>
        <v>91</v>
      </c>
      <c r="M131" s="10">
        <f>InputData[[#This Row],[SELLING PRICE]]*InputData[[#This Row],[QUANTITY]]*((1-InputData[[#This Row],[DISCOUNT %]]))</f>
        <v>108.29</v>
      </c>
      <c r="N131">
        <f>DAY(InputData[[#This Row],[DATE]])</f>
        <v>18</v>
      </c>
      <c r="O131" t="str">
        <f>TEXT(InputData[[#This Row],[DATE]],"mmm")</f>
        <v>Jun</v>
      </c>
      <c r="P131">
        <f t="shared" si="2"/>
        <v>2021</v>
      </c>
    </row>
    <row r="132" spans="1:16">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0">
        <f>VLOOKUP(InputData[[#This Row],[PRODUCT ID]],MasterData[],5,0)</f>
        <v>138</v>
      </c>
      <c r="K132" s="10">
        <f>VLOOKUP(InputData[[#This Row],[PRODUCT ID]],MasterData[],6,0)</f>
        <v>173.88</v>
      </c>
      <c r="L132" s="10">
        <f>InputData[[#This Row],[BUYING PRIZE]]*InputData[[#This Row],[QUANTITY]]</f>
        <v>690</v>
      </c>
      <c r="M132" s="10">
        <f>InputData[[#This Row],[SELLING PRICE]]*InputData[[#This Row],[QUANTITY]]*((1-InputData[[#This Row],[DISCOUNT %]]))</f>
        <v>869.4</v>
      </c>
      <c r="N132">
        <f>DAY(InputData[[#This Row],[DATE]])</f>
        <v>19</v>
      </c>
      <c r="O132" t="str">
        <f>TEXT(InputData[[#This Row],[DATE]],"mmm")</f>
        <v>Jun</v>
      </c>
      <c r="P132">
        <f t="shared" si="2"/>
        <v>2021</v>
      </c>
    </row>
    <row r="133" spans="1:16">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0">
        <f>VLOOKUP(InputData[[#This Row],[PRODUCT ID]],MasterData[],5,0)</f>
        <v>13</v>
      </c>
      <c r="K133" s="10">
        <f>VLOOKUP(InputData[[#This Row],[PRODUCT ID]],MasterData[],6,0)</f>
        <v>16.64</v>
      </c>
      <c r="L133" s="10">
        <f>InputData[[#This Row],[BUYING PRIZE]]*InputData[[#This Row],[QUANTITY]]</f>
        <v>13</v>
      </c>
      <c r="M133" s="10">
        <f>InputData[[#This Row],[SELLING PRICE]]*InputData[[#This Row],[QUANTITY]]*((1-InputData[[#This Row],[DISCOUNT %]]))</f>
        <v>16.64</v>
      </c>
      <c r="N133">
        <f>DAY(InputData[[#This Row],[DATE]])</f>
        <v>20</v>
      </c>
      <c r="O133" t="str">
        <f>TEXT(InputData[[#This Row],[DATE]],"mmm")</f>
        <v>Jun</v>
      </c>
      <c r="P133">
        <f t="shared" si="2"/>
        <v>2021</v>
      </c>
    </row>
    <row r="134" spans="1:16">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0">
        <f>VLOOKUP(InputData[[#This Row],[PRODUCT ID]],MasterData[],5,0)</f>
        <v>13</v>
      </c>
      <c r="K134" s="10">
        <f>VLOOKUP(InputData[[#This Row],[PRODUCT ID]],MasterData[],6,0)</f>
        <v>16.64</v>
      </c>
      <c r="L134" s="10">
        <f>InputData[[#This Row],[BUYING PRIZE]]*InputData[[#This Row],[QUANTITY]]</f>
        <v>52</v>
      </c>
      <c r="M134" s="10">
        <f>InputData[[#This Row],[SELLING PRICE]]*InputData[[#This Row],[QUANTITY]]*((1-InputData[[#This Row],[DISCOUNT %]]))</f>
        <v>66.56</v>
      </c>
      <c r="N134">
        <f>DAY(InputData[[#This Row],[DATE]])</f>
        <v>23</v>
      </c>
      <c r="O134" t="str">
        <f>TEXT(InputData[[#This Row],[DATE]],"mmm")</f>
        <v>Jun</v>
      </c>
      <c r="P134">
        <f t="shared" si="2"/>
        <v>2021</v>
      </c>
    </row>
    <row r="135" spans="1:16">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0">
        <f>VLOOKUP(InputData[[#This Row],[PRODUCT ID]],MasterData[],5,0)</f>
        <v>44</v>
      </c>
      <c r="K135" s="10">
        <f>VLOOKUP(InputData[[#This Row],[PRODUCT ID]],MasterData[],6,0)</f>
        <v>48.4</v>
      </c>
      <c r="L135" s="10">
        <f>InputData[[#This Row],[BUYING PRIZE]]*InputData[[#This Row],[QUANTITY]]</f>
        <v>572</v>
      </c>
      <c r="M135" s="10">
        <f>InputData[[#This Row],[SELLING PRICE]]*InputData[[#This Row],[QUANTITY]]*((1-InputData[[#This Row],[DISCOUNT %]]))</f>
        <v>629.19999999999993</v>
      </c>
      <c r="N135">
        <f>DAY(InputData[[#This Row],[DATE]])</f>
        <v>24</v>
      </c>
      <c r="O135" t="str">
        <f>TEXT(InputData[[#This Row],[DATE]],"mmm")</f>
        <v>Jun</v>
      </c>
      <c r="P135">
        <f t="shared" si="2"/>
        <v>2021</v>
      </c>
    </row>
    <row r="136" spans="1:16">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0">
        <f>VLOOKUP(InputData[[#This Row],[PRODUCT ID]],MasterData[],5,0)</f>
        <v>6</v>
      </c>
      <c r="K136" s="10">
        <f>VLOOKUP(InputData[[#This Row],[PRODUCT ID]],MasterData[],6,0)</f>
        <v>7.8599999999999994</v>
      </c>
      <c r="L136" s="10">
        <f>InputData[[#This Row],[BUYING PRIZE]]*InputData[[#This Row],[QUANTITY]]</f>
        <v>42</v>
      </c>
      <c r="M136" s="10">
        <f>InputData[[#This Row],[SELLING PRICE]]*InputData[[#This Row],[QUANTITY]]*((1-InputData[[#This Row],[DISCOUNT %]]))</f>
        <v>55.019999999999996</v>
      </c>
      <c r="N136">
        <f>DAY(InputData[[#This Row],[DATE]])</f>
        <v>26</v>
      </c>
      <c r="O136" t="str">
        <f>TEXT(InputData[[#This Row],[DATE]],"mmm")</f>
        <v>Jun</v>
      </c>
      <c r="P136">
        <f t="shared" si="2"/>
        <v>2021</v>
      </c>
    </row>
    <row r="137" spans="1:16">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0">
        <f>VLOOKUP(InputData[[#This Row],[PRODUCT ID]],MasterData[],5,0)</f>
        <v>133</v>
      </c>
      <c r="K137" s="10">
        <f>VLOOKUP(InputData[[#This Row],[PRODUCT ID]],MasterData[],6,0)</f>
        <v>155.61000000000001</v>
      </c>
      <c r="L137" s="10">
        <f>InputData[[#This Row],[BUYING PRIZE]]*InputData[[#This Row],[QUANTITY]]</f>
        <v>1463</v>
      </c>
      <c r="M137" s="10">
        <f>InputData[[#This Row],[SELLING PRICE]]*InputData[[#This Row],[QUANTITY]]*((1-InputData[[#This Row],[DISCOUNT %]]))</f>
        <v>1711.71</v>
      </c>
      <c r="N137">
        <f>DAY(InputData[[#This Row],[DATE]])</f>
        <v>27</v>
      </c>
      <c r="O137" t="str">
        <f>TEXT(InputData[[#This Row],[DATE]],"mmm")</f>
        <v>Jun</v>
      </c>
      <c r="P137">
        <f t="shared" si="2"/>
        <v>2021</v>
      </c>
    </row>
    <row r="138" spans="1:16">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0">
        <f>VLOOKUP(InputData[[#This Row],[PRODUCT ID]],MasterData[],5,0)</f>
        <v>126</v>
      </c>
      <c r="K138" s="10">
        <f>VLOOKUP(InputData[[#This Row],[PRODUCT ID]],MasterData[],6,0)</f>
        <v>162.54</v>
      </c>
      <c r="L138" s="10">
        <f>InputData[[#This Row],[BUYING PRIZE]]*InputData[[#This Row],[QUANTITY]]</f>
        <v>252</v>
      </c>
      <c r="M138" s="10">
        <f>InputData[[#This Row],[SELLING PRICE]]*InputData[[#This Row],[QUANTITY]]*((1-InputData[[#This Row],[DISCOUNT %]]))</f>
        <v>325.08</v>
      </c>
      <c r="N138">
        <f>DAY(InputData[[#This Row],[DATE]])</f>
        <v>28</v>
      </c>
      <c r="O138" t="str">
        <f>TEXT(InputData[[#This Row],[DATE]],"mmm")</f>
        <v>Jun</v>
      </c>
      <c r="P138">
        <f t="shared" si="2"/>
        <v>2021</v>
      </c>
    </row>
    <row r="139" spans="1:16">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0">
        <f>VLOOKUP(InputData[[#This Row],[PRODUCT ID]],MasterData[],5,0)</f>
        <v>5</v>
      </c>
      <c r="K139" s="10">
        <f>VLOOKUP(InputData[[#This Row],[PRODUCT ID]],MasterData[],6,0)</f>
        <v>6.7</v>
      </c>
      <c r="L139" s="10">
        <f>InputData[[#This Row],[BUYING PRIZE]]*InputData[[#This Row],[QUANTITY]]</f>
        <v>35</v>
      </c>
      <c r="M139" s="10">
        <f>InputData[[#This Row],[SELLING PRICE]]*InputData[[#This Row],[QUANTITY]]*((1-InputData[[#This Row],[DISCOUNT %]]))</f>
        <v>46.9</v>
      </c>
      <c r="N139">
        <f>DAY(InputData[[#This Row],[DATE]])</f>
        <v>28</v>
      </c>
      <c r="O139" t="str">
        <f>TEXT(InputData[[#This Row],[DATE]],"mmm")</f>
        <v>Jun</v>
      </c>
      <c r="P139">
        <f t="shared" si="2"/>
        <v>2021</v>
      </c>
    </row>
    <row r="140" spans="1:16">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0">
        <f>VLOOKUP(InputData[[#This Row],[PRODUCT ID]],MasterData[],5,0)</f>
        <v>112</v>
      </c>
      <c r="K140" s="10">
        <f>VLOOKUP(InputData[[#This Row],[PRODUCT ID]],MasterData[],6,0)</f>
        <v>146.72</v>
      </c>
      <c r="L140" s="10">
        <f>InputData[[#This Row],[BUYING PRIZE]]*InputData[[#This Row],[QUANTITY]]</f>
        <v>448</v>
      </c>
      <c r="M140" s="10">
        <f>InputData[[#This Row],[SELLING PRICE]]*InputData[[#This Row],[QUANTITY]]*((1-InputData[[#This Row],[DISCOUNT %]]))</f>
        <v>586.88</v>
      </c>
      <c r="N140">
        <f>DAY(InputData[[#This Row],[DATE]])</f>
        <v>29</v>
      </c>
      <c r="O140" t="str">
        <f>TEXT(InputData[[#This Row],[DATE]],"mmm")</f>
        <v>Jun</v>
      </c>
      <c r="P140">
        <f t="shared" si="2"/>
        <v>2021</v>
      </c>
    </row>
    <row r="141" spans="1:16">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0">
        <f>VLOOKUP(InputData[[#This Row],[PRODUCT ID]],MasterData[],5,0)</f>
        <v>133</v>
      </c>
      <c r="K141" s="10">
        <f>VLOOKUP(InputData[[#This Row],[PRODUCT ID]],MasterData[],6,0)</f>
        <v>155.61000000000001</v>
      </c>
      <c r="L141" s="10">
        <f>InputData[[#This Row],[BUYING PRIZE]]*InputData[[#This Row],[QUANTITY]]</f>
        <v>1463</v>
      </c>
      <c r="M141" s="10">
        <f>InputData[[#This Row],[SELLING PRICE]]*InputData[[#This Row],[QUANTITY]]*((1-InputData[[#This Row],[DISCOUNT %]]))</f>
        <v>1711.71</v>
      </c>
      <c r="N141">
        <f>DAY(InputData[[#This Row],[DATE]])</f>
        <v>1</v>
      </c>
      <c r="O141" t="str">
        <f>TEXT(InputData[[#This Row],[DATE]],"mmm")</f>
        <v>Jul</v>
      </c>
      <c r="P141">
        <f t="shared" si="2"/>
        <v>2021</v>
      </c>
    </row>
    <row r="142" spans="1:16">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0">
        <f>VLOOKUP(InputData[[#This Row],[PRODUCT ID]],MasterData[],5,0)</f>
        <v>148</v>
      </c>
      <c r="K142" s="10">
        <f>VLOOKUP(InputData[[#This Row],[PRODUCT ID]],MasterData[],6,0)</f>
        <v>164.28</v>
      </c>
      <c r="L142" s="10">
        <f>InputData[[#This Row],[BUYING PRIZE]]*InputData[[#This Row],[QUANTITY]]</f>
        <v>1628</v>
      </c>
      <c r="M142" s="10">
        <f>InputData[[#This Row],[SELLING PRICE]]*InputData[[#This Row],[QUANTITY]]*((1-InputData[[#This Row],[DISCOUNT %]]))</f>
        <v>1807.08</v>
      </c>
      <c r="N142">
        <f>DAY(InputData[[#This Row],[DATE]])</f>
        <v>2</v>
      </c>
      <c r="O142" t="str">
        <f>TEXT(InputData[[#This Row],[DATE]],"mmm")</f>
        <v>Jul</v>
      </c>
      <c r="P142">
        <f t="shared" si="2"/>
        <v>2021</v>
      </c>
    </row>
    <row r="143" spans="1:16">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0">
        <f>VLOOKUP(InputData[[#This Row],[PRODUCT ID]],MasterData[],5,0)</f>
        <v>95</v>
      </c>
      <c r="K143" s="10">
        <f>VLOOKUP(InputData[[#This Row],[PRODUCT ID]],MasterData[],6,0)</f>
        <v>119.7</v>
      </c>
      <c r="L143" s="10">
        <f>InputData[[#This Row],[BUYING PRIZE]]*InputData[[#This Row],[QUANTITY]]</f>
        <v>855</v>
      </c>
      <c r="M143" s="10">
        <f>InputData[[#This Row],[SELLING PRICE]]*InputData[[#This Row],[QUANTITY]]*((1-InputData[[#This Row],[DISCOUNT %]]))</f>
        <v>1077.3</v>
      </c>
      <c r="N143">
        <f>DAY(InputData[[#This Row],[DATE]])</f>
        <v>3</v>
      </c>
      <c r="O143" t="str">
        <f>TEXT(InputData[[#This Row],[DATE]],"mmm")</f>
        <v>Jul</v>
      </c>
      <c r="P143">
        <f t="shared" si="2"/>
        <v>2021</v>
      </c>
    </row>
    <row r="144" spans="1:16">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0">
        <f>VLOOKUP(InputData[[#This Row],[PRODUCT ID]],MasterData[],5,0)</f>
        <v>71</v>
      </c>
      <c r="K144" s="10">
        <f>VLOOKUP(InputData[[#This Row],[PRODUCT ID]],MasterData[],6,0)</f>
        <v>80.94</v>
      </c>
      <c r="L144" s="10">
        <f>InputData[[#This Row],[BUYING PRIZE]]*InputData[[#This Row],[QUANTITY]]</f>
        <v>568</v>
      </c>
      <c r="M144" s="10">
        <f>InputData[[#This Row],[SELLING PRICE]]*InputData[[#This Row],[QUANTITY]]*((1-InputData[[#This Row],[DISCOUNT %]]))</f>
        <v>647.52</v>
      </c>
      <c r="N144">
        <f>DAY(InputData[[#This Row],[DATE]])</f>
        <v>3</v>
      </c>
      <c r="O144" t="str">
        <f>TEXT(InputData[[#This Row],[DATE]],"mmm")</f>
        <v>Jul</v>
      </c>
      <c r="P144">
        <f t="shared" si="2"/>
        <v>2021</v>
      </c>
    </row>
    <row r="145" spans="1:16">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0">
        <f>VLOOKUP(InputData[[#This Row],[PRODUCT ID]],MasterData[],5,0)</f>
        <v>105</v>
      </c>
      <c r="K145" s="10">
        <f>VLOOKUP(InputData[[#This Row],[PRODUCT ID]],MasterData[],6,0)</f>
        <v>142.80000000000001</v>
      </c>
      <c r="L145" s="10">
        <f>InputData[[#This Row],[BUYING PRIZE]]*InputData[[#This Row],[QUANTITY]]</f>
        <v>840</v>
      </c>
      <c r="M145" s="10">
        <f>InputData[[#This Row],[SELLING PRICE]]*InputData[[#This Row],[QUANTITY]]*((1-InputData[[#This Row],[DISCOUNT %]]))</f>
        <v>1142.4000000000001</v>
      </c>
      <c r="N145">
        <f>DAY(InputData[[#This Row],[DATE]])</f>
        <v>5</v>
      </c>
      <c r="O145" t="str">
        <f>TEXT(InputData[[#This Row],[DATE]],"mmm")</f>
        <v>Jul</v>
      </c>
      <c r="P145">
        <f t="shared" si="2"/>
        <v>2021</v>
      </c>
    </row>
    <row r="146" spans="1:16">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0">
        <f>VLOOKUP(InputData[[#This Row],[PRODUCT ID]],MasterData[],5,0)</f>
        <v>138</v>
      </c>
      <c r="K146" s="10">
        <f>VLOOKUP(InputData[[#This Row],[PRODUCT ID]],MasterData[],6,0)</f>
        <v>173.88</v>
      </c>
      <c r="L146" s="10">
        <f>InputData[[#This Row],[BUYING PRIZE]]*InputData[[#This Row],[QUANTITY]]</f>
        <v>2070</v>
      </c>
      <c r="M146" s="10">
        <f>InputData[[#This Row],[SELLING PRICE]]*InputData[[#This Row],[QUANTITY]]*((1-InputData[[#This Row],[DISCOUNT %]]))</f>
        <v>2608.1999999999998</v>
      </c>
      <c r="N146">
        <f>DAY(InputData[[#This Row],[DATE]])</f>
        <v>6</v>
      </c>
      <c r="O146" t="str">
        <f>TEXT(InputData[[#This Row],[DATE]],"mmm")</f>
        <v>Jul</v>
      </c>
      <c r="P146">
        <f t="shared" si="2"/>
        <v>2021</v>
      </c>
    </row>
    <row r="147" spans="1:16">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0">
        <f>VLOOKUP(InputData[[#This Row],[PRODUCT ID]],MasterData[],5,0)</f>
        <v>44</v>
      </c>
      <c r="K147" s="10">
        <f>VLOOKUP(InputData[[#This Row],[PRODUCT ID]],MasterData[],6,0)</f>
        <v>48.84</v>
      </c>
      <c r="L147" s="10">
        <f>InputData[[#This Row],[BUYING PRIZE]]*InputData[[#This Row],[QUANTITY]]</f>
        <v>440</v>
      </c>
      <c r="M147" s="10">
        <f>InputData[[#This Row],[SELLING PRICE]]*InputData[[#This Row],[QUANTITY]]*((1-InputData[[#This Row],[DISCOUNT %]]))</f>
        <v>488.40000000000003</v>
      </c>
      <c r="N147">
        <f>DAY(InputData[[#This Row],[DATE]])</f>
        <v>8</v>
      </c>
      <c r="O147" t="str">
        <f>TEXT(InputData[[#This Row],[DATE]],"mmm")</f>
        <v>Jul</v>
      </c>
      <c r="P147">
        <f t="shared" si="2"/>
        <v>2021</v>
      </c>
    </row>
    <row r="148" spans="1:16">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0">
        <f>VLOOKUP(InputData[[#This Row],[PRODUCT ID]],MasterData[],5,0)</f>
        <v>55</v>
      </c>
      <c r="K148" s="10">
        <f>VLOOKUP(InputData[[#This Row],[PRODUCT ID]],MasterData[],6,0)</f>
        <v>58.3</v>
      </c>
      <c r="L148" s="10">
        <f>InputData[[#This Row],[BUYING PRIZE]]*InputData[[#This Row],[QUANTITY]]</f>
        <v>330</v>
      </c>
      <c r="M148" s="10">
        <f>InputData[[#This Row],[SELLING PRICE]]*InputData[[#This Row],[QUANTITY]]*((1-InputData[[#This Row],[DISCOUNT %]]))</f>
        <v>349.79999999999995</v>
      </c>
      <c r="N148">
        <f>DAY(InputData[[#This Row],[DATE]])</f>
        <v>10</v>
      </c>
      <c r="O148" t="str">
        <f>TEXT(InputData[[#This Row],[DATE]],"mmm")</f>
        <v>Jul</v>
      </c>
      <c r="P148">
        <f t="shared" si="2"/>
        <v>2021</v>
      </c>
    </row>
    <row r="149" spans="1:16">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0">
        <f>VLOOKUP(InputData[[#This Row],[PRODUCT ID]],MasterData[],5,0)</f>
        <v>6</v>
      </c>
      <c r="K149" s="10">
        <f>VLOOKUP(InputData[[#This Row],[PRODUCT ID]],MasterData[],6,0)</f>
        <v>7.8599999999999994</v>
      </c>
      <c r="L149" s="10">
        <f>InputData[[#This Row],[BUYING PRIZE]]*InputData[[#This Row],[QUANTITY]]</f>
        <v>24</v>
      </c>
      <c r="M149" s="10">
        <f>InputData[[#This Row],[SELLING PRICE]]*InputData[[#This Row],[QUANTITY]]*((1-InputData[[#This Row],[DISCOUNT %]]))</f>
        <v>31.439999999999998</v>
      </c>
      <c r="N149">
        <f>DAY(InputData[[#This Row],[DATE]])</f>
        <v>11</v>
      </c>
      <c r="O149" t="str">
        <f>TEXT(InputData[[#This Row],[DATE]],"mmm")</f>
        <v>Jul</v>
      </c>
      <c r="P149">
        <f t="shared" si="2"/>
        <v>2021</v>
      </c>
    </row>
    <row r="150" spans="1:16">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0">
        <f>VLOOKUP(InputData[[#This Row],[PRODUCT ID]],MasterData[],5,0)</f>
        <v>150</v>
      </c>
      <c r="K150" s="10">
        <f>VLOOKUP(InputData[[#This Row],[PRODUCT ID]],MasterData[],6,0)</f>
        <v>210</v>
      </c>
      <c r="L150" s="10">
        <f>InputData[[#This Row],[BUYING PRIZE]]*InputData[[#This Row],[QUANTITY]]</f>
        <v>150</v>
      </c>
      <c r="M150" s="10">
        <f>InputData[[#This Row],[SELLING PRICE]]*InputData[[#This Row],[QUANTITY]]*((1-InputData[[#This Row],[DISCOUNT %]]))</f>
        <v>210</v>
      </c>
      <c r="N150">
        <f>DAY(InputData[[#This Row],[DATE]])</f>
        <v>13</v>
      </c>
      <c r="O150" t="str">
        <f>TEXT(InputData[[#This Row],[DATE]],"mmm")</f>
        <v>Jul</v>
      </c>
      <c r="P150">
        <f t="shared" si="2"/>
        <v>2021</v>
      </c>
    </row>
    <row r="151" spans="1:16">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0">
        <f>VLOOKUP(InputData[[#This Row],[PRODUCT ID]],MasterData[],5,0)</f>
        <v>141</v>
      </c>
      <c r="K151" s="10">
        <f>VLOOKUP(InputData[[#This Row],[PRODUCT ID]],MasterData[],6,0)</f>
        <v>149.46</v>
      </c>
      <c r="L151" s="10">
        <f>InputData[[#This Row],[BUYING PRIZE]]*InputData[[#This Row],[QUANTITY]]</f>
        <v>1128</v>
      </c>
      <c r="M151" s="10">
        <f>InputData[[#This Row],[SELLING PRICE]]*InputData[[#This Row],[QUANTITY]]*((1-InputData[[#This Row],[DISCOUNT %]]))</f>
        <v>1195.68</v>
      </c>
      <c r="N151">
        <f>DAY(InputData[[#This Row],[DATE]])</f>
        <v>16</v>
      </c>
      <c r="O151" t="str">
        <f>TEXT(InputData[[#This Row],[DATE]],"mmm")</f>
        <v>Jul</v>
      </c>
      <c r="P151">
        <f t="shared" si="2"/>
        <v>2021</v>
      </c>
    </row>
    <row r="152" spans="1:16">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0">
        <f>VLOOKUP(InputData[[#This Row],[PRODUCT ID]],MasterData[],5,0)</f>
        <v>48</v>
      </c>
      <c r="K152" s="10">
        <f>VLOOKUP(InputData[[#This Row],[PRODUCT ID]],MasterData[],6,0)</f>
        <v>57.120000000000005</v>
      </c>
      <c r="L152" s="10">
        <f>InputData[[#This Row],[BUYING PRIZE]]*InputData[[#This Row],[QUANTITY]]</f>
        <v>672</v>
      </c>
      <c r="M152" s="10">
        <f>InputData[[#This Row],[SELLING PRICE]]*InputData[[#This Row],[QUANTITY]]*((1-InputData[[#This Row],[DISCOUNT %]]))</f>
        <v>799.68000000000006</v>
      </c>
      <c r="N152">
        <f>DAY(InputData[[#This Row],[DATE]])</f>
        <v>18</v>
      </c>
      <c r="O152" t="str">
        <f>TEXT(InputData[[#This Row],[DATE]],"mmm")</f>
        <v>Jul</v>
      </c>
      <c r="P152">
        <f t="shared" si="2"/>
        <v>2021</v>
      </c>
    </row>
    <row r="153" spans="1:16">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0">
        <f>VLOOKUP(InputData[[#This Row],[PRODUCT ID]],MasterData[],5,0)</f>
        <v>72</v>
      </c>
      <c r="K153" s="10">
        <f>VLOOKUP(InputData[[#This Row],[PRODUCT ID]],MasterData[],6,0)</f>
        <v>79.92</v>
      </c>
      <c r="L153" s="10">
        <f>InputData[[#This Row],[BUYING PRIZE]]*InputData[[#This Row],[QUANTITY]]</f>
        <v>792</v>
      </c>
      <c r="M153" s="10">
        <f>InputData[[#This Row],[SELLING PRICE]]*InputData[[#This Row],[QUANTITY]]*((1-InputData[[#This Row],[DISCOUNT %]]))</f>
        <v>879.12</v>
      </c>
      <c r="N153">
        <f>DAY(InputData[[#This Row],[DATE]])</f>
        <v>20</v>
      </c>
      <c r="O153" t="str">
        <f>TEXT(InputData[[#This Row],[DATE]],"mmm")</f>
        <v>Jul</v>
      </c>
      <c r="P153">
        <f t="shared" si="2"/>
        <v>2021</v>
      </c>
    </row>
    <row r="154" spans="1:16">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0">
        <f>VLOOKUP(InputData[[#This Row],[PRODUCT ID]],MasterData[],5,0)</f>
        <v>67</v>
      </c>
      <c r="K154" s="10">
        <f>VLOOKUP(InputData[[#This Row],[PRODUCT ID]],MasterData[],6,0)</f>
        <v>83.08</v>
      </c>
      <c r="L154" s="10">
        <f>InputData[[#This Row],[BUYING PRIZE]]*InputData[[#This Row],[QUANTITY]]</f>
        <v>335</v>
      </c>
      <c r="M154" s="10">
        <f>InputData[[#This Row],[SELLING PRICE]]*InputData[[#This Row],[QUANTITY]]*((1-InputData[[#This Row],[DISCOUNT %]]))</f>
        <v>415.4</v>
      </c>
      <c r="N154">
        <f>DAY(InputData[[#This Row],[DATE]])</f>
        <v>20</v>
      </c>
      <c r="O154" t="str">
        <f>TEXT(InputData[[#This Row],[DATE]],"mmm")</f>
        <v>Jul</v>
      </c>
      <c r="P154">
        <f t="shared" si="2"/>
        <v>2021</v>
      </c>
    </row>
    <row r="155" spans="1:16">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0">
        <f>VLOOKUP(InputData[[#This Row],[PRODUCT ID]],MasterData[],5,0)</f>
        <v>47</v>
      </c>
      <c r="K155" s="10">
        <f>VLOOKUP(InputData[[#This Row],[PRODUCT ID]],MasterData[],6,0)</f>
        <v>53.11</v>
      </c>
      <c r="L155" s="10">
        <f>InputData[[#This Row],[BUYING PRIZE]]*InputData[[#This Row],[QUANTITY]]</f>
        <v>705</v>
      </c>
      <c r="M155" s="10">
        <f>InputData[[#This Row],[SELLING PRICE]]*InputData[[#This Row],[QUANTITY]]*((1-InputData[[#This Row],[DISCOUNT %]]))</f>
        <v>796.65</v>
      </c>
      <c r="N155">
        <f>DAY(InputData[[#This Row],[DATE]])</f>
        <v>21</v>
      </c>
      <c r="O155" t="str">
        <f>TEXT(InputData[[#This Row],[DATE]],"mmm")</f>
        <v>Jul</v>
      </c>
      <c r="P155">
        <f t="shared" si="2"/>
        <v>2021</v>
      </c>
    </row>
    <row r="156" spans="1:16">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0">
        <f>VLOOKUP(InputData[[#This Row],[PRODUCT ID]],MasterData[],5,0)</f>
        <v>18</v>
      </c>
      <c r="K156" s="10">
        <f>VLOOKUP(InputData[[#This Row],[PRODUCT ID]],MasterData[],6,0)</f>
        <v>24.66</v>
      </c>
      <c r="L156" s="10">
        <f>InputData[[#This Row],[BUYING PRIZE]]*InputData[[#This Row],[QUANTITY]]</f>
        <v>54</v>
      </c>
      <c r="M156" s="10">
        <f>InputData[[#This Row],[SELLING PRICE]]*InputData[[#This Row],[QUANTITY]]*((1-InputData[[#This Row],[DISCOUNT %]]))</f>
        <v>73.98</v>
      </c>
      <c r="N156">
        <f>DAY(InputData[[#This Row],[DATE]])</f>
        <v>22</v>
      </c>
      <c r="O156" t="str">
        <f>TEXT(InputData[[#This Row],[DATE]],"mmm")</f>
        <v>Jul</v>
      </c>
      <c r="P156">
        <f t="shared" si="2"/>
        <v>2021</v>
      </c>
    </row>
    <row r="157" spans="1:16">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0">
        <f>VLOOKUP(InputData[[#This Row],[PRODUCT ID]],MasterData[],5,0)</f>
        <v>144</v>
      </c>
      <c r="K157" s="10">
        <f>VLOOKUP(InputData[[#This Row],[PRODUCT ID]],MasterData[],6,0)</f>
        <v>156.96</v>
      </c>
      <c r="L157" s="10">
        <f>InputData[[#This Row],[BUYING PRIZE]]*InputData[[#This Row],[QUANTITY]]</f>
        <v>2016</v>
      </c>
      <c r="M157" s="10">
        <f>InputData[[#This Row],[SELLING PRICE]]*InputData[[#This Row],[QUANTITY]]*((1-InputData[[#This Row],[DISCOUNT %]]))</f>
        <v>2197.44</v>
      </c>
      <c r="N157">
        <f>DAY(InputData[[#This Row],[DATE]])</f>
        <v>22</v>
      </c>
      <c r="O157" t="str">
        <f>TEXT(InputData[[#This Row],[DATE]],"mmm")</f>
        <v>Jul</v>
      </c>
      <c r="P157">
        <f t="shared" si="2"/>
        <v>2021</v>
      </c>
    </row>
    <row r="158" spans="1:16">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0">
        <f>VLOOKUP(InputData[[#This Row],[PRODUCT ID]],MasterData[],5,0)</f>
        <v>90</v>
      </c>
      <c r="K158" s="10">
        <f>VLOOKUP(InputData[[#This Row],[PRODUCT ID]],MasterData[],6,0)</f>
        <v>96.3</v>
      </c>
      <c r="L158" s="10">
        <f>InputData[[#This Row],[BUYING PRIZE]]*InputData[[#This Row],[QUANTITY]]</f>
        <v>630</v>
      </c>
      <c r="M158" s="10">
        <f>InputData[[#This Row],[SELLING PRICE]]*InputData[[#This Row],[QUANTITY]]*((1-InputData[[#This Row],[DISCOUNT %]]))</f>
        <v>674.1</v>
      </c>
      <c r="N158">
        <f>DAY(InputData[[#This Row],[DATE]])</f>
        <v>23</v>
      </c>
      <c r="O158" t="str">
        <f>TEXT(InputData[[#This Row],[DATE]],"mmm")</f>
        <v>Jul</v>
      </c>
      <c r="P158">
        <f t="shared" si="2"/>
        <v>2021</v>
      </c>
    </row>
    <row r="159" spans="1:16">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0">
        <f>VLOOKUP(InputData[[#This Row],[PRODUCT ID]],MasterData[],5,0)</f>
        <v>67</v>
      </c>
      <c r="K159" s="10">
        <f>VLOOKUP(InputData[[#This Row],[PRODUCT ID]],MasterData[],6,0)</f>
        <v>85.76</v>
      </c>
      <c r="L159" s="10">
        <f>InputData[[#This Row],[BUYING PRIZE]]*InputData[[#This Row],[QUANTITY]]</f>
        <v>536</v>
      </c>
      <c r="M159" s="10">
        <f>InputData[[#This Row],[SELLING PRICE]]*InputData[[#This Row],[QUANTITY]]*((1-InputData[[#This Row],[DISCOUNT %]]))</f>
        <v>686.08</v>
      </c>
      <c r="N159">
        <f>DAY(InputData[[#This Row],[DATE]])</f>
        <v>23</v>
      </c>
      <c r="O159" t="str">
        <f>TEXT(InputData[[#This Row],[DATE]],"mmm")</f>
        <v>Jul</v>
      </c>
      <c r="P159">
        <f t="shared" si="2"/>
        <v>2021</v>
      </c>
    </row>
    <row r="160" spans="1:16">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0">
        <f>VLOOKUP(InputData[[#This Row],[PRODUCT ID]],MasterData[],5,0)</f>
        <v>6</v>
      </c>
      <c r="K160" s="10">
        <f>VLOOKUP(InputData[[#This Row],[PRODUCT ID]],MasterData[],6,0)</f>
        <v>7.8599999999999994</v>
      </c>
      <c r="L160" s="10">
        <f>InputData[[#This Row],[BUYING PRIZE]]*InputData[[#This Row],[QUANTITY]]</f>
        <v>24</v>
      </c>
      <c r="M160" s="10">
        <f>InputData[[#This Row],[SELLING PRICE]]*InputData[[#This Row],[QUANTITY]]*((1-InputData[[#This Row],[DISCOUNT %]]))</f>
        <v>31.439999999999998</v>
      </c>
      <c r="N160">
        <f>DAY(InputData[[#This Row],[DATE]])</f>
        <v>24</v>
      </c>
      <c r="O160" t="str">
        <f>TEXT(InputData[[#This Row],[DATE]],"mmm")</f>
        <v>Jul</v>
      </c>
      <c r="P160">
        <f t="shared" si="2"/>
        <v>2021</v>
      </c>
    </row>
    <row r="161" spans="1:16">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0">
        <f>VLOOKUP(InputData[[#This Row],[PRODUCT ID]],MasterData[],5,0)</f>
        <v>76</v>
      </c>
      <c r="K161" s="10">
        <f>VLOOKUP(InputData[[#This Row],[PRODUCT ID]],MasterData[],6,0)</f>
        <v>82.08</v>
      </c>
      <c r="L161" s="10">
        <f>InputData[[#This Row],[BUYING PRIZE]]*InputData[[#This Row],[QUANTITY]]</f>
        <v>1140</v>
      </c>
      <c r="M161" s="10">
        <f>InputData[[#This Row],[SELLING PRICE]]*InputData[[#This Row],[QUANTITY]]*((1-InputData[[#This Row],[DISCOUNT %]]))</f>
        <v>1231.2</v>
      </c>
      <c r="N161">
        <f>DAY(InputData[[#This Row],[DATE]])</f>
        <v>29</v>
      </c>
      <c r="O161" t="str">
        <f>TEXT(InputData[[#This Row],[DATE]],"mmm")</f>
        <v>Jul</v>
      </c>
      <c r="P161">
        <f t="shared" si="2"/>
        <v>2021</v>
      </c>
    </row>
    <row r="162" spans="1:16">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0">
        <f>VLOOKUP(InputData[[#This Row],[PRODUCT ID]],MasterData[],5,0)</f>
        <v>98</v>
      </c>
      <c r="K162" s="10">
        <f>VLOOKUP(InputData[[#This Row],[PRODUCT ID]],MasterData[],6,0)</f>
        <v>103.88</v>
      </c>
      <c r="L162" s="10">
        <f>InputData[[#This Row],[BUYING PRIZE]]*InputData[[#This Row],[QUANTITY]]</f>
        <v>1078</v>
      </c>
      <c r="M162" s="10">
        <f>InputData[[#This Row],[SELLING PRICE]]*InputData[[#This Row],[QUANTITY]]*((1-InputData[[#This Row],[DISCOUNT %]]))</f>
        <v>1142.6799999999998</v>
      </c>
      <c r="N162">
        <f>DAY(InputData[[#This Row],[DATE]])</f>
        <v>1</v>
      </c>
      <c r="O162" t="str">
        <f>TEXT(InputData[[#This Row],[DATE]],"mmm")</f>
        <v>Aug</v>
      </c>
      <c r="P162">
        <f t="shared" si="2"/>
        <v>2021</v>
      </c>
    </row>
    <row r="163" spans="1:16">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0">
        <f>VLOOKUP(InputData[[#This Row],[PRODUCT ID]],MasterData[],5,0)</f>
        <v>141</v>
      </c>
      <c r="K163" s="10">
        <f>VLOOKUP(InputData[[#This Row],[PRODUCT ID]],MasterData[],6,0)</f>
        <v>149.46</v>
      </c>
      <c r="L163" s="10">
        <f>InputData[[#This Row],[BUYING PRIZE]]*InputData[[#This Row],[QUANTITY]]</f>
        <v>423</v>
      </c>
      <c r="M163" s="10">
        <f>InputData[[#This Row],[SELLING PRICE]]*InputData[[#This Row],[QUANTITY]]*((1-InputData[[#This Row],[DISCOUNT %]]))</f>
        <v>448.38</v>
      </c>
      <c r="N163">
        <f>DAY(InputData[[#This Row],[DATE]])</f>
        <v>2</v>
      </c>
      <c r="O163" t="str">
        <f>TEXT(InputData[[#This Row],[DATE]],"mmm")</f>
        <v>Aug</v>
      </c>
      <c r="P163">
        <f t="shared" si="2"/>
        <v>2021</v>
      </c>
    </row>
    <row r="164" spans="1:16">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0">
        <f>VLOOKUP(InputData[[#This Row],[PRODUCT ID]],MasterData[],5,0)</f>
        <v>121</v>
      </c>
      <c r="K164" s="10">
        <f>VLOOKUP(InputData[[#This Row],[PRODUCT ID]],MasterData[],6,0)</f>
        <v>141.57</v>
      </c>
      <c r="L164" s="10">
        <f>InputData[[#This Row],[BUYING PRIZE]]*InputData[[#This Row],[QUANTITY]]</f>
        <v>1573</v>
      </c>
      <c r="M164" s="10">
        <f>InputData[[#This Row],[SELLING PRICE]]*InputData[[#This Row],[QUANTITY]]*((1-InputData[[#This Row],[DISCOUNT %]]))</f>
        <v>1840.4099999999999</v>
      </c>
      <c r="N164">
        <f>DAY(InputData[[#This Row],[DATE]])</f>
        <v>3</v>
      </c>
      <c r="O164" t="str">
        <f>TEXT(InputData[[#This Row],[DATE]],"mmm")</f>
        <v>Aug</v>
      </c>
      <c r="P164">
        <f t="shared" si="2"/>
        <v>2021</v>
      </c>
    </row>
    <row r="165" spans="1:16">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0">
        <f>VLOOKUP(InputData[[#This Row],[PRODUCT ID]],MasterData[],5,0)</f>
        <v>55</v>
      </c>
      <c r="K165" s="10">
        <f>VLOOKUP(InputData[[#This Row],[PRODUCT ID]],MasterData[],6,0)</f>
        <v>58.3</v>
      </c>
      <c r="L165" s="10">
        <f>InputData[[#This Row],[BUYING PRIZE]]*InputData[[#This Row],[QUANTITY]]</f>
        <v>660</v>
      </c>
      <c r="M165" s="10">
        <f>InputData[[#This Row],[SELLING PRICE]]*InputData[[#This Row],[QUANTITY]]*((1-InputData[[#This Row],[DISCOUNT %]]))</f>
        <v>699.59999999999991</v>
      </c>
      <c r="N165">
        <f>DAY(InputData[[#This Row],[DATE]])</f>
        <v>3</v>
      </c>
      <c r="O165" t="str">
        <f>TEXT(InputData[[#This Row],[DATE]],"mmm")</f>
        <v>Aug</v>
      </c>
      <c r="P165">
        <f t="shared" si="2"/>
        <v>2021</v>
      </c>
    </row>
    <row r="166" spans="1:16">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0">
        <f>VLOOKUP(InputData[[#This Row],[PRODUCT ID]],MasterData[],5,0)</f>
        <v>37</v>
      </c>
      <c r="K166" s="10">
        <f>VLOOKUP(InputData[[#This Row],[PRODUCT ID]],MasterData[],6,0)</f>
        <v>41.81</v>
      </c>
      <c r="L166" s="10">
        <f>InputData[[#This Row],[BUYING PRIZE]]*InputData[[#This Row],[QUANTITY]]</f>
        <v>518</v>
      </c>
      <c r="M166" s="10">
        <f>InputData[[#This Row],[SELLING PRICE]]*InputData[[#This Row],[QUANTITY]]*((1-InputData[[#This Row],[DISCOUNT %]]))</f>
        <v>585.34</v>
      </c>
      <c r="N166">
        <f>DAY(InputData[[#This Row],[DATE]])</f>
        <v>5</v>
      </c>
      <c r="O166" t="str">
        <f>TEXT(InputData[[#This Row],[DATE]],"mmm")</f>
        <v>Aug</v>
      </c>
      <c r="P166">
        <f t="shared" si="2"/>
        <v>2021</v>
      </c>
    </row>
    <row r="167" spans="1:16">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0">
        <f>VLOOKUP(InputData[[#This Row],[PRODUCT ID]],MasterData[],5,0)</f>
        <v>67</v>
      </c>
      <c r="K167" s="10">
        <f>VLOOKUP(InputData[[#This Row],[PRODUCT ID]],MasterData[],6,0)</f>
        <v>85.76</v>
      </c>
      <c r="L167" s="10">
        <f>InputData[[#This Row],[BUYING PRIZE]]*InputData[[#This Row],[QUANTITY]]</f>
        <v>67</v>
      </c>
      <c r="M167" s="10">
        <f>InputData[[#This Row],[SELLING PRICE]]*InputData[[#This Row],[QUANTITY]]*((1-InputData[[#This Row],[DISCOUNT %]]))</f>
        <v>85.76</v>
      </c>
      <c r="N167">
        <f>DAY(InputData[[#This Row],[DATE]])</f>
        <v>6</v>
      </c>
      <c r="O167" t="str">
        <f>TEXT(InputData[[#This Row],[DATE]],"mmm")</f>
        <v>Aug</v>
      </c>
      <c r="P167">
        <f t="shared" si="2"/>
        <v>2021</v>
      </c>
    </row>
    <row r="168" spans="1:16">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0">
        <f>VLOOKUP(InputData[[#This Row],[PRODUCT ID]],MasterData[],5,0)</f>
        <v>133</v>
      </c>
      <c r="K168" s="10">
        <f>VLOOKUP(InputData[[#This Row],[PRODUCT ID]],MasterData[],6,0)</f>
        <v>155.61000000000001</v>
      </c>
      <c r="L168" s="10">
        <f>InputData[[#This Row],[BUYING PRIZE]]*InputData[[#This Row],[QUANTITY]]</f>
        <v>532</v>
      </c>
      <c r="M168" s="10">
        <f>InputData[[#This Row],[SELLING PRICE]]*InputData[[#This Row],[QUANTITY]]*((1-InputData[[#This Row],[DISCOUNT %]]))</f>
        <v>622.44000000000005</v>
      </c>
      <c r="N168">
        <f>DAY(InputData[[#This Row],[DATE]])</f>
        <v>10</v>
      </c>
      <c r="O168" t="str">
        <f>TEXT(InputData[[#This Row],[DATE]],"mmm")</f>
        <v>Aug</v>
      </c>
      <c r="P168">
        <f t="shared" si="2"/>
        <v>2021</v>
      </c>
    </row>
    <row r="169" spans="1:16">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0">
        <f>VLOOKUP(InputData[[#This Row],[PRODUCT ID]],MasterData[],5,0)</f>
        <v>76</v>
      </c>
      <c r="K169" s="10">
        <f>VLOOKUP(InputData[[#This Row],[PRODUCT ID]],MasterData[],6,0)</f>
        <v>82.08</v>
      </c>
      <c r="L169" s="10">
        <f>InputData[[#This Row],[BUYING PRIZE]]*InputData[[#This Row],[QUANTITY]]</f>
        <v>760</v>
      </c>
      <c r="M169" s="10">
        <f>InputData[[#This Row],[SELLING PRICE]]*InputData[[#This Row],[QUANTITY]]*((1-InputData[[#This Row],[DISCOUNT %]]))</f>
        <v>820.8</v>
      </c>
      <c r="N169">
        <f>DAY(InputData[[#This Row],[DATE]])</f>
        <v>10</v>
      </c>
      <c r="O169" t="str">
        <f>TEXT(InputData[[#This Row],[DATE]],"mmm")</f>
        <v>Aug</v>
      </c>
      <c r="P169">
        <f t="shared" si="2"/>
        <v>2021</v>
      </c>
    </row>
    <row r="170" spans="1:16">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0">
        <f>VLOOKUP(InputData[[#This Row],[PRODUCT ID]],MasterData[],5,0)</f>
        <v>75</v>
      </c>
      <c r="K170" s="10">
        <f>VLOOKUP(InputData[[#This Row],[PRODUCT ID]],MasterData[],6,0)</f>
        <v>85.5</v>
      </c>
      <c r="L170" s="10">
        <f>InputData[[#This Row],[BUYING PRIZE]]*InputData[[#This Row],[QUANTITY]]</f>
        <v>450</v>
      </c>
      <c r="M170" s="10">
        <f>InputData[[#This Row],[SELLING PRICE]]*InputData[[#This Row],[QUANTITY]]*((1-InputData[[#This Row],[DISCOUNT %]]))</f>
        <v>513</v>
      </c>
      <c r="N170">
        <f>DAY(InputData[[#This Row],[DATE]])</f>
        <v>10</v>
      </c>
      <c r="O170" t="str">
        <f>TEXT(InputData[[#This Row],[DATE]],"mmm")</f>
        <v>Aug</v>
      </c>
      <c r="P170">
        <f t="shared" si="2"/>
        <v>2021</v>
      </c>
    </row>
    <row r="171" spans="1:16">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0">
        <f>VLOOKUP(InputData[[#This Row],[PRODUCT ID]],MasterData[],5,0)</f>
        <v>141</v>
      </c>
      <c r="K171" s="10">
        <f>VLOOKUP(InputData[[#This Row],[PRODUCT ID]],MasterData[],6,0)</f>
        <v>149.46</v>
      </c>
      <c r="L171" s="10">
        <f>InputData[[#This Row],[BUYING PRIZE]]*InputData[[#This Row],[QUANTITY]]</f>
        <v>564</v>
      </c>
      <c r="M171" s="10">
        <f>InputData[[#This Row],[SELLING PRICE]]*InputData[[#This Row],[QUANTITY]]*((1-InputData[[#This Row],[DISCOUNT %]]))</f>
        <v>597.84</v>
      </c>
      <c r="N171">
        <f>DAY(InputData[[#This Row],[DATE]])</f>
        <v>11</v>
      </c>
      <c r="O171" t="str">
        <f>TEXT(InputData[[#This Row],[DATE]],"mmm")</f>
        <v>Aug</v>
      </c>
      <c r="P171">
        <f t="shared" si="2"/>
        <v>2021</v>
      </c>
    </row>
    <row r="172" spans="1:16">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0">
        <f>VLOOKUP(InputData[[#This Row],[PRODUCT ID]],MasterData[],5,0)</f>
        <v>44</v>
      </c>
      <c r="K172" s="10">
        <f>VLOOKUP(InputData[[#This Row],[PRODUCT ID]],MasterData[],6,0)</f>
        <v>48.4</v>
      </c>
      <c r="L172" s="10">
        <f>InputData[[#This Row],[BUYING PRIZE]]*InputData[[#This Row],[QUANTITY]]</f>
        <v>572</v>
      </c>
      <c r="M172" s="10">
        <f>InputData[[#This Row],[SELLING PRICE]]*InputData[[#This Row],[QUANTITY]]*((1-InputData[[#This Row],[DISCOUNT %]]))</f>
        <v>629.19999999999993</v>
      </c>
      <c r="N172">
        <f>DAY(InputData[[#This Row],[DATE]])</f>
        <v>13</v>
      </c>
      <c r="O172" t="str">
        <f>TEXT(InputData[[#This Row],[DATE]],"mmm")</f>
        <v>Aug</v>
      </c>
      <c r="P172">
        <f t="shared" si="2"/>
        <v>2021</v>
      </c>
    </row>
    <row r="173" spans="1:16">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0">
        <f>VLOOKUP(InputData[[#This Row],[PRODUCT ID]],MasterData[],5,0)</f>
        <v>48</v>
      </c>
      <c r="K173" s="10">
        <f>VLOOKUP(InputData[[#This Row],[PRODUCT ID]],MasterData[],6,0)</f>
        <v>57.120000000000005</v>
      </c>
      <c r="L173" s="10">
        <f>InputData[[#This Row],[BUYING PRIZE]]*InputData[[#This Row],[QUANTITY]]</f>
        <v>432</v>
      </c>
      <c r="M173" s="10">
        <f>InputData[[#This Row],[SELLING PRICE]]*InputData[[#This Row],[QUANTITY]]*((1-InputData[[#This Row],[DISCOUNT %]]))</f>
        <v>514.08000000000004</v>
      </c>
      <c r="N173">
        <f>DAY(InputData[[#This Row],[DATE]])</f>
        <v>13</v>
      </c>
      <c r="O173" t="str">
        <f>TEXT(InputData[[#This Row],[DATE]],"mmm")</f>
        <v>Aug</v>
      </c>
      <c r="P173">
        <f t="shared" si="2"/>
        <v>2021</v>
      </c>
    </row>
    <row r="174" spans="1:16">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0">
        <f>VLOOKUP(InputData[[#This Row],[PRODUCT ID]],MasterData[],5,0)</f>
        <v>71</v>
      </c>
      <c r="K174" s="10">
        <f>VLOOKUP(InputData[[#This Row],[PRODUCT ID]],MasterData[],6,0)</f>
        <v>80.94</v>
      </c>
      <c r="L174" s="10">
        <f>InputData[[#This Row],[BUYING PRIZE]]*InputData[[#This Row],[QUANTITY]]</f>
        <v>213</v>
      </c>
      <c r="M174" s="10">
        <f>InputData[[#This Row],[SELLING PRICE]]*InputData[[#This Row],[QUANTITY]]*((1-InputData[[#This Row],[DISCOUNT %]]))</f>
        <v>242.82</v>
      </c>
      <c r="N174">
        <f>DAY(InputData[[#This Row],[DATE]])</f>
        <v>16</v>
      </c>
      <c r="O174" t="str">
        <f>TEXT(InputData[[#This Row],[DATE]],"mmm")</f>
        <v>Aug</v>
      </c>
      <c r="P174">
        <f t="shared" si="2"/>
        <v>2021</v>
      </c>
    </row>
    <row r="175" spans="1:16">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0">
        <f>VLOOKUP(InputData[[#This Row],[PRODUCT ID]],MasterData[],5,0)</f>
        <v>7</v>
      </c>
      <c r="K175" s="10">
        <f>VLOOKUP(InputData[[#This Row],[PRODUCT ID]],MasterData[],6,0)</f>
        <v>8.33</v>
      </c>
      <c r="L175" s="10">
        <f>InputData[[#This Row],[BUYING PRIZE]]*InputData[[#This Row],[QUANTITY]]</f>
        <v>42</v>
      </c>
      <c r="M175" s="10">
        <f>InputData[[#This Row],[SELLING PRICE]]*InputData[[#This Row],[QUANTITY]]*((1-InputData[[#This Row],[DISCOUNT %]]))</f>
        <v>49.980000000000004</v>
      </c>
      <c r="N175">
        <f>DAY(InputData[[#This Row],[DATE]])</f>
        <v>18</v>
      </c>
      <c r="O175" t="str">
        <f>TEXT(InputData[[#This Row],[DATE]],"mmm")</f>
        <v>Aug</v>
      </c>
      <c r="P175">
        <f t="shared" si="2"/>
        <v>2021</v>
      </c>
    </row>
    <row r="176" spans="1:16">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0">
        <f>VLOOKUP(InputData[[#This Row],[PRODUCT ID]],MasterData[],5,0)</f>
        <v>61</v>
      </c>
      <c r="K176" s="10">
        <f>VLOOKUP(InputData[[#This Row],[PRODUCT ID]],MasterData[],6,0)</f>
        <v>76.25</v>
      </c>
      <c r="L176" s="10">
        <f>InputData[[#This Row],[BUYING PRIZE]]*InputData[[#This Row],[QUANTITY]]</f>
        <v>915</v>
      </c>
      <c r="M176" s="10">
        <f>InputData[[#This Row],[SELLING PRICE]]*InputData[[#This Row],[QUANTITY]]*((1-InputData[[#This Row],[DISCOUNT %]]))</f>
        <v>1143.75</v>
      </c>
      <c r="N176">
        <f>DAY(InputData[[#This Row],[DATE]])</f>
        <v>20</v>
      </c>
      <c r="O176" t="str">
        <f>TEXT(InputData[[#This Row],[DATE]],"mmm")</f>
        <v>Aug</v>
      </c>
      <c r="P176">
        <f t="shared" si="2"/>
        <v>2021</v>
      </c>
    </row>
    <row r="177" spans="1:16">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0">
        <f>VLOOKUP(InputData[[#This Row],[PRODUCT ID]],MasterData[],5,0)</f>
        <v>93</v>
      </c>
      <c r="K177" s="10">
        <f>VLOOKUP(InputData[[#This Row],[PRODUCT ID]],MasterData[],6,0)</f>
        <v>104.16</v>
      </c>
      <c r="L177" s="10">
        <f>InputData[[#This Row],[BUYING PRIZE]]*InputData[[#This Row],[QUANTITY]]</f>
        <v>837</v>
      </c>
      <c r="M177" s="10">
        <f>InputData[[#This Row],[SELLING PRICE]]*InputData[[#This Row],[QUANTITY]]*((1-InputData[[#This Row],[DISCOUNT %]]))</f>
        <v>937.43999999999994</v>
      </c>
      <c r="N177">
        <f>DAY(InputData[[#This Row],[DATE]])</f>
        <v>20</v>
      </c>
      <c r="O177" t="str">
        <f>TEXT(InputData[[#This Row],[DATE]],"mmm")</f>
        <v>Aug</v>
      </c>
      <c r="P177">
        <f t="shared" si="2"/>
        <v>2021</v>
      </c>
    </row>
    <row r="178" spans="1:16">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0">
        <f>VLOOKUP(InputData[[#This Row],[PRODUCT ID]],MasterData[],5,0)</f>
        <v>37</v>
      </c>
      <c r="K178" s="10">
        <f>VLOOKUP(InputData[[#This Row],[PRODUCT ID]],MasterData[],6,0)</f>
        <v>41.81</v>
      </c>
      <c r="L178" s="10">
        <f>InputData[[#This Row],[BUYING PRIZE]]*InputData[[#This Row],[QUANTITY]]</f>
        <v>481</v>
      </c>
      <c r="M178" s="10">
        <f>InputData[[#This Row],[SELLING PRICE]]*InputData[[#This Row],[QUANTITY]]*((1-InputData[[#This Row],[DISCOUNT %]]))</f>
        <v>543.53</v>
      </c>
      <c r="N178">
        <f>DAY(InputData[[#This Row],[DATE]])</f>
        <v>20</v>
      </c>
      <c r="O178" t="str">
        <f>TEXT(InputData[[#This Row],[DATE]],"mmm")</f>
        <v>Aug</v>
      </c>
      <c r="P178">
        <f t="shared" si="2"/>
        <v>2021</v>
      </c>
    </row>
    <row r="179" spans="1:16">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0">
        <f>VLOOKUP(InputData[[#This Row],[PRODUCT ID]],MasterData[],5,0)</f>
        <v>37</v>
      </c>
      <c r="K179" s="10">
        <f>VLOOKUP(InputData[[#This Row],[PRODUCT ID]],MasterData[],6,0)</f>
        <v>42.55</v>
      </c>
      <c r="L179" s="10">
        <f>InputData[[#This Row],[BUYING PRIZE]]*InputData[[#This Row],[QUANTITY]]</f>
        <v>148</v>
      </c>
      <c r="M179" s="10">
        <f>InputData[[#This Row],[SELLING PRICE]]*InputData[[#This Row],[QUANTITY]]*((1-InputData[[#This Row],[DISCOUNT %]]))</f>
        <v>170.2</v>
      </c>
      <c r="N179">
        <f>DAY(InputData[[#This Row],[DATE]])</f>
        <v>26</v>
      </c>
      <c r="O179" t="str">
        <f>TEXT(InputData[[#This Row],[DATE]],"mmm")</f>
        <v>Aug</v>
      </c>
      <c r="P179">
        <f t="shared" si="2"/>
        <v>2021</v>
      </c>
    </row>
    <row r="180" spans="1:16">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0">
        <f>VLOOKUP(InputData[[#This Row],[PRODUCT ID]],MasterData[],5,0)</f>
        <v>55</v>
      </c>
      <c r="K180" s="10">
        <f>VLOOKUP(InputData[[#This Row],[PRODUCT ID]],MasterData[],6,0)</f>
        <v>58.3</v>
      </c>
      <c r="L180" s="10">
        <f>InputData[[#This Row],[BUYING PRIZE]]*InputData[[#This Row],[QUANTITY]]</f>
        <v>660</v>
      </c>
      <c r="M180" s="10">
        <f>InputData[[#This Row],[SELLING PRICE]]*InputData[[#This Row],[QUANTITY]]*((1-InputData[[#This Row],[DISCOUNT %]]))</f>
        <v>699.59999999999991</v>
      </c>
      <c r="N180">
        <f>DAY(InputData[[#This Row],[DATE]])</f>
        <v>29</v>
      </c>
      <c r="O180" t="str">
        <f>TEXT(InputData[[#This Row],[DATE]],"mmm")</f>
        <v>Aug</v>
      </c>
      <c r="P180">
        <f t="shared" si="2"/>
        <v>2021</v>
      </c>
    </row>
    <row r="181" spans="1:16">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0">
        <f>VLOOKUP(InputData[[#This Row],[PRODUCT ID]],MasterData[],5,0)</f>
        <v>112</v>
      </c>
      <c r="K181" s="10">
        <f>VLOOKUP(InputData[[#This Row],[PRODUCT ID]],MasterData[],6,0)</f>
        <v>122.08</v>
      </c>
      <c r="L181" s="10">
        <f>InputData[[#This Row],[BUYING PRIZE]]*InputData[[#This Row],[QUANTITY]]</f>
        <v>1456</v>
      </c>
      <c r="M181" s="10">
        <f>InputData[[#This Row],[SELLING PRICE]]*InputData[[#This Row],[QUANTITY]]*((1-InputData[[#This Row],[DISCOUNT %]]))</f>
        <v>1587.04</v>
      </c>
      <c r="N181">
        <f>DAY(InputData[[#This Row],[DATE]])</f>
        <v>30</v>
      </c>
      <c r="O181" t="str">
        <f>TEXT(InputData[[#This Row],[DATE]],"mmm")</f>
        <v>Aug</v>
      </c>
      <c r="P181">
        <f t="shared" si="2"/>
        <v>2021</v>
      </c>
    </row>
    <row r="182" spans="1:16">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0">
        <f>VLOOKUP(InputData[[#This Row],[PRODUCT ID]],MasterData[],5,0)</f>
        <v>98</v>
      </c>
      <c r="K182" s="10">
        <f>VLOOKUP(InputData[[#This Row],[PRODUCT ID]],MasterData[],6,0)</f>
        <v>103.88</v>
      </c>
      <c r="L182" s="10">
        <f>InputData[[#This Row],[BUYING PRIZE]]*InputData[[#This Row],[QUANTITY]]</f>
        <v>196</v>
      </c>
      <c r="M182" s="10">
        <f>InputData[[#This Row],[SELLING PRICE]]*InputData[[#This Row],[QUANTITY]]*((1-InputData[[#This Row],[DISCOUNT %]]))</f>
        <v>207.76</v>
      </c>
      <c r="N182">
        <f>DAY(InputData[[#This Row],[DATE]])</f>
        <v>31</v>
      </c>
      <c r="O182" t="str">
        <f>TEXT(InputData[[#This Row],[DATE]],"mmm")</f>
        <v>Aug</v>
      </c>
      <c r="P182">
        <f t="shared" si="2"/>
        <v>2021</v>
      </c>
    </row>
    <row r="183" spans="1:16">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0">
        <f>VLOOKUP(InputData[[#This Row],[PRODUCT ID]],MasterData[],5,0)</f>
        <v>5</v>
      </c>
      <c r="K183" s="10">
        <f>VLOOKUP(InputData[[#This Row],[PRODUCT ID]],MasterData[],6,0)</f>
        <v>6.7</v>
      </c>
      <c r="L183" s="10">
        <f>InputData[[#This Row],[BUYING PRIZE]]*InputData[[#This Row],[QUANTITY]]</f>
        <v>55</v>
      </c>
      <c r="M183" s="10">
        <f>InputData[[#This Row],[SELLING PRICE]]*InputData[[#This Row],[QUANTITY]]*((1-InputData[[#This Row],[DISCOUNT %]]))</f>
        <v>73.7</v>
      </c>
      <c r="N183">
        <f>DAY(InputData[[#This Row],[DATE]])</f>
        <v>31</v>
      </c>
      <c r="O183" t="str">
        <f>TEXT(InputData[[#This Row],[DATE]],"mmm")</f>
        <v>Aug</v>
      </c>
      <c r="P183">
        <f t="shared" si="2"/>
        <v>2021</v>
      </c>
    </row>
    <row r="184" spans="1:16">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0">
        <f>VLOOKUP(InputData[[#This Row],[PRODUCT ID]],MasterData[],5,0)</f>
        <v>144</v>
      </c>
      <c r="K184" s="10">
        <f>VLOOKUP(InputData[[#This Row],[PRODUCT ID]],MasterData[],6,0)</f>
        <v>156.96</v>
      </c>
      <c r="L184" s="10">
        <f>InputData[[#This Row],[BUYING PRIZE]]*InputData[[#This Row],[QUANTITY]]</f>
        <v>144</v>
      </c>
      <c r="M184" s="10">
        <f>InputData[[#This Row],[SELLING PRICE]]*InputData[[#This Row],[QUANTITY]]*((1-InputData[[#This Row],[DISCOUNT %]]))</f>
        <v>156.96</v>
      </c>
      <c r="N184">
        <f>DAY(InputData[[#This Row],[DATE]])</f>
        <v>1</v>
      </c>
      <c r="O184" t="str">
        <f>TEXT(InputData[[#This Row],[DATE]],"mmm")</f>
        <v>Sep</v>
      </c>
      <c r="P184">
        <f t="shared" si="2"/>
        <v>2021</v>
      </c>
    </row>
    <row r="185" spans="1:16">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0">
        <f>VLOOKUP(InputData[[#This Row],[PRODUCT ID]],MasterData[],5,0)</f>
        <v>71</v>
      </c>
      <c r="K185" s="10">
        <f>VLOOKUP(InputData[[#This Row],[PRODUCT ID]],MasterData[],6,0)</f>
        <v>80.94</v>
      </c>
      <c r="L185" s="10">
        <f>InputData[[#This Row],[BUYING PRIZE]]*InputData[[#This Row],[QUANTITY]]</f>
        <v>994</v>
      </c>
      <c r="M185" s="10">
        <f>InputData[[#This Row],[SELLING PRICE]]*InputData[[#This Row],[QUANTITY]]*((1-InputData[[#This Row],[DISCOUNT %]]))</f>
        <v>1133.1599999999999</v>
      </c>
      <c r="N185">
        <f>DAY(InputData[[#This Row],[DATE]])</f>
        <v>1</v>
      </c>
      <c r="O185" t="str">
        <f>TEXT(InputData[[#This Row],[DATE]],"mmm")</f>
        <v>Sep</v>
      </c>
      <c r="P185">
        <f t="shared" si="2"/>
        <v>2021</v>
      </c>
    </row>
    <row r="186" spans="1:16">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0">
        <f>VLOOKUP(InputData[[#This Row],[PRODUCT ID]],MasterData[],5,0)</f>
        <v>138</v>
      </c>
      <c r="K186" s="10">
        <f>VLOOKUP(InputData[[#This Row],[PRODUCT ID]],MasterData[],6,0)</f>
        <v>173.88</v>
      </c>
      <c r="L186" s="10">
        <f>InputData[[#This Row],[BUYING PRIZE]]*InputData[[#This Row],[QUANTITY]]</f>
        <v>1104</v>
      </c>
      <c r="M186" s="10">
        <f>InputData[[#This Row],[SELLING PRICE]]*InputData[[#This Row],[QUANTITY]]*((1-InputData[[#This Row],[DISCOUNT %]]))</f>
        <v>1391.04</v>
      </c>
      <c r="N186">
        <f>DAY(InputData[[#This Row],[DATE]])</f>
        <v>3</v>
      </c>
      <c r="O186" t="str">
        <f>TEXT(InputData[[#This Row],[DATE]],"mmm")</f>
        <v>Sep</v>
      </c>
      <c r="P186">
        <f t="shared" si="2"/>
        <v>2021</v>
      </c>
    </row>
    <row r="187" spans="1:16">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0">
        <f>VLOOKUP(InputData[[#This Row],[PRODUCT ID]],MasterData[],5,0)</f>
        <v>37</v>
      </c>
      <c r="K187" s="10">
        <f>VLOOKUP(InputData[[#This Row],[PRODUCT ID]],MasterData[],6,0)</f>
        <v>41.81</v>
      </c>
      <c r="L187" s="10">
        <f>InputData[[#This Row],[BUYING PRIZE]]*InputData[[#This Row],[QUANTITY]]</f>
        <v>259</v>
      </c>
      <c r="M187" s="10">
        <f>InputData[[#This Row],[SELLING PRICE]]*InputData[[#This Row],[QUANTITY]]*((1-InputData[[#This Row],[DISCOUNT %]]))</f>
        <v>292.67</v>
      </c>
      <c r="N187">
        <f>DAY(InputData[[#This Row],[DATE]])</f>
        <v>4</v>
      </c>
      <c r="O187" t="str">
        <f>TEXT(InputData[[#This Row],[DATE]],"mmm")</f>
        <v>Sep</v>
      </c>
      <c r="P187">
        <f t="shared" si="2"/>
        <v>2021</v>
      </c>
    </row>
    <row r="188" spans="1:16">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0">
        <f>VLOOKUP(InputData[[#This Row],[PRODUCT ID]],MasterData[],5,0)</f>
        <v>141</v>
      </c>
      <c r="K188" s="10">
        <f>VLOOKUP(InputData[[#This Row],[PRODUCT ID]],MasterData[],6,0)</f>
        <v>149.46</v>
      </c>
      <c r="L188" s="10">
        <f>InputData[[#This Row],[BUYING PRIZE]]*InputData[[#This Row],[QUANTITY]]</f>
        <v>2115</v>
      </c>
      <c r="M188" s="10">
        <f>InputData[[#This Row],[SELLING PRICE]]*InputData[[#This Row],[QUANTITY]]*((1-InputData[[#This Row],[DISCOUNT %]]))</f>
        <v>2241.9</v>
      </c>
      <c r="N188">
        <f>DAY(InputData[[#This Row],[DATE]])</f>
        <v>4</v>
      </c>
      <c r="O188" t="str">
        <f>TEXT(InputData[[#This Row],[DATE]],"mmm")</f>
        <v>Sep</v>
      </c>
      <c r="P188">
        <f t="shared" si="2"/>
        <v>2021</v>
      </c>
    </row>
    <row r="189" spans="1:16">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0">
        <f>VLOOKUP(InputData[[#This Row],[PRODUCT ID]],MasterData[],5,0)</f>
        <v>89</v>
      </c>
      <c r="K189" s="10">
        <f>VLOOKUP(InputData[[#This Row],[PRODUCT ID]],MasterData[],6,0)</f>
        <v>117.48</v>
      </c>
      <c r="L189" s="10">
        <f>InputData[[#This Row],[BUYING PRIZE]]*InputData[[#This Row],[QUANTITY]]</f>
        <v>89</v>
      </c>
      <c r="M189" s="10">
        <f>InputData[[#This Row],[SELLING PRICE]]*InputData[[#This Row],[QUANTITY]]*((1-InputData[[#This Row],[DISCOUNT %]]))</f>
        <v>117.48</v>
      </c>
      <c r="N189">
        <f>DAY(InputData[[#This Row],[DATE]])</f>
        <v>5</v>
      </c>
      <c r="O189" t="str">
        <f>TEXT(InputData[[#This Row],[DATE]],"mmm")</f>
        <v>Sep</v>
      </c>
      <c r="P189">
        <f t="shared" si="2"/>
        <v>2021</v>
      </c>
    </row>
    <row r="190" spans="1:16">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0">
        <f>VLOOKUP(InputData[[#This Row],[PRODUCT ID]],MasterData[],5,0)</f>
        <v>150</v>
      </c>
      <c r="K190" s="10">
        <f>VLOOKUP(InputData[[#This Row],[PRODUCT ID]],MasterData[],6,0)</f>
        <v>210</v>
      </c>
      <c r="L190" s="10">
        <f>InputData[[#This Row],[BUYING PRIZE]]*InputData[[#This Row],[QUANTITY]]</f>
        <v>750</v>
      </c>
      <c r="M190" s="10">
        <f>InputData[[#This Row],[SELLING PRICE]]*InputData[[#This Row],[QUANTITY]]*((1-InputData[[#This Row],[DISCOUNT %]]))</f>
        <v>1050</v>
      </c>
      <c r="N190">
        <f>DAY(InputData[[#This Row],[DATE]])</f>
        <v>7</v>
      </c>
      <c r="O190" t="str">
        <f>TEXT(InputData[[#This Row],[DATE]],"mmm")</f>
        <v>Sep</v>
      </c>
      <c r="P190">
        <f t="shared" si="2"/>
        <v>2021</v>
      </c>
    </row>
    <row r="191" spans="1:16">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0">
        <f>VLOOKUP(InputData[[#This Row],[PRODUCT ID]],MasterData[],5,0)</f>
        <v>76</v>
      </c>
      <c r="K191" s="10">
        <f>VLOOKUP(InputData[[#This Row],[PRODUCT ID]],MasterData[],6,0)</f>
        <v>82.08</v>
      </c>
      <c r="L191" s="10">
        <f>InputData[[#This Row],[BUYING PRIZE]]*InputData[[#This Row],[QUANTITY]]</f>
        <v>304</v>
      </c>
      <c r="M191" s="10">
        <f>InputData[[#This Row],[SELLING PRICE]]*InputData[[#This Row],[QUANTITY]]*((1-InputData[[#This Row],[DISCOUNT %]]))</f>
        <v>328.32</v>
      </c>
      <c r="N191">
        <f>DAY(InputData[[#This Row],[DATE]])</f>
        <v>9</v>
      </c>
      <c r="O191" t="str">
        <f>TEXT(InputData[[#This Row],[DATE]],"mmm")</f>
        <v>Sep</v>
      </c>
      <c r="P191">
        <f t="shared" si="2"/>
        <v>2021</v>
      </c>
    </row>
    <row r="192" spans="1:16">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0">
        <f>VLOOKUP(InputData[[#This Row],[PRODUCT ID]],MasterData[],5,0)</f>
        <v>148</v>
      </c>
      <c r="K192" s="10">
        <f>VLOOKUP(InputData[[#This Row],[PRODUCT ID]],MasterData[],6,0)</f>
        <v>201.28</v>
      </c>
      <c r="L192" s="10">
        <f>InputData[[#This Row],[BUYING PRIZE]]*InputData[[#This Row],[QUANTITY]]</f>
        <v>888</v>
      </c>
      <c r="M192" s="10">
        <f>InputData[[#This Row],[SELLING PRICE]]*InputData[[#This Row],[QUANTITY]]*((1-InputData[[#This Row],[DISCOUNT %]]))</f>
        <v>1207.68</v>
      </c>
      <c r="N192">
        <f>DAY(InputData[[#This Row],[DATE]])</f>
        <v>10</v>
      </c>
      <c r="O192" t="str">
        <f>TEXT(InputData[[#This Row],[DATE]],"mmm")</f>
        <v>Sep</v>
      </c>
      <c r="P192">
        <f t="shared" si="2"/>
        <v>2021</v>
      </c>
    </row>
    <row r="193" spans="1:16">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0">
        <f>VLOOKUP(InputData[[#This Row],[PRODUCT ID]],MasterData[],5,0)</f>
        <v>98</v>
      </c>
      <c r="K193" s="10">
        <f>VLOOKUP(InputData[[#This Row],[PRODUCT ID]],MasterData[],6,0)</f>
        <v>103.88</v>
      </c>
      <c r="L193" s="10">
        <f>InputData[[#This Row],[BUYING PRIZE]]*InputData[[#This Row],[QUANTITY]]</f>
        <v>882</v>
      </c>
      <c r="M193" s="10">
        <f>InputData[[#This Row],[SELLING PRICE]]*InputData[[#This Row],[QUANTITY]]*((1-InputData[[#This Row],[DISCOUNT %]]))</f>
        <v>934.92</v>
      </c>
      <c r="N193">
        <f>DAY(InputData[[#This Row],[DATE]])</f>
        <v>10</v>
      </c>
      <c r="O193" t="str">
        <f>TEXT(InputData[[#This Row],[DATE]],"mmm")</f>
        <v>Sep</v>
      </c>
      <c r="P193">
        <f t="shared" si="2"/>
        <v>2021</v>
      </c>
    </row>
    <row r="194" spans="1:16">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0">
        <f>VLOOKUP(InputData[[#This Row],[PRODUCT ID]],MasterData[],5,0)</f>
        <v>18</v>
      </c>
      <c r="K194" s="10">
        <f>VLOOKUP(InputData[[#This Row],[PRODUCT ID]],MasterData[],6,0)</f>
        <v>24.66</v>
      </c>
      <c r="L194" s="10">
        <f>InputData[[#This Row],[BUYING PRIZE]]*InputData[[#This Row],[QUANTITY]]</f>
        <v>36</v>
      </c>
      <c r="M194" s="10">
        <f>InputData[[#This Row],[SELLING PRICE]]*InputData[[#This Row],[QUANTITY]]*((1-InputData[[#This Row],[DISCOUNT %]]))</f>
        <v>49.32</v>
      </c>
      <c r="N194">
        <f>DAY(InputData[[#This Row],[DATE]])</f>
        <v>10</v>
      </c>
      <c r="O194" t="str">
        <f>TEXT(InputData[[#This Row],[DATE]],"mmm")</f>
        <v>Sep</v>
      </c>
      <c r="P194">
        <f t="shared" ref="P194:P257" si="3">YEAR(A194)</f>
        <v>2021</v>
      </c>
    </row>
    <row r="195" spans="1:16">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0">
        <f>VLOOKUP(InputData[[#This Row],[PRODUCT ID]],MasterData[],5,0)</f>
        <v>98</v>
      </c>
      <c r="K195" s="10">
        <f>VLOOKUP(InputData[[#This Row],[PRODUCT ID]],MasterData[],6,0)</f>
        <v>103.88</v>
      </c>
      <c r="L195" s="10">
        <f>InputData[[#This Row],[BUYING PRIZE]]*InputData[[#This Row],[QUANTITY]]</f>
        <v>588</v>
      </c>
      <c r="M195" s="10">
        <f>InputData[[#This Row],[SELLING PRICE]]*InputData[[#This Row],[QUANTITY]]*((1-InputData[[#This Row],[DISCOUNT %]]))</f>
        <v>623.28</v>
      </c>
      <c r="N195">
        <f>DAY(InputData[[#This Row],[DATE]])</f>
        <v>11</v>
      </c>
      <c r="O195" t="str">
        <f>TEXT(InputData[[#This Row],[DATE]],"mmm")</f>
        <v>Sep</v>
      </c>
      <c r="P195">
        <f t="shared" si="3"/>
        <v>2021</v>
      </c>
    </row>
    <row r="196" spans="1:16">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0">
        <f>VLOOKUP(InputData[[#This Row],[PRODUCT ID]],MasterData[],5,0)</f>
        <v>138</v>
      </c>
      <c r="K196" s="10">
        <f>VLOOKUP(InputData[[#This Row],[PRODUCT ID]],MasterData[],6,0)</f>
        <v>173.88</v>
      </c>
      <c r="L196" s="10">
        <f>InputData[[#This Row],[BUYING PRIZE]]*InputData[[#This Row],[QUANTITY]]</f>
        <v>966</v>
      </c>
      <c r="M196" s="10">
        <f>InputData[[#This Row],[SELLING PRICE]]*InputData[[#This Row],[QUANTITY]]*((1-InputData[[#This Row],[DISCOUNT %]]))</f>
        <v>1217.1599999999999</v>
      </c>
      <c r="N196">
        <f>DAY(InputData[[#This Row],[DATE]])</f>
        <v>13</v>
      </c>
      <c r="O196" t="str">
        <f>TEXT(InputData[[#This Row],[DATE]],"mmm")</f>
        <v>Sep</v>
      </c>
      <c r="P196">
        <f t="shared" si="3"/>
        <v>2021</v>
      </c>
    </row>
    <row r="197" spans="1:16">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0">
        <f>VLOOKUP(InputData[[#This Row],[PRODUCT ID]],MasterData[],5,0)</f>
        <v>120</v>
      </c>
      <c r="K197" s="10">
        <f>VLOOKUP(InputData[[#This Row],[PRODUCT ID]],MasterData[],6,0)</f>
        <v>162</v>
      </c>
      <c r="L197" s="10">
        <f>InputData[[#This Row],[BUYING PRIZE]]*InputData[[#This Row],[QUANTITY]]</f>
        <v>720</v>
      </c>
      <c r="M197" s="10">
        <f>InputData[[#This Row],[SELLING PRICE]]*InputData[[#This Row],[QUANTITY]]*((1-InputData[[#This Row],[DISCOUNT %]]))</f>
        <v>972</v>
      </c>
      <c r="N197">
        <f>DAY(InputData[[#This Row],[DATE]])</f>
        <v>15</v>
      </c>
      <c r="O197" t="str">
        <f>TEXT(InputData[[#This Row],[DATE]],"mmm")</f>
        <v>Sep</v>
      </c>
      <c r="P197">
        <f t="shared" si="3"/>
        <v>2021</v>
      </c>
    </row>
    <row r="198" spans="1:16">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0">
        <f>VLOOKUP(InputData[[#This Row],[PRODUCT ID]],MasterData[],5,0)</f>
        <v>120</v>
      </c>
      <c r="K198" s="10">
        <f>VLOOKUP(InputData[[#This Row],[PRODUCT ID]],MasterData[],6,0)</f>
        <v>162</v>
      </c>
      <c r="L198" s="10">
        <f>InputData[[#This Row],[BUYING PRIZE]]*InputData[[#This Row],[QUANTITY]]</f>
        <v>1680</v>
      </c>
      <c r="M198" s="10">
        <f>InputData[[#This Row],[SELLING PRICE]]*InputData[[#This Row],[QUANTITY]]*((1-InputData[[#This Row],[DISCOUNT %]]))</f>
        <v>2268</v>
      </c>
      <c r="N198">
        <f>DAY(InputData[[#This Row],[DATE]])</f>
        <v>15</v>
      </c>
      <c r="O198" t="str">
        <f>TEXT(InputData[[#This Row],[DATE]],"mmm")</f>
        <v>Sep</v>
      </c>
      <c r="P198">
        <f t="shared" si="3"/>
        <v>2021</v>
      </c>
    </row>
    <row r="199" spans="1:16">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0">
        <f>VLOOKUP(InputData[[#This Row],[PRODUCT ID]],MasterData[],5,0)</f>
        <v>61</v>
      </c>
      <c r="K199" s="10">
        <f>VLOOKUP(InputData[[#This Row],[PRODUCT ID]],MasterData[],6,0)</f>
        <v>76.25</v>
      </c>
      <c r="L199" s="10">
        <f>InputData[[#This Row],[BUYING PRIZE]]*InputData[[#This Row],[QUANTITY]]</f>
        <v>427</v>
      </c>
      <c r="M199" s="10">
        <f>InputData[[#This Row],[SELLING PRICE]]*InputData[[#This Row],[QUANTITY]]*((1-InputData[[#This Row],[DISCOUNT %]]))</f>
        <v>533.75</v>
      </c>
      <c r="N199">
        <f>DAY(InputData[[#This Row],[DATE]])</f>
        <v>21</v>
      </c>
      <c r="O199" t="str">
        <f>TEXT(InputData[[#This Row],[DATE]],"mmm")</f>
        <v>Sep</v>
      </c>
      <c r="P199">
        <f t="shared" si="3"/>
        <v>2021</v>
      </c>
    </row>
    <row r="200" spans="1:16">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0">
        <f>VLOOKUP(InputData[[#This Row],[PRODUCT ID]],MasterData[],5,0)</f>
        <v>90</v>
      </c>
      <c r="K200" s="10">
        <f>VLOOKUP(InputData[[#This Row],[PRODUCT ID]],MasterData[],6,0)</f>
        <v>115.2</v>
      </c>
      <c r="L200" s="10">
        <f>InputData[[#This Row],[BUYING PRIZE]]*InputData[[#This Row],[QUANTITY]]</f>
        <v>180</v>
      </c>
      <c r="M200" s="10">
        <f>InputData[[#This Row],[SELLING PRICE]]*InputData[[#This Row],[QUANTITY]]*((1-InputData[[#This Row],[DISCOUNT %]]))</f>
        <v>230.4</v>
      </c>
      <c r="N200">
        <f>DAY(InputData[[#This Row],[DATE]])</f>
        <v>22</v>
      </c>
      <c r="O200" t="str">
        <f>TEXT(InputData[[#This Row],[DATE]],"mmm")</f>
        <v>Sep</v>
      </c>
      <c r="P200">
        <f t="shared" si="3"/>
        <v>2021</v>
      </c>
    </row>
    <row r="201" spans="1:16">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0">
        <f>VLOOKUP(InputData[[#This Row],[PRODUCT ID]],MasterData[],5,0)</f>
        <v>105</v>
      </c>
      <c r="K201" s="10">
        <f>VLOOKUP(InputData[[#This Row],[PRODUCT ID]],MasterData[],6,0)</f>
        <v>142.80000000000001</v>
      </c>
      <c r="L201" s="10">
        <f>InputData[[#This Row],[BUYING PRIZE]]*InputData[[#This Row],[QUANTITY]]</f>
        <v>420</v>
      </c>
      <c r="M201" s="10">
        <f>InputData[[#This Row],[SELLING PRICE]]*InputData[[#This Row],[QUANTITY]]*((1-InputData[[#This Row],[DISCOUNT %]]))</f>
        <v>571.20000000000005</v>
      </c>
      <c r="N201">
        <f>DAY(InputData[[#This Row],[DATE]])</f>
        <v>22</v>
      </c>
      <c r="O201" t="str">
        <f>TEXT(InputData[[#This Row],[DATE]],"mmm")</f>
        <v>Sep</v>
      </c>
      <c r="P201">
        <f t="shared" si="3"/>
        <v>2021</v>
      </c>
    </row>
    <row r="202" spans="1:16">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0">
        <f>VLOOKUP(InputData[[#This Row],[PRODUCT ID]],MasterData[],5,0)</f>
        <v>37</v>
      </c>
      <c r="K202" s="10">
        <f>VLOOKUP(InputData[[#This Row],[PRODUCT ID]],MasterData[],6,0)</f>
        <v>49.21</v>
      </c>
      <c r="L202" s="10">
        <f>InputData[[#This Row],[BUYING PRIZE]]*InputData[[#This Row],[QUANTITY]]</f>
        <v>444</v>
      </c>
      <c r="M202" s="10">
        <f>InputData[[#This Row],[SELLING PRICE]]*InputData[[#This Row],[QUANTITY]]*((1-InputData[[#This Row],[DISCOUNT %]]))</f>
        <v>590.52</v>
      </c>
      <c r="N202">
        <f>DAY(InputData[[#This Row],[DATE]])</f>
        <v>23</v>
      </c>
      <c r="O202" t="str">
        <f>TEXT(InputData[[#This Row],[DATE]],"mmm")</f>
        <v>Sep</v>
      </c>
      <c r="P202">
        <f t="shared" si="3"/>
        <v>2021</v>
      </c>
    </row>
    <row r="203" spans="1:16">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0">
        <f>VLOOKUP(InputData[[#This Row],[PRODUCT ID]],MasterData[],5,0)</f>
        <v>126</v>
      </c>
      <c r="K203" s="10">
        <f>VLOOKUP(InputData[[#This Row],[PRODUCT ID]],MasterData[],6,0)</f>
        <v>162.54</v>
      </c>
      <c r="L203" s="10">
        <f>InputData[[#This Row],[BUYING PRIZE]]*InputData[[#This Row],[QUANTITY]]</f>
        <v>882</v>
      </c>
      <c r="M203" s="10">
        <f>InputData[[#This Row],[SELLING PRICE]]*InputData[[#This Row],[QUANTITY]]*((1-InputData[[#This Row],[DISCOUNT %]]))</f>
        <v>1137.78</v>
      </c>
      <c r="N203">
        <f>DAY(InputData[[#This Row],[DATE]])</f>
        <v>23</v>
      </c>
      <c r="O203" t="str">
        <f>TEXT(InputData[[#This Row],[DATE]],"mmm")</f>
        <v>Sep</v>
      </c>
      <c r="P203">
        <f t="shared" si="3"/>
        <v>2021</v>
      </c>
    </row>
    <row r="204" spans="1:16">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0">
        <f>VLOOKUP(InputData[[#This Row],[PRODUCT ID]],MasterData[],5,0)</f>
        <v>55</v>
      </c>
      <c r="K204" s="10">
        <f>VLOOKUP(InputData[[#This Row],[PRODUCT ID]],MasterData[],6,0)</f>
        <v>58.3</v>
      </c>
      <c r="L204" s="10">
        <f>InputData[[#This Row],[BUYING PRIZE]]*InputData[[#This Row],[QUANTITY]]</f>
        <v>55</v>
      </c>
      <c r="M204" s="10">
        <f>InputData[[#This Row],[SELLING PRICE]]*InputData[[#This Row],[QUANTITY]]*((1-InputData[[#This Row],[DISCOUNT %]]))</f>
        <v>58.3</v>
      </c>
      <c r="N204">
        <f>DAY(InputData[[#This Row],[DATE]])</f>
        <v>27</v>
      </c>
      <c r="O204" t="str">
        <f>TEXT(InputData[[#This Row],[DATE]],"mmm")</f>
        <v>Sep</v>
      </c>
      <c r="P204">
        <f t="shared" si="3"/>
        <v>2021</v>
      </c>
    </row>
    <row r="205" spans="1:16">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0">
        <f>VLOOKUP(InputData[[#This Row],[PRODUCT ID]],MasterData[],5,0)</f>
        <v>112</v>
      </c>
      <c r="K205" s="10">
        <f>VLOOKUP(InputData[[#This Row],[PRODUCT ID]],MasterData[],6,0)</f>
        <v>146.72</v>
      </c>
      <c r="L205" s="10">
        <f>InputData[[#This Row],[BUYING PRIZE]]*InputData[[#This Row],[QUANTITY]]</f>
        <v>1008</v>
      </c>
      <c r="M205" s="10">
        <f>InputData[[#This Row],[SELLING PRICE]]*InputData[[#This Row],[QUANTITY]]*((1-InputData[[#This Row],[DISCOUNT %]]))</f>
        <v>1320.48</v>
      </c>
      <c r="N205">
        <f>DAY(InputData[[#This Row],[DATE]])</f>
        <v>30</v>
      </c>
      <c r="O205" t="str">
        <f>TEXT(InputData[[#This Row],[DATE]],"mmm")</f>
        <v>Sep</v>
      </c>
      <c r="P205">
        <f t="shared" si="3"/>
        <v>2021</v>
      </c>
    </row>
    <row r="206" spans="1:16">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0">
        <f>VLOOKUP(InputData[[#This Row],[PRODUCT ID]],MasterData[],5,0)</f>
        <v>75</v>
      </c>
      <c r="K206" s="10">
        <f>VLOOKUP(InputData[[#This Row],[PRODUCT ID]],MasterData[],6,0)</f>
        <v>85.5</v>
      </c>
      <c r="L206" s="10">
        <f>InputData[[#This Row],[BUYING PRIZE]]*InputData[[#This Row],[QUANTITY]]</f>
        <v>375</v>
      </c>
      <c r="M206" s="10">
        <f>InputData[[#This Row],[SELLING PRICE]]*InputData[[#This Row],[QUANTITY]]*((1-InputData[[#This Row],[DISCOUNT %]]))</f>
        <v>427.5</v>
      </c>
      <c r="N206">
        <f>DAY(InputData[[#This Row],[DATE]])</f>
        <v>30</v>
      </c>
      <c r="O206" t="str">
        <f>TEXT(InputData[[#This Row],[DATE]],"mmm")</f>
        <v>Sep</v>
      </c>
      <c r="P206">
        <f t="shared" si="3"/>
        <v>2021</v>
      </c>
    </row>
    <row r="207" spans="1:16">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0">
        <f>VLOOKUP(InputData[[#This Row],[PRODUCT ID]],MasterData[],5,0)</f>
        <v>148</v>
      </c>
      <c r="K207" s="10">
        <f>VLOOKUP(InputData[[#This Row],[PRODUCT ID]],MasterData[],6,0)</f>
        <v>201.28</v>
      </c>
      <c r="L207" s="10">
        <f>InputData[[#This Row],[BUYING PRIZE]]*InputData[[#This Row],[QUANTITY]]</f>
        <v>2072</v>
      </c>
      <c r="M207" s="10">
        <f>InputData[[#This Row],[SELLING PRICE]]*InputData[[#This Row],[QUANTITY]]*((1-InputData[[#This Row],[DISCOUNT %]]))</f>
        <v>2817.92</v>
      </c>
      <c r="N207">
        <f>DAY(InputData[[#This Row],[DATE]])</f>
        <v>1</v>
      </c>
      <c r="O207" t="str">
        <f>TEXT(InputData[[#This Row],[DATE]],"mmm")</f>
        <v>Oct</v>
      </c>
      <c r="P207">
        <f t="shared" si="3"/>
        <v>2021</v>
      </c>
    </row>
    <row r="208" spans="1:16">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0">
        <f>VLOOKUP(InputData[[#This Row],[PRODUCT ID]],MasterData[],5,0)</f>
        <v>112</v>
      </c>
      <c r="K208" s="10">
        <f>VLOOKUP(InputData[[#This Row],[PRODUCT ID]],MasterData[],6,0)</f>
        <v>146.72</v>
      </c>
      <c r="L208" s="10">
        <f>InputData[[#This Row],[BUYING PRIZE]]*InputData[[#This Row],[QUANTITY]]</f>
        <v>1680</v>
      </c>
      <c r="M208" s="10">
        <f>InputData[[#This Row],[SELLING PRICE]]*InputData[[#This Row],[QUANTITY]]*((1-InputData[[#This Row],[DISCOUNT %]]))</f>
        <v>2200.8000000000002</v>
      </c>
      <c r="N208">
        <f>DAY(InputData[[#This Row],[DATE]])</f>
        <v>2</v>
      </c>
      <c r="O208" t="str">
        <f>TEXT(InputData[[#This Row],[DATE]],"mmm")</f>
        <v>Oct</v>
      </c>
      <c r="P208">
        <f t="shared" si="3"/>
        <v>2021</v>
      </c>
    </row>
    <row r="209" spans="1:16">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0">
        <f>VLOOKUP(InputData[[#This Row],[PRODUCT ID]],MasterData[],5,0)</f>
        <v>150</v>
      </c>
      <c r="K209" s="10">
        <f>VLOOKUP(InputData[[#This Row],[PRODUCT ID]],MasterData[],6,0)</f>
        <v>210</v>
      </c>
      <c r="L209" s="10">
        <f>InputData[[#This Row],[BUYING PRIZE]]*InputData[[#This Row],[QUANTITY]]</f>
        <v>1350</v>
      </c>
      <c r="M209" s="10">
        <f>InputData[[#This Row],[SELLING PRICE]]*InputData[[#This Row],[QUANTITY]]*((1-InputData[[#This Row],[DISCOUNT %]]))</f>
        <v>1890</v>
      </c>
      <c r="N209">
        <f>DAY(InputData[[#This Row],[DATE]])</f>
        <v>3</v>
      </c>
      <c r="O209" t="str">
        <f>TEXT(InputData[[#This Row],[DATE]],"mmm")</f>
        <v>Oct</v>
      </c>
      <c r="P209">
        <f t="shared" si="3"/>
        <v>2021</v>
      </c>
    </row>
    <row r="210" spans="1:16">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0">
        <f>VLOOKUP(InputData[[#This Row],[PRODUCT ID]],MasterData[],5,0)</f>
        <v>5</v>
      </c>
      <c r="K210" s="10">
        <f>VLOOKUP(InputData[[#This Row],[PRODUCT ID]],MasterData[],6,0)</f>
        <v>6.7</v>
      </c>
      <c r="L210" s="10">
        <f>InputData[[#This Row],[BUYING PRIZE]]*InputData[[#This Row],[QUANTITY]]</f>
        <v>5</v>
      </c>
      <c r="M210" s="10">
        <f>InputData[[#This Row],[SELLING PRICE]]*InputData[[#This Row],[QUANTITY]]*((1-InputData[[#This Row],[DISCOUNT %]]))</f>
        <v>6.7</v>
      </c>
      <c r="N210">
        <f>DAY(InputData[[#This Row],[DATE]])</f>
        <v>6</v>
      </c>
      <c r="O210" t="str">
        <f>TEXT(InputData[[#This Row],[DATE]],"mmm")</f>
        <v>Oct</v>
      </c>
      <c r="P210">
        <f t="shared" si="3"/>
        <v>2021</v>
      </c>
    </row>
    <row r="211" spans="1:16">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0">
        <f>VLOOKUP(InputData[[#This Row],[PRODUCT ID]],MasterData[],5,0)</f>
        <v>90</v>
      </c>
      <c r="K211" s="10">
        <f>VLOOKUP(InputData[[#This Row],[PRODUCT ID]],MasterData[],6,0)</f>
        <v>96.3</v>
      </c>
      <c r="L211" s="10">
        <f>InputData[[#This Row],[BUYING PRIZE]]*InputData[[#This Row],[QUANTITY]]</f>
        <v>1080</v>
      </c>
      <c r="M211" s="10">
        <f>InputData[[#This Row],[SELLING PRICE]]*InputData[[#This Row],[QUANTITY]]*((1-InputData[[#This Row],[DISCOUNT %]]))</f>
        <v>1155.5999999999999</v>
      </c>
      <c r="N211">
        <f>DAY(InputData[[#This Row],[DATE]])</f>
        <v>6</v>
      </c>
      <c r="O211" t="str">
        <f>TEXT(InputData[[#This Row],[DATE]],"mmm")</f>
        <v>Oct</v>
      </c>
      <c r="P211">
        <f t="shared" si="3"/>
        <v>2021</v>
      </c>
    </row>
    <row r="212" spans="1:16">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0">
        <f>VLOOKUP(InputData[[#This Row],[PRODUCT ID]],MasterData[],5,0)</f>
        <v>18</v>
      </c>
      <c r="K212" s="10">
        <f>VLOOKUP(InputData[[#This Row],[PRODUCT ID]],MasterData[],6,0)</f>
        <v>24.66</v>
      </c>
      <c r="L212" s="10">
        <f>InputData[[#This Row],[BUYING PRIZE]]*InputData[[#This Row],[QUANTITY]]</f>
        <v>108</v>
      </c>
      <c r="M212" s="10">
        <f>InputData[[#This Row],[SELLING PRICE]]*InputData[[#This Row],[QUANTITY]]*((1-InputData[[#This Row],[DISCOUNT %]]))</f>
        <v>147.96</v>
      </c>
      <c r="N212">
        <f>DAY(InputData[[#This Row],[DATE]])</f>
        <v>7</v>
      </c>
      <c r="O212" t="str">
        <f>TEXT(InputData[[#This Row],[DATE]],"mmm")</f>
        <v>Oct</v>
      </c>
      <c r="P212">
        <f t="shared" si="3"/>
        <v>2021</v>
      </c>
    </row>
    <row r="213" spans="1:16">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0">
        <f>VLOOKUP(InputData[[#This Row],[PRODUCT ID]],MasterData[],5,0)</f>
        <v>72</v>
      </c>
      <c r="K213" s="10">
        <f>VLOOKUP(InputData[[#This Row],[PRODUCT ID]],MasterData[],6,0)</f>
        <v>79.92</v>
      </c>
      <c r="L213" s="10">
        <f>InputData[[#This Row],[BUYING PRIZE]]*InputData[[#This Row],[QUANTITY]]</f>
        <v>360</v>
      </c>
      <c r="M213" s="10">
        <f>InputData[[#This Row],[SELLING PRICE]]*InputData[[#This Row],[QUANTITY]]*((1-InputData[[#This Row],[DISCOUNT %]]))</f>
        <v>399.6</v>
      </c>
      <c r="N213">
        <f>DAY(InputData[[#This Row],[DATE]])</f>
        <v>9</v>
      </c>
      <c r="O213" t="str">
        <f>TEXT(InputData[[#This Row],[DATE]],"mmm")</f>
        <v>Oct</v>
      </c>
      <c r="P213">
        <f t="shared" si="3"/>
        <v>2021</v>
      </c>
    </row>
    <row r="214" spans="1:16">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0">
        <f>VLOOKUP(InputData[[#This Row],[PRODUCT ID]],MasterData[],5,0)</f>
        <v>89</v>
      </c>
      <c r="K214" s="10">
        <f>VLOOKUP(InputData[[#This Row],[PRODUCT ID]],MasterData[],6,0)</f>
        <v>117.48</v>
      </c>
      <c r="L214" s="10">
        <f>InputData[[#This Row],[BUYING PRIZE]]*InputData[[#This Row],[QUANTITY]]</f>
        <v>979</v>
      </c>
      <c r="M214" s="10">
        <f>InputData[[#This Row],[SELLING PRICE]]*InputData[[#This Row],[QUANTITY]]*((1-InputData[[#This Row],[DISCOUNT %]]))</f>
        <v>1292.28</v>
      </c>
      <c r="N214">
        <f>DAY(InputData[[#This Row],[DATE]])</f>
        <v>9</v>
      </c>
      <c r="O214" t="str">
        <f>TEXT(InputData[[#This Row],[DATE]],"mmm")</f>
        <v>Oct</v>
      </c>
      <c r="P214">
        <f t="shared" si="3"/>
        <v>2021</v>
      </c>
    </row>
    <row r="215" spans="1:16">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0">
        <f>VLOOKUP(InputData[[#This Row],[PRODUCT ID]],MasterData[],5,0)</f>
        <v>5</v>
      </c>
      <c r="K215" s="10">
        <f>VLOOKUP(InputData[[#This Row],[PRODUCT ID]],MasterData[],6,0)</f>
        <v>6.7</v>
      </c>
      <c r="L215" s="10">
        <f>InputData[[#This Row],[BUYING PRIZE]]*InputData[[#This Row],[QUANTITY]]</f>
        <v>70</v>
      </c>
      <c r="M215" s="10">
        <f>InputData[[#This Row],[SELLING PRICE]]*InputData[[#This Row],[QUANTITY]]*((1-InputData[[#This Row],[DISCOUNT %]]))</f>
        <v>93.8</v>
      </c>
      <c r="N215">
        <f>DAY(InputData[[#This Row],[DATE]])</f>
        <v>10</v>
      </c>
      <c r="O215" t="str">
        <f>TEXT(InputData[[#This Row],[DATE]],"mmm")</f>
        <v>Oct</v>
      </c>
      <c r="P215">
        <f t="shared" si="3"/>
        <v>2021</v>
      </c>
    </row>
    <row r="216" spans="1:16">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0">
        <f>VLOOKUP(InputData[[#This Row],[PRODUCT ID]],MasterData[],5,0)</f>
        <v>44</v>
      </c>
      <c r="K216" s="10">
        <f>VLOOKUP(InputData[[#This Row],[PRODUCT ID]],MasterData[],6,0)</f>
        <v>48.4</v>
      </c>
      <c r="L216" s="10">
        <f>InputData[[#This Row],[BUYING PRIZE]]*InputData[[#This Row],[QUANTITY]]</f>
        <v>660</v>
      </c>
      <c r="M216" s="10">
        <f>InputData[[#This Row],[SELLING PRICE]]*InputData[[#This Row],[QUANTITY]]*((1-InputData[[#This Row],[DISCOUNT %]]))</f>
        <v>726</v>
      </c>
      <c r="N216">
        <f>DAY(InputData[[#This Row],[DATE]])</f>
        <v>11</v>
      </c>
      <c r="O216" t="str">
        <f>TEXT(InputData[[#This Row],[DATE]],"mmm")</f>
        <v>Oct</v>
      </c>
      <c r="P216">
        <f t="shared" si="3"/>
        <v>2021</v>
      </c>
    </row>
    <row r="217" spans="1:16">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0">
        <f>VLOOKUP(InputData[[#This Row],[PRODUCT ID]],MasterData[],5,0)</f>
        <v>48</v>
      </c>
      <c r="K217" s="10">
        <f>VLOOKUP(InputData[[#This Row],[PRODUCT ID]],MasterData[],6,0)</f>
        <v>57.120000000000005</v>
      </c>
      <c r="L217" s="10">
        <f>InputData[[#This Row],[BUYING PRIZE]]*InputData[[#This Row],[QUANTITY]]</f>
        <v>384</v>
      </c>
      <c r="M217" s="10">
        <f>InputData[[#This Row],[SELLING PRICE]]*InputData[[#This Row],[QUANTITY]]*((1-InputData[[#This Row],[DISCOUNT %]]))</f>
        <v>456.96000000000004</v>
      </c>
      <c r="N217">
        <f>DAY(InputData[[#This Row],[DATE]])</f>
        <v>12</v>
      </c>
      <c r="O217" t="str">
        <f>TEXT(InputData[[#This Row],[DATE]],"mmm")</f>
        <v>Oct</v>
      </c>
      <c r="P217">
        <f t="shared" si="3"/>
        <v>2021</v>
      </c>
    </row>
    <row r="218" spans="1:16">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0">
        <f>VLOOKUP(InputData[[#This Row],[PRODUCT ID]],MasterData[],5,0)</f>
        <v>98</v>
      </c>
      <c r="K218" s="10">
        <f>VLOOKUP(InputData[[#This Row],[PRODUCT ID]],MasterData[],6,0)</f>
        <v>103.88</v>
      </c>
      <c r="L218" s="10">
        <f>InputData[[#This Row],[BUYING PRIZE]]*InputData[[#This Row],[QUANTITY]]</f>
        <v>1274</v>
      </c>
      <c r="M218" s="10">
        <f>InputData[[#This Row],[SELLING PRICE]]*InputData[[#This Row],[QUANTITY]]*((1-InputData[[#This Row],[DISCOUNT %]]))</f>
        <v>1350.44</v>
      </c>
      <c r="N218">
        <f>DAY(InputData[[#This Row],[DATE]])</f>
        <v>17</v>
      </c>
      <c r="O218" t="str">
        <f>TEXT(InputData[[#This Row],[DATE]],"mmm")</f>
        <v>Oct</v>
      </c>
      <c r="P218">
        <f t="shared" si="3"/>
        <v>2021</v>
      </c>
    </row>
    <row r="219" spans="1:16">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0">
        <f>VLOOKUP(InputData[[#This Row],[PRODUCT ID]],MasterData[],5,0)</f>
        <v>7</v>
      </c>
      <c r="K219" s="10">
        <f>VLOOKUP(InputData[[#This Row],[PRODUCT ID]],MasterData[],6,0)</f>
        <v>8.33</v>
      </c>
      <c r="L219" s="10">
        <f>InputData[[#This Row],[BUYING PRIZE]]*InputData[[#This Row],[QUANTITY]]</f>
        <v>42</v>
      </c>
      <c r="M219" s="10">
        <f>InputData[[#This Row],[SELLING PRICE]]*InputData[[#This Row],[QUANTITY]]*((1-InputData[[#This Row],[DISCOUNT %]]))</f>
        <v>49.980000000000004</v>
      </c>
      <c r="N219">
        <f>DAY(InputData[[#This Row],[DATE]])</f>
        <v>18</v>
      </c>
      <c r="O219" t="str">
        <f>TEXT(InputData[[#This Row],[DATE]],"mmm")</f>
        <v>Oct</v>
      </c>
      <c r="P219">
        <f t="shared" si="3"/>
        <v>2021</v>
      </c>
    </row>
    <row r="220" spans="1:16">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0">
        <f>VLOOKUP(InputData[[#This Row],[PRODUCT ID]],MasterData[],5,0)</f>
        <v>126</v>
      </c>
      <c r="K220" s="10">
        <f>VLOOKUP(InputData[[#This Row],[PRODUCT ID]],MasterData[],6,0)</f>
        <v>162.54</v>
      </c>
      <c r="L220" s="10">
        <f>InputData[[#This Row],[BUYING PRIZE]]*InputData[[#This Row],[QUANTITY]]</f>
        <v>1638</v>
      </c>
      <c r="M220" s="10">
        <f>InputData[[#This Row],[SELLING PRICE]]*InputData[[#This Row],[QUANTITY]]*((1-InputData[[#This Row],[DISCOUNT %]]))</f>
        <v>2113.02</v>
      </c>
      <c r="N220">
        <f>DAY(InputData[[#This Row],[DATE]])</f>
        <v>18</v>
      </c>
      <c r="O220" t="str">
        <f>TEXT(InputData[[#This Row],[DATE]],"mmm")</f>
        <v>Oct</v>
      </c>
      <c r="P220">
        <f t="shared" si="3"/>
        <v>2021</v>
      </c>
    </row>
    <row r="221" spans="1:16">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0">
        <f>VLOOKUP(InputData[[#This Row],[PRODUCT ID]],MasterData[],5,0)</f>
        <v>44</v>
      </c>
      <c r="K221" s="10">
        <f>VLOOKUP(InputData[[#This Row],[PRODUCT ID]],MasterData[],6,0)</f>
        <v>48.4</v>
      </c>
      <c r="L221" s="10">
        <f>InputData[[#This Row],[BUYING PRIZE]]*InputData[[#This Row],[QUANTITY]]</f>
        <v>308</v>
      </c>
      <c r="M221" s="10">
        <f>InputData[[#This Row],[SELLING PRICE]]*InputData[[#This Row],[QUANTITY]]*((1-InputData[[#This Row],[DISCOUNT %]]))</f>
        <v>338.8</v>
      </c>
      <c r="N221">
        <f>DAY(InputData[[#This Row],[DATE]])</f>
        <v>22</v>
      </c>
      <c r="O221" t="str">
        <f>TEXT(InputData[[#This Row],[DATE]],"mmm")</f>
        <v>Oct</v>
      </c>
      <c r="P221">
        <f t="shared" si="3"/>
        <v>2021</v>
      </c>
    </row>
    <row r="222" spans="1:16">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0">
        <f>VLOOKUP(InputData[[#This Row],[PRODUCT ID]],MasterData[],5,0)</f>
        <v>144</v>
      </c>
      <c r="K222" s="10">
        <f>VLOOKUP(InputData[[#This Row],[PRODUCT ID]],MasterData[],6,0)</f>
        <v>156.96</v>
      </c>
      <c r="L222" s="10">
        <f>InputData[[#This Row],[BUYING PRIZE]]*InputData[[#This Row],[QUANTITY]]</f>
        <v>1872</v>
      </c>
      <c r="M222" s="10">
        <f>InputData[[#This Row],[SELLING PRICE]]*InputData[[#This Row],[QUANTITY]]*((1-InputData[[#This Row],[DISCOUNT %]]))</f>
        <v>2040.48</v>
      </c>
      <c r="N222">
        <f>DAY(InputData[[#This Row],[DATE]])</f>
        <v>22</v>
      </c>
      <c r="O222" t="str">
        <f>TEXT(InputData[[#This Row],[DATE]],"mmm")</f>
        <v>Oct</v>
      </c>
      <c r="P222">
        <f t="shared" si="3"/>
        <v>2021</v>
      </c>
    </row>
    <row r="223" spans="1:16">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0">
        <f>VLOOKUP(InputData[[#This Row],[PRODUCT ID]],MasterData[],5,0)</f>
        <v>6</v>
      </c>
      <c r="K223" s="10">
        <f>VLOOKUP(InputData[[#This Row],[PRODUCT ID]],MasterData[],6,0)</f>
        <v>7.8599999999999994</v>
      </c>
      <c r="L223" s="10">
        <f>InputData[[#This Row],[BUYING PRIZE]]*InputData[[#This Row],[QUANTITY]]</f>
        <v>6</v>
      </c>
      <c r="M223" s="10">
        <f>InputData[[#This Row],[SELLING PRICE]]*InputData[[#This Row],[QUANTITY]]*((1-InputData[[#This Row],[DISCOUNT %]]))</f>
        <v>7.8599999999999994</v>
      </c>
      <c r="N223">
        <f>DAY(InputData[[#This Row],[DATE]])</f>
        <v>22</v>
      </c>
      <c r="O223" t="str">
        <f>TEXT(InputData[[#This Row],[DATE]],"mmm")</f>
        <v>Oct</v>
      </c>
      <c r="P223">
        <f t="shared" si="3"/>
        <v>2021</v>
      </c>
    </row>
    <row r="224" spans="1:16">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0">
        <f>VLOOKUP(InputData[[#This Row],[PRODUCT ID]],MasterData[],5,0)</f>
        <v>44</v>
      </c>
      <c r="K224" s="10">
        <f>VLOOKUP(InputData[[#This Row],[PRODUCT ID]],MasterData[],6,0)</f>
        <v>48.4</v>
      </c>
      <c r="L224" s="10">
        <f>InputData[[#This Row],[BUYING PRIZE]]*InputData[[#This Row],[QUANTITY]]</f>
        <v>132</v>
      </c>
      <c r="M224" s="10">
        <f>InputData[[#This Row],[SELLING PRICE]]*InputData[[#This Row],[QUANTITY]]*((1-InputData[[#This Row],[DISCOUNT %]]))</f>
        <v>145.19999999999999</v>
      </c>
      <c r="N224">
        <f>DAY(InputData[[#This Row],[DATE]])</f>
        <v>24</v>
      </c>
      <c r="O224" t="str">
        <f>TEXT(InputData[[#This Row],[DATE]],"mmm")</f>
        <v>Oct</v>
      </c>
      <c r="P224">
        <f t="shared" si="3"/>
        <v>2021</v>
      </c>
    </row>
    <row r="225" spans="1:16">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0">
        <f>VLOOKUP(InputData[[#This Row],[PRODUCT ID]],MasterData[],5,0)</f>
        <v>76</v>
      </c>
      <c r="K225" s="10">
        <f>VLOOKUP(InputData[[#This Row],[PRODUCT ID]],MasterData[],6,0)</f>
        <v>82.08</v>
      </c>
      <c r="L225" s="10">
        <f>InputData[[#This Row],[BUYING PRIZE]]*InputData[[#This Row],[QUANTITY]]</f>
        <v>684</v>
      </c>
      <c r="M225" s="10">
        <f>InputData[[#This Row],[SELLING PRICE]]*InputData[[#This Row],[QUANTITY]]*((1-InputData[[#This Row],[DISCOUNT %]]))</f>
        <v>738.72</v>
      </c>
      <c r="N225">
        <f>DAY(InputData[[#This Row],[DATE]])</f>
        <v>25</v>
      </c>
      <c r="O225" t="str">
        <f>TEXT(InputData[[#This Row],[DATE]],"mmm")</f>
        <v>Oct</v>
      </c>
      <c r="P225">
        <f t="shared" si="3"/>
        <v>2021</v>
      </c>
    </row>
    <row r="226" spans="1:16">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0">
        <f>VLOOKUP(InputData[[#This Row],[PRODUCT ID]],MasterData[],5,0)</f>
        <v>44</v>
      </c>
      <c r="K226" s="10">
        <f>VLOOKUP(InputData[[#This Row],[PRODUCT ID]],MasterData[],6,0)</f>
        <v>48.84</v>
      </c>
      <c r="L226" s="10">
        <f>InputData[[#This Row],[BUYING PRIZE]]*InputData[[#This Row],[QUANTITY]]</f>
        <v>264</v>
      </c>
      <c r="M226" s="10">
        <f>InputData[[#This Row],[SELLING PRICE]]*InputData[[#This Row],[QUANTITY]]*((1-InputData[[#This Row],[DISCOUNT %]]))</f>
        <v>293.04000000000002</v>
      </c>
      <c r="N226">
        <f>DAY(InputData[[#This Row],[DATE]])</f>
        <v>26</v>
      </c>
      <c r="O226" t="str">
        <f>TEXT(InputData[[#This Row],[DATE]],"mmm")</f>
        <v>Oct</v>
      </c>
      <c r="P226">
        <f t="shared" si="3"/>
        <v>2021</v>
      </c>
    </row>
    <row r="227" spans="1:16">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0">
        <f>VLOOKUP(InputData[[#This Row],[PRODUCT ID]],MasterData[],5,0)</f>
        <v>83</v>
      </c>
      <c r="K227" s="10">
        <f>VLOOKUP(InputData[[#This Row],[PRODUCT ID]],MasterData[],6,0)</f>
        <v>94.62</v>
      </c>
      <c r="L227" s="10">
        <f>InputData[[#This Row],[BUYING PRIZE]]*InputData[[#This Row],[QUANTITY]]</f>
        <v>83</v>
      </c>
      <c r="M227" s="10">
        <f>InputData[[#This Row],[SELLING PRICE]]*InputData[[#This Row],[QUANTITY]]*((1-InputData[[#This Row],[DISCOUNT %]]))</f>
        <v>94.62</v>
      </c>
      <c r="N227">
        <f>DAY(InputData[[#This Row],[DATE]])</f>
        <v>28</v>
      </c>
      <c r="O227" t="str">
        <f>TEXT(InputData[[#This Row],[DATE]],"mmm")</f>
        <v>Oct</v>
      </c>
      <c r="P227">
        <f t="shared" si="3"/>
        <v>2021</v>
      </c>
    </row>
    <row r="228" spans="1:16">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0">
        <f>VLOOKUP(InputData[[#This Row],[PRODUCT ID]],MasterData[],5,0)</f>
        <v>72</v>
      </c>
      <c r="K228" s="10">
        <f>VLOOKUP(InputData[[#This Row],[PRODUCT ID]],MasterData[],6,0)</f>
        <v>79.92</v>
      </c>
      <c r="L228" s="10">
        <f>InputData[[#This Row],[BUYING PRIZE]]*InputData[[#This Row],[QUANTITY]]</f>
        <v>1008</v>
      </c>
      <c r="M228" s="10">
        <f>InputData[[#This Row],[SELLING PRICE]]*InputData[[#This Row],[QUANTITY]]*((1-InputData[[#This Row],[DISCOUNT %]]))</f>
        <v>1118.8800000000001</v>
      </c>
      <c r="N228">
        <f>DAY(InputData[[#This Row],[DATE]])</f>
        <v>29</v>
      </c>
      <c r="O228" t="str">
        <f>TEXT(InputData[[#This Row],[DATE]],"mmm")</f>
        <v>Oct</v>
      </c>
      <c r="P228">
        <f t="shared" si="3"/>
        <v>2021</v>
      </c>
    </row>
    <row r="229" spans="1:16">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0">
        <f>VLOOKUP(InputData[[#This Row],[PRODUCT ID]],MasterData[],5,0)</f>
        <v>126</v>
      </c>
      <c r="K229" s="10">
        <f>VLOOKUP(InputData[[#This Row],[PRODUCT ID]],MasterData[],6,0)</f>
        <v>162.54</v>
      </c>
      <c r="L229" s="10">
        <f>InputData[[#This Row],[BUYING PRIZE]]*InputData[[#This Row],[QUANTITY]]</f>
        <v>756</v>
      </c>
      <c r="M229" s="10">
        <f>InputData[[#This Row],[SELLING PRICE]]*InputData[[#This Row],[QUANTITY]]*((1-InputData[[#This Row],[DISCOUNT %]]))</f>
        <v>975.24</v>
      </c>
      <c r="N229">
        <f>DAY(InputData[[#This Row],[DATE]])</f>
        <v>31</v>
      </c>
      <c r="O229" t="str">
        <f>TEXT(InputData[[#This Row],[DATE]],"mmm")</f>
        <v>Oct</v>
      </c>
      <c r="P229">
        <f t="shared" si="3"/>
        <v>2021</v>
      </c>
    </row>
    <row r="230" spans="1:16">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0">
        <f>VLOOKUP(InputData[[#This Row],[PRODUCT ID]],MasterData[],5,0)</f>
        <v>112</v>
      </c>
      <c r="K230" s="10">
        <f>VLOOKUP(InputData[[#This Row],[PRODUCT ID]],MasterData[],6,0)</f>
        <v>122.08</v>
      </c>
      <c r="L230" s="10">
        <f>InputData[[#This Row],[BUYING PRIZE]]*InputData[[#This Row],[QUANTITY]]</f>
        <v>1344</v>
      </c>
      <c r="M230" s="10">
        <f>InputData[[#This Row],[SELLING PRICE]]*InputData[[#This Row],[QUANTITY]]*((1-InputData[[#This Row],[DISCOUNT %]]))</f>
        <v>1464.96</v>
      </c>
      <c r="N230">
        <f>DAY(InputData[[#This Row],[DATE]])</f>
        <v>3</v>
      </c>
      <c r="O230" t="str">
        <f>TEXT(InputData[[#This Row],[DATE]],"mmm")</f>
        <v>Nov</v>
      </c>
      <c r="P230">
        <f t="shared" si="3"/>
        <v>2021</v>
      </c>
    </row>
    <row r="231" spans="1:16">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0">
        <f>VLOOKUP(InputData[[#This Row],[PRODUCT ID]],MasterData[],5,0)</f>
        <v>90</v>
      </c>
      <c r="K231" s="10">
        <f>VLOOKUP(InputData[[#This Row],[PRODUCT ID]],MasterData[],6,0)</f>
        <v>96.3</v>
      </c>
      <c r="L231" s="10">
        <f>InputData[[#This Row],[BUYING PRIZE]]*InputData[[#This Row],[QUANTITY]]</f>
        <v>900</v>
      </c>
      <c r="M231" s="10">
        <f>InputData[[#This Row],[SELLING PRICE]]*InputData[[#This Row],[QUANTITY]]*((1-InputData[[#This Row],[DISCOUNT %]]))</f>
        <v>963</v>
      </c>
      <c r="N231">
        <f>DAY(InputData[[#This Row],[DATE]])</f>
        <v>6</v>
      </c>
      <c r="O231" t="str">
        <f>TEXT(InputData[[#This Row],[DATE]],"mmm")</f>
        <v>Nov</v>
      </c>
      <c r="P231">
        <f t="shared" si="3"/>
        <v>2021</v>
      </c>
    </row>
    <row r="232" spans="1:16">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0">
        <f>VLOOKUP(InputData[[#This Row],[PRODUCT ID]],MasterData[],5,0)</f>
        <v>43</v>
      </c>
      <c r="K232" s="10">
        <f>VLOOKUP(InputData[[#This Row],[PRODUCT ID]],MasterData[],6,0)</f>
        <v>47.730000000000004</v>
      </c>
      <c r="L232" s="10">
        <f>InputData[[#This Row],[BUYING PRIZE]]*InputData[[#This Row],[QUANTITY]]</f>
        <v>645</v>
      </c>
      <c r="M232" s="10">
        <f>InputData[[#This Row],[SELLING PRICE]]*InputData[[#This Row],[QUANTITY]]*((1-InputData[[#This Row],[DISCOUNT %]]))</f>
        <v>715.95</v>
      </c>
      <c r="N232">
        <f>DAY(InputData[[#This Row],[DATE]])</f>
        <v>8</v>
      </c>
      <c r="O232" t="str">
        <f>TEXT(InputData[[#This Row],[DATE]],"mmm")</f>
        <v>Nov</v>
      </c>
      <c r="P232">
        <f t="shared" si="3"/>
        <v>2021</v>
      </c>
    </row>
    <row r="233" spans="1:16">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0">
        <f>VLOOKUP(InputData[[#This Row],[PRODUCT ID]],MasterData[],5,0)</f>
        <v>120</v>
      </c>
      <c r="K233" s="10">
        <f>VLOOKUP(InputData[[#This Row],[PRODUCT ID]],MasterData[],6,0)</f>
        <v>162</v>
      </c>
      <c r="L233" s="10">
        <f>InputData[[#This Row],[BUYING PRIZE]]*InputData[[#This Row],[QUANTITY]]</f>
        <v>720</v>
      </c>
      <c r="M233" s="10">
        <f>InputData[[#This Row],[SELLING PRICE]]*InputData[[#This Row],[QUANTITY]]*((1-InputData[[#This Row],[DISCOUNT %]]))</f>
        <v>972</v>
      </c>
      <c r="N233">
        <f>DAY(InputData[[#This Row],[DATE]])</f>
        <v>10</v>
      </c>
      <c r="O233" t="str">
        <f>TEXT(InputData[[#This Row],[DATE]],"mmm")</f>
        <v>Nov</v>
      </c>
      <c r="P233">
        <f t="shared" si="3"/>
        <v>2021</v>
      </c>
    </row>
    <row r="234" spans="1:16">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0">
        <f>VLOOKUP(InputData[[#This Row],[PRODUCT ID]],MasterData[],5,0)</f>
        <v>90</v>
      </c>
      <c r="K234" s="10">
        <f>VLOOKUP(InputData[[#This Row],[PRODUCT ID]],MasterData[],6,0)</f>
        <v>115.2</v>
      </c>
      <c r="L234" s="10">
        <f>InputData[[#This Row],[BUYING PRIZE]]*InputData[[#This Row],[QUANTITY]]</f>
        <v>1080</v>
      </c>
      <c r="M234" s="10">
        <f>InputData[[#This Row],[SELLING PRICE]]*InputData[[#This Row],[QUANTITY]]*((1-InputData[[#This Row],[DISCOUNT %]]))</f>
        <v>1382.4</v>
      </c>
      <c r="N234">
        <f>DAY(InputData[[#This Row],[DATE]])</f>
        <v>11</v>
      </c>
      <c r="O234" t="str">
        <f>TEXT(InputData[[#This Row],[DATE]],"mmm")</f>
        <v>Nov</v>
      </c>
      <c r="P234">
        <f t="shared" si="3"/>
        <v>2021</v>
      </c>
    </row>
    <row r="235" spans="1:16">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0">
        <f>VLOOKUP(InputData[[#This Row],[PRODUCT ID]],MasterData[],5,0)</f>
        <v>148</v>
      </c>
      <c r="K235" s="10">
        <f>VLOOKUP(InputData[[#This Row],[PRODUCT ID]],MasterData[],6,0)</f>
        <v>164.28</v>
      </c>
      <c r="L235" s="10">
        <f>InputData[[#This Row],[BUYING PRIZE]]*InputData[[#This Row],[QUANTITY]]</f>
        <v>444</v>
      </c>
      <c r="M235" s="10">
        <f>InputData[[#This Row],[SELLING PRICE]]*InputData[[#This Row],[QUANTITY]]*((1-InputData[[#This Row],[DISCOUNT %]]))</f>
        <v>492.84000000000003</v>
      </c>
      <c r="N235">
        <f>DAY(InputData[[#This Row],[DATE]])</f>
        <v>12</v>
      </c>
      <c r="O235" t="str">
        <f>TEXT(InputData[[#This Row],[DATE]],"mmm")</f>
        <v>Nov</v>
      </c>
      <c r="P235">
        <f t="shared" si="3"/>
        <v>2021</v>
      </c>
    </row>
    <row r="236" spans="1:16">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0">
        <f>VLOOKUP(InputData[[#This Row],[PRODUCT ID]],MasterData[],5,0)</f>
        <v>55</v>
      </c>
      <c r="K236" s="10">
        <f>VLOOKUP(InputData[[#This Row],[PRODUCT ID]],MasterData[],6,0)</f>
        <v>58.3</v>
      </c>
      <c r="L236" s="10">
        <f>InputData[[#This Row],[BUYING PRIZE]]*InputData[[#This Row],[QUANTITY]]</f>
        <v>770</v>
      </c>
      <c r="M236" s="10">
        <f>InputData[[#This Row],[SELLING PRICE]]*InputData[[#This Row],[QUANTITY]]*((1-InputData[[#This Row],[DISCOUNT %]]))</f>
        <v>816.19999999999993</v>
      </c>
      <c r="N236">
        <f>DAY(InputData[[#This Row],[DATE]])</f>
        <v>20</v>
      </c>
      <c r="O236" t="str">
        <f>TEXT(InputData[[#This Row],[DATE]],"mmm")</f>
        <v>Nov</v>
      </c>
      <c r="P236">
        <f t="shared" si="3"/>
        <v>2021</v>
      </c>
    </row>
    <row r="237" spans="1:16">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0">
        <f>VLOOKUP(InputData[[#This Row],[PRODUCT ID]],MasterData[],5,0)</f>
        <v>83</v>
      </c>
      <c r="K237" s="10">
        <f>VLOOKUP(InputData[[#This Row],[PRODUCT ID]],MasterData[],6,0)</f>
        <v>94.62</v>
      </c>
      <c r="L237" s="10">
        <f>InputData[[#This Row],[BUYING PRIZE]]*InputData[[#This Row],[QUANTITY]]</f>
        <v>913</v>
      </c>
      <c r="M237" s="10">
        <f>InputData[[#This Row],[SELLING PRICE]]*InputData[[#This Row],[QUANTITY]]*((1-InputData[[#This Row],[DISCOUNT %]]))</f>
        <v>1040.8200000000002</v>
      </c>
      <c r="N237">
        <f>DAY(InputData[[#This Row],[DATE]])</f>
        <v>20</v>
      </c>
      <c r="O237" t="str">
        <f>TEXT(InputData[[#This Row],[DATE]],"mmm")</f>
        <v>Nov</v>
      </c>
      <c r="P237">
        <f t="shared" si="3"/>
        <v>2021</v>
      </c>
    </row>
    <row r="238" spans="1:16">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0">
        <f>VLOOKUP(InputData[[#This Row],[PRODUCT ID]],MasterData[],5,0)</f>
        <v>112</v>
      </c>
      <c r="K238" s="10">
        <f>VLOOKUP(InputData[[#This Row],[PRODUCT ID]],MasterData[],6,0)</f>
        <v>146.72</v>
      </c>
      <c r="L238" s="10">
        <f>InputData[[#This Row],[BUYING PRIZE]]*InputData[[#This Row],[QUANTITY]]</f>
        <v>112</v>
      </c>
      <c r="M238" s="10">
        <f>InputData[[#This Row],[SELLING PRICE]]*InputData[[#This Row],[QUANTITY]]*((1-InputData[[#This Row],[DISCOUNT %]]))</f>
        <v>146.72</v>
      </c>
      <c r="N238">
        <f>DAY(InputData[[#This Row],[DATE]])</f>
        <v>21</v>
      </c>
      <c r="O238" t="str">
        <f>TEXT(InputData[[#This Row],[DATE]],"mmm")</f>
        <v>Nov</v>
      </c>
      <c r="P238">
        <f t="shared" si="3"/>
        <v>2021</v>
      </c>
    </row>
    <row r="239" spans="1:16">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0">
        <f>VLOOKUP(InputData[[#This Row],[PRODUCT ID]],MasterData[],5,0)</f>
        <v>75</v>
      </c>
      <c r="K239" s="10">
        <f>VLOOKUP(InputData[[#This Row],[PRODUCT ID]],MasterData[],6,0)</f>
        <v>85.5</v>
      </c>
      <c r="L239" s="10">
        <f>InputData[[#This Row],[BUYING PRIZE]]*InputData[[#This Row],[QUANTITY]]</f>
        <v>75</v>
      </c>
      <c r="M239" s="10">
        <f>InputData[[#This Row],[SELLING PRICE]]*InputData[[#This Row],[QUANTITY]]*((1-InputData[[#This Row],[DISCOUNT %]]))</f>
        <v>85.5</v>
      </c>
      <c r="N239">
        <f>DAY(InputData[[#This Row],[DATE]])</f>
        <v>21</v>
      </c>
      <c r="O239" t="str">
        <f>TEXT(InputData[[#This Row],[DATE]],"mmm")</f>
        <v>Nov</v>
      </c>
      <c r="P239">
        <f t="shared" si="3"/>
        <v>2021</v>
      </c>
    </row>
    <row r="240" spans="1:16">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0">
        <f>VLOOKUP(InputData[[#This Row],[PRODUCT ID]],MasterData[],5,0)</f>
        <v>73</v>
      </c>
      <c r="K240" s="10">
        <f>VLOOKUP(InputData[[#This Row],[PRODUCT ID]],MasterData[],6,0)</f>
        <v>94.17</v>
      </c>
      <c r="L240" s="10">
        <f>InputData[[#This Row],[BUYING PRIZE]]*InputData[[#This Row],[QUANTITY]]</f>
        <v>584</v>
      </c>
      <c r="M240" s="10">
        <f>InputData[[#This Row],[SELLING PRICE]]*InputData[[#This Row],[QUANTITY]]*((1-InputData[[#This Row],[DISCOUNT %]]))</f>
        <v>753.36</v>
      </c>
      <c r="N240">
        <f>DAY(InputData[[#This Row],[DATE]])</f>
        <v>27</v>
      </c>
      <c r="O240" t="str">
        <f>TEXT(InputData[[#This Row],[DATE]],"mmm")</f>
        <v>Nov</v>
      </c>
      <c r="P240">
        <f t="shared" si="3"/>
        <v>2021</v>
      </c>
    </row>
    <row r="241" spans="1:16">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0">
        <f>VLOOKUP(InputData[[#This Row],[PRODUCT ID]],MasterData[],5,0)</f>
        <v>90</v>
      </c>
      <c r="K241" s="10">
        <f>VLOOKUP(InputData[[#This Row],[PRODUCT ID]],MasterData[],6,0)</f>
        <v>115.2</v>
      </c>
      <c r="L241" s="10">
        <f>InputData[[#This Row],[BUYING PRIZE]]*InputData[[#This Row],[QUANTITY]]</f>
        <v>180</v>
      </c>
      <c r="M241" s="10">
        <f>InputData[[#This Row],[SELLING PRICE]]*InputData[[#This Row],[QUANTITY]]*((1-InputData[[#This Row],[DISCOUNT %]]))</f>
        <v>230.4</v>
      </c>
      <c r="N241">
        <f>DAY(InputData[[#This Row],[DATE]])</f>
        <v>28</v>
      </c>
      <c r="O241" t="str">
        <f>TEXT(InputData[[#This Row],[DATE]],"mmm")</f>
        <v>Nov</v>
      </c>
      <c r="P241">
        <f t="shared" si="3"/>
        <v>2021</v>
      </c>
    </row>
    <row r="242" spans="1:16">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0">
        <f>VLOOKUP(InputData[[#This Row],[PRODUCT ID]],MasterData[],5,0)</f>
        <v>37</v>
      </c>
      <c r="K242" s="10">
        <f>VLOOKUP(InputData[[#This Row],[PRODUCT ID]],MasterData[],6,0)</f>
        <v>42.55</v>
      </c>
      <c r="L242" s="10">
        <f>InputData[[#This Row],[BUYING PRIZE]]*InputData[[#This Row],[QUANTITY]]</f>
        <v>555</v>
      </c>
      <c r="M242" s="10">
        <f>InputData[[#This Row],[SELLING PRICE]]*InputData[[#This Row],[QUANTITY]]*((1-InputData[[#This Row],[DISCOUNT %]]))</f>
        <v>638.25</v>
      </c>
      <c r="N242">
        <f>DAY(InputData[[#This Row],[DATE]])</f>
        <v>30</v>
      </c>
      <c r="O242" t="str">
        <f>TEXT(InputData[[#This Row],[DATE]],"mmm")</f>
        <v>Nov</v>
      </c>
      <c r="P242">
        <f t="shared" si="3"/>
        <v>2021</v>
      </c>
    </row>
    <row r="243" spans="1:16">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0">
        <f>VLOOKUP(InputData[[#This Row],[PRODUCT ID]],MasterData[],5,0)</f>
        <v>13</v>
      </c>
      <c r="K243" s="10">
        <f>VLOOKUP(InputData[[#This Row],[PRODUCT ID]],MasterData[],6,0)</f>
        <v>16.64</v>
      </c>
      <c r="L243" s="10">
        <f>InputData[[#This Row],[BUYING PRIZE]]*InputData[[#This Row],[QUANTITY]]</f>
        <v>130</v>
      </c>
      <c r="M243" s="10">
        <f>InputData[[#This Row],[SELLING PRICE]]*InputData[[#This Row],[QUANTITY]]*((1-InputData[[#This Row],[DISCOUNT %]]))</f>
        <v>166.4</v>
      </c>
      <c r="N243">
        <f>DAY(InputData[[#This Row],[DATE]])</f>
        <v>2</v>
      </c>
      <c r="O243" t="str">
        <f>TEXT(InputData[[#This Row],[DATE]],"mmm")</f>
        <v>Dec</v>
      </c>
      <c r="P243">
        <f t="shared" si="3"/>
        <v>2021</v>
      </c>
    </row>
    <row r="244" spans="1:16">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0">
        <f>VLOOKUP(InputData[[#This Row],[PRODUCT ID]],MasterData[],5,0)</f>
        <v>55</v>
      </c>
      <c r="K244" s="10">
        <f>VLOOKUP(InputData[[#This Row],[PRODUCT ID]],MasterData[],6,0)</f>
        <v>58.3</v>
      </c>
      <c r="L244" s="10">
        <f>InputData[[#This Row],[BUYING PRIZE]]*InputData[[#This Row],[QUANTITY]]</f>
        <v>110</v>
      </c>
      <c r="M244" s="10">
        <f>InputData[[#This Row],[SELLING PRICE]]*InputData[[#This Row],[QUANTITY]]*((1-InputData[[#This Row],[DISCOUNT %]]))</f>
        <v>116.6</v>
      </c>
      <c r="N244">
        <f>DAY(InputData[[#This Row],[DATE]])</f>
        <v>3</v>
      </c>
      <c r="O244" t="str">
        <f>TEXT(InputData[[#This Row],[DATE]],"mmm")</f>
        <v>Dec</v>
      </c>
      <c r="P244">
        <f t="shared" si="3"/>
        <v>2021</v>
      </c>
    </row>
    <row r="245" spans="1:16">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0">
        <f>VLOOKUP(InputData[[#This Row],[PRODUCT ID]],MasterData[],5,0)</f>
        <v>150</v>
      </c>
      <c r="K245" s="10">
        <f>VLOOKUP(InputData[[#This Row],[PRODUCT ID]],MasterData[],6,0)</f>
        <v>210</v>
      </c>
      <c r="L245" s="10">
        <f>InputData[[#This Row],[BUYING PRIZE]]*InputData[[#This Row],[QUANTITY]]</f>
        <v>1200</v>
      </c>
      <c r="M245" s="10">
        <f>InputData[[#This Row],[SELLING PRICE]]*InputData[[#This Row],[QUANTITY]]*((1-InputData[[#This Row],[DISCOUNT %]]))</f>
        <v>1680</v>
      </c>
      <c r="N245">
        <f>DAY(InputData[[#This Row],[DATE]])</f>
        <v>3</v>
      </c>
      <c r="O245" t="str">
        <f>TEXT(InputData[[#This Row],[DATE]],"mmm")</f>
        <v>Dec</v>
      </c>
      <c r="P245">
        <f t="shared" si="3"/>
        <v>2021</v>
      </c>
    </row>
    <row r="246" spans="1:16">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0">
        <f>VLOOKUP(InputData[[#This Row],[PRODUCT ID]],MasterData[],5,0)</f>
        <v>44</v>
      </c>
      <c r="K246" s="10">
        <f>VLOOKUP(InputData[[#This Row],[PRODUCT ID]],MasterData[],6,0)</f>
        <v>48.84</v>
      </c>
      <c r="L246" s="10">
        <f>InputData[[#This Row],[BUYING PRIZE]]*InputData[[#This Row],[QUANTITY]]</f>
        <v>660</v>
      </c>
      <c r="M246" s="10">
        <f>InputData[[#This Row],[SELLING PRICE]]*InputData[[#This Row],[QUANTITY]]*((1-InputData[[#This Row],[DISCOUNT %]]))</f>
        <v>732.6</v>
      </c>
      <c r="N246">
        <f>DAY(InputData[[#This Row],[DATE]])</f>
        <v>5</v>
      </c>
      <c r="O246" t="str">
        <f>TEXT(InputData[[#This Row],[DATE]],"mmm")</f>
        <v>Dec</v>
      </c>
      <c r="P246">
        <f t="shared" si="3"/>
        <v>2021</v>
      </c>
    </row>
    <row r="247" spans="1:16">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0">
        <f>VLOOKUP(InputData[[#This Row],[PRODUCT ID]],MasterData[],5,0)</f>
        <v>148</v>
      </c>
      <c r="K247" s="10">
        <f>VLOOKUP(InputData[[#This Row],[PRODUCT ID]],MasterData[],6,0)</f>
        <v>164.28</v>
      </c>
      <c r="L247" s="10">
        <f>InputData[[#This Row],[BUYING PRIZE]]*InputData[[#This Row],[QUANTITY]]</f>
        <v>148</v>
      </c>
      <c r="M247" s="10">
        <f>InputData[[#This Row],[SELLING PRICE]]*InputData[[#This Row],[QUANTITY]]*((1-InputData[[#This Row],[DISCOUNT %]]))</f>
        <v>164.28</v>
      </c>
      <c r="N247">
        <f>DAY(InputData[[#This Row],[DATE]])</f>
        <v>5</v>
      </c>
      <c r="O247" t="str">
        <f>TEXT(InputData[[#This Row],[DATE]],"mmm")</f>
        <v>Dec</v>
      </c>
      <c r="P247">
        <f t="shared" si="3"/>
        <v>2021</v>
      </c>
    </row>
    <row r="248" spans="1:16">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0">
        <f>VLOOKUP(InputData[[#This Row],[PRODUCT ID]],MasterData[],5,0)</f>
        <v>112</v>
      </c>
      <c r="K248" s="10">
        <f>VLOOKUP(InputData[[#This Row],[PRODUCT ID]],MasterData[],6,0)</f>
        <v>122.08</v>
      </c>
      <c r="L248" s="10">
        <f>InputData[[#This Row],[BUYING PRIZE]]*InputData[[#This Row],[QUANTITY]]</f>
        <v>896</v>
      </c>
      <c r="M248" s="10">
        <f>InputData[[#This Row],[SELLING PRICE]]*InputData[[#This Row],[QUANTITY]]*((1-InputData[[#This Row],[DISCOUNT %]]))</f>
        <v>976.64</v>
      </c>
      <c r="N248">
        <f>DAY(InputData[[#This Row],[DATE]])</f>
        <v>7</v>
      </c>
      <c r="O248" t="str">
        <f>TEXT(InputData[[#This Row],[DATE]],"mmm")</f>
        <v>Dec</v>
      </c>
      <c r="P248">
        <f t="shared" si="3"/>
        <v>2021</v>
      </c>
    </row>
    <row r="249" spans="1:16">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0">
        <f>VLOOKUP(InputData[[#This Row],[PRODUCT ID]],MasterData[],5,0)</f>
        <v>76</v>
      </c>
      <c r="K249" s="10">
        <f>VLOOKUP(InputData[[#This Row],[PRODUCT ID]],MasterData[],6,0)</f>
        <v>82.08</v>
      </c>
      <c r="L249" s="10">
        <f>InputData[[#This Row],[BUYING PRIZE]]*InputData[[#This Row],[QUANTITY]]</f>
        <v>1064</v>
      </c>
      <c r="M249" s="10">
        <f>InputData[[#This Row],[SELLING PRICE]]*InputData[[#This Row],[QUANTITY]]*((1-InputData[[#This Row],[DISCOUNT %]]))</f>
        <v>1149.1199999999999</v>
      </c>
      <c r="N249">
        <f>DAY(InputData[[#This Row],[DATE]])</f>
        <v>8</v>
      </c>
      <c r="O249" t="str">
        <f>TEXT(InputData[[#This Row],[DATE]],"mmm")</f>
        <v>Dec</v>
      </c>
      <c r="P249">
        <f t="shared" si="3"/>
        <v>2021</v>
      </c>
    </row>
    <row r="250" spans="1:16">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0">
        <f>VLOOKUP(InputData[[#This Row],[PRODUCT ID]],MasterData[],5,0)</f>
        <v>120</v>
      </c>
      <c r="K250" s="10">
        <f>VLOOKUP(InputData[[#This Row],[PRODUCT ID]],MasterData[],6,0)</f>
        <v>162</v>
      </c>
      <c r="L250" s="10">
        <f>InputData[[#This Row],[BUYING PRIZE]]*InputData[[#This Row],[QUANTITY]]</f>
        <v>480</v>
      </c>
      <c r="M250" s="10">
        <f>InputData[[#This Row],[SELLING PRICE]]*InputData[[#This Row],[QUANTITY]]*((1-InputData[[#This Row],[DISCOUNT %]]))</f>
        <v>648</v>
      </c>
      <c r="N250">
        <f>DAY(InputData[[#This Row],[DATE]])</f>
        <v>14</v>
      </c>
      <c r="O250" t="str">
        <f>TEXT(InputData[[#This Row],[DATE]],"mmm")</f>
        <v>Dec</v>
      </c>
      <c r="P250">
        <f t="shared" si="3"/>
        <v>2021</v>
      </c>
    </row>
    <row r="251" spans="1:16">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0">
        <f>VLOOKUP(InputData[[#This Row],[PRODUCT ID]],MasterData[],5,0)</f>
        <v>71</v>
      </c>
      <c r="K251" s="10">
        <f>VLOOKUP(InputData[[#This Row],[PRODUCT ID]],MasterData[],6,0)</f>
        <v>80.94</v>
      </c>
      <c r="L251" s="10">
        <f>InputData[[#This Row],[BUYING PRIZE]]*InputData[[#This Row],[QUANTITY]]</f>
        <v>142</v>
      </c>
      <c r="M251" s="10">
        <f>InputData[[#This Row],[SELLING PRICE]]*InputData[[#This Row],[QUANTITY]]*((1-InputData[[#This Row],[DISCOUNT %]]))</f>
        <v>161.88</v>
      </c>
      <c r="N251">
        <f>DAY(InputData[[#This Row],[DATE]])</f>
        <v>18</v>
      </c>
      <c r="O251" t="str">
        <f>TEXT(InputData[[#This Row],[DATE]],"mmm")</f>
        <v>Dec</v>
      </c>
      <c r="P251">
        <f t="shared" si="3"/>
        <v>2021</v>
      </c>
    </row>
    <row r="252" spans="1:16">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0">
        <f>VLOOKUP(InputData[[#This Row],[PRODUCT ID]],MasterData[],5,0)</f>
        <v>121</v>
      </c>
      <c r="K252" s="10">
        <f>VLOOKUP(InputData[[#This Row],[PRODUCT ID]],MasterData[],6,0)</f>
        <v>141.57</v>
      </c>
      <c r="L252" s="10">
        <f>InputData[[#This Row],[BUYING PRIZE]]*InputData[[#This Row],[QUANTITY]]</f>
        <v>968</v>
      </c>
      <c r="M252" s="10">
        <f>InputData[[#This Row],[SELLING PRICE]]*InputData[[#This Row],[QUANTITY]]*((1-InputData[[#This Row],[DISCOUNT %]]))</f>
        <v>1132.56</v>
      </c>
      <c r="N252">
        <f>DAY(InputData[[#This Row],[DATE]])</f>
        <v>18</v>
      </c>
      <c r="O252" t="str">
        <f>TEXT(InputData[[#This Row],[DATE]],"mmm")</f>
        <v>Dec</v>
      </c>
      <c r="P252">
        <f t="shared" si="3"/>
        <v>2021</v>
      </c>
    </row>
    <row r="253" spans="1:16">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0">
        <f>VLOOKUP(InputData[[#This Row],[PRODUCT ID]],MasterData[],5,0)</f>
        <v>141</v>
      </c>
      <c r="K253" s="10">
        <f>VLOOKUP(InputData[[#This Row],[PRODUCT ID]],MasterData[],6,0)</f>
        <v>149.46</v>
      </c>
      <c r="L253" s="10">
        <f>InputData[[#This Row],[BUYING PRIZE]]*InputData[[#This Row],[QUANTITY]]</f>
        <v>1692</v>
      </c>
      <c r="M253" s="10">
        <f>InputData[[#This Row],[SELLING PRICE]]*InputData[[#This Row],[QUANTITY]]*((1-InputData[[#This Row],[DISCOUNT %]]))</f>
        <v>1793.52</v>
      </c>
      <c r="N253">
        <f>DAY(InputData[[#This Row],[DATE]])</f>
        <v>19</v>
      </c>
      <c r="O253" t="str">
        <f>TEXT(InputData[[#This Row],[DATE]],"mmm")</f>
        <v>Dec</v>
      </c>
      <c r="P253">
        <f t="shared" si="3"/>
        <v>2021</v>
      </c>
    </row>
    <row r="254" spans="1:16">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0">
        <f>VLOOKUP(InputData[[#This Row],[PRODUCT ID]],MasterData[],5,0)</f>
        <v>47</v>
      </c>
      <c r="K254" s="10">
        <f>VLOOKUP(InputData[[#This Row],[PRODUCT ID]],MasterData[],6,0)</f>
        <v>53.11</v>
      </c>
      <c r="L254" s="10">
        <f>InputData[[#This Row],[BUYING PRIZE]]*InputData[[#This Row],[QUANTITY]]</f>
        <v>141</v>
      </c>
      <c r="M254" s="10">
        <f>InputData[[#This Row],[SELLING PRICE]]*InputData[[#This Row],[QUANTITY]]*((1-InputData[[#This Row],[DISCOUNT %]]))</f>
        <v>159.32999999999998</v>
      </c>
      <c r="N254">
        <f>DAY(InputData[[#This Row],[DATE]])</f>
        <v>19</v>
      </c>
      <c r="O254" t="str">
        <f>TEXT(InputData[[#This Row],[DATE]],"mmm")</f>
        <v>Dec</v>
      </c>
      <c r="P254">
        <f t="shared" si="3"/>
        <v>2021</v>
      </c>
    </row>
    <row r="255" spans="1:16">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0">
        <f>VLOOKUP(InputData[[#This Row],[PRODUCT ID]],MasterData[],5,0)</f>
        <v>44</v>
      </c>
      <c r="K255" s="10">
        <f>VLOOKUP(InputData[[#This Row],[PRODUCT ID]],MasterData[],6,0)</f>
        <v>48.4</v>
      </c>
      <c r="L255" s="10">
        <f>InputData[[#This Row],[BUYING PRIZE]]*InputData[[#This Row],[QUANTITY]]</f>
        <v>440</v>
      </c>
      <c r="M255" s="10">
        <f>InputData[[#This Row],[SELLING PRICE]]*InputData[[#This Row],[QUANTITY]]*((1-InputData[[#This Row],[DISCOUNT %]]))</f>
        <v>484</v>
      </c>
      <c r="N255">
        <f>DAY(InputData[[#This Row],[DATE]])</f>
        <v>19</v>
      </c>
      <c r="O255" t="str">
        <f>TEXT(InputData[[#This Row],[DATE]],"mmm")</f>
        <v>Dec</v>
      </c>
      <c r="P255">
        <f t="shared" si="3"/>
        <v>2021</v>
      </c>
    </row>
    <row r="256" spans="1:16">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0">
        <f>VLOOKUP(InputData[[#This Row],[PRODUCT ID]],MasterData[],5,0)</f>
        <v>73</v>
      </c>
      <c r="K256" s="10">
        <f>VLOOKUP(InputData[[#This Row],[PRODUCT ID]],MasterData[],6,0)</f>
        <v>94.17</v>
      </c>
      <c r="L256" s="10">
        <f>InputData[[#This Row],[BUYING PRIZE]]*InputData[[#This Row],[QUANTITY]]</f>
        <v>1022</v>
      </c>
      <c r="M256" s="10">
        <f>InputData[[#This Row],[SELLING PRICE]]*InputData[[#This Row],[QUANTITY]]*((1-InputData[[#This Row],[DISCOUNT %]]))</f>
        <v>1318.38</v>
      </c>
      <c r="N256">
        <f>DAY(InputData[[#This Row],[DATE]])</f>
        <v>20</v>
      </c>
      <c r="O256" t="str">
        <f>TEXT(InputData[[#This Row],[DATE]],"mmm")</f>
        <v>Dec</v>
      </c>
      <c r="P256">
        <f t="shared" si="3"/>
        <v>2021</v>
      </c>
    </row>
    <row r="257" spans="1:16">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0">
        <f>VLOOKUP(InputData[[#This Row],[PRODUCT ID]],MasterData[],5,0)</f>
        <v>18</v>
      </c>
      <c r="K257" s="10">
        <f>VLOOKUP(InputData[[#This Row],[PRODUCT ID]],MasterData[],6,0)</f>
        <v>24.66</v>
      </c>
      <c r="L257" s="10">
        <f>InputData[[#This Row],[BUYING PRIZE]]*InputData[[#This Row],[QUANTITY]]</f>
        <v>180</v>
      </c>
      <c r="M257" s="10">
        <f>InputData[[#This Row],[SELLING PRICE]]*InputData[[#This Row],[QUANTITY]]*((1-InputData[[#This Row],[DISCOUNT %]]))</f>
        <v>246.6</v>
      </c>
      <c r="N257">
        <f>DAY(InputData[[#This Row],[DATE]])</f>
        <v>21</v>
      </c>
      <c r="O257" t="str">
        <f>TEXT(InputData[[#This Row],[DATE]],"mmm")</f>
        <v>Dec</v>
      </c>
      <c r="P257">
        <f t="shared" si="3"/>
        <v>2021</v>
      </c>
    </row>
    <row r="258" spans="1:16">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0">
        <f>VLOOKUP(InputData[[#This Row],[PRODUCT ID]],MasterData[],5,0)</f>
        <v>120</v>
      </c>
      <c r="K258" s="10">
        <f>VLOOKUP(InputData[[#This Row],[PRODUCT ID]],MasterData[],6,0)</f>
        <v>162</v>
      </c>
      <c r="L258" s="10">
        <f>InputData[[#This Row],[BUYING PRIZE]]*InputData[[#This Row],[QUANTITY]]</f>
        <v>960</v>
      </c>
      <c r="M258" s="10">
        <f>InputData[[#This Row],[SELLING PRICE]]*InputData[[#This Row],[QUANTITY]]*((1-InputData[[#This Row],[DISCOUNT %]]))</f>
        <v>1296</v>
      </c>
      <c r="N258">
        <f>DAY(InputData[[#This Row],[DATE]])</f>
        <v>24</v>
      </c>
      <c r="O258" t="str">
        <f>TEXT(InputData[[#This Row],[DATE]],"mmm")</f>
        <v>Dec</v>
      </c>
      <c r="P258">
        <f t="shared" ref="P258:P321" si="4">YEAR(A258)</f>
        <v>2021</v>
      </c>
    </row>
    <row r="259" spans="1:16">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0">
        <f>VLOOKUP(InputData[[#This Row],[PRODUCT ID]],MasterData[],5,0)</f>
        <v>90</v>
      </c>
      <c r="K259" s="10">
        <f>VLOOKUP(InputData[[#This Row],[PRODUCT ID]],MasterData[],6,0)</f>
        <v>96.3</v>
      </c>
      <c r="L259" s="10">
        <f>InputData[[#This Row],[BUYING PRIZE]]*InputData[[#This Row],[QUANTITY]]</f>
        <v>720</v>
      </c>
      <c r="M259" s="10">
        <f>InputData[[#This Row],[SELLING PRICE]]*InputData[[#This Row],[QUANTITY]]*((1-InputData[[#This Row],[DISCOUNT %]]))</f>
        <v>770.4</v>
      </c>
      <c r="N259">
        <f>DAY(InputData[[#This Row],[DATE]])</f>
        <v>24</v>
      </c>
      <c r="O259" t="str">
        <f>TEXT(InputData[[#This Row],[DATE]],"mmm")</f>
        <v>Dec</v>
      </c>
      <c r="P259">
        <f t="shared" si="4"/>
        <v>2021</v>
      </c>
    </row>
    <row r="260" spans="1:16">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0">
        <f>VLOOKUP(InputData[[#This Row],[PRODUCT ID]],MasterData[],5,0)</f>
        <v>138</v>
      </c>
      <c r="K260" s="10">
        <f>VLOOKUP(InputData[[#This Row],[PRODUCT ID]],MasterData[],6,0)</f>
        <v>173.88</v>
      </c>
      <c r="L260" s="10">
        <f>InputData[[#This Row],[BUYING PRIZE]]*InputData[[#This Row],[QUANTITY]]</f>
        <v>1932</v>
      </c>
      <c r="M260" s="10">
        <f>InputData[[#This Row],[SELLING PRICE]]*InputData[[#This Row],[QUANTITY]]*((1-InputData[[#This Row],[DISCOUNT %]]))</f>
        <v>2434.3199999999997</v>
      </c>
      <c r="N260">
        <f>DAY(InputData[[#This Row],[DATE]])</f>
        <v>26</v>
      </c>
      <c r="O260" t="str">
        <f>TEXT(InputData[[#This Row],[DATE]],"mmm")</f>
        <v>Dec</v>
      </c>
      <c r="P260">
        <f t="shared" si="4"/>
        <v>2021</v>
      </c>
    </row>
    <row r="261" spans="1:16">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0">
        <f>VLOOKUP(InputData[[#This Row],[PRODUCT ID]],MasterData[],5,0)</f>
        <v>47</v>
      </c>
      <c r="K261" s="10">
        <f>VLOOKUP(InputData[[#This Row],[PRODUCT ID]],MasterData[],6,0)</f>
        <v>53.11</v>
      </c>
      <c r="L261" s="10">
        <f>InputData[[#This Row],[BUYING PRIZE]]*InputData[[#This Row],[QUANTITY]]</f>
        <v>658</v>
      </c>
      <c r="M261" s="10">
        <f>InputData[[#This Row],[SELLING PRICE]]*InputData[[#This Row],[QUANTITY]]*((1-InputData[[#This Row],[DISCOUNT %]]))</f>
        <v>743.54</v>
      </c>
      <c r="N261">
        <f>DAY(InputData[[#This Row],[DATE]])</f>
        <v>27</v>
      </c>
      <c r="O261" t="str">
        <f>TEXT(InputData[[#This Row],[DATE]],"mmm")</f>
        <v>Dec</v>
      </c>
      <c r="P261">
        <f t="shared" si="4"/>
        <v>2021</v>
      </c>
    </row>
    <row r="262" spans="1:16">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0">
        <f>VLOOKUP(InputData[[#This Row],[PRODUCT ID]],MasterData[],5,0)</f>
        <v>47</v>
      </c>
      <c r="K262" s="10">
        <f>VLOOKUP(InputData[[#This Row],[PRODUCT ID]],MasterData[],6,0)</f>
        <v>53.11</v>
      </c>
      <c r="L262" s="10">
        <f>InputData[[#This Row],[BUYING PRIZE]]*InputData[[#This Row],[QUANTITY]]</f>
        <v>282</v>
      </c>
      <c r="M262" s="10">
        <f>InputData[[#This Row],[SELLING PRICE]]*InputData[[#This Row],[QUANTITY]]*((1-InputData[[#This Row],[DISCOUNT %]]))</f>
        <v>318.65999999999997</v>
      </c>
      <c r="N262">
        <f>DAY(InputData[[#This Row],[DATE]])</f>
        <v>28</v>
      </c>
      <c r="O262" t="str">
        <f>TEXT(InputData[[#This Row],[DATE]],"mmm")</f>
        <v>Dec</v>
      </c>
      <c r="P262">
        <f t="shared" si="4"/>
        <v>2021</v>
      </c>
    </row>
    <row r="263" spans="1:16">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0">
        <f>VLOOKUP(InputData[[#This Row],[PRODUCT ID]],MasterData[],5,0)</f>
        <v>148</v>
      </c>
      <c r="K263" s="10">
        <f>VLOOKUP(InputData[[#This Row],[PRODUCT ID]],MasterData[],6,0)</f>
        <v>164.28</v>
      </c>
      <c r="L263" s="10">
        <f>InputData[[#This Row],[BUYING PRIZE]]*InputData[[#This Row],[QUANTITY]]</f>
        <v>1924</v>
      </c>
      <c r="M263" s="10">
        <f>InputData[[#This Row],[SELLING PRICE]]*InputData[[#This Row],[QUANTITY]]*((1-InputData[[#This Row],[DISCOUNT %]]))</f>
        <v>2135.64</v>
      </c>
      <c r="N263">
        <f>DAY(InputData[[#This Row],[DATE]])</f>
        <v>30</v>
      </c>
      <c r="O263" t="str">
        <f>TEXT(InputData[[#This Row],[DATE]],"mmm")</f>
        <v>Dec</v>
      </c>
      <c r="P263">
        <f t="shared" si="4"/>
        <v>2021</v>
      </c>
    </row>
    <row r="264" spans="1:16">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0">
        <f>VLOOKUP(InputData[[#This Row],[PRODUCT ID]],MasterData[],5,0)</f>
        <v>121</v>
      </c>
      <c r="K264" s="10">
        <f>VLOOKUP(InputData[[#This Row],[PRODUCT ID]],MasterData[],6,0)</f>
        <v>141.57</v>
      </c>
      <c r="L264" s="10">
        <f>InputData[[#This Row],[BUYING PRIZE]]*InputData[[#This Row],[QUANTITY]]</f>
        <v>121</v>
      </c>
      <c r="M264" s="10">
        <f>InputData[[#This Row],[SELLING PRICE]]*InputData[[#This Row],[QUANTITY]]*((1-InputData[[#This Row],[DISCOUNT %]]))</f>
        <v>141.57</v>
      </c>
      <c r="N264">
        <f>DAY(InputData[[#This Row],[DATE]])</f>
        <v>1</v>
      </c>
      <c r="O264" t="str">
        <f>TEXT(InputData[[#This Row],[DATE]],"mmm")</f>
        <v>Jan</v>
      </c>
      <c r="P264">
        <f t="shared" si="4"/>
        <v>2022</v>
      </c>
    </row>
    <row r="265" spans="1:16">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0">
        <f>VLOOKUP(InputData[[#This Row],[PRODUCT ID]],MasterData[],5,0)</f>
        <v>148</v>
      </c>
      <c r="K265" s="10">
        <f>VLOOKUP(InputData[[#This Row],[PRODUCT ID]],MasterData[],6,0)</f>
        <v>164.28</v>
      </c>
      <c r="L265" s="10">
        <f>InputData[[#This Row],[BUYING PRIZE]]*InputData[[#This Row],[QUANTITY]]</f>
        <v>1036</v>
      </c>
      <c r="M265" s="10">
        <f>InputData[[#This Row],[SELLING PRICE]]*InputData[[#This Row],[QUANTITY]]*((1-InputData[[#This Row],[DISCOUNT %]]))</f>
        <v>1149.96</v>
      </c>
      <c r="N265">
        <f>DAY(InputData[[#This Row],[DATE]])</f>
        <v>2</v>
      </c>
      <c r="O265" t="str">
        <f>TEXT(InputData[[#This Row],[DATE]],"mmm")</f>
        <v>Jan</v>
      </c>
      <c r="P265">
        <f t="shared" si="4"/>
        <v>2022</v>
      </c>
    </row>
    <row r="266" spans="1:16">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0">
        <f>VLOOKUP(InputData[[#This Row],[PRODUCT ID]],MasterData[],5,0)</f>
        <v>12</v>
      </c>
      <c r="K266" s="10">
        <f>VLOOKUP(InputData[[#This Row],[PRODUCT ID]],MasterData[],6,0)</f>
        <v>15.719999999999999</v>
      </c>
      <c r="L266" s="10">
        <f>InputData[[#This Row],[BUYING PRIZE]]*InputData[[#This Row],[QUANTITY]]</f>
        <v>24</v>
      </c>
      <c r="M266" s="10">
        <f>InputData[[#This Row],[SELLING PRICE]]*InputData[[#This Row],[QUANTITY]]*((1-InputData[[#This Row],[DISCOUNT %]]))</f>
        <v>31.439999999999998</v>
      </c>
      <c r="N266">
        <f>DAY(InputData[[#This Row],[DATE]])</f>
        <v>2</v>
      </c>
      <c r="O266" t="str">
        <f>TEXT(InputData[[#This Row],[DATE]],"mmm")</f>
        <v>Jan</v>
      </c>
      <c r="P266">
        <f t="shared" si="4"/>
        <v>2022</v>
      </c>
    </row>
    <row r="267" spans="1:16">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0">
        <f>VLOOKUP(InputData[[#This Row],[PRODUCT ID]],MasterData[],5,0)</f>
        <v>95</v>
      </c>
      <c r="K267" s="10">
        <f>VLOOKUP(InputData[[#This Row],[PRODUCT ID]],MasterData[],6,0)</f>
        <v>119.7</v>
      </c>
      <c r="L267" s="10">
        <f>InputData[[#This Row],[BUYING PRIZE]]*InputData[[#This Row],[QUANTITY]]</f>
        <v>95</v>
      </c>
      <c r="M267" s="10">
        <f>InputData[[#This Row],[SELLING PRICE]]*InputData[[#This Row],[QUANTITY]]*((1-InputData[[#This Row],[DISCOUNT %]]))</f>
        <v>119.7</v>
      </c>
      <c r="N267">
        <f>DAY(InputData[[#This Row],[DATE]])</f>
        <v>2</v>
      </c>
      <c r="O267" t="str">
        <f>TEXT(InputData[[#This Row],[DATE]],"mmm")</f>
        <v>Jan</v>
      </c>
      <c r="P267">
        <f t="shared" si="4"/>
        <v>2022</v>
      </c>
    </row>
    <row r="268" spans="1:16">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0">
        <f>VLOOKUP(InputData[[#This Row],[PRODUCT ID]],MasterData[],5,0)</f>
        <v>67</v>
      </c>
      <c r="K268" s="10">
        <f>VLOOKUP(InputData[[#This Row],[PRODUCT ID]],MasterData[],6,0)</f>
        <v>83.08</v>
      </c>
      <c r="L268" s="10">
        <f>InputData[[#This Row],[BUYING PRIZE]]*InputData[[#This Row],[QUANTITY]]</f>
        <v>603</v>
      </c>
      <c r="M268" s="10">
        <f>InputData[[#This Row],[SELLING PRICE]]*InputData[[#This Row],[QUANTITY]]*((1-InputData[[#This Row],[DISCOUNT %]]))</f>
        <v>747.72</v>
      </c>
      <c r="N268">
        <f>DAY(InputData[[#This Row],[DATE]])</f>
        <v>3</v>
      </c>
      <c r="O268" t="str">
        <f>TEXT(InputData[[#This Row],[DATE]],"mmm")</f>
        <v>Jan</v>
      </c>
      <c r="P268">
        <f t="shared" si="4"/>
        <v>2022</v>
      </c>
    </row>
    <row r="269" spans="1:16">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0">
        <f>VLOOKUP(InputData[[#This Row],[PRODUCT ID]],MasterData[],5,0)</f>
        <v>73</v>
      </c>
      <c r="K269" s="10">
        <f>VLOOKUP(InputData[[#This Row],[PRODUCT ID]],MasterData[],6,0)</f>
        <v>94.17</v>
      </c>
      <c r="L269" s="10">
        <f>InputData[[#This Row],[BUYING PRIZE]]*InputData[[#This Row],[QUANTITY]]</f>
        <v>584</v>
      </c>
      <c r="M269" s="10">
        <f>InputData[[#This Row],[SELLING PRICE]]*InputData[[#This Row],[QUANTITY]]*((1-InputData[[#This Row],[DISCOUNT %]]))</f>
        <v>753.36</v>
      </c>
      <c r="N269">
        <f>DAY(InputData[[#This Row],[DATE]])</f>
        <v>4</v>
      </c>
      <c r="O269" t="str">
        <f>TEXT(InputData[[#This Row],[DATE]],"mmm")</f>
        <v>Jan</v>
      </c>
      <c r="P269">
        <f t="shared" si="4"/>
        <v>2022</v>
      </c>
    </row>
    <row r="270" spans="1:16">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0">
        <f>VLOOKUP(InputData[[#This Row],[PRODUCT ID]],MasterData[],5,0)</f>
        <v>47</v>
      </c>
      <c r="K270" s="10">
        <f>VLOOKUP(InputData[[#This Row],[PRODUCT ID]],MasterData[],6,0)</f>
        <v>53.11</v>
      </c>
      <c r="L270" s="10">
        <f>InputData[[#This Row],[BUYING PRIZE]]*InputData[[#This Row],[QUANTITY]]</f>
        <v>47</v>
      </c>
      <c r="M270" s="10">
        <f>InputData[[#This Row],[SELLING PRICE]]*InputData[[#This Row],[QUANTITY]]*((1-InputData[[#This Row],[DISCOUNT %]]))</f>
        <v>53.11</v>
      </c>
      <c r="N270">
        <f>DAY(InputData[[#This Row],[DATE]])</f>
        <v>4</v>
      </c>
      <c r="O270" t="str">
        <f>TEXT(InputData[[#This Row],[DATE]],"mmm")</f>
        <v>Jan</v>
      </c>
      <c r="P270">
        <f t="shared" si="4"/>
        <v>2022</v>
      </c>
    </row>
    <row r="271" spans="1:16">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0">
        <f>VLOOKUP(InputData[[#This Row],[PRODUCT ID]],MasterData[],5,0)</f>
        <v>89</v>
      </c>
      <c r="K271" s="10">
        <f>VLOOKUP(InputData[[#This Row],[PRODUCT ID]],MasterData[],6,0)</f>
        <v>117.48</v>
      </c>
      <c r="L271" s="10">
        <f>InputData[[#This Row],[BUYING PRIZE]]*InputData[[#This Row],[QUANTITY]]</f>
        <v>1068</v>
      </c>
      <c r="M271" s="10">
        <f>InputData[[#This Row],[SELLING PRICE]]*InputData[[#This Row],[QUANTITY]]*((1-InputData[[#This Row],[DISCOUNT %]]))</f>
        <v>1409.76</v>
      </c>
      <c r="N271">
        <f>DAY(InputData[[#This Row],[DATE]])</f>
        <v>9</v>
      </c>
      <c r="O271" t="str">
        <f>TEXT(InputData[[#This Row],[DATE]],"mmm")</f>
        <v>Jan</v>
      </c>
      <c r="P271">
        <f t="shared" si="4"/>
        <v>2022</v>
      </c>
    </row>
    <row r="272" spans="1:16">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0">
        <f>VLOOKUP(InputData[[#This Row],[PRODUCT ID]],MasterData[],5,0)</f>
        <v>55</v>
      </c>
      <c r="K272" s="10">
        <f>VLOOKUP(InputData[[#This Row],[PRODUCT ID]],MasterData[],6,0)</f>
        <v>58.3</v>
      </c>
      <c r="L272" s="10">
        <f>InputData[[#This Row],[BUYING PRIZE]]*InputData[[#This Row],[QUANTITY]]</f>
        <v>770</v>
      </c>
      <c r="M272" s="10">
        <f>InputData[[#This Row],[SELLING PRICE]]*InputData[[#This Row],[QUANTITY]]*((1-InputData[[#This Row],[DISCOUNT %]]))</f>
        <v>816.19999999999993</v>
      </c>
      <c r="N272">
        <f>DAY(InputData[[#This Row],[DATE]])</f>
        <v>10</v>
      </c>
      <c r="O272" t="str">
        <f>TEXT(InputData[[#This Row],[DATE]],"mmm")</f>
        <v>Jan</v>
      </c>
      <c r="P272">
        <f t="shared" si="4"/>
        <v>2022</v>
      </c>
    </row>
    <row r="273" spans="1:16">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0">
        <f>VLOOKUP(InputData[[#This Row],[PRODUCT ID]],MasterData[],5,0)</f>
        <v>89</v>
      </c>
      <c r="K273" s="10">
        <f>VLOOKUP(InputData[[#This Row],[PRODUCT ID]],MasterData[],6,0)</f>
        <v>117.48</v>
      </c>
      <c r="L273" s="10">
        <f>InputData[[#This Row],[BUYING PRIZE]]*InputData[[#This Row],[QUANTITY]]</f>
        <v>178</v>
      </c>
      <c r="M273" s="10">
        <f>InputData[[#This Row],[SELLING PRICE]]*InputData[[#This Row],[QUANTITY]]*((1-InputData[[#This Row],[DISCOUNT %]]))</f>
        <v>234.96</v>
      </c>
      <c r="N273">
        <f>DAY(InputData[[#This Row],[DATE]])</f>
        <v>11</v>
      </c>
      <c r="O273" t="str">
        <f>TEXT(InputData[[#This Row],[DATE]],"mmm")</f>
        <v>Jan</v>
      </c>
      <c r="P273">
        <f t="shared" si="4"/>
        <v>2022</v>
      </c>
    </row>
    <row r="274" spans="1:16">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0">
        <f>VLOOKUP(InputData[[#This Row],[PRODUCT ID]],MasterData[],5,0)</f>
        <v>150</v>
      </c>
      <c r="K274" s="10">
        <f>VLOOKUP(InputData[[#This Row],[PRODUCT ID]],MasterData[],6,0)</f>
        <v>210</v>
      </c>
      <c r="L274" s="10">
        <f>InputData[[#This Row],[BUYING PRIZE]]*InputData[[#This Row],[QUANTITY]]</f>
        <v>900</v>
      </c>
      <c r="M274" s="10">
        <f>InputData[[#This Row],[SELLING PRICE]]*InputData[[#This Row],[QUANTITY]]*((1-InputData[[#This Row],[DISCOUNT %]]))</f>
        <v>1260</v>
      </c>
      <c r="N274">
        <f>DAY(InputData[[#This Row],[DATE]])</f>
        <v>13</v>
      </c>
      <c r="O274" t="str">
        <f>TEXT(InputData[[#This Row],[DATE]],"mmm")</f>
        <v>Jan</v>
      </c>
      <c r="P274">
        <f t="shared" si="4"/>
        <v>2022</v>
      </c>
    </row>
    <row r="275" spans="1:16">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0">
        <f>VLOOKUP(InputData[[#This Row],[PRODUCT ID]],MasterData[],5,0)</f>
        <v>44</v>
      </c>
      <c r="K275" s="10">
        <f>VLOOKUP(InputData[[#This Row],[PRODUCT ID]],MasterData[],6,0)</f>
        <v>48.4</v>
      </c>
      <c r="L275" s="10">
        <f>InputData[[#This Row],[BUYING PRIZE]]*InputData[[#This Row],[QUANTITY]]</f>
        <v>616</v>
      </c>
      <c r="M275" s="10">
        <f>InputData[[#This Row],[SELLING PRICE]]*InputData[[#This Row],[QUANTITY]]*((1-InputData[[#This Row],[DISCOUNT %]]))</f>
        <v>677.6</v>
      </c>
      <c r="N275">
        <f>DAY(InputData[[#This Row],[DATE]])</f>
        <v>14</v>
      </c>
      <c r="O275" t="str">
        <f>TEXT(InputData[[#This Row],[DATE]],"mmm")</f>
        <v>Jan</v>
      </c>
      <c r="P275">
        <f t="shared" si="4"/>
        <v>2022</v>
      </c>
    </row>
    <row r="276" spans="1:16">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0">
        <f>VLOOKUP(InputData[[#This Row],[PRODUCT ID]],MasterData[],5,0)</f>
        <v>121</v>
      </c>
      <c r="K276" s="10">
        <f>VLOOKUP(InputData[[#This Row],[PRODUCT ID]],MasterData[],6,0)</f>
        <v>141.57</v>
      </c>
      <c r="L276" s="10">
        <f>InputData[[#This Row],[BUYING PRIZE]]*InputData[[#This Row],[QUANTITY]]</f>
        <v>1210</v>
      </c>
      <c r="M276" s="10">
        <f>InputData[[#This Row],[SELLING PRICE]]*InputData[[#This Row],[QUANTITY]]*((1-InputData[[#This Row],[DISCOUNT %]]))</f>
        <v>1415.6999999999998</v>
      </c>
      <c r="N276">
        <f>DAY(InputData[[#This Row],[DATE]])</f>
        <v>15</v>
      </c>
      <c r="O276" t="str">
        <f>TEXT(InputData[[#This Row],[DATE]],"mmm")</f>
        <v>Jan</v>
      </c>
      <c r="P276">
        <f t="shared" si="4"/>
        <v>2022</v>
      </c>
    </row>
    <row r="277" spans="1:16">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0">
        <f>VLOOKUP(InputData[[#This Row],[PRODUCT ID]],MasterData[],5,0)</f>
        <v>112</v>
      </c>
      <c r="K277" s="10">
        <f>VLOOKUP(InputData[[#This Row],[PRODUCT ID]],MasterData[],6,0)</f>
        <v>146.72</v>
      </c>
      <c r="L277" s="10">
        <f>InputData[[#This Row],[BUYING PRIZE]]*InputData[[#This Row],[QUANTITY]]</f>
        <v>1232</v>
      </c>
      <c r="M277" s="10">
        <f>InputData[[#This Row],[SELLING PRICE]]*InputData[[#This Row],[QUANTITY]]*((1-InputData[[#This Row],[DISCOUNT %]]))</f>
        <v>1613.92</v>
      </c>
      <c r="N277">
        <f>DAY(InputData[[#This Row],[DATE]])</f>
        <v>16</v>
      </c>
      <c r="O277" t="str">
        <f>TEXT(InputData[[#This Row],[DATE]],"mmm")</f>
        <v>Jan</v>
      </c>
      <c r="P277">
        <f t="shared" si="4"/>
        <v>2022</v>
      </c>
    </row>
    <row r="278" spans="1:16">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0">
        <f>VLOOKUP(InputData[[#This Row],[PRODUCT ID]],MasterData[],5,0)</f>
        <v>90</v>
      </c>
      <c r="K278" s="10">
        <f>VLOOKUP(InputData[[#This Row],[PRODUCT ID]],MasterData[],6,0)</f>
        <v>115.2</v>
      </c>
      <c r="L278" s="10">
        <f>InputData[[#This Row],[BUYING PRIZE]]*InputData[[#This Row],[QUANTITY]]</f>
        <v>360</v>
      </c>
      <c r="M278" s="10">
        <f>InputData[[#This Row],[SELLING PRICE]]*InputData[[#This Row],[QUANTITY]]*((1-InputData[[#This Row],[DISCOUNT %]]))</f>
        <v>460.8</v>
      </c>
      <c r="N278">
        <f>DAY(InputData[[#This Row],[DATE]])</f>
        <v>17</v>
      </c>
      <c r="O278" t="str">
        <f>TEXT(InputData[[#This Row],[DATE]],"mmm")</f>
        <v>Jan</v>
      </c>
      <c r="P278">
        <f t="shared" si="4"/>
        <v>2022</v>
      </c>
    </row>
    <row r="279" spans="1:16">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0">
        <f>VLOOKUP(InputData[[#This Row],[PRODUCT ID]],MasterData[],5,0)</f>
        <v>83</v>
      </c>
      <c r="K279" s="10">
        <f>VLOOKUP(InputData[[#This Row],[PRODUCT ID]],MasterData[],6,0)</f>
        <v>94.62</v>
      </c>
      <c r="L279" s="10">
        <f>InputData[[#This Row],[BUYING PRIZE]]*InputData[[#This Row],[QUANTITY]]</f>
        <v>747</v>
      </c>
      <c r="M279" s="10">
        <f>InputData[[#This Row],[SELLING PRICE]]*InputData[[#This Row],[QUANTITY]]*((1-InputData[[#This Row],[DISCOUNT %]]))</f>
        <v>851.58</v>
      </c>
      <c r="N279">
        <f>DAY(InputData[[#This Row],[DATE]])</f>
        <v>18</v>
      </c>
      <c r="O279" t="str">
        <f>TEXT(InputData[[#This Row],[DATE]],"mmm")</f>
        <v>Jan</v>
      </c>
      <c r="P279">
        <f t="shared" si="4"/>
        <v>2022</v>
      </c>
    </row>
    <row r="280" spans="1:16">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0">
        <f>VLOOKUP(InputData[[#This Row],[PRODUCT ID]],MasterData[],5,0)</f>
        <v>126</v>
      </c>
      <c r="K280" s="10">
        <f>VLOOKUP(InputData[[#This Row],[PRODUCT ID]],MasterData[],6,0)</f>
        <v>162.54</v>
      </c>
      <c r="L280" s="10">
        <f>InputData[[#This Row],[BUYING PRIZE]]*InputData[[#This Row],[QUANTITY]]</f>
        <v>252</v>
      </c>
      <c r="M280" s="10">
        <f>InputData[[#This Row],[SELLING PRICE]]*InputData[[#This Row],[QUANTITY]]*((1-InputData[[#This Row],[DISCOUNT %]]))</f>
        <v>325.08</v>
      </c>
      <c r="N280">
        <f>DAY(InputData[[#This Row],[DATE]])</f>
        <v>20</v>
      </c>
      <c r="O280" t="str">
        <f>TEXT(InputData[[#This Row],[DATE]],"mmm")</f>
        <v>Jan</v>
      </c>
      <c r="P280">
        <f t="shared" si="4"/>
        <v>2022</v>
      </c>
    </row>
    <row r="281" spans="1:16">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0">
        <f>VLOOKUP(InputData[[#This Row],[PRODUCT ID]],MasterData[],5,0)</f>
        <v>112</v>
      </c>
      <c r="K281" s="10">
        <f>VLOOKUP(InputData[[#This Row],[PRODUCT ID]],MasterData[],6,0)</f>
        <v>146.72</v>
      </c>
      <c r="L281" s="10">
        <f>InputData[[#This Row],[BUYING PRIZE]]*InputData[[#This Row],[QUANTITY]]</f>
        <v>784</v>
      </c>
      <c r="M281" s="10">
        <f>InputData[[#This Row],[SELLING PRICE]]*InputData[[#This Row],[QUANTITY]]*((1-InputData[[#This Row],[DISCOUNT %]]))</f>
        <v>1027.04</v>
      </c>
      <c r="N281">
        <f>DAY(InputData[[#This Row],[DATE]])</f>
        <v>20</v>
      </c>
      <c r="O281" t="str">
        <f>TEXT(InputData[[#This Row],[DATE]],"mmm")</f>
        <v>Jan</v>
      </c>
      <c r="P281">
        <f t="shared" si="4"/>
        <v>2022</v>
      </c>
    </row>
    <row r="282" spans="1:16">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0">
        <f>VLOOKUP(InputData[[#This Row],[PRODUCT ID]],MasterData[],5,0)</f>
        <v>98</v>
      </c>
      <c r="K282" s="10">
        <f>VLOOKUP(InputData[[#This Row],[PRODUCT ID]],MasterData[],6,0)</f>
        <v>103.88</v>
      </c>
      <c r="L282" s="10">
        <f>InputData[[#This Row],[BUYING PRIZE]]*InputData[[#This Row],[QUANTITY]]</f>
        <v>588</v>
      </c>
      <c r="M282" s="10">
        <f>InputData[[#This Row],[SELLING PRICE]]*InputData[[#This Row],[QUANTITY]]*((1-InputData[[#This Row],[DISCOUNT %]]))</f>
        <v>623.28</v>
      </c>
      <c r="N282">
        <f>DAY(InputData[[#This Row],[DATE]])</f>
        <v>22</v>
      </c>
      <c r="O282" t="str">
        <f>TEXT(InputData[[#This Row],[DATE]],"mmm")</f>
        <v>Jan</v>
      </c>
      <c r="P282">
        <f t="shared" si="4"/>
        <v>2022</v>
      </c>
    </row>
    <row r="283" spans="1:16">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0">
        <f>VLOOKUP(InputData[[#This Row],[PRODUCT ID]],MasterData[],5,0)</f>
        <v>105</v>
      </c>
      <c r="K283" s="10">
        <f>VLOOKUP(InputData[[#This Row],[PRODUCT ID]],MasterData[],6,0)</f>
        <v>142.80000000000001</v>
      </c>
      <c r="L283" s="10">
        <f>InputData[[#This Row],[BUYING PRIZE]]*InputData[[#This Row],[QUANTITY]]</f>
        <v>525</v>
      </c>
      <c r="M283" s="10">
        <f>InputData[[#This Row],[SELLING PRICE]]*InputData[[#This Row],[QUANTITY]]*((1-InputData[[#This Row],[DISCOUNT %]]))</f>
        <v>714</v>
      </c>
      <c r="N283">
        <f>DAY(InputData[[#This Row],[DATE]])</f>
        <v>23</v>
      </c>
      <c r="O283" t="str">
        <f>TEXT(InputData[[#This Row],[DATE]],"mmm")</f>
        <v>Jan</v>
      </c>
      <c r="P283">
        <f t="shared" si="4"/>
        <v>2022</v>
      </c>
    </row>
    <row r="284" spans="1:16">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0">
        <f>VLOOKUP(InputData[[#This Row],[PRODUCT ID]],MasterData[],5,0)</f>
        <v>120</v>
      </c>
      <c r="K284" s="10">
        <f>VLOOKUP(InputData[[#This Row],[PRODUCT ID]],MasterData[],6,0)</f>
        <v>162</v>
      </c>
      <c r="L284" s="10">
        <f>InputData[[#This Row],[BUYING PRIZE]]*InputData[[#This Row],[QUANTITY]]</f>
        <v>960</v>
      </c>
      <c r="M284" s="10">
        <f>InputData[[#This Row],[SELLING PRICE]]*InputData[[#This Row],[QUANTITY]]*((1-InputData[[#This Row],[DISCOUNT %]]))</f>
        <v>1296</v>
      </c>
      <c r="N284">
        <f>DAY(InputData[[#This Row],[DATE]])</f>
        <v>23</v>
      </c>
      <c r="O284" t="str">
        <f>TEXT(InputData[[#This Row],[DATE]],"mmm")</f>
        <v>Jan</v>
      </c>
      <c r="P284">
        <f t="shared" si="4"/>
        <v>2022</v>
      </c>
    </row>
    <row r="285" spans="1:16">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0">
        <f>VLOOKUP(InputData[[#This Row],[PRODUCT ID]],MasterData[],5,0)</f>
        <v>148</v>
      </c>
      <c r="K285" s="10">
        <f>VLOOKUP(InputData[[#This Row],[PRODUCT ID]],MasterData[],6,0)</f>
        <v>201.28</v>
      </c>
      <c r="L285" s="10">
        <f>InputData[[#This Row],[BUYING PRIZE]]*InputData[[#This Row],[QUANTITY]]</f>
        <v>2220</v>
      </c>
      <c r="M285" s="10">
        <f>InputData[[#This Row],[SELLING PRICE]]*InputData[[#This Row],[QUANTITY]]*((1-InputData[[#This Row],[DISCOUNT %]]))</f>
        <v>3019.2</v>
      </c>
      <c r="N285">
        <f>DAY(InputData[[#This Row],[DATE]])</f>
        <v>24</v>
      </c>
      <c r="O285" t="str">
        <f>TEXT(InputData[[#This Row],[DATE]],"mmm")</f>
        <v>Jan</v>
      </c>
      <c r="P285">
        <f t="shared" si="4"/>
        <v>2022</v>
      </c>
    </row>
    <row r="286" spans="1:16">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0">
        <f>VLOOKUP(InputData[[#This Row],[PRODUCT ID]],MasterData[],5,0)</f>
        <v>134</v>
      </c>
      <c r="K286" s="10">
        <f>VLOOKUP(InputData[[#This Row],[PRODUCT ID]],MasterData[],6,0)</f>
        <v>156.78</v>
      </c>
      <c r="L286" s="10">
        <f>InputData[[#This Row],[BUYING PRIZE]]*InputData[[#This Row],[QUANTITY]]</f>
        <v>1876</v>
      </c>
      <c r="M286" s="10">
        <f>InputData[[#This Row],[SELLING PRICE]]*InputData[[#This Row],[QUANTITY]]*((1-InputData[[#This Row],[DISCOUNT %]]))</f>
        <v>2194.92</v>
      </c>
      <c r="N286">
        <f>DAY(InputData[[#This Row],[DATE]])</f>
        <v>25</v>
      </c>
      <c r="O286" t="str">
        <f>TEXT(InputData[[#This Row],[DATE]],"mmm")</f>
        <v>Jan</v>
      </c>
      <c r="P286">
        <f t="shared" si="4"/>
        <v>2022</v>
      </c>
    </row>
    <row r="287" spans="1:16">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0">
        <f>VLOOKUP(InputData[[#This Row],[PRODUCT ID]],MasterData[],5,0)</f>
        <v>13</v>
      </c>
      <c r="K287" s="10">
        <f>VLOOKUP(InputData[[#This Row],[PRODUCT ID]],MasterData[],6,0)</f>
        <v>16.64</v>
      </c>
      <c r="L287" s="10">
        <f>InputData[[#This Row],[BUYING PRIZE]]*InputData[[#This Row],[QUANTITY]]</f>
        <v>143</v>
      </c>
      <c r="M287" s="10">
        <f>InputData[[#This Row],[SELLING PRICE]]*InputData[[#This Row],[QUANTITY]]*((1-InputData[[#This Row],[DISCOUNT %]]))</f>
        <v>183.04000000000002</v>
      </c>
      <c r="N287">
        <f>DAY(InputData[[#This Row],[DATE]])</f>
        <v>28</v>
      </c>
      <c r="O287" t="str">
        <f>TEXT(InputData[[#This Row],[DATE]],"mmm")</f>
        <v>Jan</v>
      </c>
      <c r="P287">
        <f t="shared" si="4"/>
        <v>2022</v>
      </c>
    </row>
    <row r="288" spans="1:16">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0">
        <f>VLOOKUP(InputData[[#This Row],[PRODUCT ID]],MasterData[],5,0)</f>
        <v>141</v>
      </c>
      <c r="K288" s="10">
        <f>VLOOKUP(InputData[[#This Row],[PRODUCT ID]],MasterData[],6,0)</f>
        <v>149.46</v>
      </c>
      <c r="L288" s="10">
        <f>InputData[[#This Row],[BUYING PRIZE]]*InputData[[#This Row],[QUANTITY]]</f>
        <v>846</v>
      </c>
      <c r="M288" s="10">
        <f>InputData[[#This Row],[SELLING PRICE]]*InputData[[#This Row],[QUANTITY]]*((1-InputData[[#This Row],[DISCOUNT %]]))</f>
        <v>896.76</v>
      </c>
      <c r="N288">
        <f>DAY(InputData[[#This Row],[DATE]])</f>
        <v>31</v>
      </c>
      <c r="O288" t="str">
        <f>TEXT(InputData[[#This Row],[DATE]],"mmm")</f>
        <v>Jan</v>
      </c>
      <c r="P288">
        <f t="shared" si="4"/>
        <v>2022</v>
      </c>
    </row>
    <row r="289" spans="1:16">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0">
        <f>VLOOKUP(InputData[[#This Row],[PRODUCT ID]],MasterData[],5,0)</f>
        <v>138</v>
      </c>
      <c r="K289" s="10">
        <f>VLOOKUP(InputData[[#This Row],[PRODUCT ID]],MasterData[],6,0)</f>
        <v>173.88</v>
      </c>
      <c r="L289" s="10">
        <f>InputData[[#This Row],[BUYING PRIZE]]*InputData[[#This Row],[QUANTITY]]</f>
        <v>1242</v>
      </c>
      <c r="M289" s="10">
        <f>InputData[[#This Row],[SELLING PRICE]]*InputData[[#This Row],[QUANTITY]]*((1-InputData[[#This Row],[DISCOUNT %]]))</f>
        <v>1564.92</v>
      </c>
      <c r="N289">
        <f>DAY(InputData[[#This Row],[DATE]])</f>
        <v>31</v>
      </c>
      <c r="O289" t="str">
        <f>TEXT(InputData[[#This Row],[DATE]],"mmm")</f>
        <v>Jan</v>
      </c>
      <c r="P289">
        <f t="shared" si="4"/>
        <v>2022</v>
      </c>
    </row>
    <row r="290" spans="1:16">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0">
        <f>VLOOKUP(InputData[[#This Row],[PRODUCT ID]],MasterData[],5,0)</f>
        <v>133</v>
      </c>
      <c r="K290" s="10">
        <f>VLOOKUP(InputData[[#This Row],[PRODUCT ID]],MasterData[],6,0)</f>
        <v>155.61000000000001</v>
      </c>
      <c r="L290" s="10">
        <f>InputData[[#This Row],[BUYING PRIZE]]*InputData[[#This Row],[QUANTITY]]</f>
        <v>1197</v>
      </c>
      <c r="M290" s="10">
        <f>InputData[[#This Row],[SELLING PRICE]]*InputData[[#This Row],[QUANTITY]]*((1-InputData[[#This Row],[DISCOUNT %]]))</f>
        <v>1400.4900000000002</v>
      </c>
      <c r="N290">
        <f>DAY(InputData[[#This Row],[DATE]])</f>
        <v>1</v>
      </c>
      <c r="O290" t="str">
        <f>TEXT(InputData[[#This Row],[DATE]],"mmm")</f>
        <v>Feb</v>
      </c>
      <c r="P290">
        <f t="shared" si="4"/>
        <v>2022</v>
      </c>
    </row>
    <row r="291" spans="1:16">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0">
        <f>VLOOKUP(InputData[[#This Row],[PRODUCT ID]],MasterData[],5,0)</f>
        <v>112</v>
      </c>
      <c r="K291" s="10">
        <f>VLOOKUP(InputData[[#This Row],[PRODUCT ID]],MasterData[],6,0)</f>
        <v>146.72</v>
      </c>
      <c r="L291" s="10">
        <f>InputData[[#This Row],[BUYING PRIZE]]*InputData[[#This Row],[QUANTITY]]</f>
        <v>896</v>
      </c>
      <c r="M291" s="10">
        <f>InputData[[#This Row],[SELLING PRICE]]*InputData[[#This Row],[QUANTITY]]*((1-InputData[[#This Row],[DISCOUNT %]]))</f>
        <v>1173.76</v>
      </c>
      <c r="N291">
        <f>DAY(InputData[[#This Row],[DATE]])</f>
        <v>3</v>
      </c>
      <c r="O291" t="str">
        <f>TEXT(InputData[[#This Row],[DATE]],"mmm")</f>
        <v>Feb</v>
      </c>
      <c r="P291">
        <f t="shared" si="4"/>
        <v>2022</v>
      </c>
    </row>
    <row r="292" spans="1:16">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0">
        <f>VLOOKUP(InputData[[#This Row],[PRODUCT ID]],MasterData[],5,0)</f>
        <v>37</v>
      </c>
      <c r="K292" s="10">
        <f>VLOOKUP(InputData[[#This Row],[PRODUCT ID]],MasterData[],6,0)</f>
        <v>49.21</v>
      </c>
      <c r="L292" s="10">
        <f>InputData[[#This Row],[BUYING PRIZE]]*InputData[[#This Row],[QUANTITY]]</f>
        <v>222</v>
      </c>
      <c r="M292" s="10">
        <f>InputData[[#This Row],[SELLING PRICE]]*InputData[[#This Row],[QUANTITY]]*((1-InputData[[#This Row],[DISCOUNT %]]))</f>
        <v>295.26</v>
      </c>
      <c r="N292">
        <f>DAY(InputData[[#This Row],[DATE]])</f>
        <v>5</v>
      </c>
      <c r="O292" t="str">
        <f>TEXT(InputData[[#This Row],[DATE]],"mmm")</f>
        <v>Feb</v>
      </c>
      <c r="P292">
        <f t="shared" si="4"/>
        <v>2022</v>
      </c>
    </row>
    <row r="293" spans="1:16">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0">
        <f>VLOOKUP(InputData[[#This Row],[PRODUCT ID]],MasterData[],5,0)</f>
        <v>105</v>
      </c>
      <c r="K293" s="10">
        <f>VLOOKUP(InputData[[#This Row],[PRODUCT ID]],MasterData[],6,0)</f>
        <v>142.80000000000001</v>
      </c>
      <c r="L293" s="10">
        <f>InputData[[#This Row],[BUYING PRIZE]]*InputData[[#This Row],[QUANTITY]]</f>
        <v>630</v>
      </c>
      <c r="M293" s="10">
        <f>InputData[[#This Row],[SELLING PRICE]]*InputData[[#This Row],[QUANTITY]]*((1-InputData[[#This Row],[DISCOUNT %]]))</f>
        <v>856.80000000000007</v>
      </c>
      <c r="N293">
        <f>DAY(InputData[[#This Row],[DATE]])</f>
        <v>6</v>
      </c>
      <c r="O293" t="str">
        <f>TEXT(InputData[[#This Row],[DATE]],"mmm")</f>
        <v>Feb</v>
      </c>
      <c r="P293">
        <f t="shared" si="4"/>
        <v>2022</v>
      </c>
    </row>
    <row r="294" spans="1:16">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0">
        <f>VLOOKUP(InputData[[#This Row],[PRODUCT ID]],MasterData[],5,0)</f>
        <v>133</v>
      </c>
      <c r="K294" s="10">
        <f>VLOOKUP(InputData[[#This Row],[PRODUCT ID]],MasterData[],6,0)</f>
        <v>155.61000000000001</v>
      </c>
      <c r="L294" s="10">
        <f>InputData[[#This Row],[BUYING PRIZE]]*InputData[[#This Row],[QUANTITY]]</f>
        <v>1463</v>
      </c>
      <c r="M294" s="10">
        <f>InputData[[#This Row],[SELLING PRICE]]*InputData[[#This Row],[QUANTITY]]*((1-InputData[[#This Row],[DISCOUNT %]]))</f>
        <v>1711.71</v>
      </c>
      <c r="N294">
        <f>DAY(InputData[[#This Row],[DATE]])</f>
        <v>8</v>
      </c>
      <c r="O294" t="str">
        <f>TEXT(InputData[[#This Row],[DATE]],"mmm")</f>
        <v>Feb</v>
      </c>
      <c r="P294">
        <f t="shared" si="4"/>
        <v>2022</v>
      </c>
    </row>
    <row r="295" spans="1:16">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0">
        <f>VLOOKUP(InputData[[#This Row],[PRODUCT ID]],MasterData[],5,0)</f>
        <v>44</v>
      </c>
      <c r="K295" s="10">
        <f>VLOOKUP(InputData[[#This Row],[PRODUCT ID]],MasterData[],6,0)</f>
        <v>48.84</v>
      </c>
      <c r="L295" s="10">
        <f>InputData[[#This Row],[BUYING PRIZE]]*InputData[[#This Row],[QUANTITY]]</f>
        <v>132</v>
      </c>
      <c r="M295" s="10">
        <f>InputData[[#This Row],[SELLING PRICE]]*InputData[[#This Row],[QUANTITY]]*((1-InputData[[#This Row],[DISCOUNT %]]))</f>
        <v>146.52000000000001</v>
      </c>
      <c r="N295">
        <f>DAY(InputData[[#This Row],[DATE]])</f>
        <v>8</v>
      </c>
      <c r="O295" t="str">
        <f>TEXT(InputData[[#This Row],[DATE]],"mmm")</f>
        <v>Feb</v>
      </c>
      <c r="P295">
        <f t="shared" si="4"/>
        <v>2022</v>
      </c>
    </row>
    <row r="296" spans="1:16">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0">
        <f>VLOOKUP(InputData[[#This Row],[PRODUCT ID]],MasterData[],5,0)</f>
        <v>89</v>
      </c>
      <c r="K296" s="10">
        <f>VLOOKUP(InputData[[#This Row],[PRODUCT ID]],MasterData[],6,0)</f>
        <v>117.48</v>
      </c>
      <c r="L296" s="10">
        <f>InputData[[#This Row],[BUYING PRIZE]]*InputData[[#This Row],[QUANTITY]]</f>
        <v>1246</v>
      </c>
      <c r="M296" s="10">
        <f>InputData[[#This Row],[SELLING PRICE]]*InputData[[#This Row],[QUANTITY]]*((1-InputData[[#This Row],[DISCOUNT %]]))</f>
        <v>1644.72</v>
      </c>
      <c r="N296">
        <f>DAY(InputData[[#This Row],[DATE]])</f>
        <v>9</v>
      </c>
      <c r="O296" t="str">
        <f>TEXT(InputData[[#This Row],[DATE]],"mmm")</f>
        <v>Feb</v>
      </c>
      <c r="P296">
        <f t="shared" si="4"/>
        <v>2022</v>
      </c>
    </row>
    <row r="297" spans="1:16">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0">
        <f>VLOOKUP(InputData[[#This Row],[PRODUCT ID]],MasterData[],5,0)</f>
        <v>148</v>
      </c>
      <c r="K297" s="10">
        <f>VLOOKUP(InputData[[#This Row],[PRODUCT ID]],MasterData[],6,0)</f>
        <v>164.28</v>
      </c>
      <c r="L297" s="10">
        <f>InputData[[#This Row],[BUYING PRIZE]]*InputData[[#This Row],[QUANTITY]]</f>
        <v>1924</v>
      </c>
      <c r="M297" s="10">
        <f>InputData[[#This Row],[SELLING PRICE]]*InputData[[#This Row],[QUANTITY]]*((1-InputData[[#This Row],[DISCOUNT %]]))</f>
        <v>2135.64</v>
      </c>
      <c r="N297">
        <f>DAY(InputData[[#This Row],[DATE]])</f>
        <v>12</v>
      </c>
      <c r="O297" t="str">
        <f>TEXT(InputData[[#This Row],[DATE]],"mmm")</f>
        <v>Feb</v>
      </c>
      <c r="P297">
        <f t="shared" si="4"/>
        <v>2022</v>
      </c>
    </row>
    <row r="298" spans="1:16">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0">
        <f>VLOOKUP(InputData[[#This Row],[PRODUCT ID]],MasterData[],5,0)</f>
        <v>18</v>
      </c>
      <c r="K298" s="10">
        <f>VLOOKUP(InputData[[#This Row],[PRODUCT ID]],MasterData[],6,0)</f>
        <v>24.66</v>
      </c>
      <c r="L298" s="10">
        <f>InputData[[#This Row],[BUYING PRIZE]]*InputData[[#This Row],[QUANTITY]]</f>
        <v>144</v>
      </c>
      <c r="M298" s="10">
        <f>InputData[[#This Row],[SELLING PRICE]]*InputData[[#This Row],[QUANTITY]]*((1-InputData[[#This Row],[DISCOUNT %]]))</f>
        <v>197.28</v>
      </c>
      <c r="N298">
        <f>DAY(InputData[[#This Row],[DATE]])</f>
        <v>14</v>
      </c>
      <c r="O298" t="str">
        <f>TEXT(InputData[[#This Row],[DATE]],"mmm")</f>
        <v>Feb</v>
      </c>
      <c r="P298">
        <f t="shared" si="4"/>
        <v>2022</v>
      </c>
    </row>
    <row r="299" spans="1:16">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0">
        <f>VLOOKUP(InputData[[#This Row],[PRODUCT ID]],MasterData[],5,0)</f>
        <v>37</v>
      </c>
      <c r="K299" s="10">
        <f>VLOOKUP(InputData[[#This Row],[PRODUCT ID]],MasterData[],6,0)</f>
        <v>41.81</v>
      </c>
      <c r="L299" s="10">
        <f>InputData[[#This Row],[BUYING PRIZE]]*InputData[[#This Row],[QUANTITY]]</f>
        <v>111</v>
      </c>
      <c r="M299" s="10">
        <f>InputData[[#This Row],[SELLING PRICE]]*InputData[[#This Row],[QUANTITY]]*((1-InputData[[#This Row],[DISCOUNT %]]))</f>
        <v>125.43</v>
      </c>
      <c r="N299">
        <f>DAY(InputData[[#This Row],[DATE]])</f>
        <v>14</v>
      </c>
      <c r="O299" t="str">
        <f>TEXT(InputData[[#This Row],[DATE]],"mmm")</f>
        <v>Feb</v>
      </c>
      <c r="P299">
        <f t="shared" si="4"/>
        <v>2022</v>
      </c>
    </row>
    <row r="300" spans="1:16">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0">
        <f>VLOOKUP(InputData[[#This Row],[PRODUCT ID]],MasterData[],5,0)</f>
        <v>89</v>
      </c>
      <c r="K300" s="10">
        <f>VLOOKUP(InputData[[#This Row],[PRODUCT ID]],MasterData[],6,0)</f>
        <v>117.48</v>
      </c>
      <c r="L300" s="10">
        <f>InputData[[#This Row],[BUYING PRIZE]]*InputData[[#This Row],[QUANTITY]]</f>
        <v>89</v>
      </c>
      <c r="M300" s="10">
        <f>InputData[[#This Row],[SELLING PRICE]]*InputData[[#This Row],[QUANTITY]]*((1-InputData[[#This Row],[DISCOUNT %]]))</f>
        <v>117.48</v>
      </c>
      <c r="N300">
        <f>DAY(InputData[[#This Row],[DATE]])</f>
        <v>16</v>
      </c>
      <c r="O300" t="str">
        <f>TEXT(InputData[[#This Row],[DATE]],"mmm")</f>
        <v>Feb</v>
      </c>
      <c r="P300">
        <f t="shared" si="4"/>
        <v>2022</v>
      </c>
    </row>
    <row r="301" spans="1:16">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0">
        <f>VLOOKUP(InputData[[#This Row],[PRODUCT ID]],MasterData[],5,0)</f>
        <v>105</v>
      </c>
      <c r="K301" s="10">
        <f>VLOOKUP(InputData[[#This Row],[PRODUCT ID]],MasterData[],6,0)</f>
        <v>142.80000000000001</v>
      </c>
      <c r="L301" s="10">
        <f>InputData[[#This Row],[BUYING PRIZE]]*InputData[[#This Row],[QUANTITY]]</f>
        <v>1365</v>
      </c>
      <c r="M301" s="10">
        <f>InputData[[#This Row],[SELLING PRICE]]*InputData[[#This Row],[QUANTITY]]*((1-InputData[[#This Row],[DISCOUNT %]]))</f>
        <v>1856.4</v>
      </c>
      <c r="N301">
        <f>DAY(InputData[[#This Row],[DATE]])</f>
        <v>19</v>
      </c>
      <c r="O301" t="str">
        <f>TEXT(InputData[[#This Row],[DATE]],"mmm")</f>
        <v>Feb</v>
      </c>
      <c r="P301">
        <f t="shared" si="4"/>
        <v>2022</v>
      </c>
    </row>
    <row r="302" spans="1:16">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0">
        <f>VLOOKUP(InputData[[#This Row],[PRODUCT ID]],MasterData[],5,0)</f>
        <v>73</v>
      </c>
      <c r="K302" s="10">
        <f>VLOOKUP(InputData[[#This Row],[PRODUCT ID]],MasterData[],6,0)</f>
        <v>94.17</v>
      </c>
      <c r="L302" s="10">
        <f>InputData[[#This Row],[BUYING PRIZE]]*InputData[[#This Row],[QUANTITY]]</f>
        <v>438</v>
      </c>
      <c r="M302" s="10">
        <f>InputData[[#This Row],[SELLING PRICE]]*InputData[[#This Row],[QUANTITY]]*((1-InputData[[#This Row],[DISCOUNT %]]))</f>
        <v>565.02</v>
      </c>
      <c r="N302">
        <f>DAY(InputData[[#This Row],[DATE]])</f>
        <v>20</v>
      </c>
      <c r="O302" t="str">
        <f>TEXT(InputData[[#This Row],[DATE]],"mmm")</f>
        <v>Feb</v>
      </c>
      <c r="P302">
        <f t="shared" si="4"/>
        <v>2022</v>
      </c>
    </row>
    <row r="303" spans="1:16">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0">
        <f>VLOOKUP(InputData[[#This Row],[PRODUCT ID]],MasterData[],5,0)</f>
        <v>112</v>
      </c>
      <c r="K303" s="10">
        <f>VLOOKUP(InputData[[#This Row],[PRODUCT ID]],MasterData[],6,0)</f>
        <v>122.08</v>
      </c>
      <c r="L303" s="10">
        <f>InputData[[#This Row],[BUYING PRIZE]]*InputData[[#This Row],[QUANTITY]]</f>
        <v>672</v>
      </c>
      <c r="M303" s="10">
        <f>InputData[[#This Row],[SELLING PRICE]]*InputData[[#This Row],[QUANTITY]]*((1-InputData[[#This Row],[DISCOUNT %]]))</f>
        <v>732.48</v>
      </c>
      <c r="N303">
        <f>DAY(InputData[[#This Row],[DATE]])</f>
        <v>23</v>
      </c>
      <c r="O303" t="str">
        <f>TEXT(InputData[[#This Row],[DATE]],"mmm")</f>
        <v>Feb</v>
      </c>
      <c r="P303">
        <f t="shared" si="4"/>
        <v>2022</v>
      </c>
    </row>
    <row r="304" spans="1:16">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0">
        <f>VLOOKUP(InputData[[#This Row],[PRODUCT ID]],MasterData[],5,0)</f>
        <v>13</v>
      </c>
      <c r="K304" s="10">
        <f>VLOOKUP(InputData[[#This Row],[PRODUCT ID]],MasterData[],6,0)</f>
        <v>16.64</v>
      </c>
      <c r="L304" s="10">
        <f>InputData[[#This Row],[BUYING PRIZE]]*InputData[[#This Row],[QUANTITY]]</f>
        <v>195</v>
      </c>
      <c r="M304" s="10">
        <f>InputData[[#This Row],[SELLING PRICE]]*InputData[[#This Row],[QUANTITY]]*((1-InputData[[#This Row],[DISCOUNT %]]))</f>
        <v>249.60000000000002</v>
      </c>
      <c r="N304">
        <f>DAY(InputData[[#This Row],[DATE]])</f>
        <v>23</v>
      </c>
      <c r="O304" t="str">
        <f>TEXT(InputData[[#This Row],[DATE]],"mmm")</f>
        <v>Feb</v>
      </c>
      <c r="P304">
        <f t="shared" si="4"/>
        <v>2022</v>
      </c>
    </row>
    <row r="305" spans="1:16">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0">
        <f>VLOOKUP(InputData[[#This Row],[PRODUCT ID]],MasterData[],5,0)</f>
        <v>90</v>
      </c>
      <c r="K305" s="10">
        <f>VLOOKUP(InputData[[#This Row],[PRODUCT ID]],MasterData[],6,0)</f>
        <v>96.3</v>
      </c>
      <c r="L305" s="10">
        <f>InputData[[#This Row],[BUYING PRIZE]]*InputData[[#This Row],[QUANTITY]]</f>
        <v>720</v>
      </c>
      <c r="M305" s="10">
        <f>InputData[[#This Row],[SELLING PRICE]]*InputData[[#This Row],[QUANTITY]]*((1-InputData[[#This Row],[DISCOUNT %]]))</f>
        <v>770.4</v>
      </c>
      <c r="N305">
        <f>DAY(InputData[[#This Row],[DATE]])</f>
        <v>23</v>
      </c>
      <c r="O305" t="str">
        <f>TEXT(InputData[[#This Row],[DATE]],"mmm")</f>
        <v>Feb</v>
      </c>
      <c r="P305">
        <f t="shared" si="4"/>
        <v>2022</v>
      </c>
    </row>
    <row r="306" spans="1:16">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0">
        <f>VLOOKUP(InputData[[#This Row],[PRODUCT ID]],MasterData[],5,0)</f>
        <v>73</v>
      </c>
      <c r="K306" s="10">
        <f>VLOOKUP(InputData[[#This Row],[PRODUCT ID]],MasterData[],6,0)</f>
        <v>94.17</v>
      </c>
      <c r="L306" s="10">
        <f>InputData[[#This Row],[BUYING PRIZE]]*InputData[[#This Row],[QUANTITY]]</f>
        <v>511</v>
      </c>
      <c r="M306" s="10">
        <f>InputData[[#This Row],[SELLING PRICE]]*InputData[[#This Row],[QUANTITY]]*((1-InputData[[#This Row],[DISCOUNT %]]))</f>
        <v>659.19</v>
      </c>
      <c r="N306">
        <f>DAY(InputData[[#This Row],[DATE]])</f>
        <v>27</v>
      </c>
      <c r="O306" t="str">
        <f>TEXT(InputData[[#This Row],[DATE]],"mmm")</f>
        <v>Feb</v>
      </c>
      <c r="P306">
        <f t="shared" si="4"/>
        <v>2022</v>
      </c>
    </row>
    <row r="307" spans="1:16">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0">
        <f>VLOOKUP(InputData[[#This Row],[PRODUCT ID]],MasterData[],5,0)</f>
        <v>133</v>
      </c>
      <c r="K307" s="10">
        <f>VLOOKUP(InputData[[#This Row],[PRODUCT ID]],MasterData[],6,0)</f>
        <v>155.61000000000001</v>
      </c>
      <c r="L307" s="10">
        <f>InputData[[#This Row],[BUYING PRIZE]]*InputData[[#This Row],[QUANTITY]]</f>
        <v>1995</v>
      </c>
      <c r="M307" s="10">
        <f>InputData[[#This Row],[SELLING PRICE]]*InputData[[#This Row],[QUANTITY]]*((1-InputData[[#This Row],[DISCOUNT %]]))</f>
        <v>2334.15</v>
      </c>
      <c r="N307">
        <f>DAY(InputData[[#This Row],[DATE]])</f>
        <v>27</v>
      </c>
      <c r="O307" t="str">
        <f>TEXT(InputData[[#This Row],[DATE]],"mmm")</f>
        <v>Feb</v>
      </c>
      <c r="P307">
        <f t="shared" si="4"/>
        <v>2022</v>
      </c>
    </row>
    <row r="308" spans="1:16">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0">
        <f>VLOOKUP(InputData[[#This Row],[PRODUCT ID]],MasterData[],5,0)</f>
        <v>67</v>
      </c>
      <c r="K308" s="10">
        <f>VLOOKUP(InputData[[#This Row],[PRODUCT ID]],MasterData[],6,0)</f>
        <v>85.76</v>
      </c>
      <c r="L308" s="10">
        <f>InputData[[#This Row],[BUYING PRIZE]]*InputData[[#This Row],[QUANTITY]]</f>
        <v>1005</v>
      </c>
      <c r="M308" s="10">
        <f>InputData[[#This Row],[SELLING PRICE]]*InputData[[#This Row],[QUANTITY]]*((1-InputData[[#This Row],[DISCOUNT %]]))</f>
        <v>1286.4000000000001</v>
      </c>
      <c r="N308">
        <f>DAY(InputData[[#This Row],[DATE]])</f>
        <v>28</v>
      </c>
      <c r="O308" t="str">
        <f>TEXT(InputData[[#This Row],[DATE]],"mmm")</f>
        <v>Feb</v>
      </c>
      <c r="P308">
        <f t="shared" si="4"/>
        <v>2022</v>
      </c>
    </row>
    <row r="309" spans="1:16">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0">
        <f>VLOOKUP(InputData[[#This Row],[PRODUCT ID]],MasterData[],5,0)</f>
        <v>18</v>
      </c>
      <c r="K309" s="10">
        <f>VLOOKUP(InputData[[#This Row],[PRODUCT ID]],MasterData[],6,0)</f>
        <v>24.66</v>
      </c>
      <c r="L309" s="10">
        <f>InputData[[#This Row],[BUYING PRIZE]]*InputData[[#This Row],[QUANTITY]]</f>
        <v>234</v>
      </c>
      <c r="M309" s="10">
        <f>InputData[[#This Row],[SELLING PRICE]]*InputData[[#This Row],[QUANTITY]]*((1-InputData[[#This Row],[DISCOUNT %]]))</f>
        <v>320.58</v>
      </c>
      <c r="N309">
        <f>DAY(InputData[[#This Row],[DATE]])</f>
        <v>4</v>
      </c>
      <c r="O309" t="str">
        <f>TEXT(InputData[[#This Row],[DATE]],"mmm")</f>
        <v>Mar</v>
      </c>
      <c r="P309">
        <f t="shared" si="4"/>
        <v>2022</v>
      </c>
    </row>
    <row r="310" spans="1:16">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0">
        <f>VLOOKUP(InputData[[#This Row],[PRODUCT ID]],MasterData[],5,0)</f>
        <v>44</v>
      </c>
      <c r="K310" s="10">
        <f>VLOOKUP(InputData[[#This Row],[PRODUCT ID]],MasterData[],6,0)</f>
        <v>48.84</v>
      </c>
      <c r="L310" s="10">
        <f>InputData[[#This Row],[BUYING PRIZE]]*InputData[[#This Row],[QUANTITY]]</f>
        <v>88</v>
      </c>
      <c r="M310" s="10">
        <f>InputData[[#This Row],[SELLING PRICE]]*InputData[[#This Row],[QUANTITY]]*((1-InputData[[#This Row],[DISCOUNT %]]))</f>
        <v>97.68</v>
      </c>
      <c r="N310">
        <f>DAY(InputData[[#This Row],[DATE]])</f>
        <v>6</v>
      </c>
      <c r="O310" t="str">
        <f>TEXT(InputData[[#This Row],[DATE]],"mmm")</f>
        <v>Mar</v>
      </c>
      <c r="P310">
        <f t="shared" si="4"/>
        <v>2022</v>
      </c>
    </row>
    <row r="311" spans="1:16">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0">
        <f>VLOOKUP(InputData[[#This Row],[PRODUCT ID]],MasterData[],5,0)</f>
        <v>71</v>
      </c>
      <c r="K311" s="10">
        <f>VLOOKUP(InputData[[#This Row],[PRODUCT ID]],MasterData[],6,0)</f>
        <v>80.94</v>
      </c>
      <c r="L311" s="10">
        <f>InputData[[#This Row],[BUYING PRIZE]]*InputData[[#This Row],[QUANTITY]]</f>
        <v>71</v>
      </c>
      <c r="M311" s="10">
        <f>InputData[[#This Row],[SELLING PRICE]]*InputData[[#This Row],[QUANTITY]]*((1-InputData[[#This Row],[DISCOUNT %]]))</f>
        <v>80.94</v>
      </c>
      <c r="N311">
        <f>DAY(InputData[[#This Row],[DATE]])</f>
        <v>7</v>
      </c>
      <c r="O311" t="str">
        <f>TEXT(InputData[[#This Row],[DATE]],"mmm")</f>
        <v>Mar</v>
      </c>
      <c r="P311">
        <f t="shared" si="4"/>
        <v>2022</v>
      </c>
    </row>
    <row r="312" spans="1:16">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0">
        <f>VLOOKUP(InputData[[#This Row],[PRODUCT ID]],MasterData[],5,0)</f>
        <v>76</v>
      </c>
      <c r="K312" s="10">
        <f>VLOOKUP(InputData[[#This Row],[PRODUCT ID]],MasterData[],6,0)</f>
        <v>82.08</v>
      </c>
      <c r="L312" s="10">
        <f>InputData[[#This Row],[BUYING PRIZE]]*InputData[[#This Row],[QUANTITY]]</f>
        <v>456</v>
      </c>
      <c r="M312" s="10">
        <f>InputData[[#This Row],[SELLING PRICE]]*InputData[[#This Row],[QUANTITY]]*((1-InputData[[#This Row],[DISCOUNT %]]))</f>
        <v>492.48</v>
      </c>
      <c r="N312">
        <f>DAY(InputData[[#This Row],[DATE]])</f>
        <v>8</v>
      </c>
      <c r="O312" t="str">
        <f>TEXT(InputData[[#This Row],[DATE]],"mmm")</f>
        <v>Mar</v>
      </c>
      <c r="P312">
        <f t="shared" si="4"/>
        <v>2022</v>
      </c>
    </row>
    <row r="313" spans="1:16">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0">
        <f>VLOOKUP(InputData[[#This Row],[PRODUCT ID]],MasterData[],5,0)</f>
        <v>148</v>
      </c>
      <c r="K313" s="10">
        <f>VLOOKUP(InputData[[#This Row],[PRODUCT ID]],MasterData[],6,0)</f>
        <v>201.28</v>
      </c>
      <c r="L313" s="10">
        <f>InputData[[#This Row],[BUYING PRIZE]]*InputData[[#This Row],[QUANTITY]]</f>
        <v>444</v>
      </c>
      <c r="M313" s="10">
        <f>InputData[[#This Row],[SELLING PRICE]]*InputData[[#This Row],[QUANTITY]]*((1-InputData[[#This Row],[DISCOUNT %]]))</f>
        <v>603.84</v>
      </c>
      <c r="N313">
        <f>DAY(InputData[[#This Row],[DATE]])</f>
        <v>9</v>
      </c>
      <c r="O313" t="str">
        <f>TEXT(InputData[[#This Row],[DATE]],"mmm")</f>
        <v>Mar</v>
      </c>
      <c r="P313">
        <f t="shared" si="4"/>
        <v>2022</v>
      </c>
    </row>
    <row r="314" spans="1:16">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0">
        <f>VLOOKUP(InputData[[#This Row],[PRODUCT ID]],MasterData[],5,0)</f>
        <v>44</v>
      </c>
      <c r="K314" s="10">
        <f>VLOOKUP(InputData[[#This Row],[PRODUCT ID]],MasterData[],6,0)</f>
        <v>48.84</v>
      </c>
      <c r="L314" s="10">
        <f>InputData[[#This Row],[BUYING PRIZE]]*InputData[[#This Row],[QUANTITY]]</f>
        <v>484</v>
      </c>
      <c r="M314" s="10">
        <f>InputData[[#This Row],[SELLING PRICE]]*InputData[[#This Row],[QUANTITY]]*((1-InputData[[#This Row],[DISCOUNT %]]))</f>
        <v>537.24</v>
      </c>
      <c r="N314">
        <f>DAY(InputData[[#This Row],[DATE]])</f>
        <v>9</v>
      </c>
      <c r="O314" t="str">
        <f>TEXT(InputData[[#This Row],[DATE]],"mmm")</f>
        <v>Mar</v>
      </c>
      <c r="P314">
        <f t="shared" si="4"/>
        <v>2022</v>
      </c>
    </row>
    <row r="315" spans="1:16">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0">
        <f>VLOOKUP(InputData[[#This Row],[PRODUCT ID]],MasterData[],5,0)</f>
        <v>95</v>
      </c>
      <c r="K315" s="10">
        <f>VLOOKUP(InputData[[#This Row],[PRODUCT ID]],MasterData[],6,0)</f>
        <v>119.7</v>
      </c>
      <c r="L315" s="10">
        <f>InputData[[#This Row],[BUYING PRIZE]]*InputData[[#This Row],[QUANTITY]]</f>
        <v>1140</v>
      </c>
      <c r="M315" s="10">
        <f>InputData[[#This Row],[SELLING PRICE]]*InputData[[#This Row],[QUANTITY]]*((1-InputData[[#This Row],[DISCOUNT %]]))</f>
        <v>1436.4</v>
      </c>
      <c r="N315">
        <f>DAY(InputData[[#This Row],[DATE]])</f>
        <v>10</v>
      </c>
      <c r="O315" t="str">
        <f>TEXT(InputData[[#This Row],[DATE]],"mmm")</f>
        <v>Mar</v>
      </c>
      <c r="P315">
        <f t="shared" si="4"/>
        <v>2022</v>
      </c>
    </row>
    <row r="316" spans="1:16">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0">
        <f>VLOOKUP(InputData[[#This Row],[PRODUCT ID]],MasterData[],5,0)</f>
        <v>13</v>
      </c>
      <c r="K316" s="10">
        <f>VLOOKUP(InputData[[#This Row],[PRODUCT ID]],MasterData[],6,0)</f>
        <v>16.64</v>
      </c>
      <c r="L316" s="10">
        <f>InputData[[#This Row],[BUYING PRIZE]]*InputData[[#This Row],[QUANTITY]]</f>
        <v>26</v>
      </c>
      <c r="M316" s="10">
        <f>InputData[[#This Row],[SELLING PRICE]]*InputData[[#This Row],[QUANTITY]]*((1-InputData[[#This Row],[DISCOUNT %]]))</f>
        <v>33.28</v>
      </c>
      <c r="N316">
        <f>DAY(InputData[[#This Row],[DATE]])</f>
        <v>14</v>
      </c>
      <c r="O316" t="str">
        <f>TEXT(InputData[[#This Row],[DATE]],"mmm")</f>
        <v>Mar</v>
      </c>
      <c r="P316">
        <f t="shared" si="4"/>
        <v>2022</v>
      </c>
    </row>
    <row r="317" spans="1:16">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0">
        <f>VLOOKUP(InputData[[#This Row],[PRODUCT ID]],MasterData[],5,0)</f>
        <v>18</v>
      </c>
      <c r="K317" s="10">
        <f>VLOOKUP(InputData[[#This Row],[PRODUCT ID]],MasterData[],6,0)</f>
        <v>24.66</v>
      </c>
      <c r="L317" s="10">
        <f>InputData[[#This Row],[BUYING PRIZE]]*InputData[[#This Row],[QUANTITY]]</f>
        <v>234</v>
      </c>
      <c r="M317" s="10">
        <f>InputData[[#This Row],[SELLING PRICE]]*InputData[[#This Row],[QUANTITY]]*((1-InputData[[#This Row],[DISCOUNT %]]))</f>
        <v>320.58</v>
      </c>
      <c r="N317">
        <f>DAY(InputData[[#This Row],[DATE]])</f>
        <v>14</v>
      </c>
      <c r="O317" t="str">
        <f>TEXT(InputData[[#This Row],[DATE]],"mmm")</f>
        <v>Mar</v>
      </c>
      <c r="P317">
        <f t="shared" si="4"/>
        <v>2022</v>
      </c>
    </row>
    <row r="318" spans="1:16">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0">
        <f>VLOOKUP(InputData[[#This Row],[PRODUCT ID]],MasterData[],5,0)</f>
        <v>150</v>
      </c>
      <c r="K318" s="10">
        <f>VLOOKUP(InputData[[#This Row],[PRODUCT ID]],MasterData[],6,0)</f>
        <v>210</v>
      </c>
      <c r="L318" s="10">
        <f>InputData[[#This Row],[BUYING PRIZE]]*InputData[[#This Row],[QUANTITY]]</f>
        <v>300</v>
      </c>
      <c r="M318" s="10">
        <f>InputData[[#This Row],[SELLING PRICE]]*InputData[[#This Row],[QUANTITY]]*((1-InputData[[#This Row],[DISCOUNT %]]))</f>
        <v>420</v>
      </c>
      <c r="N318">
        <f>DAY(InputData[[#This Row],[DATE]])</f>
        <v>18</v>
      </c>
      <c r="O318" t="str">
        <f>TEXT(InputData[[#This Row],[DATE]],"mmm")</f>
        <v>Mar</v>
      </c>
      <c r="P318">
        <f t="shared" si="4"/>
        <v>2022</v>
      </c>
    </row>
    <row r="319" spans="1:16">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0">
        <f>VLOOKUP(InputData[[#This Row],[PRODUCT ID]],MasterData[],5,0)</f>
        <v>48</v>
      </c>
      <c r="K319" s="10">
        <f>VLOOKUP(InputData[[#This Row],[PRODUCT ID]],MasterData[],6,0)</f>
        <v>57.120000000000005</v>
      </c>
      <c r="L319" s="10">
        <f>InputData[[#This Row],[BUYING PRIZE]]*InputData[[#This Row],[QUANTITY]]</f>
        <v>480</v>
      </c>
      <c r="M319" s="10">
        <f>InputData[[#This Row],[SELLING PRICE]]*InputData[[#This Row],[QUANTITY]]*((1-InputData[[#This Row],[DISCOUNT %]]))</f>
        <v>571.20000000000005</v>
      </c>
      <c r="N319">
        <f>DAY(InputData[[#This Row],[DATE]])</f>
        <v>18</v>
      </c>
      <c r="O319" t="str">
        <f>TEXT(InputData[[#This Row],[DATE]],"mmm")</f>
        <v>Mar</v>
      </c>
      <c r="P319">
        <f t="shared" si="4"/>
        <v>2022</v>
      </c>
    </row>
    <row r="320" spans="1:16">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0">
        <f>VLOOKUP(InputData[[#This Row],[PRODUCT ID]],MasterData[],5,0)</f>
        <v>138</v>
      </c>
      <c r="K320" s="10">
        <f>VLOOKUP(InputData[[#This Row],[PRODUCT ID]],MasterData[],6,0)</f>
        <v>173.88</v>
      </c>
      <c r="L320" s="10">
        <f>InputData[[#This Row],[BUYING PRIZE]]*InputData[[#This Row],[QUANTITY]]</f>
        <v>828</v>
      </c>
      <c r="M320" s="10">
        <f>InputData[[#This Row],[SELLING PRICE]]*InputData[[#This Row],[QUANTITY]]*((1-InputData[[#This Row],[DISCOUNT %]]))</f>
        <v>1043.28</v>
      </c>
      <c r="N320">
        <f>DAY(InputData[[#This Row],[DATE]])</f>
        <v>19</v>
      </c>
      <c r="O320" t="str">
        <f>TEXT(InputData[[#This Row],[DATE]],"mmm")</f>
        <v>Mar</v>
      </c>
      <c r="P320">
        <f t="shared" si="4"/>
        <v>2022</v>
      </c>
    </row>
    <row r="321" spans="1:16">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0">
        <f>VLOOKUP(InputData[[#This Row],[PRODUCT ID]],MasterData[],5,0)</f>
        <v>89</v>
      </c>
      <c r="K321" s="10">
        <f>VLOOKUP(InputData[[#This Row],[PRODUCT ID]],MasterData[],6,0)</f>
        <v>117.48</v>
      </c>
      <c r="L321" s="10">
        <f>InputData[[#This Row],[BUYING PRIZE]]*InputData[[#This Row],[QUANTITY]]</f>
        <v>801</v>
      </c>
      <c r="M321" s="10">
        <f>InputData[[#This Row],[SELLING PRICE]]*InputData[[#This Row],[QUANTITY]]*((1-InputData[[#This Row],[DISCOUNT %]]))</f>
        <v>1057.32</v>
      </c>
      <c r="N321">
        <f>DAY(InputData[[#This Row],[DATE]])</f>
        <v>23</v>
      </c>
      <c r="O321" t="str">
        <f>TEXT(InputData[[#This Row],[DATE]],"mmm")</f>
        <v>Mar</v>
      </c>
      <c r="P321">
        <f t="shared" si="4"/>
        <v>2022</v>
      </c>
    </row>
    <row r="322" spans="1:16">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0">
        <f>VLOOKUP(InputData[[#This Row],[PRODUCT ID]],MasterData[],5,0)</f>
        <v>98</v>
      </c>
      <c r="K322" s="10">
        <f>VLOOKUP(InputData[[#This Row],[PRODUCT ID]],MasterData[],6,0)</f>
        <v>103.88</v>
      </c>
      <c r="L322" s="10">
        <f>InputData[[#This Row],[BUYING PRIZE]]*InputData[[#This Row],[QUANTITY]]</f>
        <v>196</v>
      </c>
      <c r="M322" s="10">
        <f>InputData[[#This Row],[SELLING PRICE]]*InputData[[#This Row],[QUANTITY]]*((1-InputData[[#This Row],[DISCOUNT %]]))</f>
        <v>207.76</v>
      </c>
      <c r="N322">
        <f>DAY(InputData[[#This Row],[DATE]])</f>
        <v>25</v>
      </c>
      <c r="O322" t="str">
        <f>TEXT(InputData[[#This Row],[DATE]],"mmm")</f>
        <v>Mar</v>
      </c>
      <c r="P322">
        <f t="shared" ref="P322:P385" si="5">YEAR(A322)</f>
        <v>2022</v>
      </c>
    </row>
    <row r="323" spans="1:16">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0">
        <f>VLOOKUP(InputData[[#This Row],[PRODUCT ID]],MasterData[],5,0)</f>
        <v>148</v>
      </c>
      <c r="K323" s="10">
        <f>VLOOKUP(InputData[[#This Row],[PRODUCT ID]],MasterData[],6,0)</f>
        <v>201.28</v>
      </c>
      <c r="L323" s="10">
        <f>InputData[[#This Row],[BUYING PRIZE]]*InputData[[#This Row],[QUANTITY]]</f>
        <v>1628</v>
      </c>
      <c r="M323" s="10">
        <f>InputData[[#This Row],[SELLING PRICE]]*InputData[[#This Row],[QUANTITY]]*((1-InputData[[#This Row],[DISCOUNT %]]))</f>
        <v>2214.08</v>
      </c>
      <c r="N323">
        <f>DAY(InputData[[#This Row],[DATE]])</f>
        <v>25</v>
      </c>
      <c r="O323" t="str">
        <f>TEXT(InputData[[#This Row],[DATE]],"mmm")</f>
        <v>Mar</v>
      </c>
      <c r="P323">
        <f t="shared" si="5"/>
        <v>2022</v>
      </c>
    </row>
    <row r="324" spans="1:16">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0">
        <f>VLOOKUP(InputData[[#This Row],[PRODUCT ID]],MasterData[],5,0)</f>
        <v>89</v>
      </c>
      <c r="K324" s="10">
        <f>VLOOKUP(InputData[[#This Row],[PRODUCT ID]],MasterData[],6,0)</f>
        <v>117.48</v>
      </c>
      <c r="L324" s="10">
        <f>InputData[[#This Row],[BUYING PRIZE]]*InputData[[#This Row],[QUANTITY]]</f>
        <v>1068</v>
      </c>
      <c r="M324" s="10">
        <f>InputData[[#This Row],[SELLING PRICE]]*InputData[[#This Row],[QUANTITY]]*((1-InputData[[#This Row],[DISCOUNT %]]))</f>
        <v>1409.76</v>
      </c>
      <c r="N324">
        <f>DAY(InputData[[#This Row],[DATE]])</f>
        <v>29</v>
      </c>
      <c r="O324" t="str">
        <f>TEXT(InputData[[#This Row],[DATE]],"mmm")</f>
        <v>Mar</v>
      </c>
      <c r="P324">
        <f t="shared" si="5"/>
        <v>2022</v>
      </c>
    </row>
    <row r="325" spans="1:16">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0">
        <f>VLOOKUP(InputData[[#This Row],[PRODUCT ID]],MasterData[],5,0)</f>
        <v>98</v>
      </c>
      <c r="K325" s="10">
        <f>VLOOKUP(InputData[[#This Row],[PRODUCT ID]],MasterData[],6,0)</f>
        <v>103.88</v>
      </c>
      <c r="L325" s="10">
        <f>InputData[[#This Row],[BUYING PRIZE]]*InputData[[#This Row],[QUANTITY]]</f>
        <v>1274</v>
      </c>
      <c r="M325" s="10">
        <f>InputData[[#This Row],[SELLING PRICE]]*InputData[[#This Row],[QUANTITY]]*((1-InputData[[#This Row],[DISCOUNT %]]))</f>
        <v>1350.44</v>
      </c>
      <c r="N325">
        <f>DAY(InputData[[#This Row],[DATE]])</f>
        <v>30</v>
      </c>
      <c r="O325" t="str">
        <f>TEXT(InputData[[#This Row],[DATE]],"mmm")</f>
        <v>Mar</v>
      </c>
      <c r="P325">
        <f t="shared" si="5"/>
        <v>2022</v>
      </c>
    </row>
    <row r="326" spans="1:16">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0">
        <f>VLOOKUP(InputData[[#This Row],[PRODUCT ID]],MasterData[],5,0)</f>
        <v>105</v>
      </c>
      <c r="K326" s="10">
        <f>VLOOKUP(InputData[[#This Row],[PRODUCT ID]],MasterData[],6,0)</f>
        <v>142.80000000000001</v>
      </c>
      <c r="L326" s="10">
        <f>InputData[[#This Row],[BUYING PRIZE]]*InputData[[#This Row],[QUANTITY]]</f>
        <v>210</v>
      </c>
      <c r="M326" s="10">
        <f>InputData[[#This Row],[SELLING PRICE]]*InputData[[#This Row],[QUANTITY]]*((1-InputData[[#This Row],[DISCOUNT %]]))</f>
        <v>285.60000000000002</v>
      </c>
      <c r="N326">
        <f>DAY(InputData[[#This Row],[DATE]])</f>
        <v>1</v>
      </c>
      <c r="O326" t="str">
        <f>TEXT(InputData[[#This Row],[DATE]],"mmm")</f>
        <v>Apr</v>
      </c>
      <c r="P326">
        <f t="shared" si="5"/>
        <v>2022</v>
      </c>
    </row>
    <row r="327" spans="1:16">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0">
        <f>VLOOKUP(InputData[[#This Row],[PRODUCT ID]],MasterData[],5,0)</f>
        <v>105</v>
      </c>
      <c r="K327" s="10">
        <f>VLOOKUP(InputData[[#This Row],[PRODUCT ID]],MasterData[],6,0)</f>
        <v>142.80000000000001</v>
      </c>
      <c r="L327" s="10">
        <f>InputData[[#This Row],[BUYING PRIZE]]*InputData[[#This Row],[QUANTITY]]</f>
        <v>315</v>
      </c>
      <c r="M327" s="10">
        <f>InputData[[#This Row],[SELLING PRICE]]*InputData[[#This Row],[QUANTITY]]*((1-InputData[[#This Row],[DISCOUNT %]]))</f>
        <v>428.40000000000003</v>
      </c>
      <c r="N327">
        <f>DAY(InputData[[#This Row],[DATE]])</f>
        <v>2</v>
      </c>
      <c r="O327" t="str">
        <f>TEXT(InputData[[#This Row],[DATE]],"mmm")</f>
        <v>Apr</v>
      </c>
      <c r="P327">
        <f t="shared" si="5"/>
        <v>2022</v>
      </c>
    </row>
    <row r="328" spans="1:16">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0">
        <f>VLOOKUP(InputData[[#This Row],[PRODUCT ID]],MasterData[],5,0)</f>
        <v>90</v>
      </c>
      <c r="K328" s="10">
        <f>VLOOKUP(InputData[[#This Row],[PRODUCT ID]],MasterData[],6,0)</f>
        <v>115.2</v>
      </c>
      <c r="L328" s="10">
        <f>InputData[[#This Row],[BUYING PRIZE]]*InputData[[#This Row],[QUANTITY]]</f>
        <v>180</v>
      </c>
      <c r="M328" s="10">
        <f>InputData[[#This Row],[SELLING PRICE]]*InputData[[#This Row],[QUANTITY]]*((1-InputData[[#This Row],[DISCOUNT %]]))</f>
        <v>230.4</v>
      </c>
      <c r="N328">
        <f>DAY(InputData[[#This Row],[DATE]])</f>
        <v>6</v>
      </c>
      <c r="O328" t="str">
        <f>TEXT(InputData[[#This Row],[DATE]],"mmm")</f>
        <v>Apr</v>
      </c>
      <c r="P328">
        <f t="shared" si="5"/>
        <v>2022</v>
      </c>
    </row>
    <row r="329" spans="1:16">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0">
        <f>VLOOKUP(InputData[[#This Row],[PRODUCT ID]],MasterData[],5,0)</f>
        <v>18</v>
      </c>
      <c r="K329" s="10">
        <f>VLOOKUP(InputData[[#This Row],[PRODUCT ID]],MasterData[],6,0)</f>
        <v>24.66</v>
      </c>
      <c r="L329" s="10">
        <f>InputData[[#This Row],[BUYING PRIZE]]*InputData[[#This Row],[QUANTITY]]</f>
        <v>126</v>
      </c>
      <c r="M329" s="10">
        <f>InputData[[#This Row],[SELLING PRICE]]*InputData[[#This Row],[QUANTITY]]*((1-InputData[[#This Row],[DISCOUNT %]]))</f>
        <v>172.62</v>
      </c>
      <c r="N329">
        <f>DAY(InputData[[#This Row],[DATE]])</f>
        <v>7</v>
      </c>
      <c r="O329" t="str">
        <f>TEXT(InputData[[#This Row],[DATE]],"mmm")</f>
        <v>Apr</v>
      </c>
      <c r="P329">
        <f t="shared" si="5"/>
        <v>2022</v>
      </c>
    </row>
    <row r="330" spans="1:16">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0">
        <f>VLOOKUP(InputData[[#This Row],[PRODUCT ID]],MasterData[],5,0)</f>
        <v>37</v>
      </c>
      <c r="K330" s="10">
        <f>VLOOKUP(InputData[[#This Row],[PRODUCT ID]],MasterData[],6,0)</f>
        <v>42.55</v>
      </c>
      <c r="L330" s="10">
        <f>InputData[[#This Row],[BUYING PRIZE]]*InputData[[#This Row],[QUANTITY]]</f>
        <v>444</v>
      </c>
      <c r="M330" s="10">
        <f>InputData[[#This Row],[SELLING PRICE]]*InputData[[#This Row],[QUANTITY]]*((1-InputData[[#This Row],[DISCOUNT %]]))</f>
        <v>510.59999999999997</v>
      </c>
      <c r="N330">
        <f>DAY(InputData[[#This Row],[DATE]])</f>
        <v>9</v>
      </c>
      <c r="O330" t="str">
        <f>TEXT(InputData[[#This Row],[DATE]],"mmm")</f>
        <v>Apr</v>
      </c>
      <c r="P330">
        <f t="shared" si="5"/>
        <v>2022</v>
      </c>
    </row>
    <row r="331" spans="1:16">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0">
        <f>VLOOKUP(InputData[[#This Row],[PRODUCT ID]],MasterData[],5,0)</f>
        <v>105</v>
      </c>
      <c r="K331" s="10">
        <f>VLOOKUP(InputData[[#This Row],[PRODUCT ID]],MasterData[],6,0)</f>
        <v>142.80000000000001</v>
      </c>
      <c r="L331" s="10">
        <f>InputData[[#This Row],[BUYING PRIZE]]*InputData[[#This Row],[QUANTITY]]</f>
        <v>945</v>
      </c>
      <c r="M331" s="10">
        <f>InputData[[#This Row],[SELLING PRICE]]*InputData[[#This Row],[QUANTITY]]*((1-InputData[[#This Row],[DISCOUNT %]]))</f>
        <v>1285.2</v>
      </c>
      <c r="N331">
        <f>DAY(InputData[[#This Row],[DATE]])</f>
        <v>9</v>
      </c>
      <c r="O331" t="str">
        <f>TEXT(InputData[[#This Row],[DATE]],"mmm")</f>
        <v>Apr</v>
      </c>
      <c r="P331">
        <f t="shared" si="5"/>
        <v>2022</v>
      </c>
    </row>
    <row r="332" spans="1:16">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0">
        <f>VLOOKUP(InputData[[#This Row],[PRODUCT ID]],MasterData[],5,0)</f>
        <v>13</v>
      </c>
      <c r="K332" s="10">
        <f>VLOOKUP(InputData[[#This Row],[PRODUCT ID]],MasterData[],6,0)</f>
        <v>16.64</v>
      </c>
      <c r="L332" s="10">
        <f>InputData[[#This Row],[BUYING PRIZE]]*InputData[[#This Row],[QUANTITY]]</f>
        <v>182</v>
      </c>
      <c r="M332" s="10">
        <f>InputData[[#This Row],[SELLING PRICE]]*InputData[[#This Row],[QUANTITY]]*((1-InputData[[#This Row],[DISCOUNT %]]))</f>
        <v>232.96</v>
      </c>
      <c r="N332">
        <f>DAY(InputData[[#This Row],[DATE]])</f>
        <v>13</v>
      </c>
      <c r="O332" t="str">
        <f>TEXT(InputData[[#This Row],[DATE]],"mmm")</f>
        <v>Apr</v>
      </c>
      <c r="P332">
        <f t="shared" si="5"/>
        <v>2022</v>
      </c>
    </row>
    <row r="333" spans="1:16">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0">
        <f>VLOOKUP(InputData[[#This Row],[PRODUCT ID]],MasterData[],5,0)</f>
        <v>138</v>
      </c>
      <c r="K333" s="10">
        <f>VLOOKUP(InputData[[#This Row],[PRODUCT ID]],MasterData[],6,0)</f>
        <v>173.88</v>
      </c>
      <c r="L333" s="10">
        <f>InputData[[#This Row],[BUYING PRIZE]]*InputData[[#This Row],[QUANTITY]]</f>
        <v>1242</v>
      </c>
      <c r="M333" s="10">
        <f>InputData[[#This Row],[SELLING PRICE]]*InputData[[#This Row],[QUANTITY]]*((1-InputData[[#This Row],[DISCOUNT %]]))</f>
        <v>1564.92</v>
      </c>
      <c r="N333">
        <f>DAY(InputData[[#This Row],[DATE]])</f>
        <v>18</v>
      </c>
      <c r="O333" t="str">
        <f>TEXT(InputData[[#This Row],[DATE]],"mmm")</f>
        <v>Apr</v>
      </c>
      <c r="P333">
        <f t="shared" si="5"/>
        <v>2022</v>
      </c>
    </row>
    <row r="334" spans="1:16">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0">
        <f>VLOOKUP(InputData[[#This Row],[PRODUCT ID]],MasterData[],5,0)</f>
        <v>37</v>
      </c>
      <c r="K334" s="10">
        <f>VLOOKUP(InputData[[#This Row],[PRODUCT ID]],MasterData[],6,0)</f>
        <v>49.21</v>
      </c>
      <c r="L334" s="10">
        <f>InputData[[#This Row],[BUYING PRIZE]]*InputData[[#This Row],[QUANTITY]]</f>
        <v>74</v>
      </c>
      <c r="M334" s="10">
        <f>InputData[[#This Row],[SELLING PRICE]]*InputData[[#This Row],[QUANTITY]]*((1-InputData[[#This Row],[DISCOUNT %]]))</f>
        <v>98.42</v>
      </c>
      <c r="N334">
        <f>DAY(InputData[[#This Row],[DATE]])</f>
        <v>20</v>
      </c>
      <c r="O334" t="str">
        <f>TEXT(InputData[[#This Row],[DATE]],"mmm")</f>
        <v>Apr</v>
      </c>
      <c r="P334">
        <f t="shared" si="5"/>
        <v>2022</v>
      </c>
    </row>
    <row r="335" spans="1:16">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0">
        <f>VLOOKUP(InputData[[#This Row],[PRODUCT ID]],MasterData[],5,0)</f>
        <v>73</v>
      </c>
      <c r="K335" s="10">
        <f>VLOOKUP(InputData[[#This Row],[PRODUCT ID]],MasterData[],6,0)</f>
        <v>94.17</v>
      </c>
      <c r="L335" s="10">
        <f>InputData[[#This Row],[BUYING PRIZE]]*InputData[[#This Row],[QUANTITY]]</f>
        <v>292</v>
      </c>
      <c r="M335" s="10">
        <f>InputData[[#This Row],[SELLING PRICE]]*InputData[[#This Row],[QUANTITY]]*((1-InputData[[#This Row],[DISCOUNT %]]))</f>
        <v>376.68</v>
      </c>
      <c r="N335">
        <f>DAY(InputData[[#This Row],[DATE]])</f>
        <v>20</v>
      </c>
      <c r="O335" t="str">
        <f>TEXT(InputData[[#This Row],[DATE]],"mmm")</f>
        <v>Apr</v>
      </c>
      <c r="P335">
        <f t="shared" si="5"/>
        <v>2022</v>
      </c>
    </row>
    <row r="336" spans="1:16">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0">
        <f>VLOOKUP(InputData[[#This Row],[PRODUCT ID]],MasterData[],5,0)</f>
        <v>148</v>
      </c>
      <c r="K336" s="10">
        <f>VLOOKUP(InputData[[#This Row],[PRODUCT ID]],MasterData[],6,0)</f>
        <v>201.28</v>
      </c>
      <c r="L336" s="10">
        <f>InputData[[#This Row],[BUYING PRIZE]]*InputData[[#This Row],[QUANTITY]]</f>
        <v>296</v>
      </c>
      <c r="M336" s="10">
        <f>InputData[[#This Row],[SELLING PRICE]]*InputData[[#This Row],[QUANTITY]]*((1-InputData[[#This Row],[DISCOUNT %]]))</f>
        <v>402.56</v>
      </c>
      <c r="N336">
        <f>DAY(InputData[[#This Row],[DATE]])</f>
        <v>21</v>
      </c>
      <c r="O336" t="str">
        <f>TEXT(InputData[[#This Row],[DATE]],"mmm")</f>
        <v>Apr</v>
      </c>
      <c r="P336">
        <f t="shared" si="5"/>
        <v>2022</v>
      </c>
    </row>
    <row r="337" spans="1:16">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0">
        <f>VLOOKUP(InputData[[#This Row],[PRODUCT ID]],MasterData[],5,0)</f>
        <v>18</v>
      </c>
      <c r="K337" s="10">
        <f>VLOOKUP(InputData[[#This Row],[PRODUCT ID]],MasterData[],6,0)</f>
        <v>24.66</v>
      </c>
      <c r="L337" s="10">
        <f>InputData[[#This Row],[BUYING PRIZE]]*InputData[[#This Row],[QUANTITY]]</f>
        <v>252</v>
      </c>
      <c r="M337" s="10">
        <f>InputData[[#This Row],[SELLING PRICE]]*InputData[[#This Row],[QUANTITY]]*((1-InputData[[#This Row],[DISCOUNT %]]))</f>
        <v>345.24</v>
      </c>
      <c r="N337">
        <f>DAY(InputData[[#This Row],[DATE]])</f>
        <v>21</v>
      </c>
      <c r="O337" t="str">
        <f>TEXT(InputData[[#This Row],[DATE]],"mmm")</f>
        <v>Apr</v>
      </c>
      <c r="P337">
        <f t="shared" si="5"/>
        <v>2022</v>
      </c>
    </row>
    <row r="338" spans="1:16">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0">
        <f>VLOOKUP(InputData[[#This Row],[PRODUCT ID]],MasterData[],5,0)</f>
        <v>76</v>
      </c>
      <c r="K338" s="10">
        <f>VLOOKUP(InputData[[#This Row],[PRODUCT ID]],MasterData[],6,0)</f>
        <v>82.08</v>
      </c>
      <c r="L338" s="10">
        <f>InputData[[#This Row],[BUYING PRIZE]]*InputData[[#This Row],[QUANTITY]]</f>
        <v>1140</v>
      </c>
      <c r="M338" s="10">
        <f>InputData[[#This Row],[SELLING PRICE]]*InputData[[#This Row],[QUANTITY]]*((1-InputData[[#This Row],[DISCOUNT %]]))</f>
        <v>1231.2</v>
      </c>
      <c r="N338">
        <f>DAY(InputData[[#This Row],[DATE]])</f>
        <v>23</v>
      </c>
      <c r="O338" t="str">
        <f>TEXT(InputData[[#This Row],[DATE]],"mmm")</f>
        <v>Apr</v>
      </c>
      <c r="P338">
        <f t="shared" si="5"/>
        <v>2022</v>
      </c>
    </row>
    <row r="339" spans="1:16">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0">
        <f>VLOOKUP(InputData[[#This Row],[PRODUCT ID]],MasterData[],5,0)</f>
        <v>55</v>
      </c>
      <c r="K339" s="10">
        <f>VLOOKUP(InputData[[#This Row],[PRODUCT ID]],MasterData[],6,0)</f>
        <v>58.3</v>
      </c>
      <c r="L339" s="10">
        <f>InputData[[#This Row],[BUYING PRIZE]]*InputData[[#This Row],[QUANTITY]]</f>
        <v>220</v>
      </c>
      <c r="M339" s="10">
        <f>InputData[[#This Row],[SELLING PRICE]]*InputData[[#This Row],[QUANTITY]]*((1-InputData[[#This Row],[DISCOUNT %]]))</f>
        <v>233.2</v>
      </c>
      <c r="N339">
        <f>DAY(InputData[[#This Row],[DATE]])</f>
        <v>24</v>
      </c>
      <c r="O339" t="str">
        <f>TEXT(InputData[[#This Row],[DATE]],"mmm")</f>
        <v>Apr</v>
      </c>
      <c r="P339">
        <f t="shared" si="5"/>
        <v>2022</v>
      </c>
    </row>
    <row r="340" spans="1:16">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0">
        <f>VLOOKUP(InputData[[#This Row],[PRODUCT ID]],MasterData[],5,0)</f>
        <v>44</v>
      </c>
      <c r="K340" s="10">
        <f>VLOOKUP(InputData[[#This Row],[PRODUCT ID]],MasterData[],6,0)</f>
        <v>48.84</v>
      </c>
      <c r="L340" s="10">
        <f>InputData[[#This Row],[BUYING PRIZE]]*InputData[[#This Row],[QUANTITY]]</f>
        <v>396</v>
      </c>
      <c r="M340" s="10">
        <f>InputData[[#This Row],[SELLING PRICE]]*InputData[[#This Row],[QUANTITY]]*((1-InputData[[#This Row],[DISCOUNT %]]))</f>
        <v>439.56000000000006</v>
      </c>
      <c r="N340">
        <f>DAY(InputData[[#This Row],[DATE]])</f>
        <v>25</v>
      </c>
      <c r="O340" t="str">
        <f>TEXT(InputData[[#This Row],[DATE]],"mmm")</f>
        <v>Apr</v>
      </c>
      <c r="P340">
        <f t="shared" si="5"/>
        <v>2022</v>
      </c>
    </row>
    <row r="341" spans="1:16">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0">
        <f>VLOOKUP(InputData[[#This Row],[PRODUCT ID]],MasterData[],5,0)</f>
        <v>71</v>
      </c>
      <c r="K341" s="10">
        <f>VLOOKUP(InputData[[#This Row],[PRODUCT ID]],MasterData[],6,0)</f>
        <v>80.94</v>
      </c>
      <c r="L341" s="10">
        <f>InputData[[#This Row],[BUYING PRIZE]]*InputData[[#This Row],[QUANTITY]]</f>
        <v>568</v>
      </c>
      <c r="M341" s="10">
        <f>InputData[[#This Row],[SELLING PRICE]]*InputData[[#This Row],[QUANTITY]]*((1-InputData[[#This Row],[DISCOUNT %]]))</f>
        <v>647.52</v>
      </c>
      <c r="N341">
        <f>DAY(InputData[[#This Row],[DATE]])</f>
        <v>25</v>
      </c>
      <c r="O341" t="str">
        <f>TEXT(InputData[[#This Row],[DATE]],"mmm")</f>
        <v>Apr</v>
      </c>
      <c r="P341">
        <f t="shared" si="5"/>
        <v>2022</v>
      </c>
    </row>
    <row r="342" spans="1:16">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0">
        <f>VLOOKUP(InputData[[#This Row],[PRODUCT ID]],MasterData[],5,0)</f>
        <v>48</v>
      </c>
      <c r="K342" s="10">
        <f>VLOOKUP(InputData[[#This Row],[PRODUCT ID]],MasterData[],6,0)</f>
        <v>57.120000000000005</v>
      </c>
      <c r="L342" s="10">
        <f>InputData[[#This Row],[BUYING PRIZE]]*InputData[[#This Row],[QUANTITY]]</f>
        <v>96</v>
      </c>
      <c r="M342" s="10">
        <f>InputData[[#This Row],[SELLING PRICE]]*InputData[[#This Row],[QUANTITY]]*((1-InputData[[#This Row],[DISCOUNT %]]))</f>
        <v>114.24000000000001</v>
      </c>
      <c r="N342">
        <f>DAY(InputData[[#This Row],[DATE]])</f>
        <v>26</v>
      </c>
      <c r="O342" t="str">
        <f>TEXT(InputData[[#This Row],[DATE]],"mmm")</f>
        <v>Apr</v>
      </c>
      <c r="P342">
        <f t="shared" si="5"/>
        <v>2022</v>
      </c>
    </row>
    <row r="343" spans="1:16">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0">
        <f>VLOOKUP(InputData[[#This Row],[PRODUCT ID]],MasterData[],5,0)</f>
        <v>112</v>
      </c>
      <c r="K343" s="10">
        <f>VLOOKUP(InputData[[#This Row],[PRODUCT ID]],MasterData[],6,0)</f>
        <v>146.72</v>
      </c>
      <c r="L343" s="10">
        <f>InputData[[#This Row],[BUYING PRIZE]]*InputData[[#This Row],[QUANTITY]]</f>
        <v>1568</v>
      </c>
      <c r="M343" s="10">
        <f>InputData[[#This Row],[SELLING PRICE]]*InputData[[#This Row],[QUANTITY]]*((1-InputData[[#This Row],[DISCOUNT %]]))</f>
        <v>2054.08</v>
      </c>
      <c r="N343">
        <f>DAY(InputData[[#This Row],[DATE]])</f>
        <v>28</v>
      </c>
      <c r="O343" t="str">
        <f>TEXT(InputData[[#This Row],[DATE]],"mmm")</f>
        <v>Apr</v>
      </c>
      <c r="P343">
        <f t="shared" si="5"/>
        <v>2022</v>
      </c>
    </row>
    <row r="344" spans="1:16">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0">
        <f>VLOOKUP(InputData[[#This Row],[PRODUCT ID]],MasterData[],5,0)</f>
        <v>13</v>
      </c>
      <c r="K344" s="10">
        <f>VLOOKUP(InputData[[#This Row],[PRODUCT ID]],MasterData[],6,0)</f>
        <v>16.64</v>
      </c>
      <c r="L344" s="10">
        <f>InputData[[#This Row],[BUYING PRIZE]]*InputData[[#This Row],[QUANTITY]]</f>
        <v>169</v>
      </c>
      <c r="M344" s="10">
        <f>InputData[[#This Row],[SELLING PRICE]]*InputData[[#This Row],[QUANTITY]]*((1-InputData[[#This Row],[DISCOUNT %]]))</f>
        <v>216.32</v>
      </c>
      <c r="N344">
        <f>DAY(InputData[[#This Row],[DATE]])</f>
        <v>30</v>
      </c>
      <c r="O344" t="str">
        <f>TEXT(InputData[[#This Row],[DATE]],"mmm")</f>
        <v>Apr</v>
      </c>
      <c r="P344">
        <f t="shared" si="5"/>
        <v>2022</v>
      </c>
    </row>
    <row r="345" spans="1:16">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0">
        <f>VLOOKUP(InputData[[#This Row],[PRODUCT ID]],MasterData[],5,0)</f>
        <v>48</v>
      </c>
      <c r="K345" s="10">
        <f>VLOOKUP(InputData[[#This Row],[PRODUCT ID]],MasterData[],6,0)</f>
        <v>57.120000000000005</v>
      </c>
      <c r="L345" s="10">
        <f>InputData[[#This Row],[BUYING PRIZE]]*InputData[[#This Row],[QUANTITY]]</f>
        <v>384</v>
      </c>
      <c r="M345" s="10">
        <f>InputData[[#This Row],[SELLING PRICE]]*InputData[[#This Row],[QUANTITY]]*((1-InputData[[#This Row],[DISCOUNT %]]))</f>
        <v>456.96000000000004</v>
      </c>
      <c r="N345">
        <f>DAY(InputData[[#This Row],[DATE]])</f>
        <v>30</v>
      </c>
      <c r="O345" t="str">
        <f>TEXT(InputData[[#This Row],[DATE]],"mmm")</f>
        <v>Apr</v>
      </c>
      <c r="P345">
        <f t="shared" si="5"/>
        <v>2022</v>
      </c>
    </row>
    <row r="346" spans="1:16">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0">
        <f>VLOOKUP(InputData[[#This Row],[PRODUCT ID]],MasterData[],5,0)</f>
        <v>55</v>
      </c>
      <c r="K346" s="10">
        <f>VLOOKUP(InputData[[#This Row],[PRODUCT ID]],MasterData[],6,0)</f>
        <v>58.3</v>
      </c>
      <c r="L346" s="10">
        <f>InputData[[#This Row],[BUYING PRIZE]]*InputData[[#This Row],[QUANTITY]]</f>
        <v>495</v>
      </c>
      <c r="M346" s="10">
        <f>InputData[[#This Row],[SELLING PRICE]]*InputData[[#This Row],[QUANTITY]]*((1-InputData[[#This Row],[DISCOUNT %]]))</f>
        <v>524.69999999999993</v>
      </c>
      <c r="N346">
        <f>DAY(InputData[[#This Row],[DATE]])</f>
        <v>1</v>
      </c>
      <c r="O346" t="str">
        <f>TEXT(InputData[[#This Row],[DATE]],"mmm")</f>
        <v>May</v>
      </c>
      <c r="P346">
        <f t="shared" si="5"/>
        <v>2022</v>
      </c>
    </row>
    <row r="347" spans="1:16">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0">
        <f>VLOOKUP(InputData[[#This Row],[PRODUCT ID]],MasterData[],5,0)</f>
        <v>95</v>
      </c>
      <c r="K347" s="10">
        <f>VLOOKUP(InputData[[#This Row],[PRODUCT ID]],MasterData[],6,0)</f>
        <v>119.7</v>
      </c>
      <c r="L347" s="10">
        <f>InputData[[#This Row],[BUYING PRIZE]]*InputData[[#This Row],[QUANTITY]]</f>
        <v>570</v>
      </c>
      <c r="M347" s="10">
        <f>InputData[[#This Row],[SELLING PRICE]]*InputData[[#This Row],[QUANTITY]]*((1-InputData[[#This Row],[DISCOUNT %]]))</f>
        <v>718.2</v>
      </c>
      <c r="N347">
        <f>DAY(InputData[[#This Row],[DATE]])</f>
        <v>1</v>
      </c>
      <c r="O347" t="str">
        <f>TEXT(InputData[[#This Row],[DATE]],"mmm")</f>
        <v>May</v>
      </c>
      <c r="P347">
        <f t="shared" si="5"/>
        <v>2022</v>
      </c>
    </row>
    <row r="348" spans="1:16">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0">
        <f>VLOOKUP(InputData[[#This Row],[PRODUCT ID]],MasterData[],5,0)</f>
        <v>112</v>
      </c>
      <c r="K348" s="10">
        <f>VLOOKUP(InputData[[#This Row],[PRODUCT ID]],MasterData[],6,0)</f>
        <v>122.08</v>
      </c>
      <c r="L348" s="10">
        <f>InputData[[#This Row],[BUYING PRIZE]]*InputData[[#This Row],[QUANTITY]]</f>
        <v>448</v>
      </c>
      <c r="M348" s="10">
        <f>InputData[[#This Row],[SELLING PRICE]]*InputData[[#This Row],[QUANTITY]]*((1-InputData[[#This Row],[DISCOUNT %]]))</f>
        <v>488.32</v>
      </c>
      <c r="N348">
        <f>DAY(InputData[[#This Row],[DATE]])</f>
        <v>2</v>
      </c>
      <c r="O348" t="str">
        <f>TEXT(InputData[[#This Row],[DATE]],"mmm")</f>
        <v>May</v>
      </c>
      <c r="P348">
        <f t="shared" si="5"/>
        <v>2022</v>
      </c>
    </row>
    <row r="349" spans="1:16">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0">
        <f>VLOOKUP(InputData[[#This Row],[PRODUCT ID]],MasterData[],5,0)</f>
        <v>61</v>
      </c>
      <c r="K349" s="10">
        <f>VLOOKUP(InputData[[#This Row],[PRODUCT ID]],MasterData[],6,0)</f>
        <v>76.25</v>
      </c>
      <c r="L349" s="10">
        <f>InputData[[#This Row],[BUYING PRIZE]]*InputData[[#This Row],[QUANTITY]]</f>
        <v>610</v>
      </c>
      <c r="M349" s="10">
        <f>InputData[[#This Row],[SELLING PRICE]]*InputData[[#This Row],[QUANTITY]]*((1-InputData[[#This Row],[DISCOUNT %]]))</f>
        <v>762.5</v>
      </c>
      <c r="N349">
        <f>DAY(InputData[[#This Row],[DATE]])</f>
        <v>4</v>
      </c>
      <c r="O349" t="str">
        <f>TEXT(InputData[[#This Row],[DATE]],"mmm")</f>
        <v>May</v>
      </c>
      <c r="P349">
        <f t="shared" si="5"/>
        <v>2022</v>
      </c>
    </row>
    <row r="350" spans="1:16">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0">
        <f>VLOOKUP(InputData[[#This Row],[PRODUCT ID]],MasterData[],5,0)</f>
        <v>55</v>
      </c>
      <c r="K350" s="10">
        <f>VLOOKUP(InputData[[#This Row],[PRODUCT ID]],MasterData[],6,0)</f>
        <v>58.3</v>
      </c>
      <c r="L350" s="10">
        <f>InputData[[#This Row],[BUYING PRIZE]]*InputData[[#This Row],[QUANTITY]]</f>
        <v>385</v>
      </c>
      <c r="M350" s="10">
        <f>InputData[[#This Row],[SELLING PRICE]]*InputData[[#This Row],[QUANTITY]]*((1-InputData[[#This Row],[DISCOUNT %]]))</f>
        <v>408.09999999999997</v>
      </c>
      <c r="N350">
        <f>DAY(InputData[[#This Row],[DATE]])</f>
        <v>6</v>
      </c>
      <c r="O350" t="str">
        <f>TEXT(InputData[[#This Row],[DATE]],"mmm")</f>
        <v>May</v>
      </c>
      <c r="P350">
        <f t="shared" si="5"/>
        <v>2022</v>
      </c>
    </row>
    <row r="351" spans="1:16">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0">
        <f>VLOOKUP(InputData[[#This Row],[PRODUCT ID]],MasterData[],5,0)</f>
        <v>12</v>
      </c>
      <c r="K351" s="10">
        <f>VLOOKUP(InputData[[#This Row],[PRODUCT ID]],MasterData[],6,0)</f>
        <v>15.719999999999999</v>
      </c>
      <c r="L351" s="10">
        <f>InputData[[#This Row],[BUYING PRIZE]]*InputData[[#This Row],[QUANTITY]]</f>
        <v>48</v>
      </c>
      <c r="M351" s="10">
        <f>InputData[[#This Row],[SELLING PRICE]]*InputData[[#This Row],[QUANTITY]]*((1-InputData[[#This Row],[DISCOUNT %]]))</f>
        <v>62.879999999999995</v>
      </c>
      <c r="N351">
        <f>DAY(InputData[[#This Row],[DATE]])</f>
        <v>7</v>
      </c>
      <c r="O351" t="str">
        <f>TEXT(InputData[[#This Row],[DATE]],"mmm")</f>
        <v>May</v>
      </c>
      <c r="P351">
        <f t="shared" si="5"/>
        <v>2022</v>
      </c>
    </row>
    <row r="352" spans="1:16">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0">
        <f>VLOOKUP(InputData[[#This Row],[PRODUCT ID]],MasterData[],5,0)</f>
        <v>48</v>
      </c>
      <c r="K352" s="10">
        <f>VLOOKUP(InputData[[#This Row],[PRODUCT ID]],MasterData[],6,0)</f>
        <v>57.120000000000005</v>
      </c>
      <c r="L352" s="10">
        <f>InputData[[#This Row],[BUYING PRIZE]]*InputData[[#This Row],[QUANTITY]]</f>
        <v>48</v>
      </c>
      <c r="M352" s="10">
        <f>InputData[[#This Row],[SELLING PRICE]]*InputData[[#This Row],[QUANTITY]]*((1-InputData[[#This Row],[DISCOUNT %]]))</f>
        <v>57.120000000000005</v>
      </c>
      <c r="N352">
        <f>DAY(InputData[[#This Row],[DATE]])</f>
        <v>7</v>
      </c>
      <c r="O352" t="str">
        <f>TEXT(InputData[[#This Row],[DATE]],"mmm")</f>
        <v>May</v>
      </c>
      <c r="P352">
        <f t="shared" si="5"/>
        <v>2022</v>
      </c>
    </row>
    <row r="353" spans="1:16">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0">
        <f>VLOOKUP(InputData[[#This Row],[PRODUCT ID]],MasterData[],5,0)</f>
        <v>121</v>
      </c>
      <c r="K353" s="10">
        <f>VLOOKUP(InputData[[#This Row],[PRODUCT ID]],MasterData[],6,0)</f>
        <v>141.57</v>
      </c>
      <c r="L353" s="10">
        <f>InputData[[#This Row],[BUYING PRIZE]]*InputData[[#This Row],[QUANTITY]]</f>
        <v>847</v>
      </c>
      <c r="M353" s="10">
        <f>InputData[[#This Row],[SELLING PRICE]]*InputData[[#This Row],[QUANTITY]]*((1-InputData[[#This Row],[DISCOUNT %]]))</f>
        <v>990.99</v>
      </c>
      <c r="N353">
        <f>DAY(InputData[[#This Row],[DATE]])</f>
        <v>8</v>
      </c>
      <c r="O353" t="str">
        <f>TEXT(InputData[[#This Row],[DATE]],"mmm")</f>
        <v>May</v>
      </c>
      <c r="P353">
        <f t="shared" si="5"/>
        <v>2022</v>
      </c>
    </row>
    <row r="354" spans="1:16">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0">
        <f>VLOOKUP(InputData[[#This Row],[PRODUCT ID]],MasterData[],5,0)</f>
        <v>134</v>
      </c>
      <c r="K354" s="10">
        <f>VLOOKUP(InputData[[#This Row],[PRODUCT ID]],MasterData[],6,0)</f>
        <v>156.78</v>
      </c>
      <c r="L354" s="10">
        <f>InputData[[#This Row],[BUYING PRIZE]]*InputData[[#This Row],[QUANTITY]]</f>
        <v>1608</v>
      </c>
      <c r="M354" s="10">
        <f>InputData[[#This Row],[SELLING PRICE]]*InputData[[#This Row],[QUANTITY]]*((1-InputData[[#This Row],[DISCOUNT %]]))</f>
        <v>1881.3600000000001</v>
      </c>
      <c r="N354">
        <f>DAY(InputData[[#This Row],[DATE]])</f>
        <v>9</v>
      </c>
      <c r="O354" t="str">
        <f>TEXT(InputData[[#This Row],[DATE]],"mmm")</f>
        <v>May</v>
      </c>
      <c r="P354">
        <f t="shared" si="5"/>
        <v>2022</v>
      </c>
    </row>
    <row r="355" spans="1:16">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0">
        <f>VLOOKUP(InputData[[#This Row],[PRODUCT ID]],MasterData[],5,0)</f>
        <v>6</v>
      </c>
      <c r="K355" s="10">
        <f>VLOOKUP(InputData[[#This Row],[PRODUCT ID]],MasterData[],6,0)</f>
        <v>7.8599999999999994</v>
      </c>
      <c r="L355" s="10">
        <f>InputData[[#This Row],[BUYING PRIZE]]*InputData[[#This Row],[QUANTITY]]</f>
        <v>36</v>
      </c>
      <c r="M355" s="10">
        <f>InputData[[#This Row],[SELLING PRICE]]*InputData[[#This Row],[QUANTITY]]*((1-InputData[[#This Row],[DISCOUNT %]]))</f>
        <v>47.16</v>
      </c>
      <c r="N355">
        <f>DAY(InputData[[#This Row],[DATE]])</f>
        <v>10</v>
      </c>
      <c r="O355" t="str">
        <f>TEXT(InputData[[#This Row],[DATE]],"mmm")</f>
        <v>May</v>
      </c>
      <c r="P355">
        <f t="shared" si="5"/>
        <v>2022</v>
      </c>
    </row>
    <row r="356" spans="1:16">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0">
        <f>VLOOKUP(InputData[[#This Row],[PRODUCT ID]],MasterData[],5,0)</f>
        <v>44</v>
      </c>
      <c r="K356" s="10">
        <f>VLOOKUP(InputData[[#This Row],[PRODUCT ID]],MasterData[],6,0)</f>
        <v>48.4</v>
      </c>
      <c r="L356" s="10">
        <f>InputData[[#This Row],[BUYING PRIZE]]*InputData[[#This Row],[QUANTITY]]</f>
        <v>308</v>
      </c>
      <c r="M356" s="10">
        <f>InputData[[#This Row],[SELLING PRICE]]*InputData[[#This Row],[QUANTITY]]*((1-InputData[[#This Row],[DISCOUNT %]]))</f>
        <v>338.8</v>
      </c>
      <c r="N356">
        <f>DAY(InputData[[#This Row],[DATE]])</f>
        <v>12</v>
      </c>
      <c r="O356" t="str">
        <f>TEXT(InputData[[#This Row],[DATE]],"mmm")</f>
        <v>May</v>
      </c>
      <c r="P356">
        <f t="shared" si="5"/>
        <v>2022</v>
      </c>
    </row>
    <row r="357" spans="1:16">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0">
        <f>VLOOKUP(InputData[[#This Row],[PRODUCT ID]],MasterData[],5,0)</f>
        <v>73</v>
      </c>
      <c r="K357" s="10">
        <f>VLOOKUP(InputData[[#This Row],[PRODUCT ID]],MasterData[],6,0)</f>
        <v>94.17</v>
      </c>
      <c r="L357" s="10">
        <f>InputData[[#This Row],[BUYING PRIZE]]*InputData[[#This Row],[QUANTITY]]</f>
        <v>365</v>
      </c>
      <c r="M357" s="10">
        <f>InputData[[#This Row],[SELLING PRICE]]*InputData[[#This Row],[QUANTITY]]*((1-InputData[[#This Row],[DISCOUNT %]]))</f>
        <v>470.85</v>
      </c>
      <c r="N357">
        <f>DAY(InputData[[#This Row],[DATE]])</f>
        <v>13</v>
      </c>
      <c r="O357" t="str">
        <f>TEXT(InputData[[#This Row],[DATE]],"mmm")</f>
        <v>May</v>
      </c>
      <c r="P357">
        <f t="shared" si="5"/>
        <v>2022</v>
      </c>
    </row>
    <row r="358" spans="1:16">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0">
        <f>VLOOKUP(InputData[[#This Row],[PRODUCT ID]],MasterData[],5,0)</f>
        <v>83</v>
      </c>
      <c r="K358" s="10">
        <f>VLOOKUP(InputData[[#This Row],[PRODUCT ID]],MasterData[],6,0)</f>
        <v>94.62</v>
      </c>
      <c r="L358" s="10">
        <f>InputData[[#This Row],[BUYING PRIZE]]*InputData[[#This Row],[QUANTITY]]</f>
        <v>1162</v>
      </c>
      <c r="M358" s="10">
        <f>InputData[[#This Row],[SELLING PRICE]]*InputData[[#This Row],[QUANTITY]]*((1-InputData[[#This Row],[DISCOUNT %]]))</f>
        <v>1324.68</v>
      </c>
      <c r="N358">
        <f>DAY(InputData[[#This Row],[DATE]])</f>
        <v>14</v>
      </c>
      <c r="O358" t="str">
        <f>TEXT(InputData[[#This Row],[DATE]],"mmm")</f>
        <v>May</v>
      </c>
      <c r="P358">
        <f t="shared" si="5"/>
        <v>2022</v>
      </c>
    </row>
    <row r="359" spans="1:16">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0">
        <f>VLOOKUP(InputData[[#This Row],[PRODUCT ID]],MasterData[],5,0)</f>
        <v>61</v>
      </c>
      <c r="K359" s="10">
        <f>VLOOKUP(InputData[[#This Row],[PRODUCT ID]],MasterData[],6,0)</f>
        <v>76.25</v>
      </c>
      <c r="L359" s="10">
        <f>InputData[[#This Row],[BUYING PRIZE]]*InputData[[#This Row],[QUANTITY]]</f>
        <v>305</v>
      </c>
      <c r="M359" s="10">
        <f>InputData[[#This Row],[SELLING PRICE]]*InputData[[#This Row],[QUANTITY]]*((1-InputData[[#This Row],[DISCOUNT %]]))</f>
        <v>381.25</v>
      </c>
      <c r="N359">
        <f>DAY(InputData[[#This Row],[DATE]])</f>
        <v>15</v>
      </c>
      <c r="O359" t="str">
        <f>TEXT(InputData[[#This Row],[DATE]],"mmm")</f>
        <v>May</v>
      </c>
      <c r="P359">
        <f t="shared" si="5"/>
        <v>2022</v>
      </c>
    </row>
    <row r="360" spans="1:16">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0">
        <f>VLOOKUP(InputData[[#This Row],[PRODUCT ID]],MasterData[],5,0)</f>
        <v>148</v>
      </c>
      <c r="K360" s="10">
        <f>VLOOKUP(InputData[[#This Row],[PRODUCT ID]],MasterData[],6,0)</f>
        <v>164.28</v>
      </c>
      <c r="L360" s="10">
        <f>InputData[[#This Row],[BUYING PRIZE]]*InputData[[#This Row],[QUANTITY]]</f>
        <v>1924</v>
      </c>
      <c r="M360" s="10">
        <f>InputData[[#This Row],[SELLING PRICE]]*InputData[[#This Row],[QUANTITY]]*((1-InputData[[#This Row],[DISCOUNT %]]))</f>
        <v>2135.64</v>
      </c>
      <c r="N360">
        <f>DAY(InputData[[#This Row],[DATE]])</f>
        <v>16</v>
      </c>
      <c r="O360" t="str">
        <f>TEXT(InputData[[#This Row],[DATE]],"mmm")</f>
        <v>May</v>
      </c>
      <c r="P360">
        <f t="shared" si="5"/>
        <v>2022</v>
      </c>
    </row>
    <row r="361" spans="1:16">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0">
        <f>VLOOKUP(InputData[[#This Row],[PRODUCT ID]],MasterData[],5,0)</f>
        <v>93</v>
      </c>
      <c r="K361" s="10">
        <f>VLOOKUP(InputData[[#This Row],[PRODUCT ID]],MasterData[],6,0)</f>
        <v>104.16</v>
      </c>
      <c r="L361" s="10">
        <f>InputData[[#This Row],[BUYING PRIZE]]*InputData[[#This Row],[QUANTITY]]</f>
        <v>1209</v>
      </c>
      <c r="M361" s="10">
        <f>InputData[[#This Row],[SELLING PRICE]]*InputData[[#This Row],[QUANTITY]]*((1-InputData[[#This Row],[DISCOUNT %]]))</f>
        <v>1354.08</v>
      </c>
      <c r="N361">
        <f>DAY(InputData[[#This Row],[DATE]])</f>
        <v>16</v>
      </c>
      <c r="O361" t="str">
        <f>TEXT(InputData[[#This Row],[DATE]],"mmm")</f>
        <v>May</v>
      </c>
      <c r="P361">
        <f t="shared" si="5"/>
        <v>2022</v>
      </c>
    </row>
    <row r="362" spans="1:16">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0">
        <f>VLOOKUP(InputData[[#This Row],[PRODUCT ID]],MasterData[],5,0)</f>
        <v>48</v>
      </c>
      <c r="K362" s="10">
        <f>VLOOKUP(InputData[[#This Row],[PRODUCT ID]],MasterData[],6,0)</f>
        <v>57.120000000000005</v>
      </c>
      <c r="L362" s="10">
        <f>InputData[[#This Row],[BUYING PRIZE]]*InputData[[#This Row],[QUANTITY]]</f>
        <v>384</v>
      </c>
      <c r="M362" s="10">
        <f>InputData[[#This Row],[SELLING PRICE]]*InputData[[#This Row],[QUANTITY]]*((1-InputData[[#This Row],[DISCOUNT %]]))</f>
        <v>456.96000000000004</v>
      </c>
      <c r="N362">
        <f>DAY(InputData[[#This Row],[DATE]])</f>
        <v>17</v>
      </c>
      <c r="O362" t="str">
        <f>TEXT(InputData[[#This Row],[DATE]],"mmm")</f>
        <v>May</v>
      </c>
      <c r="P362">
        <f t="shared" si="5"/>
        <v>2022</v>
      </c>
    </row>
    <row r="363" spans="1:16">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0">
        <f>VLOOKUP(InputData[[#This Row],[PRODUCT ID]],MasterData[],5,0)</f>
        <v>48</v>
      </c>
      <c r="K363" s="10">
        <f>VLOOKUP(InputData[[#This Row],[PRODUCT ID]],MasterData[],6,0)</f>
        <v>57.120000000000005</v>
      </c>
      <c r="L363" s="10">
        <f>InputData[[#This Row],[BUYING PRIZE]]*InputData[[#This Row],[QUANTITY]]</f>
        <v>192</v>
      </c>
      <c r="M363" s="10">
        <f>InputData[[#This Row],[SELLING PRICE]]*InputData[[#This Row],[QUANTITY]]*((1-InputData[[#This Row],[DISCOUNT %]]))</f>
        <v>228.48000000000002</v>
      </c>
      <c r="N363">
        <f>DAY(InputData[[#This Row],[DATE]])</f>
        <v>18</v>
      </c>
      <c r="O363" t="str">
        <f>TEXT(InputData[[#This Row],[DATE]],"mmm")</f>
        <v>May</v>
      </c>
      <c r="P363">
        <f t="shared" si="5"/>
        <v>2022</v>
      </c>
    </row>
    <row r="364" spans="1:16">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0">
        <f>VLOOKUP(InputData[[#This Row],[PRODUCT ID]],MasterData[],5,0)</f>
        <v>72</v>
      </c>
      <c r="K364" s="10">
        <f>VLOOKUP(InputData[[#This Row],[PRODUCT ID]],MasterData[],6,0)</f>
        <v>79.92</v>
      </c>
      <c r="L364" s="10">
        <f>InputData[[#This Row],[BUYING PRIZE]]*InputData[[#This Row],[QUANTITY]]</f>
        <v>576</v>
      </c>
      <c r="M364" s="10">
        <f>InputData[[#This Row],[SELLING PRICE]]*InputData[[#This Row],[QUANTITY]]*((1-InputData[[#This Row],[DISCOUNT %]]))</f>
        <v>639.36</v>
      </c>
      <c r="N364">
        <f>DAY(InputData[[#This Row],[DATE]])</f>
        <v>18</v>
      </c>
      <c r="O364" t="str">
        <f>TEXT(InputData[[#This Row],[DATE]],"mmm")</f>
        <v>May</v>
      </c>
      <c r="P364">
        <f t="shared" si="5"/>
        <v>2022</v>
      </c>
    </row>
    <row r="365" spans="1:16">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0">
        <f>VLOOKUP(InputData[[#This Row],[PRODUCT ID]],MasterData[],5,0)</f>
        <v>76</v>
      </c>
      <c r="K365" s="10">
        <f>VLOOKUP(InputData[[#This Row],[PRODUCT ID]],MasterData[],6,0)</f>
        <v>82.08</v>
      </c>
      <c r="L365" s="10">
        <f>InputData[[#This Row],[BUYING PRIZE]]*InputData[[#This Row],[QUANTITY]]</f>
        <v>1140</v>
      </c>
      <c r="M365" s="10">
        <f>InputData[[#This Row],[SELLING PRICE]]*InputData[[#This Row],[QUANTITY]]*((1-InputData[[#This Row],[DISCOUNT %]]))</f>
        <v>1231.2</v>
      </c>
      <c r="N365">
        <f>DAY(InputData[[#This Row],[DATE]])</f>
        <v>20</v>
      </c>
      <c r="O365" t="str">
        <f>TEXT(InputData[[#This Row],[DATE]],"mmm")</f>
        <v>May</v>
      </c>
      <c r="P365">
        <f t="shared" si="5"/>
        <v>2022</v>
      </c>
    </row>
    <row r="366" spans="1:16">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0">
        <f>VLOOKUP(InputData[[#This Row],[PRODUCT ID]],MasterData[],5,0)</f>
        <v>12</v>
      </c>
      <c r="K366" s="10">
        <f>VLOOKUP(InputData[[#This Row],[PRODUCT ID]],MasterData[],6,0)</f>
        <v>15.719999999999999</v>
      </c>
      <c r="L366" s="10">
        <f>InputData[[#This Row],[BUYING PRIZE]]*InputData[[#This Row],[QUANTITY]]</f>
        <v>144</v>
      </c>
      <c r="M366" s="10">
        <f>InputData[[#This Row],[SELLING PRICE]]*InputData[[#This Row],[QUANTITY]]*((1-InputData[[#This Row],[DISCOUNT %]]))</f>
        <v>188.64</v>
      </c>
      <c r="N366">
        <f>DAY(InputData[[#This Row],[DATE]])</f>
        <v>22</v>
      </c>
      <c r="O366" t="str">
        <f>TEXT(InputData[[#This Row],[DATE]],"mmm")</f>
        <v>May</v>
      </c>
      <c r="P366">
        <f t="shared" si="5"/>
        <v>2022</v>
      </c>
    </row>
    <row r="367" spans="1:16">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0">
        <f>VLOOKUP(InputData[[#This Row],[PRODUCT ID]],MasterData[],5,0)</f>
        <v>105</v>
      </c>
      <c r="K367" s="10">
        <f>VLOOKUP(InputData[[#This Row],[PRODUCT ID]],MasterData[],6,0)</f>
        <v>142.80000000000001</v>
      </c>
      <c r="L367" s="10">
        <f>InputData[[#This Row],[BUYING PRIZE]]*InputData[[#This Row],[QUANTITY]]</f>
        <v>735</v>
      </c>
      <c r="M367" s="10">
        <f>InputData[[#This Row],[SELLING PRICE]]*InputData[[#This Row],[QUANTITY]]*((1-InputData[[#This Row],[DISCOUNT %]]))</f>
        <v>999.60000000000014</v>
      </c>
      <c r="N367">
        <f>DAY(InputData[[#This Row],[DATE]])</f>
        <v>25</v>
      </c>
      <c r="O367" t="str">
        <f>TEXT(InputData[[#This Row],[DATE]],"mmm")</f>
        <v>May</v>
      </c>
      <c r="P367">
        <f t="shared" si="5"/>
        <v>2022</v>
      </c>
    </row>
    <row r="368" spans="1:16">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0">
        <f>VLOOKUP(InputData[[#This Row],[PRODUCT ID]],MasterData[],5,0)</f>
        <v>37</v>
      </c>
      <c r="K368" s="10">
        <f>VLOOKUP(InputData[[#This Row],[PRODUCT ID]],MasterData[],6,0)</f>
        <v>41.81</v>
      </c>
      <c r="L368" s="10">
        <f>InputData[[#This Row],[BUYING PRIZE]]*InputData[[#This Row],[QUANTITY]]</f>
        <v>74</v>
      </c>
      <c r="M368" s="10">
        <f>InputData[[#This Row],[SELLING PRICE]]*InputData[[#This Row],[QUANTITY]]*((1-InputData[[#This Row],[DISCOUNT %]]))</f>
        <v>83.62</v>
      </c>
      <c r="N368">
        <f>DAY(InputData[[#This Row],[DATE]])</f>
        <v>26</v>
      </c>
      <c r="O368" t="str">
        <f>TEXT(InputData[[#This Row],[DATE]],"mmm")</f>
        <v>May</v>
      </c>
      <c r="P368">
        <f t="shared" si="5"/>
        <v>2022</v>
      </c>
    </row>
    <row r="369" spans="1:16">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0">
        <f>VLOOKUP(InputData[[#This Row],[PRODUCT ID]],MasterData[],5,0)</f>
        <v>48</v>
      </c>
      <c r="K369" s="10">
        <f>VLOOKUP(InputData[[#This Row],[PRODUCT ID]],MasterData[],6,0)</f>
        <v>57.120000000000005</v>
      </c>
      <c r="L369" s="10">
        <f>InputData[[#This Row],[BUYING PRIZE]]*InputData[[#This Row],[QUANTITY]]</f>
        <v>96</v>
      </c>
      <c r="M369" s="10">
        <f>InputData[[#This Row],[SELLING PRICE]]*InputData[[#This Row],[QUANTITY]]*((1-InputData[[#This Row],[DISCOUNT %]]))</f>
        <v>114.24000000000001</v>
      </c>
      <c r="N369">
        <f>DAY(InputData[[#This Row],[DATE]])</f>
        <v>26</v>
      </c>
      <c r="O369" t="str">
        <f>TEXT(InputData[[#This Row],[DATE]],"mmm")</f>
        <v>May</v>
      </c>
      <c r="P369">
        <f t="shared" si="5"/>
        <v>2022</v>
      </c>
    </row>
    <row r="370" spans="1:16">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0">
        <f>VLOOKUP(InputData[[#This Row],[PRODUCT ID]],MasterData[],5,0)</f>
        <v>138</v>
      </c>
      <c r="K370" s="10">
        <f>VLOOKUP(InputData[[#This Row],[PRODUCT ID]],MasterData[],6,0)</f>
        <v>173.88</v>
      </c>
      <c r="L370" s="10">
        <f>InputData[[#This Row],[BUYING PRIZE]]*InputData[[#This Row],[QUANTITY]]</f>
        <v>1380</v>
      </c>
      <c r="M370" s="10">
        <f>InputData[[#This Row],[SELLING PRICE]]*InputData[[#This Row],[QUANTITY]]*((1-InputData[[#This Row],[DISCOUNT %]]))</f>
        <v>1738.8</v>
      </c>
      <c r="N370">
        <f>DAY(InputData[[#This Row],[DATE]])</f>
        <v>28</v>
      </c>
      <c r="O370" t="str">
        <f>TEXT(InputData[[#This Row],[DATE]],"mmm")</f>
        <v>May</v>
      </c>
      <c r="P370">
        <f t="shared" si="5"/>
        <v>2022</v>
      </c>
    </row>
    <row r="371" spans="1:16">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0">
        <f>VLOOKUP(InputData[[#This Row],[PRODUCT ID]],MasterData[],5,0)</f>
        <v>83</v>
      </c>
      <c r="K371" s="10">
        <f>VLOOKUP(InputData[[#This Row],[PRODUCT ID]],MasterData[],6,0)</f>
        <v>94.62</v>
      </c>
      <c r="L371" s="10">
        <f>InputData[[#This Row],[BUYING PRIZE]]*InputData[[#This Row],[QUANTITY]]</f>
        <v>415</v>
      </c>
      <c r="M371" s="10">
        <f>InputData[[#This Row],[SELLING PRICE]]*InputData[[#This Row],[QUANTITY]]*((1-InputData[[#This Row],[DISCOUNT %]]))</f>
        <v>473.1</v>
      </c>
      <c r="N371">
        <f>DAY(InputData[[#This Row],[DATE]])</f>
        <v>28</v>
      </c>
      <c r="O371" t="str">
        <f>TEXT(InputData[[#This Row],[DATE]],"mmm")</f>
        <v>May</v>
      </c>
      <c r="P371">
        <f t="shared" si="5"/>
        <v>2022</v>
      </c>
    </row>
    <row r="372" spans="1:16">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0">
        <f>VLOOKUP(InputData[[#This Row],[PRODUCT ID]],MasterData[],5,0)</f>
        <v>148</v>
      </c>
      <c r="K372" s="10">
        <f>VLOOKUP(InputData[[#This Row],[PRODUCT ID]],MasterData[],6,0)</f>
        <v>164.28</v>
      </c>
      <c r="L372" s="10">
        <f>InputData[[#This Row],[BUYING PRIZE]]*InputData[[#This Row],[QUANTITY]]</f>
        <v>1332</v>
      </c>
      <c r="M372" s="10">
        <f>InputData[[#This Row],[SELLING PRICE]]*InputData[[#This Row],[QUANTITY]]*((1-InputData[[#This Row],[DISCOUNT %]]))</f>
        <v>1478.52</v>
      </c>
      <c r="N372">
        <f>DAY(InputData[[#This Row],[DATE]])</f>
        <v>28</v>
      </c>
      <c r="O372" t="str">
        <f>TEXT(InputData[[#This Row],[DATE]],"mmm")</f>
        <v>May</v>
      </c>
      <c r="P372">
        <f t="shared" si="5"/>
        <v>2022</v>
      </c>
    </row>
    <row r="373" spans="1:16">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0">
        <f>VLOOKUP(InputData[[#This Row],[PRODUCT ID]],MasterData[],5,0)</f>
        <v>44</v>
      </c>
      <c r="K373" s="10">
        <f>VLOOKUP(InputData[[#This Row],[PRODUCT ID]],MasterData[],6,0)</f>
        <v>48.84</v>
      </c>
      <c r="L373" s="10">
        <f>InputData[[#This Row],[BUYING PRIZE]]*InputData[[#This Row],[QUANTITY]]</f>
        <v>528</v>
      </c>
      <c r="M373" s="10">
        <f>InputData[[#This Row],[SELLING PRICE]]*InputData[[#This Row],[QUANTITY]]*((1-InputData[[#This Row],[DISCOUNT %]]))</f>
        <v>586.08000000000004</v>
      </c>
      <c r="N373">
        <f>DAY(InputData[[#This Row],[DATE]])</f>
        <v>28</v>
      </c>
      <c r="O373" t="str">
        <f>TEXT(InputData[[#This Row],[DATE]],"mmm")</f>
        <v>May</v>
      </c>
      <c r="P373">
        <f t="shared" si="5"/>
        <v>2022</v>
      </c>
    </row>
    <row r="374" spans="1:16">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0">
        <f>VLOOKUP(InputData[[#This Row],[PRODUCT ID]],MasterData[],5,0)</f>
        <v>61</v>
      </c>
      <c r="K374" s="10">
        <f>VLOOKUP(InputData[[#This Row],[PRODUCT ID]],MasterData[],6,0)</f>
        <v>76.25</v>
      </c>
      <c r="L374" s="10">
        <f>InputData[[#This Row],[BUYING PRIZE]]*InputData[[#This Row],[QUANTITY]]</f>
        <v>854</v>
      </c>
      <c r="M374" s="10">
        <f>InputData[[#This Row],[SELLING PRICE]]*InputData[[#This Row],[QUANTITY]]*((1-InputData[[#This Row],[DISCOUNT %]]))</f>
        <v>1067.5</v>
      </c>
      <c r="N374">
        <f>DAY(InputData[[#This Row],[DATE]])</f>
        <v>28</v>
      </c>
      <c r="O374" t="str">
        <f>TEXT(InputData[[#This Row],[DATE]],"mmm")</f>
        <v>May</v>
      </c>
      <c r="P374">
        <f t="shared" si="5"/>
        <v>2022</v>
      </c>
    </row>
    <row r="375" spans="1:16">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0">
        <f>VLOOKUP(InputData[[#This Row],[PRODUCT ID]],MasterData[],5,0)</f>
        <v>76</v>
      </c>
      <c r="K375" s="10">
        <f>VLOOKUP(InputData[[#This Row],[PRODUCT ID]],MasterData[],6,0)</f>
        <v>82.08</v>
      </c>
      <c r="L375" s="10">
        <f>InputData[[#This Row],[BUYING PRIZE]]*InputData[[#This Row],[QUANTITY]]</f>
        <v>684</v>
      </c>
      <c r="M375" s="10">
        <f>InputData[[#This Row],[SELLING PRICE]]*InputData[[#This Row],[QUANTITY]]*((1-InputData[[#This Row],[DISCOUNT %]]))</f>
        <v>738.72</v>
      </c>
      <c r="N375">
        <f>DAY(InputData[[#This Row],[DATE]])</f>
        <v>30</v>
      </c>
      <c r="O375" t="str">
        <f>TEXT(InputData[[#This Row],[DATE]],"mmm")</f>
        <v>May</v>
      </c>
      <c r="P375">
        <f t="shared" si="5"/>
        <v>2022</v>
      </c>
    </row>
    <row r="376" spans="1:16">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0">
        <f>VLOOKUP(InputData[[#This Row],[PRODUCT ID]],MasterData[],5,0)</f>
        <v>133</v>
      </c>
      <c r="K376" s="10">
        <f>VLOOKUP(InputData[[#This Row],[PRODUCT ID]],MasterData[],6,0)</f>
        <v>155.61000000000001</v>
      </c>
      <c r="L376" s="10">
        <f>InputData[[#This Row],[BUYING PRIZE]]*InputData[[#This Row],[QUANTITY]]</f>
        <v>532</v>
      </c>
      <c r="M376" s="10">
        <f>InputData[[#This Row],[SELLING PRICE]]*InputData[[#This Row],[QUANTITY]]*((1-InputData[[#This Row],[DISCOUNT %]]))</f>
        <v>622.44000000000005</v>
      </c>
      <c r="N376">
        <f>DAY(InputData[[#This Row],[DATE]])</f>
        <v>30</v>
      </c>
      <c r="O376" t="str">
        <f>TEXT(InputData[[#This Row],[DATE]],"mmm")</f>
        <v>May</v>
      </c>
      <c r="P376">
        <f t="shared" si="5"/>
        <v>2022</v>
      </c>
    </row>
    <row r="377" spans="1:16">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0">
        <f>VLOOKUP(InputData[[#This Row],[PRODUCT ID]],MasterData[],5,0)</f>
        <v>95</v>
      </c>
      <c r="K377" s="10">
        <f>VLOOKUP(InputData[[#This Row],[PRODUCT ID]],MasterData[],6,0)</f>
        <v>119.7</v>
      </c>
      <c r="L377" s="10">
        <f>InputData[[#This Row],[BUYING PRIZE]]*InputData[[#This Row],[QUANTITY]]</f>
        <v>285</v>
      </c>
      <c r="M377" s="10">
        <f>InputData[[#This Row],[SELLING PRICE]]*InputData[[#This Row],[QUANTITY]]*((1-InputData[[#This Row],[DISCOUNT %]]))</f>
        <v>359.1</v>
      </c>
      <c r="N377">
        <f>DAY(InputData[[#This Row],[DATE]])</f>
        <v>30</v>
      </c>
      <c r="O377" t="str">
        <f>TEXT(InputData[[#This Row],[DATE]],"mmm")</f>
        <v>May</v>
      </c>
      <c r="P377">
        <f t="shared" si="5"/>
        <v>2022</v>
      </c>
    </row>
    <row r="378" spans="1:16">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0">
        <f>VLOOKUP(InputData[[#This Row],[PRODUCT ID]],MasterData[],5,0)</f>
        <v>83</v>
      </c>
      <c r="K378" s="10">
        <f>VLOOKUP(InputData[[#This Row],[PRODUCT ID]],MasterData[],6,0)</f>
        <v>94.62</v>
      </c>
      <c r="L378" s="10">
        <f>InputData[[#This Row],[BUYING PRIZE]]*InputData[[#This Row],[QUANTITY]]</f>
        <v>1162</v>
      </c>
      <c r="M378" s="10">
        <f>InputData[[#This Row],[SELLING PRICE]]*InputData[[#This Row],[QUANTITY]]*((1-InputData[[#This Row],[DISCOUNT %]]))</f>
        <v>1324.68</v>
      </c>
      <c r="N378">
        <f>DAY(InputData[[#This Row],[DATE]])</f>
        <v>3</v>
      </c>
      <c r="O378" t="str">
        <f>TEXT(InputData[[#This Row],[DATE]],"mmm")</f>
        <v>Jun</v>
      </c>
      <c r="P378">
        <f t="shared" si="5"/>
        <v>2022</v>
      </c>
    </row>
    <row r="379" spans="1:16">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0">
        <f>VLOOKUP(InputData[[#This Row],[PRODUCT ID]],MasterData[],5,0)</f>
        <v>37</v>
      </c>
      <c r="K379" s="10">
        <f>VLOOKUP(InputData[[#This Row],[PRODUCT ID]],MasterData[],6,0)</f>
        <v>41.81</v>
      </c>
      <c r="L379" s="10">
        <f>InputData[[#This Row],[BUYING PRIZE]]*InputData[[#This Row],[QUANTITY]]</f>
        <v>296</v>
      </c>
      <c r="M379" s="10">
        <f>InputData[[#This Row],[SELLING PRICE]]*InputData[[#This Row],[QUANTITY]]*((1-InputData[[#This Row],[DISCOUNT %]]))</f>
        <v>334.48</v>
      </c>
      <c r="N379">
        <f>DAY(InputData[[#This Row],[DATE]])</f>
        <v>10</v>
      </c>
      <c r="O379" t="str">
        <f>TEXT(InputData[[#This Row],[DATE]],"mmm")</f>
        <v>Jun</v>
      </c>
      <c r="P379">
        <f t="shared" si="5"/>
        <v>2022</v>
      </c>
    </row>
    <row r="380" spans="1:16">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0">
        <f>VLOOKUP(InputData[[#This Row],[PRODUCT ID]],MasterData[],5,0)</f>
        <v>37</v>
      </c>
      <c r="K380" s="10">
        <f>VLOOKUP(InputData[[#This Row],[PRODUCT ID]],MasterData[],6,0)</f>
        <v>42.55</v>
      </c>
      <c r="L380" s="10">
        <f>InputData[[#This Row],[BUYING PRIZE]]*InputData[[#This Row],[QUANTITY]]</f>
        <v>481</v>
      </c>
      <c r="M380" s="10">
        <f>InputData[[#This Row],[SELLING PRICE]]*InputData[[#This Row],[QUANTITY]]*((1-InputData[[#This Row],[DISCOUNT %]]))</f>
        <v>553.15</v>
      </c>
      <c r="N380">
        <f>DAY(InputData[[#This Row],[DATE]])</f>
        <v>11</v>
      </c>
      <c r="O380" t="str">
        <f>TEXT(InputData[[#This Row],[DATE]],"mmm")</f>
        <v>Jun</v>
      </c>
      <c r="P380">
        <f t="shared" si="5"/>
        <v>2022</v>
      </c>
    </row>
    <row r="381" spans="1:16">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0">
        <f>VLOOKUP(InputData[[#This Row],[PRODUCT ID]],MasterData[],5,0)</f>
        <v>126</v>
      </c>
      <c r="K381" s="10">
        <f>VLOOKUP(InputData[[#This Row],[PRODUCT ID]],MasterData[],6,0)</f>
        <v>162.54</v>
      </c>
      <c r="L381" s="10">
        <f>InputData[[#This Row],[BUYING PRIZE]]*InputData[[#This Row],[QUANTITY]]</f>
        <v>756</v>
      </c>
      <c r="M381" s="10">
        <f>InputData[[#This Row],[SELLING PRICE]]*InputData[[#This Row],[QUANTITY]]*((1-InputData[[#This Row],[DISCOUNT %]]))</f>
        <v>975.24</v>
      </c>
      <c r="N381">
        <f>DAY(InputData[[#This Row],[DATE]])</f>
        <v>11</v>
      </c>
      <c r="O381" t="str">
        <f>TEXT(InputData[[#This Row],[DATE]],"mmm")</f>
        <v>Jun</v>
      </c>
      <c r="P381">
        <f t="shared" si="5"/>
        <v>2022</v>
      </c>
    </row>
    <row r="382" spans="1:16">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0">
        <f>VLOOKUP(InputData[[#This Row],[PRODUCT ID]],MasterData[],5,0)</f>
        <v>18</v>
      </c>
      <c r="K382" s="10">
        <f>VLOOKUP(InputData[[#This Row],[PRODUCT ID]],MasterData[],6,0)</f>
        <v>24.66</v>
      </c>
      <c r="L382" s="10">
        <f>InputData[[#This Row],[BUYING PRIZE]]*InputData[[#This Row],[QUANTITY]]</f>
        <v>108</v>
      </c>
      <c r="M382" s="10">
        <f>InputData[[#This Row],[SELLING PRICE]]*InputData[[#This Row],[QUANTITY]]*((1-InputData[[#This Row],[DISCOUNT %]]))</f>
        <v>147.96</v>
      </c>
      <c r="N382">
        <f>DAY(InputData[[#This Row],[DATE]])</f>
        <v>13</v>
      </c>
      <c r="O382" t="str">
        <f>TEXT(InputData[[#This Row],[DATE]],"mmm")</f>
        <v>Jun</v>
      </c>
      <c r="P382">
        <f t="shared" si="5"/>
        <v>2022</v>
      </c>
    </row>
    <row r="383" spans="1:16">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0">
        <f>VLOOKUP(InputData[[#This Row],[PRODUCT ID]],MasterData[],5,0)</f>
        <v>120</v>
      </c>
      <c r="K383" s="10">
        <f>VLOOKUP(InputData[[#This Row],[PRODUCT ID]],MasterData[],6,0)</f>
        <v>162</v>
      </c>
      <c r="L383" s="10">
        <f>InputData[[#This Row],[BUYING PRIZE]]*InputData[[#This Row],[QUANTITY]]</f>
        <v>1800</v>
      </c>
      <c r="M383" s="10">
        <f>InputData[[#This Row],[SELLING PRICE]]*InputData[[#This Row],[QUANTITY]]*((1-InputData[[#This Row],[DISCOUNT %]]))</f>
        <v>2430</v>
      </c>
      <c r="N383">
        <f>DAY(InputData[[#This Row],[DATE]])</f>
        <v>15</v>
      </c>
      <c r="O383" t="str">
        <f>TEXT(InputData[[#This Row],[DATE]],"mmm")</f>
        <v>Jun</v>
      </c>
      <c r="P383">
        <f t="shared" si="5"/>
        <v>2022</v>
      </c>
    </row>
    <row r="384" spans="1:16">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0">
        <f>VLOOKUP(InputData[[#This Row],[PRODUCT ID]],MasterData[],5,0)</f>
        <v>47</v>
      </c>
      <c r="K384" s="10">
        <f>VLOOKUP(InputData[[#This Row],[PRODUCT ID]],MasterData[],6,0)</f>
        <v>53.11</v>
      </c>
      <c r="L384" s="10">
        <f>InputData[[#This Row],[BUYING PRIZE]]*InputData[[#This Row],[QUANTITY]]</f>
        <v>705</v>
      </c>
      <c r="M384" s="10">
        <f>InputData[[#This Row],[SELLING PRICE]]*InputData[[#This Row],[QUANTITY]]*((1-InputData[[#This Row],[DISCOUNT %]]))</f>
        <v>796.65</v>
      </c>
      <c r="N384">
        <f>DAY(InputData[[#This Row],[DATE]])</f>
        <v>16</v>
      </c>
      <c r="O384" t="str">
        <f>TEXT(InputData[[#This Row],[DATE]],"mmm")</f>
        <v>Jun</v>
      </c>
      <c r="P384">
        <f t="shared" si="5"/>
        <v>2022</v>
      </c>
    </row>
    <row r="385" spans="1:16">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0">
        <f>VLOOKUP(InputData[[#This Row],[PRODUCT ID]],MasterData[],5,0)</f>
        <v>105</v>
      </c>
      <c r="K385" s="10">
        <f>VLOOKUP(InputData[[#This Row],[PRODUCT ID]],MasterData[],6,0)</f>
        <v>142.80000000000001</v>
      </c>
      <c r="L385" s="10">
        <f>InputData[[#This Row],[BUYING PRIZE]]*InputData[[#This Row],[QUANTITY]]</f>
        <v>840</v>
      </c>
      <c r="M385" s="10">
        <f>InputData[[#This Row],[SELLING PRICE]]*InputData[[#This Row],[QUANTITY]]*((1-InputData[[#This Row],[DISCOUNT %]]))</f>
        <v>1142.4000000000001</v>
      </c>
      <c r="N385">
        <f>DAY(InputData[[#This Row],[DATE]])</f>
        <v>19</v>
      </c>
      <c r="O385" t="str">
        <f>TEXT(InputData[[#This Row],[DATE]],"mmm")</f>
        <v>Jun</v>
      </c>
      <c r="P385">
        <f t="shared" si="5"/>
        <v>2022</v>
      </c>
    </row>
    <row r="386" spans="1:16">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0">
        <f>VLOOKUP(InputData[[#This Row],[PRODUCT ID]],MasterData[],5,0)</f>
        <v>134</v>
      </c>
      <c r="K386" s="10">
        <f>VLOOKUP(InputData[[#This Row],[PRODUCT ID]],MasterData[],6,0)</f>
        <v>156.78</v>
      </c>
      <c r="L386" s="10">
        <f>InputData[[#This Row],[BUYING PRIZE]]*InputData[[#This Row],[QUANTITY]]</f>
        <v>1876</v>
      </c>
      <c r="M386" s="10">
        <f>InputData[[#This Row],[SELLING PRICE]]*InputData[[#This Row],[QUANTITY]]*((1-InputData[[#This Row],[DISCOUNT %]]))</f>
        <v>2194.92</v>
      </c>
      <c r="N386">
        <f>DAY(InputData[[#This Row],[DATE]])</f>
        <v>21</v>
      </c>
      <c r="O386" t="str">
        <f>TEXT(InputData[[#This Row],[DATE]],"mmm")</f>
        <v>Jun</v>
      </c>
      <c r="P386">
        <f t="shared" ref="P386:P449" si="6">YEAR(A386)</f>
        <v>2022</v>
      </c>
    </row>
    <row r="387" spans="1:16">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0">
        <f>VLOOKUP(InputData[[#This Row],[PRODUCT ID]],MasterData[],5,0)</f>
        <v>90</v>
      </c>
      <c r="K387" s="10">
        <f>VLOOKUP(InputData[[#This Row],[PRODUCT ID]],MasterData[],6,0)</f>
        <v>115.2</v>
      </c>
      <c r="L387" s="10">
        <f>InputData[[#This Row],[BUYING PRIZE]]*InputData[[#This Row],[QUANTITY]]</f>
        <v>900</v>
      </c>
      <c r="M387" s="10">
        <f>InputData[[#This Row],[SELLING PRICE]]*InputData[[#This Row],[QUANTITY]]*((1-InputData[[#This Row],[DISCOUNT %]]))</f>
        <v>1152</v>
      </c>
      <c r="N387">
        <f>DAY(InputData[[#This Row],[DATE]])</f>
        <v>22</v>
      </c>
      <c r="O387" t="str">
        <f>TEXT(InputData[[#This Row],[DATE]],"mmm")</f>
        <v>Jun</v>
      </c>
      <c r="P387">
        <f t="shared" si="6"/>
        <v>2022</v>
      </c>
    </row>
    <row r="388" spans="1:16">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0">
        <f>VLOOKUP(InputData[[#This Row],[PRODUCT ID]],MasterData[],5,0)</f>
        <v>98</v>
      </c>
      <c r="K388" s="10">
        <f>VLOOKUP(InputData[[#This Row],[PRODUCT ID]],MasterData[],6,0)</f>
        <v>103.88</v>
      </c>
      <c r="L388" s="10">
        <f>InputData[[#This Row],[BUYING PRIZE]]*InputData[[#This Row],[QUANTITY]]</f>
        <v>392</v>
      </c>
      <c r="M388" s="10">
        <f>InputData[[#This Row],[SELLING PRICE]]*InputData[[#This Row],[QUANTITY]]*((1-InputData[[#This Row],[DISCOUNT %]]))</f>
        <v>415.52</v>
      </c>
      <c r="N388">
        <f>DAY(InputData[[#This Row],[DATE]])</f>
        <v>22</v>
      </c>
      <c r="O388" t="str">
        <f>TEXT(InputData[[#This Row],[DATE]],"mmm")</f>
        <v>Jun</v>
      </c>
      <c r="P388">
        <f t="shared" si="6"/>
        <v>2022</v>
      </c>
    </row>
    <row r="389" spans="1:16">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0">
        <f>VLOOKUP(InputData[[#This Row],[PRODUCT ID]],MasterData[],5,0)</f>
        <v>44</v>
      </c>
      <c r="K389" s="10">
        <f>VLOOKUP(InputData[[#This Row],[PRODUCT ID]],MasterData[],6,0)</f>
        <v>48.84</v>
      </c>
      <c r="L389" s="10">
        <f>InputData[[#This Row],[BUYING PRIZE]]*InputData[[#This Row],[QUANTITY]]</f>
        <v>352</v>
      </c>
      <c r="M389" s="10">
        <f>InputData[[#This Row],[SELLING PRICE]]*InputData[[#This Row],[QUANTITY]]*((1-InputData[[#This Row],[DISCOUNT %]]))</f>
        <v>390.72</v>
      </c>
      <c r="N389">
        <f>DAY(InputData[[#This Row],[DATE]])</f>
        <v>23</v>
      </c>
      <c r="O389" t="str">
        <f>TEXT(InputData[[#This Row],[DATE]],"mmm")</f>
        <v>Jun</v>
      </c>
      <c r="P389">
        <f t="shared" si="6"/>
        <v>2022</v>
      </c>
    </row>
    <row r="390" spans="1:16">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0">
        <f>VLOOKUP(InputData[[#This Row],[PRODUCT ID]],MasterData[],5,0)</f>
        <v>37</v>
      </c>
      <c r="K390" s="10">
        <f>VLOOKUP(InputData[[#This Row],[PRODUCT ID]],MasterData[],6,0)</f>
        <v>49.21</v>
      </c>
      <c r="L390" s="10">
        <f>InputData[[#This Row],[BUYING PRIZE]]*InputData[[#This Row],[QUANTITY]]</f>
        <v>259</v>
      </c>
      <c r="M390" s="10">
        <f>InputData[[#This Row],[SELLING PRICE]]*InputData[[#This Row],[QUANTITY]]*((1-InputData[[#This Row],[DISCOUNT %]]))</f>
        <v>344.47</v>
      </c>
      <c r="N390">
        <f>DAY(InputData[[#This Row],[DATE]])</f>
        <v>24</v>
      </c>
      <c r="O390" t="str">
        <f>TEXT(InputData[[#This Row],[DATE]],"mmm")</f>
        <v>Jun</v>
      </c>
      <c r="P390">
        <f t="shared" si="6"/>
        <v>2022</v>
      </c>
    </row>
    <row r="391" spans="1:16">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0">
        <f>VLOOKUP(InputData[[#This Row],[PRODUCT ID]],MasterData[],5,0)</f>
        <v>73</v>
      </c>
      <c r="K391" s="10">
        <f>VLOOKUP(InputData[[#This Row],[PRODUCT ID]],MasterData[],6,0)</f>
        <v>94.17</v>
      </c>
      <c r="L391" s="10">
        <f>InputData[[#This Row],[BUYING PRIZE]]*InputData[[#This Row],[QUANTITY]]</f>
        <v>511</v>
      </c>
      <c r="M391" s="10">
        <f>InputData[[#This Row],[SELLING PRICE]]*InputData[[#This Row],[QUANTITY]]*((1-InputData[[#This Row],[DISCOUNT %]]))</f>
        <v>659.19</v>
      </c>
      <c r="N391">
        <f>DAY(InputData[[#This Row],[DATE]])</f>
        <v>25</v>
      </c>
      <c r="O391" t="str">
        <f>TEXT(InputData[[#This Row],[DATE]],"mmm")</f>
        <v>Jun</v>
      </c>
      <c r="P391">
        <f t="shared" si="6"/>
        <v>2022</v>
      </c>
    </row>
    <row r="392" spans="1:16">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0">
        <f>VLOOKUP(InputData[[#This Row],[PRODUCT ID]],MasterData[],5,0)</f>
        <v>55</v>
      </c>
      <c r="K392" s="10">
        <f>VLOOKUP(InputData[[#This Row],[PRODUCT ID]],MasterData[],6,0)</f>
        <v>58.3</v>
      </c>
      <c r="L392" s="10">
        <f>InputData[[#This Row],[BUYING PRIZE]]*InputData[[#This Row],[QUANTITY]]</f>
        <v>220</v>
      </c>
      <c r="M392" s="10">
        <f>InputData[[#This Row],[SELLING PRICE]]*InputData[[#This Row],[QUANTITY]]*((1-InputData[[#This Row],[DISCOUNT %]]))</f>
        <v>233.2</v>
      </c>
      <c r="N392">
        <f>DAY(InputData[[#This Row],[DATE]])</f>
        <v>26</v>
      </c>
      <c r="O392" t="str">
        <f>TEXT(InputData[[#This Row],[DATE]],"mmm")</f>
        <v>Jun</v>
      </c>
      <c r="P392">
        <f t="shared" si="6"/>
        <v>2022</v>
      </c>
    </row>
    <row r="393" spans="1:16">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0">
        <f>VLOOKUP(InputData[[#This Row],[PRODUCT ID]],MasterData[],5,0)</f>
        <v>67</v>
      </c>
      <c r="K393" s="10">
        <f>VLOOKUP(InputData[[#This Row],[PRODUCT ID]],MasterData[],6,0)</f>
        <v>83.08</v>
      </c>
      <c r="L393" s="10">
        <f>InputData[[#This Row],[BUYING PRIZE]]*InputData[[#This Row],[QUANTITY]]</f>
        <v>804</v>
      </c>
      <c r="M393" s="10">
        <f>InputData[[#This Row],[SELLING PRICE]]*InputData[[#This Row],[QUANTITY]]*((1-InputData[[#This Row],[DISCOUNT %]]))</f>
        <v>996.96</v>
      </c>
      <c r="N393">
        <f>DAY(InputData[[#This Row],[DATE]])</f>
        <v>26</v>
      </c>
      <c r="O393" t="str">
        <f>TEXT(InputData[[#This Row],[DATE]],"mmm")</f>
        <v>Jun</v>
      </c>
      <c r="P393">
        <f t="shared" si="6"/>
        <v>2022</v>
      </c>
    </row>
    <row r="394" spans="1:16">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0">
        <f>VLOOKUP(InputData[[#This Row],[PRODUCT ID]],MasterData[],5,0)</f>
        <v>95</v>
      </c>
      <c r="K394" s="10">
        <f>VLOOKUP(InputData[[#This Row],[PRODUCT ID]],MasterData[],6,0)</f>
        <v>119.7</v>
      </c>
      <c r="L394" s="10">
        <f>InputData[[#This Row],[BUYING PRIZE]]*InputData[[#This Row],[QUANTITY]]</f>
        <v>1425</v>
      </c>
      <c r="M394" s="10">
        <f>InputData[[#This Row],[SELLING PRICE]]*InputData[[#This Row],[QUANTITY]]*((1-InputData[[#This Row],[DISCOUNT %]]))</f>
        <v>1795.5</v>
      </c>
      <c r="N394">
        <f>DAY(InputData[[#This Row],[DATE]])</f>
        <v>3</v>
      </c>
      <c r="O394" t="str">
        <f>TEXT(InputData[[#This Row],[DATE]],"mmm")</f>
        <v>Jul</v>
      </c>
      <c r="P394">
        <f t="shared" si="6"/>
        <v>2022</v>
      </c>
    </row>
    <row r="395" spans="1:16">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0">
        <f>VLOOKUP(InputData[[#This Row],[PRODUCT ID]],MasterData[],5,0)</f>
        <v>43</v>
      </c>
      <c r="K395" s="10">
        <f>VLOOKUP(InputData[[#This Row],[PRODUCT ID]],MasterData[],6,0)</f>
        <v>47.730000000000004</v>
      </c>
      <c r="L395" s="10">
        <f>InputData[[#This Row],[BUYING PRIZE]]*InputData[[#This Row],[QUANTITY]]</f>
        <v>301</v>
      </c>
      <c r="M395" s="10">
        <f>InputData[[#This Row],[SELLING PRICE]]*InputData[[#This Row],[QUANTITY]]*((1-InputData[[#This Row],[DISCOUNT %]]))</f>
        <v>334.11</v>
      </c>
      <c r="N395">
        <f>DAY(InputData[[#This Row],[DATE]])</f>
        <v>4</v>
      </c>
      <c r="O395" t="str">
        <f>TEXT(InputData[[#This Row],[DATE]],"mmm")</f>
        <v>Jul</v>
      </c>
      <c r="P395">
        <f t="shared" si="6"/>
        <v>2022</v>
      </c>
    </row>
    <row r="396" spans="1:16">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0">
        <f>VLOOKUP(InputData[[#This Row],[PRODUCT ID]],MasterData[],5,0)</f>
        <v>7</v>
      </c>
      <c r="K396" s="10">
        <f>VLOOKUP(InputData[[#This Row],[PRODUCT ID]],MasterData[],6,0)</f>
        <v>8.33</v>
      </c>
      <c r="L396" s="10">
        <f>InputData[[#This Row],[BUYING PRIZE]]*InputData[[#This Row],[QUANTITY]]</f>
        <v>49</v>
      </c>
      <c r="M396" s="10">
        <f>InputData[[#This Row],[SELLING PRICE]]*InputData[[#This Row],[QUANTITY]]*((1-InputData[[#This Row],[DISCOUNT %]]))</f>
        <v>58.31</v>
      </c>
      <c r="N396">
        <f>DAY(InputData[[#This Row],[DATE]])</f>
        <v>5</v>
      </c>
      <c r="O396" t="str">
        <f>TEXT(InputData[[#This Row],[DATE]],"mmm")</f>
        <v>Jul</v>
      </c>
      <c r="P396">
        <f t="shared" si="6"/>
        <v>2022</v>
      </c>
    </row>
    <row r="397" spans="1:16">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0">
        <f>VLOOKUP(InputData[[#This Row],[PRODUCT ID]],MasterData[],5,0)</f>
        <v>12</v>
      </c>
      <c r="K397" s="10">
        <f>VLOOKUP(InputData[[#This Row],[PRODUCT ID]],MasterData[],6,0)</f>
        <v>15.719999999999999</v>
      </c>
      <c r="L397" s="10">
        <f>InputData[[#This Row],[BUYING PRIZE]]*InputData[[#This Row],[QUANTITY]]</f>
        <v>96</v>
      </c>
      <c r="M397" s="10">
        <f>InputData[[#This Row],[SELLING PRICE]]*InputData[[#This Row],[QUANTITY]]*((1-InputData[[#This Row],[DISCOUNT %]]))</f>
        <v>125.75999999999999</v>
      </c>
      <c r="N397">
        <f>DAY(InputData[[#This Row],[DATE]])</f>
        <v>5</v>
      </c>
      <c r="O397" t="str">
        <f>TEXT(InputData[[#This Row],[DATE]],"mmm")</f>
        <v>Jul</v>
      </c>
      <c r="P397">
        <f t="shared" si="6"/>
        <v>2022</v>
      </c>
    </row>
    <row r="398" spans="1:16">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0">
        <f>VLOOKUP(InputData[[#This Row],[PRODUCT ID]],MasterData[],5,0)</f>
        <v>138</v>
      </c>
      <c r="K398" s="10">
        <f>VLOOKUP(InputData[[#This Row],[PRODUCT ID]],MasterData[],6,0)</f>
        <v>173.88</v>
      </c>
      <c r="L398" s="10">
        <f>InputData[[#This Row],[BUYING PRIZE]]*InputData[[#This Row],[QUANTITY]]</f>
        <v>276</v>
      </c>
      <c r="M398" s="10">
        <f>InputData[[#This Row],[SELLING PRICE]]*InputData[[#This Row],[QUANTITY]]*((1-InputData[[#This Row],[DISCOUNT %]]))</f>
        <v>347.76</v>
      </c>
      <c r="N398">
        <f>DAY(InputData[[#This Row],[DATE]])</f>
        <v>6</v>
      </c>
      <c r="O398" t="str">
        <f>TEXT(InputData[[#This Row],[DATE]],"mmm")</f>
        <v>Jul</v>
      </c>
      <c r="P398">
        <f t="shared" si="6"/>
        <v>2022</v>
      </c>
    </row>
    <row r="399" spans="1:16">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0">
        <f>VLOOKUP(InputData[[#This Row],[PRODUCT ID]],MasterData[],5,0)</f>
        <v>37</v>
      </c>
      <c r="K399" s="10">
        <f>VLOOKUP(InputData[[#This Row],[PRODUCT ID]],MasterData[],6,0)</f>
        <v>49.21</v>
      </c>
      <c r="L399" s="10">
        <f>InputData[[#This Row],[BUYING PRIZE]]*InputData[[#This Row],[QUANTITY]]</f>
        <v>74</v>
      </c>
      <c r="M399" s="10">
        <f>InputData[[#This Row],[SELLING PRICE]]*InputData[[#This Row],[QUANTITY]]*((1-InputData[[#This Row],[DISCOUNT %]]))</f>
        <v>98.42</v>
      </c>
      <c r="N399">
        <f>DAY(InputData[[#This Row],[DATE]])</f>
        <v>8</v>
      </c>
      <c r="O399" t="str">
        <f>TEXT(InputData[[#This Row],[DATE]],"mmm")</f>
        <v>Jul</v>
      </c>
      <c r="P399">
        <f t="shared" si="6"/>
        <v>2022</v>
      </c>
    </row>
    <row r="400" spans="1:16">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0">
        <f>VLOOKUP(InputData[[#This Row],[PRODUCT ID]],MasterData[],5,0)</f>
        <v>89</v>
      </c>
      <c r="K400" s="10">
        <f>VLOOKUP(InputData[[#This Row],[PRODUCT ID]],MasterData[],6,0)</f>
        <v>117.48</v>
      </c>
      <c r="L400" s="10">
        <f>InputData[[#This Row],[BUYING PRIZE]]*InputData[[#This Row],[QUANTITY]]</f>
        <v>1068</v>
      </c>
      <c r="M400" s="10">
        <f>InputData[[#This Row],[SELLING PRICE]]*InputData[[#This Row],[QUANTITY]]*((1-InputData[[#This Row],[DISCOUNT %]]))</f>
        <v>1409.76</v>
      </c>
      <c r="N400">
        <f>DAY(InputData[[#This Row],[DATE]])</f>
        <v>10</v>
      </c>
      <c r="O400" t="str">
        <f>TEXT(InputData[[#This Row],[DATE]],"mmm")</f>
        <v>Jul</v>
      </c>
      <c r="P400">
        <f t="shared" si="6"/>
        <v>2022</v>
      </c>
    </row>
    <row r="401" spans="1:16">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0">
        <f>VLOOKUP(InputData[[#This Row],[PRODUCT ID]],MasterData[],5,0)</f>
        <v>37</v>
      </c>
      <c r="K401" s="10">
        <f>VLOOKUP(InputData[[#This Row],[PRODUCT ID]],MasterData[],6,0)</f>
        <v>41.81</v>
      </c>
      <c r="L401" s="10">
        <f>InputData[[#This Row],[BUYING PRIZE]]*InputData[[#This Row],[QUANTITY]]</f>
        <v>444</v>
      </c>
      <c r="M401" s="10">
        <f>InputData[[#This Row],[SELLING PRICE]]*InputData[[#This Row],[QUANTITY]]*((1-InputData[[#This Row],[DISCOUNT %]]))</f>
        <v>501.72</v>
      </c>
      <c r="N401">
        <f>DAY(InputData[[#This Row],[DATE]])</f>
        <v>12</v>
      </c>
      <c r="O401" t="str">
        <f>TEXT(InputData[[#This Row],[DATE]],"mmm")</f>
        <v>Jul</v>
      </c>
      <c r="P401">
        <f t="shared" si="6"/>
        <v>2022</v>
      </c>
    </row>
    <row r="402" spans="1:16">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0">
        <f>VLOOKUP(InputData[[#This Row],[PRODUCT ID]],MasterData[],5,0)</f>
        <v>7</v>
      </c>
      <c r="K402" s="10">
        <f>VLOOKUP(InputData[[#This Row],[PRODUCT ID]],MasterData[],6,0)</f>
        <v>8.33</v>
      </c>
      <c r="L402" s="10">
        <f>InputData[[#This Row],[BUYING PRIZE]]*InputData[[#This Row],[QUANTITY]]</f>
        <v>49</v>
      </c>
      <c r="M402" s="10">
        <f>InputData[[#This Row],[SELLING PRICE]]*InputData[[#This Row],[QUANTITY]]*((1-InputData[[#This Row],[DISCOUNT %]]))</f>
        <v>58.31</v>
      </c>
      <c r="N402">
        <f>DAY(InputData[[#This Row],[DATE]])</f>
        <v>13</v>
      </c>
      <c r="O402" t="str">
        <f>TEXT(InputData[[#This Row],[DATE]],"mmm")</f>
        <v>Jul</v>
      </c>
      <c r="P402">
        <f t="shared" si="6"/>
        <v>2022</v>
      </c>
    </row>
    <row r="403" spans="1:16">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0">
        <f>VLOOKUP(InputData[[#This Row],[PRODUCT ID]],MasterData[],5,0)</f>
        <v>95</v>
      </c>
      <c r="K403" s="10">
        <f>VLOOKUP(InputData[[#This Row],[PRODUCT ID]],MasterData[],6,0)</f>
        <v>119.7</v>
      </c>
      <c r="L403" s="10">
        <f>InputData[[#This Row],[BUYING PRIZE]]*InputData[[#This Row],[QUANTITY]]</f>
        <v>855</v>
      </c>
      <c r="M403" s="10">
        <f>InputData[[#This Row],[SELLING PRICE]]*InputData[[#This Row],[QUANTITY]]*((1-InputData[[#This Row],[DISCOUNT %]]))</f>
        <v>1077.3</v>
      </c>
      <c r="N403">
        <f>DAY(InputData[[#This Row],[DATE]])</f>
        <v>14</v>
      </c>
      <c r="O403" t="str">
        <f>TEXT(InputData[[#This Row],[DATE]],"mmm")</f>
        <v>Jul</v>
      </c>
      <c r="P403">
        <f t="shared" si="6"/>
        <v>2022</v>
      </c>
    </row>
    <row r="404" spans="1:16">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0">
        <f>VLOOKUP(InputData[[#This Row],[PRODUCT ID]],MasterData[],5,0)</f>
        <v>44</v>
      </c>
      <c r="K404" s="10">
        <f>VLOOKUP(InputData[[#This Row],[PRODUCT ID]],MasterData[],6,0)</f>
        <v>48.84</v>
      </c>
      <c r="L404" s="10">
        <f>InputData[[#This Row],[BUYING PRIZE]]*InputData[[#This Row],[QUANTITY]]</f>
        <v>88</v>
      </c>
      <c r="M404" s="10">
        <f>InputData[[#This Row],[SELLING PRICE]]*InputData[[#This Row],[QUANTITY]]*((1-InputData[[#This Row],[DISCOUNT %]]))</f>
        <v>97.68</v>
      </c>
      <c r="N404">
        <f>DAY(InputData[[#This Row],[DATE]])</f>
        <v>15</v>
      </c>
      <c r="O404" t="str">
        <f>TEXT(InputData[[#This Row],[DATE]],"mmm")</f>
        <v>Jul</v>
      </c>
      <c r="P404">
        <f t="shared" si="6"/>
        <v>2022</v>
      </c>
    </row>
    <row r="405" spans="1:16">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0">
        <f>VLOOKUP(InputData[[#This Row],[PRODUCT ID]],MasterData[],5,0)</f>
        <v>138</v>
      </c>
      <c r="K405" s="10">
        <f>VLOOKUP(InputData[[#This Row],[PRODUCT ID]],MasterData[],6,0)</f>
        <v>173.88</v>
      </c>
      <c r="L405" s="10">
        <f>InputData[[#This Row],[BUYING PRIZE]]*InputData[[#This Row],[QUANTITY]]</f>
        <v>1104</v>
      </c>
      <c r="M405" s="10">
        <f>InputData[[#This Row],[SELLING PRICE]]*InputData[[#This Row],[QUANTITY]]*((1-InputData[[#This Row],[DISCOUNT %]]))</f>
        <v>1391.04</v>
      </c>
      <c r="N405">
        <f>DAY(InputData[[#This Row],[DATE]])</f>
        <v>17</v>
      </c>
      <c r="O405" t="str">
        <f>TEXT(InputData[[#This Row],[DATE]],"mmm")</f>
        <v>Jul</v>
      </c>
      <c r="P405">
        <f t="shared" si="6"/>
        <v>2022</v>
      </c>
    </row>
    <row r="406" spans="1:16">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0">
        <f>VLOOKUP(InputData[[#This Row],[PRODUCT ID]],MasterData[],5,0)</f>
        <v>148</v>
      </c>
      <c r="K406" s="10">
        <f>VLOOKUP(InputData[[#This Row],[PRODUCT ID]],MasterData[],6,0)</f>
        <v>164.28</v>
      </c>
      <c r="L406" s="10">
        <f>InputData[[#This Row],[BUYING PRIZE]]*InputData[[#This Row],[QUANTITY]]</f>
        <v>1776</v>
      </c>
      <c r="M406" s="10">
        <f>InputData[[#This Row],[SELLING PRICE]]*InputData[[#This Row],[QUANTITY]]*((1-InputData[[#This Row],[DISCOUNT %]]))</f>
        <v>1971.3600000000001</v>
      </c>
      <c r="N406">
        <f>DAY(InputData[[#This Row],[DATE]])</f>
        <v>18</v>
      </c>
      <c r="O406" t="str">
        <f>TEXT(InputData[[#This Row],[DATE]],"mmm")</f>
        <v>Jul</v>
      </c>
      <c r="P406">
        <f t="shared" si="6"/>
        <v>2022</v>
      </c>
    </row>
    <row r="407" spans="1:16">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0">
        <f>VLOOKUP(InputData[[#This Row],[PRODUCT ID]],MasterData[],5,0)</f>
        <v>120</v>
      </c>
      <c r="K407" s="10">
        <f>VLOOKUP(InputData[[#This Row],[PRODUCT ID]],MasterData[],6,0)</f>
        <v>162</v>
      </c>
      <c r="L407" s="10">
        <f>InputData[[#This Row],[BUYING PRIZE]]*InputData[[#This Row],[QUANTITY]]</f>
        <v>960</v>
      </c>
      <c r="M407" s="10">
        <f>InputData[[#This Row],[SELLING PRICE]]*InputData[[#This Row],[QUANTITY]]*((1-InputData[[#This Row],[DISCOUNT %]]))</f>
        <v>1296</v>
      </c>
      <c r="N407">
        <f>DAY(InputData[[#This Row],[DATE]])</f>
        <v>20</v>
      </c>
      <c r="O407" t="str">
        <f>TEXT(InputData[[#This Row],[DATE]],"mmm")</f>
        <v>Jul</v>
      </c>
      <c r="P407">
        <f t="shared" si="6"/>
        <v>2022</v>
      </c>
    </row>
    <row r="408" spans="1:16">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0">
        <f>VLOOKUP(InputData[[#This Row],[PRODUCT ID]],MasterData[],5,0)</f>
        <v>55</v>
      </c>
      <c r="K408" s="10">
        <f>VLOOKUP(InputData[[#This Row],[PRODUCT ID]],MasterData[],6,0)</f>
        <v>58.3</v>
      </c>
      <c r="L408" s="10">
        <f>InputData[[#This Row],[BUYING PRIZE]]*InputData[[#This Row],[QUANTITY]]</f>
        <v>330</v>
      </c>
      <c r="M408" s="10">
        <f>InputData[[#This Row],[SELLING PRICE]]*InputData[[#This Row],[QUANTITY]]*((1-InputData[[#This Row],[DISCOUNT %]]))</f>
        <v>349.79999999999995</v>
      </c>
      <c r="N408">
        <f>DAY(InputData[[#This Row],[DATE]])</f>
        <v>22</v>
      </c>
      <c r="O408" t="str">
        <f>TEXT(InputData[[#This Row],[DATE]],"mmm")</f>
        <v>Jul</v>
      </c>
      <c r="P408">
        <f t="shared" si="6"/>
        <v>2022</v>
      </c>
    </row>
    <row r="409" spans="1:16">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0">
        <f>VLOOKUP(InputData[[#This Row],[PRODUCT ID]],MasterData[],5,0)</f>
        <v>37</v>
      </c>
      <c r="K409" s="10">
        <f>VLOOKUP(InputData[[#This Row],[PRODUCT ID]],MasterData[],6,0)</f>
        <v>49.21</v>
      </c>
      <c r="L409" s="10">
        <f>InputData[[#This Row],[BUYING PRIZE]]*InputData[[#This Row],[QUANTITY]]</f>
        <v>74</v>
      </c>
      <c r="M409" s="10">
        <f>InputData[[#This Row],[SELLING PRICE]]*InputData[[#This Row],[QUANTITY]]*((1-InputData[[#This Row],[DISCOUNT %]]))</f>
        <v>98.42</v>
      </c>
      <c r="N409">
        <f>DAY(InputData[[#This Row],[DATE]])</f>
        <v>23</v>
      </c>
      <c r="O409" t="str">
        <f>TEXT(InputData[[#This Row],[DATE]],"mmm")</f>
        <v>Jul</v>
      </c>
      <c r="P409">
        <f t="shared" si="6"/>
        <v>2022</v>
      </c>
    </row>
    <row r="410" spans="1:16">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0">
        <f>VLOOKUP(InputData[[#This Row],[PRODUCT ID]],MasterData[],5,0)</f>
        <v>75</v>
      </c>
      <c r="K410" s="10">
        <f>VLOOKUP(InputData[[#This Row],[PRODUCT ID]],MasterData[],6,0)</f>
        <v>85.5</v>
      </c>
      <c r="L410" s="10">
        <f>InputData[[#This Row],[BUYING PRIZE]]*InputData[[#This Row],[QUANTITY]]</f>
        <v>1050</v>
      </c>
      <c r="M410" s="10">
        <f>InputData[[#This Row],[SELLING PRICE]]*InputData[[#This Row],[QUANTITY]]*((1-InputData[[#This Row],[DISCOUNT %]]))</f>
        <v>1197</v>
      </c>
      <c r="N410">
        <f>DAY(InputData[[#This Row],[DATE]])</f>
        <v>24</v>
      </c>
      <c r="O410" t="str">
        <f>TEXT(InputData[[#This Row],[DATE]],"mmm")</f>
        <v>Jul</v>
      </c>
      <c r="P410">
        <f t="shared" si="6"/>
        <v>2022</v>
      </c>
    </row>
    <row r="411" spans="1:16">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0">
        <f>VLOOKUP(InputData[[#This Row],[PRODUCT ID]],MasterData[],5,0)</f>
        <v>48</v>
      </c>
      <c r="K411" s="10">
        <f>VLOOKUP(InputData[[#This Row],[PRODUCT ID]],MasterData[],6,0)</f>
        <v>57.120000000000005</v>
      </c>
      <c r="L411" s="10">
        <f>InputData[[#This Row],[BUYING PRIZE]]*InputData[[#This Row],[QUANTITY]]</f>
        <v>48</v>
      </c>
      <c r="M411" s="10">
        <f>InputData[[#This Row],[SELLING PRICE]]*InputData[[#This Row],[QUANTITY]]*((1-InputData[[#This Row],[DISCOUNT %]]))</f>
        <v>57.120000000000005</v>
      </c>
      <c r="N411">
        <f>DAY(InputData[[#This Row],[DATE]])</f>
        <v>24</v>
      </c>
      <c r="O411" t="str">
        <f>TEXT(InputData[[#This Row],[DATE]],"mmm")</f>
        <v>Jul</v>
      </c>
      <c r="P411">
        <f t="shared" si="6"/>
        <v>2022</v>
      </c>
    </row>
    <row r="412" spans="1:16">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0">
        <f>VLOOKUP(InputData[[#This Row],[PRODUCT ID]],MasterData[],5,0)</f>
        <v>76</v>
      </c>
      <c r="K412" s="10">
        <f>VLOOKUP(InputData[[#This Row],[PRODUCT ID]],MasterData[],6,0)</f>
        <v>82.08</v>
      </c>
      <c r="L412" s="10">
        <f>InputData[[#This Row],[BUYING PRIZE]]*InputData[[#This Row],[QUANTITY]]</f>
        <v>152</v>
      </c>
      <c r="M412" s="10">
        <f>InputData[[#This Row],[SELLING PRICE]]*InputData[[#This Row],[QUANTITY]]*((1-InputData[[#This Row],[DISCOUNT %]]))</f>
        <v>164.16</v>
      </c>
      <c r="N412">
        <f>DAY(InputData[[#This Row],[DATE]])</f>
        <v>25</v>
      </c>
      <c r="O412" t="str">
        <f>TEXT(InputData[[#This Row],[DATE]],"mmm")</f>
        <v>Jul</v>
      </c>
      <c r="P412">
        <f t="shared" si="6"/>
        <v>2022</v>
      </c>
    </row>
    <row r="413" spans="1:16">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0">
        <f>VLOOKUP(InputData[[#This Row],[PRODUCT ID]],MasterData[],5,0)</f>
        <v>134</v>
      </c>
      <c r="K413" s="10">
        <f>VLOOKUP(InputData[[#This Row],[PRODUCT ID]],MasterData[],6,0)</f>
        <v>156.78</v>
      </c>
      <c r="L413" s="10">
        <f>InputData[[#This Row],[BUYING PRIZE]]*InputData[[#This Row],[QUANTITY]]</f>
        <v>1608</v>
      </c>
      <c r="M413" s="10">
        <f>InputData[[#This Row],[SELLING PRICE]]*InputData[[#This Row],[QUANTITY]]*((1-InputData[[#This Row],[DISCOUNT %]]))</f>
        <v>1881.3600000000001</v>
      </c>
      <c r="N413">
        <f>DAY(InputData[[#This Row],[DATE]])</f>
        <v>25</v>
      </c>
      <c r="O413" t="str">
        <f>TEXT(InputData[[#This Row],[DATE]],"mmm")</f>
        <v>Jul</v>
      </c>
      <c r="P413">
        <f t="shared" si="6"/>
        <v>2022</v>
      </c>
    </row>
    <row r="414" spans="1:16">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0">
        <f>VLOOKUP(InputData[[#This Row],[PRODUCT ID]],MasterData[],5,0)</f>
        <v>71</v>
      </c>
      <c r="K414" s="10">
        <f>VLOOKUP(InputData[[#This Row],[PRODUCT ID]],MasterData[],6,0)</f>
        <v>80.94</v>
      </c>
      <c r="L414" s="10">
        <f>InputData[[#This Row],[BUYING PRIZE]]*InputData[[#This Row],[QUANTITY]]</f>
        <v>923</v>
      </c>
      <c r="M414" s="10">
        <f>InputData[[#This Row],[SELLING PRICE]]*InputData[[#This Row],[QUANTITY]]*((1-InputData[[#This Row],[DISCOUNT %]]))</f>
        <v>1052.22</v>
      </c>
      <c r="N414">
        <f>DAY(InputData[[#This Row],[DATE]])</f>
        <v>25</v>
      </c>
      <c r="O414" t="str">
        <f>TEXT(InputData[[#This Row],[DATE]],"mmm")</f>
        <v>Jul</v>
      </c>
      <c r="P414">
        <f t="shared" si="6"/>
        <v>2022</v>
      </c>
    </row>
    <row r="415" spans="1:16">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0">
        <f>VLOOKUP(InputData[[#This Row],[PRODUCT ID]],MasterData[],5,0)</f>
        <v>71</v>
      </c>
      <c r="K415" s="10">
        <f>VLOOKUP(InputData[[#This Row],[PRODUCT ID]],MasterData[],6,0)</f>
        <v>80.94</v>
      </c>
      <c r="L415" s="10">
        <f>InputData[[#This Row],[BUYING PRIZE]]*InputData[[#This Row],[QUANTITY]]</f>
        <v>710</v>
      </c>
      <c r="M415" s="10">
        <f>InputData[[#This Row],[SELLING PRICE]]*InputData[[#This Row],[QUANTITY]]*((1-InputData[[#This Row],[DISCOUNT %]]))</f>
        <v>809.4</v>
      </c>
      <c r="N415">
        <f>DAY(InputData[[#This Row],[DATE]])</f>
        <v>26</v>
      </c>
      <c r="O415" t="str">
        <f>TEXT(InputData[[#This Row],[DATE]],"mmm")</f>
        <v>Jul</v>
      </c>
      <c r="P415">
        <f t="shared" si="6"/>
        <v>2022</v>
      </c>
    </row>
    <row r="416" spans="1:16">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0">
        <f>VLOOKUP(InputData[[#This Row],[PRODUCT ID]],MasterData[],5,0)</f>
        <v>18</v>
      </c>
      <c r="K416" s="10">
        <f>VLOOKUP(InputData[[#This Row],[PRODUCT ID]],MasterData[],6,0)</f>
        <v>24.66</v>
      </c>
      <c r="L416" s="10">
        <f>InputData[[#This Row],[BUYING PRIZE]]*InputData[[#This Row],[QUANTITY]]</f>
        <v>18</v>
      </c>
      <c r="M416" s="10">
        <f>InputData[[#This Row],[SELLING PRICE]]*InputData[[#This Row],[QUANTITY]]*((1-InputData[[#This Row],[DISCOUNT %]]))</f>
        <v>24.66</v>
      </c>
      <c r="N416">
        <f>DAY(InputData[[#This Row],[DATE]])</f>
        <v>26</v>
      </c>
      <c r="O416" t="str">
        <f>TEXT(InputData[[#This Row],[DATE]],"mmm")</f>
        <v>Jul</v>
      </c>
      <c r="P416">
        <f t="shared" si="6"/>
        <v>2022</v>
      </c>
    </row>
    <row r="417" spans="1:16">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0">
        <f>VLOOKUP(InputData[[#This Row],[PRODUCT ID]],MasterData[],5,0)</f>
        <v>73</v>
      </c>
      <c r="K417" s="10">
        <f>VLOOKUP(InputData[[#This Row],[PRODUCT ID]],MasterData[],6,0)</f>
        <v>94.17</v>
      </c>
      <c r="L417" s="10">
        <f>InputData[[#This Row],[BUYING PRIZE]]*InputData[[#This Row],[QUANTITY]]</f>
        <v>365</v>
      </c>
      <c r="M417" s="10">
        <f>InputData[[#This Row],[SELLING PRICE]]*InputData[[#This Row],[QUANTITY]]*((1-InputData[[#This Row],[DISCOUNT %]]))</f>
        <v>470.85</v>
      </c>
      <c r="N417">
        <f>DAY(InputData[[#This Row],[DATE]])</f>
        <v>3</v>
      </c>
      <c r="O417" t="str">
        <f>TEXT(InputData[[#This Row],[DATE]],"mmm")</f>
        <v>Aug</v>
      </c>
      <c r="P417">
        <f t="shared" si="6"/>
        <v>2022</v>
      </c>
    </row>
    <row r="418" spans="1:16">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0">
        <f>VLOOKUP(InputData[[#This Row],[PRODUCT ID]],MasterData[],5,0)</f>
        <v>13</v>
      </c>
      <c r="K418" s="10">
        <f>VLOOKUP(InputData[[#This Row],[PRODUCT ID]],MasterData[],6,0)</f>
        <v>16.64</v>
      </c>
      <c r="L418" s="10">
        <f>InputData[[#This Row],[BUYING PRIZE]]*InputData[[#This Row],[QUANTITY]]</f>
        <v>117</v>
      </c>
      <c r="M418" s="10">
        <f>InputData[[#This Row],[SELLING PRICE]]*InputData[[#This Row],[QUANTITY]]*((1-InputData[[#This Row],[DISCOUNT %]]))</f>
        <v>149.76</v>
      </c>
      <c r="N418">
        <f>DAY(InputData[[#This Row],[DATE]])</f>
        <v>6</v>
      </c>
      <c r="O418" t="str">
        <f>TEXT(InputData[[#This Row],[DATE]],"mmm")</f>
        <v>Aug</v>
      </c>
      <c r="P418">
        <f t="shared" si="6"/>
        <v>2022</v>
      </c>
    </row>
    <row r="419" spans="1:16">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0">
        <f>VLOOKUP(InputData[[#This Row],[PRODUCT ID]],MasterData[],5,0)</f>
        <v>13</v>
      </c>
      <c r="K419" s="10">
        <f>VLOOKUP(InputData[[#This Row],[PRODUCT ID]],MasterData[],6,0)</f>
        <v>16.64</v>
      </c>
      <c r="L419" s="10">
        <f>InputData[[#This Row],[BUYING PRIZE]]*InputData[[#This Row],[QUANTITY]]</f>
        <v>26</v>
      </c>
      <c r="M419" s="10">
        <f>InputData[[#This Row],[SELLING PRICE]]*InputData[[#This Row],[QUANTITY]]*((1-InputData[[#This Row],[DISCOUNT %]]))</f>
        <v>33.28</v>
      </c>
      <c r="N419">
        <f>DAY(InputData[[#This Row],[DATE]])</f>
        <v>8</v>
      </c>
      <c r="O419" t="str">
        <f>TEXT(InputData[[#This Row],[DATE]],"mmm")</f>
        <v>Aug</v>
      </c>
      <c r="P419">
        <f t="shared" si="6"/>
        <v>2022</v>
      </c>
    </row>
    <row r="420" spans="1:16">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0">
        <f>VLOOKUP(InputData[[#This Row],[PRODUCT ID]],MasterData[],5,0)</f>
        <v>89</v>
      </c>
      <c r="K420" s="10">
        <f>VLOOKUP(InputData[[#This Row],[PRODUCT ID]],MasterData[],6,0)</f>
        <v>117.48</v>
      </c>
      <c r="L420" s="10">
        <f>InputData[[#This Row],[BUYING PRIZE]]*InputData[[#This Row],[QUANTITY]]</f>
        <v>1068</v>
      </c>
      <c r="M420" s="10">
        <f>InputData[[#This Row],[SELLING PRICE]]*InputData[[#This Row],[QUANTITY]]*((1-InputData[[#This Row],[DISCOUNT %]]))</f>
        <v>1409.76</v>
      </c>
      <c r="N420">
        <f>DAY(InputData[[#This Row],[DATE]])</f>
        <v>8</v>
      </c>
      <c r="O420" t="str">
        <f>TEXT(InputData[[#This Row],[DATE]],"mmm")</f>
        <v>Aug</v>
      </c>
      <c r="P420">
        <f t="shared" si="6"/>
        <v>2022</v>
      </c>
    </row>
    <row r="421" spans="1:16">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0">
        <f>VLOOKUP(InputData[[#This Row],[PRODUCT ID]],MasterData[],5,0)</f>
        <v>126</v>
      </c>
      <c r="K421" s="10">
        <f>VLOOKUP(InputData[[#This Row],[PRODUCT ID]],MasterData[],6,0)</f>
        <v>162.54</v>
      </c>
      <c r="L421" s="10">
        <f>InputData[[#This Row],[BUYING PRIZE]]*InputData[[#This Row],[QUANTITY]]</f>
        <v>1386</v>
      </c>
      <c r="M421" s="10">
        <f>InputData[[#This Row],[SELLING PRICE]]*InputData[[#This Row],[QUANTITY]]*((1-InputData[[#This Row],[DISCOUNT %]]))</f>
        <v>1787.9399999999998</v>
      </c>
      <c r="N421">
        <f>DAY(InputData[[#This Row],[DATE]])</f>
        <v>8</v>
      </c>
      <c r="O421" t="str">
        <f>TEXT(InputData[[#This Row],[DATE]],"mmm")</f>
        <v>Aug</v>
      </c>
      <c r="P421">
        <f t="shared" si="6"/>
        <v>2022</v>
      </c>
    </row>
    <row r="422" spans="1:16">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0">
        <f>VLOOKUP(InputData[[#This Row],[PRODUCT ID]],MasterData[],5,0)</f>
        <v>148</v>
      </c>
      <c r="K422" s="10">
        <f>VLOOKUP(InputData[[#This Row],[PRODUCT ID]],MasterData[],6,0)</f>
        <v>201.28</v>
      </c>
      <c r="L422" s="10">
        <f>InputData[[#This Row],[BUYING PRIZE]]*InputData[[#This Row],[QUANTITY]]</f>
        <v>2072</v>
      </c>
      <c r="M422" s="10">
        <f>InputData[[#This Row],[SELLING PRICE]]*InputData[[#This Row],[QUANTITY]]*((1-InputData[[#This Row],[DISCOUNT %]]))</f>
        <v>2817.92</v>
      </c>
      <c r="N422">
        <f>DAY(InputData[[#This Row],[DATE]])</f>
        <v>14</v>
      </c>
      <c r="O422" t="str">
        <f>TEXT(InputData[[#This Row],[DATE]],"mmm")</f>
        <v>Aug</v>
      </c>
      <c r="P422">
        <f t="shared" si="6"/>
        <v>2022</v>
      </c>
    </row>
    <row r="423" spans="1:16">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0">
        <f>VLOOKUP(InputData[[#This Row],[PRODUCT ID]],MasterData[],5,0)</f>
        <v>44</v>
      </c>
      <c r="K423" s="10">
        <f>VLOOKUP(InputData[[#This Row],[PRODUCT ID]],MasterData[],6,0)</f>
        <v>48.4</v>
      </c>
      <c r="L423" s="10">
        <f>InputData[[#This Row],[BUYING PRIZE]]*InputData[[#This Row],[QUANTITY]]</f>
        <v>440</v>
      </c>
      <c r="M423" s="10">
        <f>InputData[[#This Row],[SELLING PRICE]]*InputData[[#This Row],[QUANTITY]]*((1-InputData[[#This Row],[DISCOUNT %]]))</f>
        <v>484</v>
      </c>
      <c r="N423">
        <f>DAY(InputData[[#This Row],[DATE]])</f>
        <v>15</v>
      </c>
      <c r="O423" t="str">
        <f>TEXT(InputData[[#This Row],[DATE]],"mmm")</f>
        <v>Aug</v>
      </c>
      <c r="P423">
        <f t="shared" si="6"/>
        <v>2022</v>
      </c>
    </row>
    <row r="424" spans="1:16">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0">
        <f>VLOOKUP(InputData[[#This Row],[PRODUCT ID]],MasterData[],5,0)</f>
        <v>12</v>
      </c>
      <c r="K424" s="10">
        <f>VLOOKUP(InputData[[#This Row],[PRODUCT ID]],MasterData[],6,0)</f>
        <v>15.719999999999999</v>
      </c>
      <c r="L424" s="10">
        <f>InputData[[#This Row],[BUYING PRIZE]]*InputData[[#This Row],[QUANTITY]]</f>
        <v>84</v>
      </c>
      <c r="M424" s="10">
        <f>InputData[[#This Row],[SELLING PRICE]]*InputData[[#This Row],[QUANTITY]]*((1-InputData[[#This Row],[DISCOUNT %]]))</f>
        <v>110.03999999999999</v>
      </c>
      <c r="N424">
        <f>DAY(InputData[[#This Row],[DATE]])</f>
        <v>15</v>
      </c>
      <c r="O424" t="str">
        <f>TEXT(InputData[[#This Row],[DATE]],"mmm")</f>
        <v>Aug</v>
      </c>
      <c r="P424">
        <f t="shared" si="6"/>
        <v>2022</v>
      </c>
    </row>
    <row r="425" spans="1:16">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0">
        <f>VLOOKUP(InputData[[#This Row],[PRODUCT ID]],MasterData[],5,0)</f>
        <v>47</v>
      </c>
      <c r="K425" s="10">
        <f>VLOOKUP(InputData[[#This Row],[PRODUCT ID]],MasterData[],6,0)</f>
        <v>53.11</v>
      </c>
      <c r="L425" s="10">
        <f>InputData[[#This Row],[BUYING PRIZE]]*InputData[[#This Row],[QUANTITY]]</f>
        <v>376</v>
      </c>
      <c r="M425" s="10">
        <f>InputData[[#This Row],[SELLING PRICE]]*InputData[[#This Row],[QUANTITY]]*((1-InputData[[#This Row],[DISCOUNT %]]))</f>
        <v>424.88</v>
      </c>
      <c r="N425">
        <f>DAY(InputData[[#This Row],[DATE]])</f>
        <v>18</v>
      </c>
      <c r="O425" t="str">
        <f>TEXT(InputData[[#This Row],[DATE]],"mmm")</f>
        <v>Aug</v>
      </c>
      <c r="P425">
        <f t="shared" si="6"/>
        <v>2022</v>
      </c>
    </row>
    <row r="426" spans="1:16">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0">
        <f>VLOOKUP(InputData[[#This Row],[PRODUCT ID]],MasterData[],5,0)</f>
        <v>148</v>
      </c>
      <c r="K426" s="10">
        <f>VLOOKUP(InputData[[#This Row],[PRODUCT ID]],MasterData[],6,0)</f>
        <v>164.28</v>
      </c>
      <c r="L426" s="10">
        <f>InputData[[#This Row],[BUYING PRIZE]]*InputData[[#This Row],[QUANTITY]]</f>
        <v>296</v>
      </c>
      <c r="M426" s="10">
        <f>InputData[[#This Row],[SELLING PRICE]]*InputData[[#This Row],[QUANTITY]]*((1-InputData[[#This Row],[DISCOUNT %]]))</f>
        <v>328.56</v>
      </c>
      <c r="N426">
        <f>DAY(InputData[[#This Row],[DATE]])</f>
        <v>18</v>
      </c>
      <c r="O426" t="str">
        <f>TEXT(InputData[[#This Row],[DATE]],"mmm")</f>
        <v>Aug</v>
      </c>
      <c r="P426">
        <f t="shared" si="6"/>
        <v>2022</v>
      </c>
    </row>
    <row r="427" spans="1:16">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0">
        <f>VLOOKUP(InputData[[#This Row],[PRODUCT ID]],MasterData[],5,0)</f>
        <v>43</v>
      </c>
      <c r="K427" s="10">
        <f>VLOOKUP(InputData[[#This Row],[PRODUCT ID]],MasterData[],6,0)</f>
        <v>47.730000000000004</v>
      </c>
      <c r="L427" s="10">
        <f>InputData[[#This Row],[BUYING PRIZE]]*InputData[[#This Row],[QUANTITY]]</f>
        <v>129</v>
      </c>
      <c r="M427" s="10">
        <f>InputData[[#This Row],[SELLING PRICE]]*InputData[[#This Row],[QUANTITY]]*((1-InputData[[#This Row],[DISCOUNT %]]))</f>
        <v>143.19</v>
      </c>
      <c r="N427">
        <f>DAY(InputData[[#This Row],[DATE]])</f>
        <v>19</v>
      </c>
      <c r="O427" t="str">
        <f>TEXT(InputData[[#This Row],[DATE]],"mmm")</f>
        <v>Aug</v>
      </c>
      <c r="P427">
        <f t="shared" si="6"/>
        <v>2022</v>
      </c>
    </row>
    <row r="428" spans="1:16">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0">
        <f>VLOOKUP(InputData[[#This Row],[PRODUCT ID]],MasterData[],5,0)</f>
        <v>141</v>
      </c>
      <c r="K428" s="10">
        <f>VLOOKUP(InputData[[#This Row],[PRODUCT ID]],MasterData[],6,0)</f>
        <v>149.46</v>
      </c>
      <c r="L428" s="10">
        <f>InputData[[#This Row],[BUYING PRIZE]]*InputData[[#This Row],[QUANTITY]]</f>
        <v>1833</v>
      </c>
      <c r="M428" s="10">
        <f>InputData[[#This Row],[SELLING PRICE]]*InputData[[#This Row],[QUANTITY]]*((1-InputData[[#This Row],[DISCOUNT %]]))</f>
        <v>1942.98</v>
      </c>
      <c r="N428">
        <f>DAY(InputData[[#This Row],[DATE]])</f>
        <v>20</v>
      </c>
      <c r="O428" t="str">
        <f>TEXT(InputData[[#This Row],[DATE]],"mmm")</f>
        <v>Aug</v>
      </c>
      <c r="P428">
        <f t="shared" si="6"/>
        <v>2022</v>
      </c>
    </row>
    <row r="429" spans="1:16">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0">
        <f>VLOOKUP(InputData[[#This Row],[PRODUCT ID]],MasterData[],5,0)</f>
        <v>95</v>
      </c>
      <c r="K429" s="10">
        <f>VLOOKUP(InputData[[#This Row],[PRODUCT ID]],MasterData[],6,0)</f>
        <v>119.7</v>
      </c>
      <c r="L429" s="10">
        <f>InputData[[#This Row],[BUYING PRIZE]]*InputData[[#This Row],[QUANTITY]]</f>
        <v>1330</v>
      </c>
      <c r="M429" s="10">
        <f>InputData[[#This Row],[SELLING PRICE]]*InputData[[#This Row],[QUANTITY]]*((1-InputData[[#This Row],[DISCOUNT %]]))</f>
        <v>1675.8</v>
      </c>
      <c r="N429">
        <f>DAY(InputData[[#This Row],[DATE]])</f>
        <v>20</v>
      </c>
      <c r="O429" t="str">
        <f>TEXT(InputData[[#This Row],[DATE]],"mmm")</f>
        <v>Aug</v>
      </c>
      <c r="P429">
        <f t="shared" si="6"/>
        <v>2022</v>
      </c>
    </row>
    <row r="430" spans="1:16">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0">
        <f>VLOOKUP(InputData[[#This Row],[PRODUCT ID]],MasterData[],5,0)</f>
        <v>13</v>
      </c>
      <c r="K430" s="10">
        <f>VLOOKUP(InputData[[#This Row],[PRODUCT ID]],MasterData[],6,0)</f>
        <v>16.64</v>
      </c>
      <c r="L430" s="10">
        <f>InputData[[#This Row],[BUYING PRIZE]]*InputData[[#This Row],[QUANTITY]]</f>
        <v>52</v>
      </c>
      <c r="M430" s="10">
        <f>InputData[[#This Row],[SELLING PRICE]]*InputData[[#This Row],[QUANTITY]]*((1-InputData[[#This Row],[DISCOUNT %]]))</f>
        <v>66.56</v>
      </c>
      <c r="N430">
        <f>DAY(InputData[[#This Row],[DATE]])</f>
        <v>21</v>
      </c>
      <c r="O430" t="str">
        <f>TEXT(InputData[[#This Row],[DATE]],"mmm")</f>
        <v>Aug</v>
      </c>
      <c r="P430">
        <f t="shared" si="6"/>
        <v>2022</v>
      </c>
    </row>
    <row r="431" spans="1:16">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0">
        <f>VLOOKUP(InputData[[#This Row],[PRODUCT ID]],MasterData[],5,0)</f>
        <v>76</v>
      </c>
      <c r="K431" s="10">
        <f>VLOOKUP(InputData[[#This Row],[PRODUCT ID]],MasterData[],6,0)</f>
        <v>82.08</v>
      </c>
      <c r="L431" s="10">
        <f>InputData[[#This Row],[BUYING PRIZE]]*InputData[[#This Row],[QUANTITY]]</f>
        <v>836</v>
      </c>
      <c r="M431" s="10">
        <f>InputData[[#This Row],[SELLING PRICE]]*InputData[[#This Row],[QUANTITY]]*((1-InputData[[#This Row],[DISCOUNT %]]))</f>
        <v>902.88</v>
      </c>
      <c r="N431">
        <f>DAY(InputData[[#This Row],[DATE]])</f>
        <v>23</v>
      </c>
      <c r="O431" t="str">
        <f>TEXT(InputData[[#This Row],[DATE]],"mmm")</f>
        <v>Aug</v>
      </c>
      <c r="P431">
        <f t="shared" si="6"/>
        <v>2022</v>
      </c>
    </row>
    <row r="432" spans="1:16">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0">
        <f>VLOOKUP(InputData[[#This Row],[PRODUCT ID]],MasterData[],5,0)</f>
        <v>47</v>
      </c>
      <c r="K432" s="10">
        <f>VLOOKUP(InputData[[#This Row],[PRODUCT ID]],MasterData[],6,0)</f>
        <v>53.11</v>
      </c>
      <c r="L432" s="10">
        <f>InputData[[#This Row],[BUYING PRIZE]]*InputData[[#This Row],[QUANTITY]]</f>
        <v>658</v>
      </c>
      <c r="M432" s="10">
        <f>InputData[[#This Row],[SELLING PRICE]]*InputData[[#This Row],[QUANTITY]]*((1-InputData[[#This Row],[DISCOUNT %]]))</f>
        <v>743.54</v>
      </c>
      <c r="N432">
        <f>DAY(InputData[[#This Row],[DATE]])</f>
        <v>23</v>
      </c>
      <c r="O432" t="str">
        <f>TEXT(InputData[[#This Row],[DATE]],"mmm")</f>
        <v>Aug</v>
      </c>
      <c r="P432">
        <f t="shared" si="6"/>
        <v>2022</v>
      </c>
    </row>
    <row r="433" spans="1:16">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0">
        <f>VLOOKUP(InputData[[#This Row],[PRODUCT ID]],MasterData[],5,0)</f>
        <v>133</v>
      </c>
      <c r="K433" s="10">
        <f>VLOOKUP(InputData[[#This Row],[PRODUCT ID]],MasterData[],6,0)</f>
        <v>155.61000000000001</v>
      </c>
      <c r="L433" s="10">
        <f>InputData[[#This Row],[BUYING PRIZE]]*InputData[[#This Row],[QUANTITY]]</f>
        <v>665</v>
      </c>
      <c r="M433" s="10">
        <f>InputData[[#This Row],[SELLING PRICE]]*InputData[[#This Row],[QUANTITY]]*((1-InputData[[#This Row],[DISCOUNT %]]))</f>
        <v>778.05000000000007</v>
      </c>
      <c r="N433">
        <f>DAY(InputData[[#This Row],[DATE]])</f>
        <v>24</v>
      </c>
      <c r="O433" t="str">
        <f>TEXT(InputData[[#This Row],[DATE]],"mmm")</f>
        <v>Aug</v>
      </c>
      <c r="P433">
        <f t="shared" si="6"/>
        <v>2022</v>
      </c>
    </row>
    <row r="434" spans="1:16">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0">
        <f>VLOOKUP(InputData[[#This Row],[PRODUCT ID]],MasterData[],5,0)</f>
        <v>150</v>
      </c>
      <c r="K434" s="10">
        <f>VLOOKUP(InputData[[#This Row],[PRODUCT ID]],MasterData[],6,0)</f>
        <v>210</v>
      </c>
      <c r="L434" s="10">
        <f>InputData[[#This Row],[BUYING PRIZE]]*InputData[[#This Row],[QUANTITY]]</f>
        <v>1950</v>
      </c>
      <c r="M434" s="10">
        <f>InputData[[#This Row],[SELLING PRICE]]*InputData[[#This Row],[QUANTITY]]*((1-InputData[[#This Row],[DISCOUNT %]]))</f>
        <v>2730</v>
      </c>
      <c r="N434">
        <f>DAY(InputData[[#This Row],[DATE]])</f>
        <v>26</v>
      </c>
      <c r="O434" t="str">
        <f>TEXT(InputData[[#This Row],[DATE]],"mmm")</f>
        <v>Aug</v>
      </c>
      <c r="P434">
        <f t="shared" si="6"/>
        <v>2022</v>
      </c>
    </row>
    <row r="435" spans="1:16">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0">
        <f>VLOOKUP(InputData[[#This Row],[PRODUCT ID]],MasterData[],5,0)</f>
        <v>67</v>
      </c>
      <c r="K435" s="10">
        <f>VLOOKUP(InputData[[#This Row],[PRODUCT ID]],MasterData[],6,0)</f>
        <v>85.76</v>
      </c>
      <c r="L435" s="10">
        <f>InputData[[#This Row],[BUYING PRIZE]]*InputData[[#This Row],[QUANTITY]]</f>
        <v>536</v>
      </c>
      <c r="M435" s="10">
        <f>InputData[[#This Row],[SELLING PRICE]]*InputData[[#This Row],[QUANTITY]]*((1-InputData[[#This Row],[DISCOUNT %]]))</f>
        <v>686.08</v>
      </c>
      <c r="N435">
        <f>DAY(InputData[[#This Row],[DATE]])</f>
        <v>26</v>
      </c>
      <c r="O435" t="str">
        <f>TEXT(InputData[[#This Row],[DATE]],"mmm")</f>
        <v>Aug</v>
      </c>
      <c r="P435">
        <f t="shared" si="6"/>
        <v>2022</v>
      </c>
    </row>
    <row r="436" spans="1:16">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0">
        <f>VLOOKUP(InputData[[#This Row],[PRODUCT ID]],MasterData[],5,0)</f>
        <v>37</v>
      </c>
      <c r="K436" s="10">
        <f>VLOOKUP(InputData[[#This Row],[PRODUCT ID]],MasterData[],6,0)</f>
        <v>42.55</v>
      </c>
      <c r="L436" s="10">
        <f>InputData[[#This Row],[BUYING PRIZE]]*InputData[[#This Row],[QUANTITY]]</f>
        <v>555</v>
      </c>
      <c r="M436" s="10">
        <f>InputData[[#This Row],[SELLING PRICE]]*InputData[[#This Row],[QUANTITY]]*((1-InputData[[#This Row],[DISCOUNT %]]))</f>
        <v>638.25</v>
      </c>
      <c r="N436">
        <f>DAY(InputData[[#This Row],[DATE]])</f>
        <v>27</v>
      </c>
      <c r="O436" t="str">
        <f>TEXT(InputData[[#This Row],[DATE]],"mmm")</f>
        <v>Aug</v>
      </c>
      <c r="P436">
        <f t="shared" si="6"/>
        <v>2022</v>
      </c>
    </row>
    <row r="437" spans="1:16">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0">
        <f>VLOOKUP(InputData[[#This Row],[PRODUCT ID]],MasterData[],5,0)</f>
        <v>133</v>
      </c>
      <c r="K437" s="10">
        <f>VLOOKUP(InputData[[#This Row],[PRODUCT ID]],MasterData[],6,0)</f>
        <v>155.61000000000001</v>
      </c>
      <c r="L437" s="10">
        <f>InputData[[#This Row],[BUYING PRIZE]]*InputData[[#This Row],[QUANTITY]]</f>
        <v>1197</v>
      </c>
      <c r="M437" s="10">
        <f>InputData[[#This Row],[SELLING PRICE]]*InputData[[#This Row],[QUANTITY]]*((1-InputData[[#This Row],[DISCOUNT %]]))</f>
        <v>1400.4900000000002</v>
      </c>
      <c r="N437">
        <f>DAY(InputData[[#This Row],[DATE]])</f>
        <v>28</v>
      </c>
      <c r="O437" t="str">
        <f>TEXT(InputData[[#This Row],[DATE]],"mmm")</f>
        <v>Aug</v>
      </c>
      <c r="P437">
        <f t="shared" si="6"/>
        <v>2022</v>
      </c>
    </row>
    <row r="438" spans="1:16">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0">
        <f>VLOOKUP(InputData[[#This Row],[PRODUCT ID]],MasterData[],5,0)</f>
        <v>37</v>
      </c>
      <c r="K438" s="10">
        <f>VLOOKUP(InputData[[#This Row],[PRODUCT ID]],MasterData[],6,0)</f>
        <v>42.55</v>
      </c>
      <c r="L438" s="10">
        <f>InputData[[#This Row],[BUYING PRIZE]]*InputData[[#This Row],[QUANTITY]]</f>
        <v>185</v>
      </c>
      <c r="M438" s="10">
        <f>InputData[[#This Row],[SELLING PRICE]]*InputData[[#This Row],[QUANTITY]]*((1-InputData[[#This Row],[DISCOUNT %]]))</f>
        <v>212.75</v>
      </c>
      <c r="N438">
        <f>DAY(InputData[[#This Row],[DATE]])</f>
        <v>28</v>
      </c>
      <c r="O438" t="str">
        <f>TEXT(InputData[[#This Row],[DATE]],"mmm")</f>
        <v>Aug</v>
      </c>
      <c r="P438">
        <f t="shared" si="6"/>
        <v>2022</v>
      </c>
    </row>
    <row r="439" spans="1:16">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0">
        <f>VLOOKUP(InputData[[#This Row],[PRODUCT ID]],MasterData[],5,0)</f>
        <v>75</v>
      </c>
      <c r="K439" s="10">
        <f>VLOOKUP(InputData[[#This Row],[PRODUCT ID]],MasterData[],6,0)</f>
        <v>85.5</v>
      </c>
      <c r="L439" s="10">
        <f>InputData[[#This Row],[BUYING PRIZE]]*InputData[[#This Row],[QUANTITY]]</f>
        <v>450</v>
      </c>
      <c r="M439" s="10">
        <f>InputData[[#This Row],[SELLING PRICE]]*InputData[[#This Row],[QUANTITY]]*((1-InputData[[#This Row],[DISCOUNT %]]))</f>
        <v>513</v>
      </c>
      <c r="N439">
        <f>DAY(InputData[[#This Row],[DATE]])</f>
        <v>30</v>
      </c>
      <c r="O439" t="str">
        <f>TEXT(InputData[[#This Row],[DATE]],"mmm")</f>
        <v>Aug</v>
      </c>
      <c r="P439">
        <f t="shared" si="6"/>
        <v>2022</v>
      </c>
    </row>
    <row r="440" spans="1:16">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0">
        <f>VLOOKUP(InputData[[#This Row],[PRODUCT ID]],MasterData[],5,0)</f>
        <v>67</v>
      </c>
      <c r="K440" s="10">
        <f>VLOOKUP(InputData[[#This Row],[PRODUCT ID]],MasterData[],6,0)</f>
        <v>83.08</v>
      </c>
      <c r="L440" s="10">
        <f>InputData[[#This Row],[BUYING PRIZE]]*InputData[[#This Row],[QUANTITY]]</f>
        <v>402</v>
      </c>
      <c r="M440" s="10">
        <f>InputData[[#This Row],[SELLING PRICE]]*InputData[[#This Row],[QUANTITY]]*((1-InputData[[#This Row],[DISCOUNT %]]))</f>
        <v>498.48</v>
      </c>
      <c r="N440">
        <f>DAY(InputData[[#This Row],[DATE]])</f>
        <v>30</v>
      </c>
      <c r="O440" t="str">
        <f>TEXT(InputData[[#This Row],[DATE]],"mmm")</f>
        <v>Aug</v>
      </c>
      <c r="P440">
        <f t="shared" si="6"/>
        <v>2022</v>
      </c>
    </row>
    <row r="441" spans="1:16">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0">
        <f>VLOOKUP(InputData[[#This Row],[PRODUCT ID]],MasterData[],5,0)</f>
        <v>7</v>
      </c>
      <c r="K441" s="10">
        <f>VLOOKUP(InputData[[#This Row],[PRODUCT ID]],MasterData[],6,0)</f>
        <v>8.33</v>
      </c>
      <c r="L441" s="10">
        <f>InputData[[#This Row],[BUYING PRIZE]]*InputData[[#This Row],[QUANTITY]]</f>
        <v>35</v>
      </c>
      <c r="M441" s="10">
        <f>InputData[[#This Row],[SELLING PRICE]]*InputData[[#This Row],[QUANTITY]]*((1-InputData[[#This Row],[DISCOUNT %]]))</f>
        <v>41.65</v>
      </c>
      <c r="N441">
        <f>DAY(InputData[[#This Row],[DATE]])</f>
        <v>30</v>
      </c>
      <c r="O441" t="str">
        <f>TEXT(InputData[[#This Row],[DATE]],"mmm")</f>
        <v>Aug</v>
      </c>
      <c r="P441">
        <f t="shared" si="6"/>
        <v>2022</v>
      </c>
    </row>
    <row r="442" spans="1:16">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0">
        <f>VLOOKUP(InputData[[#This Row],[PRODUCT ID]],MasterData[],5,0)</f>
        <v>12</v>
      </c>
      <c r="K442" s="10">
        <f>VLOOKUP(InputData[[#This Row],[PRODUCT ID]],MasterData[],6,0)</f>
        <v>15.719999999999999</v>
      </c>
      <c r="L442" s="10">
        <f>InputData[[#This Row],[BUYING PRIZE]]*InputData[[#This Row],[QUANTITY]]</f>
        <v>156</v>
      </c>
      <c r="M442" s="10">
        <f>InputData[[#This Row],[SELLING PRICE]]*InputData[[#This Row],[QUANTITY]]*((1-InputData[[#This Row],[DISCOUNT %]]))</f>
        <v>204.35999999999999</v>
      </c>
      <c r="N442">
        <f>DAY(InputData[[#This Row],[DATE]])</f>
        <v>31</v>
      </c>
      <c r="O442" t="str">
        <f>TEXT(InputData[[#This Row],[DATE]],"mmm")</f>
        <v>Aug</v>
      </c>
      <c r="P442">
        <f t="shared" si="6"/>
        <v>2022</v>
      </c>
    </row>
    <row r="443" spans="1:16">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0">
        <f>VLOOKUP(InputData[[#This Row],[PRODUCT ID]],MasterData[],5,0)</f>
        <v>105</v>
      </c>
      <c r="K443" s="10">
        <f>VLOOKUP(InputData[[#This Row],[PRODUCT ID]],MasterData[],6,0)</f>
        <v>142.80000000000001</v>
      </c>
      <c r="L443" s="10">
        <f>InputData[[#This Row],[BUYING PRIZE]]*InputData[[#This Row],[QUANTITY]]</f>
        <v>105</v>
      </c>
      <c r="M443" s="10">
        <f>InputData[[#This Row],[SELLING PRICE]]*InputData[[#This Row],[QUANTITY]]*((1-InputData[[#This Row],[DISCOUNT %]]))</f>
        <v>142.80000000000001</v>
      </c>
      <c r="N443">
        <f>DAY(InputData[[#This Row],[DATE]])</f>
        <v>4</v>
      </c>
      <c r="O443" t="str">
        <f>TEXT(InputData[[#This Row],[DATE]],"mmm")</f>
        <v>Sep</v>
      </c>
      <c r="P443">
        <f t="shared" si="6"/>
        <v>2022</v>
      </c>
    </row>
    <row r="444" spans="1:16">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0">
        <f>VLOOKUP(InputData[[#This Row],[PRODUCT ID]],MasterData[],5,0)</f>
        <v>133</v>
      </c>
      <c r="K444" s="10">
        <f>VLOOKUP(InputData[[#This Row],[PRODUCT ID]],MasterData[],6,0)</f>
        <v>155.61000000000001</v>
      </c>
      <c r="L444" s="10">
        <f>InputData[[#This Row],[BUYING PRIZE]]*InputData[[#This Row],[QUANTITY]]</f>
        <v>1596</v>
      </c>
      <c r="M444" s="10">
        <f>InputData[[#This Row],[SELLING PRICE]]*InputData[[#This Row],[QUANTITY]]*((1-InputData[[#This Row],[DISCOUNT %]]))</f>
        <v>1867.3200000000002</v>
      </c>
      <c r="N444">
        <f>DAY(InputData[[#This Row],[DATE]])</f>
        <v>6</v>
      </c>
      <c r="O444" t="str">
        <f>TEXT(InputData[[#This Row],[DATE]],"mmm")</f>
        <v>Sep</v>
      </c>
      <c r="P444">
        <f t="shared" si="6"/>
        <v>2022</v>
      </c>
    </row>
    <row r="445" spans="1:16">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0">
        <f>VLOOKUP(InputData[[#This Row],[PRODUCT ID]],MasterData[],5,0)</f>
        <v>138</v>
      </c>
      <c r="K445" s="10">
        <f>VLOOKUP(InputData[[#This Row],[PRODUCT ID]],MasterData[],6,0)</f>
        <v>173.88</v>
      </c>
      <c r="L445" s="10">
        <f>InputData[[#This Row],[BUYING PRIZE]]*InputData[[#This Row],[QUANTITY]]</f>
        <v>1242</v>
      </c>
      <c r="M445" s="10">
        <f>InputData[[#This Row],[SELLING PRICE]]*InputData[[#This Row],[QUANTITY]]*((1-InputData[[#This Row],[DISCOUNT %]]))</f>
        <v>1564.92</v>
      </c>
      <c r="N445">
        <f>DAY(InputData[[#This Row],[DATE]])</f>
        <v>9</v>
      </c>
      <c r="O445" t="str">
        <f>TEXT(InputData[[#This Row],[DATE]],"mmm")</f>
        <v>Sep</v>
      </c>
      <c r="P445">
        <f t="shared" si="6"/>
        <v>2022</v>
      </c>
    </row>
    <row r="446" spans="1:16">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0">
        <f>VLOOKUP(InputData[[#This Row],[PRODUCT ID]],MasterData[],5,0)</f>
        <v>71</v>
      </c>
      <c r="K446" s="10">
        <f>VLOOKUP(InputData[[#This Row],[PRODUCT ID]],MasterData[],6,0)</f>
        <v>80.94</v>
      </c>
      <c r="L446" s="10">
        <f>InputData[[#This Row],[BUYING PRIZE]]*InputData[[#This Row],[QUANTITY]]</f>
        <v>213</v>
      </c>
      <c r="M446" s="10">
        <f>InputData[[#This Row],[SELLING PRICE]]*InputData[[#This Row],[QUANTITY]]*((1-InputData[[#This Row],[DISCOUNT %]]))</f>
        <v>242.82</v>
      </c>
      <c r="N446">
        <f>DAY(InputData[[#This Row],[DATE]])</f>
        <v>9</v>
      </c>
      <c r="O446" t="str">
        <f>TEXT(InputData[[#This Row],[DATE]],"mmm")</f>
        <v>Sep</v>
      </c>
      <c r="P446">
        <f t="shared" si="6"/>
        <v>2022</v>
      </c>
    </row>
    <row r="447" spans="1:16">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0">
        <f>VLOOKUP(InputData[[#This Row],[PRODUCT ID]],MasterData[],5,0)</f>
        <v>5</v>
      </c>
      <c r="K447" s="10">
        <f>VLOOKUP(InputData[[#This Row],[PRODUCT ID]],MasterData[],6,0)</f>
        <v>6.7</v>
      </c>
      <c r="L447" s="10">
        <f>InputData[[#This Row],[BUYING PRIZE]]*InputData[[#This Row],[QUANTITY]]</f>
        <v>75</v>
      </c>
      <c r="M447" s="10">
        <f>InputData[[#This Row],[SELLING PRICE]]*InputData[[#This Row],[QUANTITY]]*((1-InputData[[#This Row],[DISCOUNT %]]))</f>
        <v>100.5</v>
      </c>
      <c r="N447">
        <f>DAY(InputData[[#This Row],[DATE]])</f>
        <v>10</v>
      </c>
      <c r="O447" t="str">
        <f>TEXT(InputData[[#This Row],[DATE]],"mmm")</f>
        <v>Sep</v>
      </c>
      <c r="P447">
        <f t="shared" si="6"/>
        <v>2022</v>
      </c>
    </row>
    <row r="448" spans="1:16">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0">
        <f>VLOOKUP(InputData[[#This Row],[PRODUCT ID]],MasterData[],5,0)</f>
        <v>72</v>
      </c>
      <c r="K448" s="10">
        <f>VLOOKUP(InputData[[#This Row],[PRODUCT ID]],MasterData[],6,0)</f>
        <v>79.92</v>
      </c>
      <c r="L448" s="10">
        <f>InputData[[#This Row],[BUYING PRIZE]]*InputData[[#This Row],[QUANTITY]]</f>
        <v>288</v>
      </c>
      <c r="M448" s="10">
        <f>InputData[[#This Row],[SELLING PRICE]]*InputData[[#This Row],[QUANTITY]]*((1-InputData[[#This Row],[DISCOUNT %]]))</f>
        <v>319.68</v>
      </c>
      <c r="N448">
        <f>DAY(InputData[[#This Row],[DATE]])</f>
        <v>10</v>
      </c>
      <c r="O448" t="str">
        <f>TEXT(InputData[[#This Row],[DATE]],"mmm")</f>
        <v>Sep</v>
      </c>
      <c r="P448">
        <f t="shared" si="6"/>
        <v>2022</v>
      </c>
    </row>
    <row r="449" spans="1:16">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0">
        <f>VLOOKUP(InputData[[#This Row],[PRODUCT ID]],MasterData[],5,0)</f>
        <v>47</v>
      </c>
      <c r="K449" s="10">
        <f>VLOOKUP(InputData[[#This Row],[PRODUCT ID]],MasterData[],6,0)</f>
        <v>53.11</v>
      </c>
      <c r="L449" s="10">
        <f>InputData[[#This Row],[BUYING PRIZE]]*InputData[[#This Row],[QUANTITY]]</f>
        <v>141</v>
      </c>
      <c r="M449" s="10">
        <f>InputData[[#This Row],[SELLING PRICE]]*InputData[[#This Row],[QUANTITY]]*((1-InputData[[#This Row],[DISCOUNT %]]))</f>
        <v>159.32999999999998</v>
      </c>
      <c r="N449">
        <f>DAY(InputData[[#This Row],[DATE]])</f>
        <v>14</v>
      </c>
      <c r="O449" t="str">
        <f>TEXT(InputData[[#This Row],[DATE]],"mmm")</f>
        <v>Sep</v>
      </c>
      <c r="P449">
        <f t="shared" si="6"/>
        <v>2022</v>
      </c>
    </row>
    <row r="450" spans="1:16">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0">
        <f>VLOOKUP(InputData[[#This Row],[PRODUCT ID]],MasterData[],5,0)</f>
        <v>67</v>
      </c>
      <c r="K450" s="10">
        <f>VLOOKUP(InputData[[#This Row],[PRODUCT ID]],MasterData[],6,0)</f>
        <v>85.76</v>
      </c>
      <c r="L450" s="10">
        <f>InputData[[#This Row],[BUYING PRIZE]]*InputData[[#This Row],[QUANTITY]]</f>
        <v>1005</v>
      </c>
      <c r="M450" s="10">
        <f>InputData[[#This Row],[SELLING PRICE]]*InputData[[#This Row],[QUANTITY]]*((1-InputData[[#This Row],[DISCOUNT %]]))</f>
        <v>1286.4000000000001</v>
      </c>
      <c r="N450">
        <f>DAY(InputData[[#This Row],[DATE]])</f>
        <v>15</v>
      </c>
      <c r="O450" t="str">
        <f>TEXT(InputData[[#This Row],[DATE]],"mmm")</f>
        <v>Sep</v>
      </c>
      <c r="P450">
        <f t="shared" ref="P450:P513" si="7">YEAR(A450)</f>
        <v>2022</v>
      </c>
    </row>
    <row r="451" spans="1:16">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0">
        <f>VLOOKUP(InputData[[#This Row],[PRODUCT ID]],MasterData[],5,0)</f>
        <v>18</v>
      </c>
      <c r="K451" s="10">
        <f>VLOOKUP(InputData[[#This Row],[PRODUCT ID]],MasterData[],6,0)</f>
        <v>24.66</v>
      </c>
      <c r="L451" s="10">
        <f>InputData[[#This Row],[BUYING PRIZE]]*InputData[[#This Row],[QUANTITY]]</f>
        <v>252</v>
      </c>
      <c r="M451" s="10">
        <f>InputData[[#This Row],[SELLING PRICE]]*InputData[[#This Row],[QUANTITY]]*((1-InputData[[#This Row],[DISCOUNT %]]))</f>
        <v>345.24</v>
      </c>
      <c r="N451">
        <f>DAY(InputData[[#This Row],[DATE]])</f>
        <v>18</v>
      </c>
      <c r="O451" t="str">
        <f>TEXT(InputData[[#This Row],[DATE]],"mmm")</f>
        <v>Sep</v>
      </c>
      <c r="P451">
        <f t="shared" si="7"/>
        <v>2022</v>
      </c>
    </row>
    <row r="452" spans="1:16">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0">
        <f>VLOOKUP(InputData[[#This Row],[PRODUCT ID]],MasterData[],5,0)</f>
        <v>95</v>
      </c>
      <c r="K452" s="10">
        <f>VLOOKUP(InputData[[#This Row],[PRODUCT ID]],MasterData[],6,0)</f>
        <v>119.7</v>
      </c>
      <c r="L452" s="10">
        <f>InputData[[#This Row],[BUYING PRIZE]]*InputData[[#This Row],[QUANTITY]]</f>
        <v>760</v>
      </c>
      <c r="M452" s="10">
        <f>InputData[[#This Row],[SELLING PRICE]]*InputData[[#This Row],[QUANTITY]]*((1-InputData[[#This Row],[DISCOUNT %]]))</f>
        <v>957.6</v>
      </c>
      <c r="N452">
        <f>DAY(InputData[[#This Row],[DATE]])</f>
        <v>19</v>
      </c>
      <c r="O452" t="str">
        <f>TEXT(InputData[[#This Row],[DATE]],"mmm")</f>
        <v>Sep</v>
      </c>
      <c r="P452">
        <f t="shared" si="7"/>
        <v>2022</v>
      </c>
    </row>
    <row r="453" spans="1:16">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0">
        <f>VLOOKUP(InputData[[#This Row],[PRODUCT ID]],MasterData[],5,0)</f>
        <v>95</v>
      </c>
      <c r="K453" s="10">
        <f>VLOOKUP(InputData[[#This Row],[PRODUCT ID]],MasterData[],6,0)</f>
        <v>119.7</v>
      </c>
      <c r="L453" s="10">
        <f>InputData[[#This Row],[BUYING PRIZE]]*InputData[[#This Row],[QUANTITY]]</f>
        <v>570</v>
      </c>
      <c r="M453" s="10">
        <f>InputData[[#This Row],[SELLING PRICE]]*InputData[[#This Row],[QUANTITY]]*((1-InputData[[#This Row],[DISCOUNT %]]))</f>
        <v>718.2</v>
      </c>
      <c r="N453">
        <f>DAY(InputData[[#This Row],[DATE]])</f>
        <v>20</v>
      </c>
      <c r="O453" t="str">
        <f>TEXT(InputData[[#This Row],[DATE]],"mmm")</f>
        <v>Sep</v>
      </c>
      <c r="P453">
        <f t="shared" si="7"/>
        <v>2022</v>
      </c>
    </row>
    <row r="454" spans="1:16">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0">
        <f>VLOOKUP(InputData[[#This Row],[PRODUCT ID]],MasterData[],5,0)</f>
        <v>98</v>
      </c>
      <c r="K454" s="10">
        <f>VLOOKUP(InputData[[#This Row],[PRODUCT ID]],MasterData[],6,0)</f>
        <v>103.88</v>
      </c>
      <c r="L454" s="10">
        <f>InputData[[#This Row],[BUYING PRIZE]]*InputData[[#This Row],[QUANTITY]]</f>
        <v>980</v>
      </c>
      <c r="M454" s="10">
        <f>InputData[[#This Row],[SELLING PRICE]]*InputData[[#This Row],[QUANTITY]]*((1-InputData[[#This Row],[DISCOUNT %]]))</f>
        <v>1038.8</v>
      </c>
      <c r="N454">
        <f>DAY(InputData[[#This Row],[DATE]])</f>
        <v>20</v>
      </c>
      <c r="O454" t="str">
        <f>TEXT(InputData[[#This Row],[DATE]],"mmm")</f>
        <v>Sep</v>
      </c>
      <c r="P454">
        <f t="shared" si="7"/>
        <v>2022</v>
      </c>
    </row>
    <row r="455" spans="1:16">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0">
        <f>VLOOKUP(InputData[[#This Row],[PRODUCT ID]],MasterData[],5,0)</f>
        <v>37</v>
      </c>
      <c r="K455" s="10">
        <f>VLOOKUP(InputData[[#This Row],[PRODUCT ID]],MasterData[],6,0)</f>
        <v>49.21</v>
      </c>
      <c r="L455" s="10">
        <f>InputData[[#This Row],[BUYING PRIZE]]*InputData[[#This Row],[QUANTITY]]</f>
        <v>518</v>
      </c>
      <c r="M455" s="10">
        <f>InputData[[#This Row],[SELLING PRICE]]*InputData[[#This Row],[QUANTITY]]*((1-InputData[[#This Row],[DISCOUNT %]]))</f>
        <v>688.94</v>
      </c>
      <c r="N455">
        <f>DAY(InputData[[#This Row],[DATE]])</f>
        <v>21</v>
      </c>
      <c r="O455" t="str">
        <f>TEXT(InputData[[#This Row],[DATE]],"mmm")</f>
        <v>Sep</v>
      </c>
      <c r="P455">
        <f t="shared" si="7"/>
        <v>2022</v>
      </c>
    </row>
    <row r="456" spans="1:16">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0">
        <f>VLOOKUP(InputData[[#This Row],[PRODUCT ID]],MasterData[],5,0)</f>
        <v>18</v>
      </c>
      <c r="K456" s="10">
        <f>VLOOKUP(InputData[[#This Row],[PRODUCT ID]],MasterData[],6,0)</f>
        <v>24.66</v>
      </c>
      <c r="L456" s="10">
        <f>InputData[[#This Row],[BUYING PRIZE]]*InputData[[#This Row],[QUANTITY]]</f>
        <v>90</v>
      </c>
      <c r="M456" s="10">
        <f>InputData[[#This Row],[SELLING PRICE]]*InputData[[#This Row],[QUANTITY]]*((1-InputData[[#This Row],[DISCOUNT %]]))</f>
        <v>123.3</v>
      </c>
      <c r="N456">
        <f>DAY(InputData[[#This Row],[DATE]])</f>
        <v>21</v>
      </c>
      <c r="O456" t="str">
        <f>TEXT(InputData[[#This Row],[DATE]],"mmm")</f>
        <v>Sep</v>
      </c>
      <c r="P456">
        <f t="shared" si="7"/>
        <v>2022</v>
      </c>
    </row>
    <row r="457" spans="1:16">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0">
        <f>VLOOKUP(InputData[[#This Row],[PRODUCT ID]],MasterData[],5,0)</f>
        <v>67</v>
      </c>
      <c r="K457" s="10">
        <f>VLOOKUP(InputData[[#This Row],[PRODUCT ID]],MasterData[],6,0)</f>
        <v>83.08</v>
      </c>
      <c r="L457" s="10">
        <f>InputData[[#This Row],[BUYING PRIZE]]*InputData[[#This Row],[QUANTITY]]</f>
        <v>804</v>
      </c>
      <c r="M457" s="10">
        <f>InputData[[#This Row],[SELLING PRICE]]*InputData[[#This Row],[QUANTITY]]*((1-InputData[[#This Row],[DISCOUNT %]]))</f>
        <v>996.96</v>
      </c>
      <c r="N457">
        <f>DAY(InputData[[#This Row],[DATE]])</f>
        <v>22</v>
      </c>
      <c r="O457" t="str">
        <f>TEXT(InputData[[#This Row],[DATE]],"mmm")</f>
        <v>Sep</v>
      </c>
      <c r="P457">
        <f t="shared" si="7"/>
        <v>2022</v>
      </c>
    </row>
    <row r="458" spans="1:16">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0">
        <f>VLOOKUP(InputData[[#This Row],[PRODUCT ID]],MasterData[],5,0)</f>
        <v>73</v>
      </c>
      <c r="K458" s="10">
        <f>VLOOKUP(InputData[[#This Row],[PRODUCT ID]],MasterData[],6,0)</f>
        <v>94.17</v>
      </c>
      <c r="L458" s="10">
        <f>InputData[[#This Row],[BUYING PRIZE]]*InputData[[#This Row],[QUANTITY]]</f>
        <v>876</v>
      </c>
      <c r="M458" s="10">
        <f>InputData[[#This Row],[SELLING PRICE]]*InputData[[#This Row],[QUANTITY]]*((1-InputData[[#This Row],[DISCOUNT %]]))</f>
        <v>1130.04</v>
      </c>
      <c r="N458">
        <f>DAY(InputData[[#This Row],[DATE]])</f>
        <v>23</v>
      </c>
      <c r="O458" t="str">
        <f>TEXT(InputData[[#This Row],[DATE]],"mmm")</f>
        <v>Sep</v>
      </c>
      <c r="P458">
        <f t="shared" si="7"/>
        <v>2022</v>
      </c>
    </row>
    <row r="459" spans="1:16">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0">
        <f>VLOOKUP(InputData[[#This Row],[PRODUCT ID]],MasterData[],5,0)</f>
        <v>89</v>
      </c>
      <c r="K459" s="10">
        <f>VLOOKUP(InputData[[#This Row],[PRODUCT ID]],MasterData[],6,0)</f>
        <v>117.48</v>
      </c>
      <c r="L459" s="10">
        <f>InputData[[#This Row],[BUYING PRIZE]]*InputData[[#This Row],[QUANTITY]]</f>
        <v>1246</v>
      </c>
      <c r="M459" s="10">
        <f>InputData[[#This Row],[SELLING PRICE]]*InputData[[#This Row],[QUANTITY]]*((1-InputData[[#This Row],[DISCOUNT %]]))</f>
        <v>1644.72</v>
      </c>
      <c r="N459">
        <f>DAY(InputData[[#This Row],[DATE]])</f>
        <v>24</v>
      </c>
      <c r="O459" t="str">
        <f>TEXT(InputData[[#This Row],[DATE]],"mmm")</f>
        <v>Sep</v>
      </c>
      <c r="P459">
        <f t="shared" si="7"/>
        <v>2022</v>
      </c>
    </row>
    <row r="460" spans="1:16">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0">
        <f>VLOOKUP(InputData[[#This Row],[PRODUCT ID]],MasterData[],5,0)</f>
        <v>89</v>
      </c>
      <c r="K460" s="10">
        <f>VLOOKUP(InputData[[#This Row],[PRODUCT ID]],MasterData[],6,0)</f>
        <v>117.48</v>
      </c>
      <c r="L460" s="10">
        <f>InputData[[#This Row],[BUYING PRIZE]]*InputData[[#This Row],[QUANTITY]]</f>
        <v>712</v>
      </c>
      <c r="M460" s="10">
        <f>InputData[[#This Row],[SELLING PRICE]]*InputData[[#This Row],[QUANTITY]]*((1-InputData[[#This Row],[DISCOUNT %]]))</f>
        <v>939.84</v>
      </c>
      <c r="N460">
        <f>DAY(InputData[[#This Row],[DATE]])</f>
        <v>24</v>
      </c>
      <c r="O460" t="str">
        <f>TEXT(InputData[[#This Row],[DATE]],"mmm")</f>
        <v>Sep</v>
      </c>
      <c r="P460">
        <f t="shared" si="7"/>
        <v>2022</v>
      </c>
    </row>
    <row r="461" spans="1:16">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0">
        <f>VLOOKUP(InputData[[#This Row],[PRODUCT ID]],MasterData[],5,0)</f>
        <v>90</v>
      </c>
      <c r="K461" s="10">
        <f>VLOOKUP(InputData[[#This Row],[PRODUCT ID]],MasterData[],6,0)</f>
        <v>96.3</v>
      </c>
      <c r="L461" s="10">
        <f>InputData[[#This Row],[BUYING PRIZE]]*InputData[[#This Row],[QUANTITY]]</f>
        <v>360</v>
      </c>
      <c r="M461" s="10">
        <f>InputData[[#This Row],[SELLING PRICE]]*InputData[[#This Row],[QUANTITY]]*((1-InputData[[#This Row],[DISCOUNT %]]))</f>
        <v>385.2</v>
      </c>
      <c r="N461">
        <f>DAY(InputData[[#This Row],[DATE]])</f>
        <v>27</v>
      </c>
      <c r="O461" t="str">
        <f>TEXT(InputData[[#This Row],[DATE]],"mmm")</f>
        <v>Sep</v>
      </c>
      <c r="P461">
        <f t="shared" si="7"/>
        <v>2022</v>
      </c>
    </row>
    <row r="462" spans="1:16">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0">
        <f>VLOOKUP(InputData[[#This Row],[PRODUCT ID]],MasterData[],5,0)</f>
        <v>76</v>
      </c>
      <c r="K462" s="10">
        <f>VLOOKUP(InputData[[#This Row],[PRODUCT ID]],MasterData[],6,0)</f>
        <v>82.08</v>
      </c>
      <c r="L462" s="10">
        <f>InputData[[#This Row],[BUYING PRIZE]]*InputData[[#This Row],[QUANTITY]]</f>
        <v>684</v>
      </c>
      <c r="M462" s="10">
        <f>InputData[[#This Row],[SELLING PRICE]]*InputData[[#This Row],[QUANTITY]]*((1-InputData[[#This Row],[DISCOUNT %]]))</f>
        <v>738.72</v>
      </c>
      <c r="N462">
        <f>DAY(InputData[[#This Row],[DATE]])</f>
        <v>27</v>
      </c>
      <c r="O462" t="str">
        <f>TEXT(InputData[[#This Row],[DATE]],"mmm")</f>
        <v>Sep</v>
      </c>
      <c r="P462">
        <f t="shared" si="7"/>
        <v>2022</v>
      </c>
    </row>
    <row r="463" spans="1:16">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0">
        <f>VLOOKUP(InputData[[#This Row],[PRODUCT ID]],MasterData[],5,0)</f>
        <v>72</v>
      </c>
      <c r="K463" s="10">
        <f>VLOOKUP(InputData[[#This Row],[PRODUCT ID]],MasterData[],6,0)</f>
        <v>79.92</v>
      </c>
      <c r="L463" s="10">
        <f>InputData[[#This Row],[BUYING PRIZE]]*InputData[[#This Row],[QUANTITY]]</f>
        <v>216</v>
      </c>
      <c r="M463" s="10">
        <f>InputData[[#This Row],[SELLING PRICE]]*InputData[[#This Row],[QUANTITY]]*((1-InputData[[#This Row],[DISCOUNT %]]))</f>
        <v>239.76</v>
      </c>
      <c r="N463">
        <f>DAY(InputData[[#This Row],[DATE]])</f>
        <v>27</v>
      </c>
      <c r="O463" t="str">
        <f>TEXT(InputData[[#This Row],[DATE]],"mmm")</f>
        <v>Sep</v>
      </c>
      <c r="P463">
        <f t="shared" si="7"/>
        <v>2022</v>
      </c>
    </row>
    <row r="464" spans="1:16">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0">
        <f>VLOOKUP(InputData[[#This Row],[PRODUCT ID]],MasterData[],5,0)</f>
        <v>55</v>
      </c>
      <c r="K464" s="10">
        <f>VLOOKUP(InputData[[#This Row],[PRODUCT ID]],MasterData[],6,0)</f>
        <v>58.3</v>
      </c>
      <c r="L464" s="10">
        <f>InputData[[#This Row],[BUYING PRIZE]]*InputData[[#This Row],[QUANTITY]]</f>
        <v>715</v>
      </c>
      <c r="M464" s="10">
        <f>InputData[[#This Row],[SELLING PRICE]]*InputData[[#This Row],[QUANTITY]]*((1-InputData[[#This Row],[DISCOUNT %]]))</f>
        <v>757.9</v>
      </c>
      <c r="N464">
        <f>DAY(InputData[[#This Row],[DATE]])</f>
        <v>29</v>
      </c>
      <c r="O464" t="str">
        <f>TEXT(InputData[[#This Row],[DATE]],"mmm")</f>
        <v>Sep</v>
      </c>
      <c r="P464">
        <f t="shared" si="7"/>
        <v>2022</v>
      </c>
    </row>
    <row r="465" spans="1:16">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0">
        <f>VLOOKUP(InputData[[#This Row],[PRODUCT ID]],MasterData[],5,0)</f>
        <v>44</v>
      </c>
      <c r="K465" s="10">
        <f>VLOOKUP(InputData[[#This Row],[PRODUCT ID]],MasterData[],6,0)</f>
        <v>48.4</v>
      </c>
      <c r="L465" s="10">
        <f>InputData[[#This Row],[BUYING PRIZE]]*InputData[[#This Row],[QUANTITY]]</f>
        <v>220</v>
      </c>
      <c r="M465" s="10">
        <f>InputData[[#This Row],[SELLING PRICE]]*InputData[[#This Row],[QUANTITY]]*((1-InputData[[#This Row],[DISCOUNT %]]))</f>
        <v>242</v>
      </c>
      <c r="N465">
        <f>DAY(InputData[[#This Row],[DATE]])</f>
        <v>3</v>
      </c>
      <c r="O465" t="str">
        <f>TEXT(InputData[[#This Row],[DATE]],"mmm")</f>
        <v>Oct</v>
      </c>
      <c r="P465">
        <f t="shared" si="7"/>
        <v>2022</v>
      </c>
    </row>
    <row r="466" spans="1:16">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0">
        <f>VLOOKUP(InputData[[#This Row],[PRODUCT ID]],MasterData[],5,0)</f>
        <v>43</v>
      </c>
      <c r="K466" s="10">
        <f>VLOOKUP(InputData[[#This Row],[PRODUCT ID]],MasterData[],6,0)</f>
        <v>47.730000000000004</v>
      </c>
      <c r="L466" s="10">
        <f>InputData[[#This Row],[BUYING PRIZE]]*InputData[[#This Row],[QUANTITY]]</f>
        <v>645</v>
      </c>
      <c r="M466" s="10">
        <f>InputData[[#This Row],[SELLING PRICE]]*InputData[[#This Row],[QUANTITY]]*((1-InputData[[#This Row],[DISCOUNT %]]))</f>
        <v>715.95</v>
      </c>
      <c r="N466">
        <f>DAY(InputData[[#This Row],[DATE]])</f>
        <v>4</v>
      </c>
      <c r="O466" t="str">
        <f>TEXT(InputData[[#This Row],[DATE]],"mmm")</f>
        <v>Oct</v>
      </c>
      <c r="P466">
        <f t="shared" si="7"/>
        <v>2022</v>
      </c>
    </row>
    <row r="467" spans="1:16">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0">
        <f>VLOOKUP(InputData[[#This Row],[PRODUCT ID]],MasterData[],5,0)</f>
        <v>5</v>
      </c>
      <c r="K467" s="10">
        <f>VLOOKUP(InputData[[#This Row],[PRODUCT ID]],MasterData[],6,0)</f>
        <v>6.7</v>
      </c>
      <c r="L467" s="10">
        <f>InputData[[#This Row],[BUYING PRIZE]]*InputData[[#This Row],[QUANTITY]]</f>
        <v>5</v>
      </c>
      <c r="M467" s="10">
        <f>InputData[[#This Row],[SELLING PRICE]]*InputData[[#This Row],[QUANTITY]]*((1-InputData[[#This Row],[DISCOUNT %]]))</f>
        <v>6.7</v>
      </c>
      <c r="N467">
        <f>DAY(InputData[[#This Row],[DATE]])</f>
        <v>6</v>
      </c>
      <c r="O467" t="str">
        <f>TEXT(InputData[[#This Row],[DATE]],"mmm")</f>
        <v>Oct</v>
      </c>
      <c r="P467">
        <f t="shared" si="7"/>
        <v>2022</v>
      </c>
    </row>
    <row r="468" spans="1:16">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0">
        <f>VLOOKUP(InputData[[#This Row],[PRODUCT ID]],MasterData[],5,0)</f>
        <v>72</v>
      </c>
      <c r="K468" s="10">
        <f>VLOOKUP(InputData[[#This Row],[PRODUCT ID]],MasterData[],6,0)</f>
        <v>79.92</v>
      </c>
      <c r="L468" s="10">
        <f>InputData[[#This Row],[BUYING PRIZE]]*InputData[[#This Row],[QUANTITY]]</f>
        <v>1008</v>
      </c>
      <c r="M468" s="10">
        <f>InputData[[#This Row],[SELLING PRICE]]*InputData[[#This Row],[QUANTITY]]*((1-InputData[[#This Row],[DISCOUNT %]]))</f>
        <v>1118.8800000000001</v>
      </c>
      <c r="N468">
        <f>DAY(InputData[[#This Row],[DATE]])</f>
        <v>9</v>
      </c>
      <c r="O468" t="str">
        <f>TEXT(InputData[[#This Row],[DATE]],"mmm")</f>
        <v>Oct</v>
      </c>
      <c r="P468">
        <f t="shared" si="7"/>
        <v>2022</v>
      </c>
    </row>
    <row r="469" spans="1:16">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0">
        <f>VLOOKUP(InputData[[#This Row],[PRODUCT ID]],MasterData[],5,0)</f>
        <v>150</v>
      </c>
      <c r="K469" s="10">
        <f>VLOOKUP(InputData[[#This Row],[PRODUCT ID]],MasterData[],6,0)</f>
        <v>210</v>
      </c>
      <c r="L469" s="10">
        <f>InputData[[#This Row],[BUYING PRIZE]]*InputData[[#This Row],[QUANTITY]]</f>
        <v>1350</v>
      </c>
      <c r="M469" s="10">
        <f>InputData[[#This Row],[SELLING PRICE]]*InputData[[#This Row],[QUANTITY]]*((1-InputData[[#This Row],[DISCOUNT %]]))</f>
        <v>1890</v>
      </c>
      <c r="N469">
        <f>DAY(InputData[[#This Row],[DATE]])</f>
        <v>10</v>
      </c>
      <c r="O469" t="str">
        <f>TEXT(InputData[[#This Row],[DATE]],"mmm")</f>
        <v>Oct</v>
      </c>
      <c r="P469">
        <f t="shared" si="7"/>
        <v>2022</v>
      </c>
    </row>
    <row r="470" spans="1:16">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0">
        <f>VLOOKUP(InputData[[#This Row],[PRODUCT ID]],MasterData[],5,0)</f>
        <v>76</v>
      </c>
      <c r="K470" s="10">
        <f>VLOOKUP(InputData[[#This Row],[PRODUCT ID]],MasterData[],6,0)</f>
        <v>82.08</v>
      </c>
      <c r="L470" s="10">
        <f>InputData[[#This Row],[BUYING PRIZE]]*InputData[[#This Row],[QUANTITY]]</f>
        <v>912</v>
      </c>
      <c r="M470" s="10">
        <f>InputData[[#This Row],[SELLING PRICE]]*InputData[[#This Row],[QUANTITY]]*((1-InputData[[#This Row],[DISCOUNT %]]))</f>
        <v>984.96</v>
      </c>
      <c r="N470">
        <f>DAY(InputData[[#This Row],[DATE]])</f>
        <v>10</v>
      </c>
      <c r="O470" t="str">
        <f>TEXT(InputData[[#This Row],[DATE]],"mmm")</f>
        <v>Oct</v>
      </c>
      <c r="P470">
        <f t="shared" si="7"/>
        <v>2022</v>
      </c>
    </row>
    <row r="471" spans="1:16">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0">
        <f>VLOOKUP(InputData[[#This Row],[PRODUCT ID]],MasterData[],5,0)</f>
        <v>83</v>
      </c>
      <c r="K471" s="10">
        <f>VLOOKUP(InputData[[#This Row],[PRODUCT ID]],MasterData[],6,0)</f>
        <v>94.62</v>
      </c>
      <c r="L471" s="10">
        <f>InputData[[#This Row],[BUYING PRIZE]]*InputData[[#This Row],[QUANTITY]]</f>
        <v>830</v>
      </c>
      <c r="M471" s="10">
        <f>InputData[[#This Row],[SELLING PRICE]]*InputData[[#This Row],[QUANTITY]]*((1-InputData[[#This Row],[DISCOUNT %]]))</f>
        <v>946.2</v>
      </c>
      <c r="N471">
        <f>DAY(InputData[[#This Row],[DATE]])</f>
        <v>11</v>
      </c>
      <c r="O471" t="str">
        <f>TEXT(InputData[[#This Row],[DATE]],"mmm")</f>
        <v>Oct</v>
      </c>
      <c r="P471">
        <f t="shared" si="7"/>
        <v>2022</v>
      </c>
    </row>
    <row r="472" spans="1:16">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0">
        <f>VLOOKUP(InputData[[#This Row],[PRODUCT ID]],MasterData[],5,0)</f>
        <v>105</v>
      </c>
      <c r="K472" s="10">
        <f>VLOOKUP(InputData[[#This Row],[PRODUCT ID]],MasterData[],6,0)</f>
        <v>142.80000000000001</v>
      </c>
      <c r="L472" s="10">
        <f>InputData[[#This Row],[BUYING PRIZE]]*InputData[[#This Row],[QUANTITY]]</f>
        <v>1575</v>
      </c>
      <c r="M472" s="10">
        <f>InputData[[#This Row],[SELLING PRICE]]*InputData[[#This Row],[QUANTITY]]*((1-InputData[[#This Row],[DISCOUNT %]]))</f>
        <v>2142</v>
      </c>
      <c r="N472">
        <f>DAY(InputData[[#This Row],[DATE]])</f>
        <v>13</v>
      </c>
      <c r="O472" t="str">
        <f>TEXT(InputData[[#This Row],[DATE]],"mmm")</f>
        <v>Oct</v>
      </c>
      <c r="P472">
        <f t="shared" si="7"/>
        <v>2022</v>
      </c>
    </row>
    <row r="473" spans="1:16">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0">
        <f>VLOOKUP(InputData[[#This Row],[PRODUCT ID]],MasterData[],5,0)</f>
        <v>76</v>
      </c>
      <c r="K473" s="10">
        <f>VLOOKUP(InputData[[#This Row],[PRODUCT ID]],MasterData[],6,0)</f>
        <v>82.08</v>
      </c>
      <c r="L473" s="10">
        <f>InputData[[#This Row],[BUYING PRIZE]]*InputData[[#This Row],[QUANTITY]]</f>
        <v>1140</v>
      </c>
      <c r="M473" s="10">
        <f>InputData[[#This Row],[SELLING PRICE]]*InputData[[#This Row],[QUANTITY]]*((1-InputData[[#This Row],[DISCOUNT %]]))</f>
        <v>1231.2</v>
      </c>
      <c r="N473">
        <f>DAY(InputData[[#This Row],[DATE]])</f>
        <v>14</v>
      </c>
      <c r="O473" t="str">
        <f>TEXT(InputData[[#This Row],[DATE]],"mmm")</f>
        <v>Oct</v>
      </c>
      <c r="P473">
        <f t="shared" si="7"/>
        <v>2022</v>
      </c>
    </row>
    <row r="474" spans="1:16">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0">
        <f>VLOOKUP(InputData[[#This Row],[PRODUCT ID]],MasterData[],5,0)</f>
        <v>12</v>
      </c>
      <c r="K474" s="10">
        <f>VLOOKUP(InputData[[#This Row],[PRODUCT ID]],MasterData[],6,0)</f>
        <v>15.719999999999999</v>
      </c>
      <c r="L474" s="10">
        <f>InputData[[#This Row],[BUYING PRIZE]]*InputData[[#This Row],[QUANTITY]]</f>
        <v>120</v>
      </c>
      <c r="M474" s="10">
        <f>InputData[[#This Row],[SELLING PRICE]]*InputData[[#This Row],[QUANTITY]]*((1-InputData[[#This Row],[DISCOUNT %]]))</f>
        <v>157.19999999999999</v>
      </c>
      <c r="N474">
        <f>DAY(InputData[[#This Row],[DATE]])</f>
        <v>15</v>
      </c>
      <c r="O474" t="str">
        <f>TEXT(InputData[[#This Row],[DATE]],"mmm")</f>
        <v>Oct</v>
      </c>
      <c r="P474">
        <f t="shared" si="7"/>
        <v>2022</v>
      </c>
    </row>
    <row r="475" spans="1:16">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0">
        <f>VLOOKUP(InputData[[#This Row],[PRODUCT ID]],MasterData[],5,0)</f>
        <v>90</v>
      </c>
      <c r="K475" s="10">
        <f>VLOOKUP(InputData[[#This Row],[PRODUCT ID]],MasterData[],6,0)</f>
        <v>96.3</v>
      </c>
      <c r="L475" s="10">
        <f>InputData[[#This Row],[BUYING PRIZE]]*InputData[[#This Row],[QUANTITY]]</f>
        <v>270</v>
      </c>
      <c r="M475" s="10">
        <f>InputData[[#This Row],[SELLING PRICE]]*InputData[[#This Row],[QUANTITY]]*((1-InputData[[#This Row],[DISCOUNT %]]))</f>
        <v>288.89999999999998</v>
      </c>
      <c r="N475">
        <f>DAY(InputData[[#This Row],[DATE]])</f>
        <v>16</v>
      </c>
      <c r="O475" t="str">
        <f>TEXT(InputData[[#This Row],[DATE]],"mmm")</f>
        <v>Oct</v>
      </c>
      <c r="P475">
        <f t="shared" si="7"/>
        <v>2022</v>
      </c>
    </row>
    <row r="476" spans="1:16">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0">
        <f>VLOOKUP(InputData[[#This Row],[PRODUCT ID]],MasterData[],5,0)</f>
        <v>144</v>
      </c>
      <c r="K476" s="10">
        <f>VLOOKUP(InputData[[#This Row],[PRODUCT ID]],MasterData[],6,0)</f>
        <v>156.96</v>
      </c>
      <c r="L476" s="10">
        <f>InputData[[#This Row],[BUYING PRIZE]]*InputData[[#This Row],[QUANTITY]]</f>
        <v>2016</v>
      </c>
      <c r="M476" s="10">
        <f>InputData[[#This Row],[SELLING PRICE]]*InputData[[#This Row],[QUANTITY]]*((1-InputData[[#This Row],[DISCOUNT %]]))</f>
        <v>2197.44</v>
      </c>
      <c r="N476">
        <f>DAY(InputData[[#This Row],[DATE]])</f>
        <v>23</v>
      </c>
      <c r="O476" t="str">
        <f>TEXT(InputData[[#This Row],[DATE]],"mmm")</f>
        <v>Oct</v>
      </c>
      <c r="P476">
        <f t="shared" si="7"/>
        <v>2022</v>
      </c>
    </row>
    <row r="477" spans="1:16">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0">
        <f>VLOOKUP(InputData[[#This Row],[PRODUCT ID]],MasterData[],5,0)</f>
        <v>120</v>
      </c>
      <c r="K477" s="10">
        <f>VLOOKUP(InputData[[#This Row],[PRODUCT ID]],MasterData[],6,0)</f>
        <v>162</v>
      </c>
      <c r="L477" s="10">
        <f>InputData[[#This Row],[BUYING PRIZE]]*InputData[[#This Row],[QUANTITY]]</f>
        <v>360</v>
      </c>
      <c r="M477" s="10">
        <f>InputData[[#This Row],[SELLING PRICE]]*InputData[[#This Row],[QUANTITY]]*((1-InputData[[#This Row],[DISCOUNT %]]))</f>
        <v>486</v>
      </c>
      <c r="N477">
        <f>DAY(InputData[[#This Row],[DATE]])</f>
        <v>30</v>
      </c>
      <c r="O477" t="str">
        <f>TEXT(InputData[[#This Row],[DATE]],"mmm")</f>
        <v>Oct</v>
      </c>
      <c r="P477">
        <f t="shared" si="7"/>
        <v>2022</v>
      </c>
    </row>
    <row r="478" spans="1:16">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0">
        <f>VLOOKUP(InputData[[#This Row],[PRODUCT ID]],MasterData[],5,0)</f>
        <v>72</v>
      </c>
      <c r="K478" s="10">
        <f>VLOOKUP(InputData[[#This Row],[PRODUCT ID]],MasterData[],6,0)</f>
        <v>79.92</v>
      </c>
      <c r="L478" s="10">
        <f>InputData[[#This Row],[BUYING PRIZE]]*InputData[[#This Row],[QUANTITY]]</f>
        <v>576</v>
      </c>
      <c r="M478" s="10">
        <f>InputData[[#This Row],[SELLING PRICE]]*InputData[[#This Row],[QUANTITY]]*((1-InputData[[#This Row],[DISCOUNT %]]))</f>
        <v>639.36</v>
      </c>
      <c r="N478">
        <f>DAY(InputData[[#This Row],[DATE]])</f>
        <v>31</v>
      </c>
      <c r="O478" t="str">
        <f>TEXT(InputData[[#This Row],[DATE]],"mmm")</f>
        <v>Oct</v>
      </c>
      <c r="P478">
        <f t="shared" si="7"/>
        <v>2022</v>
      </c>
    </row>
    <row r="479" spans="1:16">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0">
        <f>VLOOKUP(InputData[[#This Row],[PRODUCT ID]],MasterData[],5,0)</f>
        <v>73</v>
      </c>
      <c r="K479" s="10">
        <f>VLOOKUP(InputData[[#This Row],[PRODUCT ID]],MasterData[],6,0)</f>
        <v>94.17</v>
      </c>
      <c r="L479" s="10">
        <f>InputData[[#This Row],[BUYING PRIZE]]*InputData[[#This Row],[QUANTITY]]</f>
        <v>1095</v>
      </c>
      <c r="M479" s="10">
        <f>InputData[[#This Row],[SELLING PRICE]]*InputData[[#This Row],[QUANTITY]]*((1-InputData[[#This Row],[DISCOUNT %]]))</f>
        <v>1412.55</v>
      </c>
      <c r="N479">
        <f>DAY(InputData[[#This Row],[DATE]])</f>
        <v>1</v>
      </c>
      <c r="O479" t="str">
        <f>TEXT(InputData[[#This Row],[DATE]],"mmm")</f>
        <v>Nov</v>
      </c>
      <c r="P479">
        <f t="shared" si="7"/>
        <v>2022</v>
      </c>
    </row>
    <row r="480" spans="1:16">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0">
        <f>VLOOKUP(InputData[[#This Row],[PRODUCT ID]],MasterData[],5,0)</f>
        <v>12</v>
      </c>
      <c r="K480" s="10">
        <f>VLOOKUP(InputData[[#This Row],[PRODUCT ID]],MasterData[],6,0)</f>
        <v>15.719999999999999</v>
      </c>
      <c r="L480" s="10">
        <f>InputData[[#This Row],[BUYING PRIZE]]*InputData[[#This Row],[QUANTITY]]</f>
        <v>180</v>
      </c>
      <c r="M480" s="10">
        <f>InputData[[#This Row],[SELLING PRICE]]*InputData[[#This Row],[QUANTITY]]*((1-InputData[[#This Row],[DISCOUNT %]]))</f>
        <v>235.79999999999998</v>
      </c>
      <c r="N480">
        <f>DAY(InputData[[#This Row],[DATE]])</f>
        <v>2</v>
      </c>
      <c r="O480" t="str">
        <f>TEXT(InputData[[#This Row],[DATE]],"mmm")</f>
        <v>Nov</v>
      </c>
      <c r="P480">
        <f t="shared" si="7"/>
        <v>2022</v>
      </c>
    </row>
    <row r="481" spans="1:16">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0">
        <f>VLOOKUP(InputData[[#This Row],[PRODUCT ID]],MasterData[],5,0)</f>
        <v>148</v>
      </c>
      <c r="K481" s="10">
        <f>VLOOKUP(InputData[[#This Row],[PRODUCT ID]],MasterData[],6,0)</f>
        <v>201.28</v>
      </c>
      <c r="L481" s="10">
        <f>InputData[[#This Row],[BUYING PRIZE]]*InputData[[#This Row],[QUANTITY]]</f>
        <v>2220</v>
      </c>
      <c r="M481" s="10">
        <f>InputData[[#This Row],[SELLING PRICE]]*InputData[[#This Row],[QUANTITY]]*((1-InputData[[#This Row],[DISCOUNT %]]))</f>
        <v>3019.2</v>
      </c>
      <c r="N481">
        <f>DAY(InputData[[#This Row],[DATE]])</f>
        <v>2</v>
      </c>
      <c r="O481" t="str">
        <f>TEXT(InputData[[#This Row],[DATE]],"mmm")</f>
        <v>Nov</v>
      </c>
      <c r="P481">
        <f t="shared" si="7"/>
        <v>2022</v>
      </c>
    </row>
    <row r="482" spans="1:16">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0">
        <f>VLOOKUP(InputData[[#This Row],[PRODUCT ID]],MasterData[],5,0)</f>
        <v>5</v>
      </c>
      <c r="K482" s="10">
        <f>VLOOKUP(InputData[[#This Row],[PRODUCT ID]],MasterData[],6,0)</f>
        <v>6.7</v>
      </c>
      <c r="L482" s="10">
        <f>InputData[[#This Row],[BUYING PRIZE]]*InputData[[#This Row],[QUANTITY]]</f>
        <v>25</v>
      </c>
      <c r="M482" s="10">
        <f>InputData[[#This Row],[SELLING PRICE]]*InputData[[#This Row],[QUANTITY]]*((1-InputData[[#This Row],[DISCOUNT %]]))</f>
        <v>33.5</v>
      </c>
      <c r="N482">
        <f>DAY(InputData[[#This Row],[DATE]])</f>
        <v>2</v>
      </c>
      <c r="O482" t="str">
        <f>TEXT(InputData[[#This Row],[DATE]],"mmm")</f>
        <v>Nov</v>
      </c>
      <c r="P482">
        <f t="shared" si="7"/>
        <v>2022</v>
      </c>
    </row>
    <row r="483" spans="1:16">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0">
        <f>VLOOKUP(InputData[[#This Row],[PRODUCT ID]],MasterData[],5,0)</f>
        <v>61</v>
      </c>
      <c r="K483" s="10">
        <f>VLOOKUP(InputData[[#This Row],[PRODUCT ID]],MasterData[],6,0)</f>
        <v>76.25</v>
      </c>
      <c r="L483" s="10">
        <f>InputData[[#This Row],[BUYING PRIZE]]*InputData[[#This Row],[QUANTITY]]</f>
        <v>671</v>
      </c>
      <c r="M483" s="10">
        <f>InputData[[#This Row],[SELLING PRICE]]*InputData[[#This Row],[QUANTITY]]*((1-InputData[[#This Row],[DISCOUNT %]]))</f>
        <v>838.75</v>
      </c>
      <c r="N483">
        <f>DAY(InputData[[#This Row],[DATE]])</f>
        <v>3</v>
      </c>
      <c r="O483" t="str">
        <f>TEXT(InputData[[#This Row],[DATE]],"mmm")</f>
        <v>Nov</v>
      </c>
      <c r="P483">
        <f t="shared" si="7"/>
        <v>2022</v>
      </c>
    </row>
    <row r="484" spans="1:16">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0">
        <f>VLOOKUP(InputData[[#This Row],[PRODUCT ID]],MasterData[],5,0)</f>
        <v>83</v>
      </c>
      <c r="K484" s="10">
        <f>VLOOKUP(InputData[[#This Row],[PRODUCT ID]],MasterData[],6,0)</f>
        <v>94.62</v>
      </c>
      <c r="L484" s="10">
        <f>InputData[[#This Row],[BUYING PRIZE]]*InputData[[#This Row],[QUANTITY]]</f>
        <v>830</v>
      </c>
      <c r="M484" s="10">
        <f>InputData[[#This Row],[SELLING PRICE]]*InputData[[#This Row],[QUANTITY]]*((1-InputData[[#This Row],[DISCOUNT %]]))</f>
        <v>946.2</v>
      </c>
      <c r="N484">
        <f>DAY(InputData[[#This Row],[DATE]])</f>
        <v>4</v>
      </c>
      <c r="O484" t="str">
        <f>TEXT(InputData[[#This Row],[DATE]],"mmm")</f>
        <v>Nov</v>
      </c>
      <c r="P484">
        <f t="shared" si="7"/>
        <v>2022</v>
      </c>
    </row>
    <row r="485" spans="1:16">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0">
        <f>VLOOKUP(InputData[[#This Row],[PRODUCT ID]],MasterData[],5,0)</f>
        <v>150</v>
      </c>
      <c r="K485" s="10">
        <f>VLOOKUP(InputData[[#This Row],[PRODUCT ID]],MasterData[],6,0)</f>
        <v>210</v>
      </c>
      <c r="L485" s="10">
        <f>InputData[[#This Row],[BUYING PRIZE]]*InputData[[#This Row],[QUANTITY]]</f>
        <v>2250</v>
      </c>
      <c r="M485" s="10">
        <f>InputData[[#This Row],[SELLING PRICE]]*InputData[[#This Row],[QUANTITY]]*((1-InputData[[#This Row],[DISCOUNT %]]))</f>
        <v>3150</v>
      </c>
      <c r="N485">
        <f>DAY(InputData[[#This Row],[DATE]])</f>
        <v>5</v>
      </c>
      <c r="O485" t="str">
        <f>TEXT(InputData[[#This Row],[DATE]],"mmm")</f>
        <v>Nov</v>
      </c>
      <c r="P485">
        <f t="shared" si="7"/>
        <v>2022</v>
      </c>
    </row>
    <row r="486" spans="1:16">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0">
        <f>VLOOKUP(InputData[[#This Row],[PRODUCT ID]],MasterData[],5,0)</f>
        <v>67</v>
      </c>
      <c r="K486" s="10">
        <f>VLOOKUP(InputData[[#This Row],[PRODUCT ID]],MasterData[],6,0)</f>
        <v>83.08</v>
      </c>
      <c r="L486" s="10">
        <f>InputData[[#This Row],[BUYING PRIZE]]*InputData[[#This Row],[QUANTITY]]</f>
        <v>871</v>
      </c>
      <c r="M486" s="10">
        <f>InputData[[#This Row],[SELLING PRICE]]*InputData[[#This Row],[QUANTITY]]*((1-InputData[[#This Row],[DISCOUNT %]]))</f>
        <v>1080.04</v>
      </c>
      <c r="N486">
        <f>DAY(InputData[[#This Row],[DATE]])</f>
        <v>6</v>
      </c>
      <c r="O486" t="str">
        <f>TEXT(InputData[[#This Row],[DATE]],"mmm")</f>
        <v>Nov</v>
      </c>
      <c r="P486">
        <f t="shared" si="7"/>
        <v>2022</v>
      </c>
    </row>
    <row r="487" spans="1:16">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0">
        <f>VLOOKUP(InputData[[#This Row],[PRODUCT ID]],MasterData[],5,0)</f>
        <v>12</v>
      </c>
      <c r="K487" s="10">
        <f>VLOOKUP(InputData[[#This Row],[PRODUCT ID]],MasterData[],6,0)</f>
        <v>15.719999999999999</v>
      </c>
      <c r="L487" s="10">
        <f>InputData[[#This Row],[BUYING PRIZE]]*InputData[[#This Row],[QUANTITY]]</f>
        <v>156</v>
      </c>
      <c r="M487" s="10">
        <f>InputData[[#This Row],[SELLING PRICE]]*InputData[[#This Row],[QUANTITY]]*((1-InputData[[#This Row],[DISCOUNT %]]))</f>
        <v>204.35999999999999</v>
      </c>
      <c r="N487">
        <f>DAY(InputData[[#This Row],[DATE]])</f>
        <v>6</v>
      </c>
      <c r="O487" t="str">
        <f>TEXT(InputData[[#This Row],[DATE]],"mmm")</f>
        <v>Nov</v>
      </c>
      <c r="P487">
        <f t="shared" si="7"/>
        <v>2022</v>
      </c>
    </row>
    <row r="488" spans="1:16">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0">
        <f>VLOOKUP(InputData[[#This Row],[PRODUCT ID]],MasterData[],5,0)</f>
        <v>120</v>
      </c>
      <c r="K488" s="10">
        <f>VLOOKUP(InputData[[#This Row],[PRODUCT ID]],MasterData[],6,0)</f>
        <v>162</v>
      </c>
      <c r="L488" s="10">
        <f>InputData[[#This Row],[BUYING PRIZE]]*InputData[[#This Row],[QUANTITY]]</f>
        <v>1560</v>
      </c>
      <c r="M488" s="10">
        <f>InputData[[#This Row],[SELLING PRICE]]*InputData[[#This Row],[QUANTITY]]*((1-InputData[[#This Row],[DISCOUNT %]]))</f>
        <v>2106</v>
      </c>
      <c r="N488">
        <f>DAY(InputData[[#This Row],[DATE]])</f>
        <v>6</v>
      </c>
      <c r="O488" t="str">
        <f>TEXT(InputData[[#This Row],[DATE]],"mmm")</f>
        <v>Nov</v>
      </c>
      <c r="P488">
        <f t="shared" si="7"/>
        <v>2022</v>
      </c>
    </row>
    <row r="489" spans="1:16">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0">
        <f>VLOOKUP(InputData[[#This Row],[PRODUCT ID]],MasterData[],5,0)</f>
        <v>90</v>
      </c>
      <c r="K489" s="10">
        <f>VLOOKUP(InputData[[#This Row],[PRODUCT ID]],MasterData[],6,0)</f>
        <v>115.2</v>
      </c>
      <c r="L489" s="10">
        <f>InputData[[#This Row],[BUYING PRIZE]]*InputData[[#This Row],[QUANTITY]]</f>
        <v>1170</v>
      </c>
      <c r="M489" s="10">
        <f>InputData[[#This Row],[SELLING PRICE]]*InputData[[#This Row],[QUANTITY]]*((1-InputData[[#This Row],[DISCOUNT %]]))</f>
        <v>1497.6000000000001</v>
      </c>
      <c r="N489">
        <f>DAY(InputData[[#This Row],[DATE]])</f>
        <v>7</v>
      </c>
      <c r="O489" t="str">
        <f>TEXT(InputData[[#This Row],[DATE]],"mmm")</f>
        <v>Nov</v>
      </c>
      <c r="P489">
        <f t="shared" si="7"/>
        <v>2022</v>
      </c>
    </row>
    <row r="490" spans="1:16">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0">
        <f>VLOOKUP(InputData[[#This Row],[PRODUCT ID]],MasterData[],5,0)</f>
        <v>90</v>
      </c>
      <c r="K490" s="10">
        <f>VLOOKUP(InputData[[#This Row],[PRODUCT ID]],MasterData[],6,0)</f>
        <v>96.3</v>
      </c>
      <c r="L490" s="10">
        <f>InputData[[#This Row],[BUYING PRIZE]]*InputData[[#This Row],[QUANTITY]]</f>
        <v>990</v>
      </c>
      <c r="M490" s="10">
        <f>InputData[[#This Row],[SELLING PRICE]]*InputData[[#This Row],[QUANTITY]]*((1-InputData[[#This Row],[DISCOUNT %]]))</f>
        <v>1059.3</v>
      </c>
      <c r="N490">
        <f>DAY(InputData[[#This Row],[DATE]])</f>
        <v>8</v>
      </c>
      <c r="O490" t="str">
        <f>TEXT(InputData[[#This Row],[DATE]],"mmm")</f>
        <v>Nov</v>
      </c>
      <c r="P490">
        <f t="shared" si="7"/>
        <v>2022</v>
      </c>
    </row>
    <row r="491" spans="1:16">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0">
        <f>VLOOKUP(InputData[[#This Row],[PRODUCT ID]],MasterData[],5,0)</f>
        <v>150</v>
      </c>
      <c r="K491" s="10">
        <f>VLOOKUP(InputData[[#This Row],[PRODUCT ID]],MasterData[],6,0)</f>
        <v>210</v>
      </c>
      <c r="L491" s="10">
        <f>InputData[[#This Row],[BUYING PRIZE]]*InputData[[#This Row],[QUANTITY]]</f>
        <v>1500</v>
      </c>
      <c r="M491" s="10">
        <f>InputData[[#This Row],[SELLING PRICE]]*InputData[[#This Row],[QUANTITY]]*((1-InputData[[#This Row],[DISCOUNT %]]))</f>
        <v>2100</v>
      </c>
      <c r="N491">
        <f>DAY(InputData[[#This Row],[DATE]])</f>
        <v>8</v>
      </c>
      <c r="O491" t="str">
        <f>TEXT(InputData[[#This Row],[DATE]],"mmm")</f>
        <v>Nov</v>
      </c>
      <c r="P491">
        <f t="shared" si="7"/>
        <v>2022</v>
      </c>
    </row>
    <row r="492" spans="1:16">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0">
        <f>VLOOKUP(InputData[[#This Row],[PRODUCT ID]],MasterData[],5,0)</f>
        <v>48</v>
      </c>
      <c r="K492" s="10">
        <f>VLOOKUP(InputData[[#This Row],[PRODUCT ID]],MasterData[],6,0)</f>
        <v>57.120000000000005</v>
      </c>
      <c r="L492" s="10">
        <f>InputData[[#This Row],[BUYING PRIZE]]*InputData[[#This Row],[QUANTITY]]</f>
        <v>384</v>
      </c>
      <c r="M492" s="10">
        <f>InputData[[#This Row],[SELLING PRICE]]*InputData[[#This Row],[QUANTITY]]*((1-InputData[[#This Row],[DISCOUNT %]]))</f>
        <v>456.96000000000004</v>
      </c>
      <c r="N492">
        <f>DAY(InputData[[#This Row],[DATE]])</f>
        <v>9</v>
      </c>
      <c r="O492" t="str">
        <f>TEXT(InputData[[#This Row],[DATE]],"mmm")</f>
        <v>Nov</v>
      </c>
      <c r="P492">
        <f t="shared" si="7"/>
        <v>2022</v>
      </c>
    </row>
    <row r="493" spans="1:16">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0">
        <f>VLOOKUP(InputData[[#This Row],[PRODUCT ID]],MasterData[],5,0)</f>
        <v>37</v>
      </c>
      <c r="K493" s="10">
        <f>VLOOKUP(InputData[[#This Row],[PRODUCT ID]],MasterData[],6,0)</f>
        <v>49.21</v>
      </c>
      <c r="L493" s="10">
        <f>InputData[[#This Row],[BUYING PRIZE]]*InputData[[#This Row],[QUANTITY]]</f>
        <v>259</v>
      </c>
      <c r="M493" s="10">
        <f>InputData[[#This Row],[SELLING PRICE]]*InputData[[#This Row],[QUANTITY]]*((1-InputData[[#This Row],[DISCOUNT %]]))</f>
        <v>344.47</v>
      </c>
      <c r="N493">
        <f>DAY(InputData[[#This Row],[DATE]])</f>
        <v>10</v>
      </c>
      <c r="O493" t="str">
        <f>TEXT(InputData[[#This Row],[DATE]],"mmm")</f>
        <v>Nov</v>
      </c>
      <c r="P493">
        <f t="shared" si="7"/>
        <v>2022</v>
      </c>
    </row>
    <row r="494" spans="1:16">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0">
        <f>VLOOKUP(InputData[[#This Row],[PRODUCT ID]],MasterData[],5,0)</f>
        <v>48</v>
      </c>
      <c r="K494" s="10">
        <f>VLOOKUP(InputData[[#This Row],[PRODUCT ID]],MasterData[],6,0)</f>
        <v>57.120000000000005</v>
      </c>
      <c r="L494" s="10">
        <f>InputData[[#This Row],[BUYING PRIZE]]*InputData[[#This Row],[QUANTITY]]</f>
        <v>480</v>
      </c>
      <c r="M494" s="10">
        <f>InputData[[#This Row],[SELLING PRICE]]*InputData[[#This Row],[QUANTITY]]*((1-InputData[[#This Row],[DISCOUNT %]]))</f>
        <v>571.20000000000005</v>
      </c>
      <c r="N494">
        <f>DAY(InputData[[#This Row],[DATE]])</f>
        <v>13</v>
      </c>
      <c r="O494" t="str">
        <f>TEXT(InputData[[#This Row],[DATE]],"mmm")</f>
        <v>Nov</v>
      </c>
      <c r="P494">
        <f t="shared" si="7"/>
        <v>2022</v>
      </c>
    </row>
    <row r="495" spans="1:16">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0">
        <f>VLOOKUP(InputData[[#This Row],[PRODUCT ID]],MasterData[],5,0)</f>
        <v>105</v>
      </c>
      <c r="K495" s="10">
        <f>VLOOKUP(InputData[[#This Row],[PRODUCT ID]],MasterData[],6,0)</f>
        <v>142.80000000000001</v>
      </c>
      <c r="L495" s="10">
        <f>InputData[[#This Row],[BUYING PRIZE]]*InputData[[#This Row],[QUANTITY]]</f>
        <v>105</v>
      </c>
      <c r="M495" s="10">
        <f>InputData[[#This Row],[SELLING PRICE]]*InputData[[#This Row],[QUANTITY]]*((1-InputData[[#This Row],[DISCOUNT %]]))</f>
        <v>142.80000000000001</v>
      </c>
      <c r="N495">
        <f>DAY(InputData[[#This Row],[DATE]])</f>
        <v>14</v>
      </c>
      <c r="O495" t="str">
        <f>TEXT(InputData[[#This Row],[DATE]],"mmm")</f>
        <v>Nov</v>
      </c>
      <c r="P495">
        <f t="shared" si="7"/>
        <v>2022</v>
      </c>
    </row>
    <row r="496" spans="1:16">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0">
        <f>VLOOKUP(InputData[[#This Row],[PRODUCT ID]],MasterData[],5,0)</f>
        <v>73</v>
      </c>
      <c r="K496" s="10">
        <f>VLOOKUP(InputData[[#This Row],[PRODUCT ID]],MasterData[],6,0)</f>
        <v>94.17</v>
      </c>
      <c r="L496" s="10">
        <f>InputData[[#This Row],[BUYING PRIZE]]*InputData[[#This Row],[QUANTITY]]</f>
        <v>1022</v>
      </c>
      <c r="M496" s="10">
        <f>InputData[[#This Row],[SELLING PRICE]]*InputData[[#This Row],[QUANTITY]]*((1-InputData[[#This Row],[DISCOUNT %]]))</f>
        <v>1318.38</v>
      </c>
      <c r="N496">
        <f>DAY(InputData[[#This Row],[DATE]])</f>
        <v>15</v>
      </c>
      <c r="O496" t="str">
        <f>TEXT(InputData[[#This Row],[DATE]],"mmm")</f>
        <v>Nov</v>
      </c>
      <c r="P496">
        <f t="shared" si="7"/>
        <v>2022</v>
      </c>
    </row>
    <row r="497" spans="1:16">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0">
        <f>VLOOKUP(InputData[[#This Row],[PRODUCT ID]],MasterData[],5,0)</f>
        <v>134</v>
      </c>
      <c r="K497" s="10">
        <f>VLOOKUP(InputData[[#This Row],[PRODUCT ID]],MasterData[],6,0)</f>
        <v>156.78</v>
      </c>
      <c r="L497" s="10">
        <f>InputData[[#This Row],[BUYING PRIZE]]*InputData[[#This Row],[QUANTITY]]</f>
        <v>1072</v>
      </c>
      <c r="M497" s="10">
        <f>InputData[[#This Row],[SELLING PRICE]]*InputData[[#This Row],[QUANTITY]]*((1-InputData[[#This Row],[DISCOUNT %]]))</f>
        <v>1254.24</v>
      </c>
      <c r="N497">
        <f>DAY(InputData[[#This Row],[DATE]])</f>
        <v>16</v>
      </c>
      <c r="O497" t="str">
        <f>TEXT(InputData[[#This Row],[DATE]],"mmm")</f>
        <v>Nov</v>
      </c>
      <c r="P497">
        <f t="shared" si="7"/>
        <v>2022</v>
      </c>
    </row>
    <row r="498" spans="1:16">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0">
        <f>VLOOKUP(InputData[[#This Row],[PRODUCT ID]],MasterData[],5,0)</f>
        <v>55</v>
      </c>
      <c r="K498" s="10">
        <f>VLOOKUP(InputData[[#This Row],[PRODUCT ID]],MasterData[],6,0)</f>
        <v>58.3</v>
      </c>
      <c r="L498" s="10">
        <f>InputData[[#This Row],[BUYING PRIZE]]*InputData[[#This Row],[QUANTITY]]</f>
        <v>440</v>
      </c>
      <c r="M498" s="10">
        <f>InputData[[#This Row],[SELLING PRICE]]*InputData[[#This Row],[QUANTITY]]*((1-InputData[[#This Row],[DISCOUNT %]]))</f>
        <v>466.4</v>
      </c>
      <c r="N498">
        <f>DAY(InputData[[#This Row],[DATE]])</f>
        <v>18</v>
      </c>
      <c r="O498" t="str">
        <f>TEXT(InputData[[#This Row],[DATE]],"mmm")</f>
        <v>Nov</v>
      </c>
      <c r="P498">
        <f t="shared" si="7"/>
        <v>2022</v>
      </c>
    </row>
    <row r="499" spans="1:16">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0">
        <f>VLOOKUP(InputData[[#This Row],[PRODUCT ID]],MasterData[],5,0)</f>
        <v>61</v>
      </c>
      <c r="K499" s="10">
        <f>VLOOKUP(InputData[[#This Row],[PRODUCT ID]],MasterData[],6,0)</f>
        <v>76.25</v>
      </c>
      <c r="L499" s="10">
        <f>InputData[[#This Row],[BUYING PRIZE]]*InputData[[#This Row],[QUANTITY]]</f>
        <v>366</v>
      </c>
      <c r="M499" s="10">
        <f>InputData[[#This Row],[SELLING PRICE]]*InputData[[#This Row],[QUANTITY]]*((1-InputData[[#This Row],[DISCOUNT %]]))</f>
        <v>457.5</v>
      </c>
      <c r="N499">
        <f>DAY(InputData[[#This Row],[DATE]])</f>
        <v>21</v>
      </c>
      <c r="O499" t="str">
        <f>TEXT(InputData[[#This Row],[DATE]],"mmm")</f>
        <v>Nov</v>
      </c>
      <c r="P499">
        <f t="shared" si="7"/>
        <v>2022</v>
      </c>
    </row>
    <row r="500" spans="1:16">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0">
        <f>VLOOKUP(InputData[[#This Row],[PRODUCT ID]],MasterData[],5,0)</f>
        <v>90</v>
      </c>
      <c r="K500" s="10">
        <f>VLOOKUP(InputData[[#This Row],[PRODUCT ID]],MasterData[],6,0)</f>
        <v>96.3</v>
      </c>
      <c r="L500" s="10">
        <f>InputData[[#This Row],[BUYING PRIZE]]*InputData[[#This Row],[QUANTITY]]</f>
        <v>1080</v>
      </c>
      <c r="M500" s="10">
        <f>InputData[[#This Row],[SELLING PRICE]]*InputData[[#This Row],[QUANTITY]]*((1-InputData[[#This Row],[DISCOUNT %]]))</f>
        <v>1155.5999999999999</v>
      </c>
      <c r="N500">
        <f>DAY(InputData[[#This Row],[DATE]])</f>
        <v>23</v>
      </c>
      <c r="O500" t="str">
        <f>TEXT(InputData[[#This Row],[DATE]],"mmm")</f>
        <v>Nov</v>
      </c>
      <c r="P500">
        <f t="shared" si="7"/>
        <v>2022</v>
      </c>
    </row>
    <row r="501" spans="1:16">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0">
        <f>VLOOKUP(InputData[[#This Row],[PRODUCT ID]],MasterData[],5,0)</f>
        <v>44</v>
      </c>
      <c r="K501" s="10">
        <f>VLOOKUP(InputData[[#This Row],[PRODUCT ID]],MasterData[],6,0)</f>
        <v>48.84</v>
      </c>
      <c r="L501" s="10">
        <f>InputData[[#This Row],[BUYING PRIZE]]*InputData[[#This Row],[QUANTITY]]</f>
        <v>220</v>
      </c>
      <c r="M501" s="10">
        <f>InputData[[#This Row],[SELLING PRICE]]*InputData[[#This Row],[QUANTITY]]*((1-InputData[[#This Row],[DISCOUNT %]]))</f>
        <v>244.20000000000002</v>
      </c>
      <c r="N501">
        <f>DAY(InputData[[#This Row],[DATE]])</f>
        <v>25</v>
      </c>
      <c r="O501" t="str">
        <f>TEXT(InputData[[#This Row],[DATE]],"mmm")</f>
        <v>Nov</v>
      </c>
      <c r="P501">
        <f t="shared" si="7"/>
        <v>2022</v>
      </c>
    </row>
    <row r="502" spans="1:16">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0">
        <f>VLOOKUP(InputData[[#This Row],[PRODUCT ID]],MasterData[],5,0)</f>
        <v>89</v>
      </c>
      <c r="K502" s="10">
        <f>VLOOKUP(InputData[[#This Row],[PRODUCT ID]],MasterData[],6,0)</f>
        <v>117.48</v>
      </c>
      <c r="L502" s="10">
        <f>InputData[[#This Row],[BUYING PRIZE]]*InputData[[#This Row],[QUANTITY]]</f>
        <v>445</v>
      </c>
      <c r="M502" s="10">
        <f>InputData[[#This Row],[SELLING PRICE]]*InputData[[#This Row],[QUANTITY]]*((1-InputData[[#This Row],[DISCOUNT %]]))</f>
        <v>587.4</v>
      </c>
      <c r="N502">
        <f>DAY(InputData[[#This Row],[DATE]])</f>
        <v>26</v>
      </c>
      <c r="O502" t="str">
        <f>TEXT(InputData[[#This Row],[DATE]],"mmm")</f>
        <v>Nov</v>
      </c>
      <c r="P502">
        <f t="shared" si="7"/>
        <v>2022</v>
      </c>
    </row>
    <row r="503" spans="1:16">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0">
        <f>VLOOKUP(InputData[[#This Row],[PRODUCT ID]],MasterData[],5,0)</f>
        <v>55</v>
      </c>
      <c r="K503" s="10">
        <f>VLOOKUP(InputData[[#This Row],[PRODUCT ID]],MasterData[],6,0)</f>
        <v>58.3</v>
      </c>
      <c r="L503" s="10">
        <f>InputData[[#This Row],[BUYING PRIZE]]*InputData[[#This Row],[QUANTITY]]</f>
        <v>825</v>
      </c>
      <c r="M503" s="10">
        <f>InputData[[#This Row],[SELLING PRICE]]*InputData[[#This Row],[QUANTITY]]*((1-InputData[[#This Row],[DISCOUNT %]]))</f>
        <v>874.5</v>
      </c>
      <c r="N503">
        <f>DAY(InputData[[#This Row],[DATE]])</f>
        <v>27</v>
      </c>
      <c r="O503" t="str">
        <f>TEXT(InputData[[#This Row],[DATE]],"mmm")</f>
        <v>Nov</v>
      </c>
      <c r="P503">
        <f t="shared" si="7"/>
        <v>2022</v>
      </c>
    </row>
    <row r="504" spans="1:16">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0">
        <f>VLOOKUP(InputData[[#This Row],[PRODUCT ID]],MasterData[],5,0)</f>
        <v>93</v>
      </c>
      <c r="K504" s="10">
        <f>VLOOKUP(InputData[[#This Row],[PRODUCT ID]],MasterData[],6,0)</f>
        <v>104.16</v>
      </c>
      <c r="L504" s="10">
        <f>InputData[[#This Row],[BUYING PRIZE]]*InputData[[#This Row],[QUANTITY]]</f>
        <v>744</v>
      </c>
      <c r="M504" s="10">
        <f>InputData[[#This Row],[SELLING PRICE]]*InputData[[#This Row],[QUANTITY]]*((1-InputData[[#This Row],[DISCOUNT %]]))</f>
        <v>833.28</v>
      </c>
      <c r="N504">
        <f>DAY(InputData[[#This Row],[DATE]])</f>
        <v>28</v>
      </c>
      <c r="O504" t="str">
        <f>TEXT(InputData[[#This Row],[DATE]],"mmm")</f>
        <v>Nov</v>
      </c>
      <c r="P504">
        <f t="shared" si="7"/>
        <v>2022</v>
      </c>
    </row>
    <row r="505" spans="1:16">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0">
        <f>VLOOKUP(InputData[[#This Row],[PRODUCT ID]],MasterData[],5,0)</f>
        <v>12</v>
      </c>
      <c r="K505" s="10">
        <f>VLOOKUP(InputData[[#This Row],[PRODUCT ID]],MasterData[],6,0)</f>
        <v>15.719999999999999</v>
      </c>
      <c r="L505" s="10">
        <f>InputData[[#This Row],[BUYING PRIZE]]*InputData[[#This Row],[QUANTITY]]</f>
        <v>24</v>
      </c>
      <c r="M505" s="10">
        <f>InputData[[#This Row],[SELLING PRICE]]*InputData[[#This Row],[QUANTITY]]*((1-InputData[[#This Row],[DISCOUNT %]]))</f>
        <v>31.439999999999998</v>
      </c>
      <c r="N505">
        <f>DAY(InputData[[#This Row],[DATE]])</f>
        <v>30</v>
      </c>
      <c r="O505" t="str">
        <f>TEXT(InputData[[#This Row],[DATE]],"mmm")</f>
        <v>Nov</v>
      </c>
      <c r="P505">
        <f t="shared" si="7"/>
        <v>2022</v>
      </c>
    </row>
    <row r="506" spans="1:16">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0">
        <f>VLOOKUP(InputData[[#This Row],[PRODUCT ID]],MasterData[],5,0)</f>
        <v>37</v>
      </c>
      <c r="K506" s="10">
        <f>VLOOKUP(InputData[[#This Row],[PRODUCT ID]],MasterData[],6,0)</f>
        <v>41.81</v>
      </c>
      <c r="L506" s="10">
        <f>InputData[[#This Row],[BUYING PRIZE]]*InputData[[#This Row],[QUANTITY]]</f>
        <v>185</v>
      </c>
      <c r="M506" s="10">
        <f>InputData[[#This Row],[SELLING PRICE]]*InputData[[#This Row],[QUANTITY]]*((1-InputData[[#This Row],[DISCOUNT %]]))</f>
        <v>209.05</v>
      </c>
      <c r="N506">
        <f>DAY(InputData[[#This Row],[DATE]])</f>
        <v>3</v>
      </c>
      <c r="O506" t="str">
        <f>TEXT(InputData[[#This Row],[DATE]],"mmm")</f>
        <v>Dec</v>
      </c>
      <c r="P506">
        <f t="shared" si="7"/>
        <v>2022</v>
      </c>
    </row>
    <row r="507" spans="1:16">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0">
        <f>VLOOKUP(InputData[[#This Row],[PRODUCT ID]],MasterData[],5,0)</f>
        <v>18</v>
      </c>
      <c r="K507" s="10">
        <f>VLOOKUP(InputData[[#This Row],[PRODUCT ID]],MasterData[],6,0)</f>
        <v>24.66</v>
      </c>
      <c r="L507" s="10">
        <f>InputData[[#This Row],[BUYING PRIZE]]*InputData[[#This Row],[QUANTITY]]</f>
        <v>180</v>
      </c>
      <c r="M507" s="10">
        <f>InputData[[#This Row],[SELLING PRICE]]*InputData[[#This Row],[QUANTITY]]*((1-InputData[[#This Row],[DISCOUNT %]]))</f>
        <v>246.6</v>
      </c>
      <c r="N507">
        <f>DAY(InputData[[#This Row],[DATE]])</f>
        <v>4</v>
      </c>
      <c r="O507" t="str">
        <f>TEXT(InputData[[#This Row],[DATE]],"mmm")</f>
        <v>Dec</v>
      </c>
      <c r="P507">
        <f t="shared" si="7"/>
        <v>2022</v>
      </c>
    </row>
    <row r="508" spans="1:16">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0">
        <f>VLOOKUP(InputData[[#This Row],[PRODUCT ID]],MasterData[],5,0)</f>
        <v>76</v>
      </c>
      <c r="K508" s="10">
        <f>VLOOKUP(InputData[[#This Row],[PRODUCT ID]],MasterData[],6,0)</f>
        <v>82.08</v>
      </c>
      <c r="L508" s="10">
        <f>InputData[[#This Row],[BUYING PRIZE]]*InputData[[#This Row],[QUANTITY]]</f>
        <v>1140</v>
      </c>
      <c r="M508" s="10">
        <f>InputData[[#This Row],[SELLING PRICE]]*InputData[[#This Row],[QUANTITY]]*((1-InputData[[#This Row],[DISCOUNT %]]))</f>
        <v>1231.2</v>
      </c>
      <c r="N508">
        <f>DAY(InputData[[#This Row],[DATE]])</f>
        <v>4</v>
      </c>
      <c r="O508" t="str">
        <f>TEXT(InputData[[#This Row],[DATE]],"mmm")</f>
        <v>Dec</v>
      </c>
      <c r="P508">
        <f t="shared" si="7"/>
        <v>2022</v>
      </c>
    </row>
    <row r="509" spans="1:16">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0">
        <f>VLOOKUP(InputData[[#This Row],[PRODUCT ID]],MasterData[],5,0)</f>
        <v>72</v>
      </c>
      <c r="K509" s="10">
        <f>VLOOKUP(InputData[[#This Row],[PRODUCT ID]],MasterData[],6,0)</f>
        <v>79.92</v>
      </c>
      <c r="L509" s="10">
        <f>InputData[[#This Row],[BUYING PRIZE]]*InputData[[#This Row],[QUANTITY]]</f>
        <v>864</v>
      </c>
      <c r="M509" s="10">
        <f>InputData[[#This Row],[SELLING PRICE]]*InputData[[#This Row],[QUANTITY]]*((1-InputData[[#This Row],[DISCOUNT %]]))</f>
        <v>959.04</v>
      </c>
      <c r="N509">
        <f>DAY(InputData[[#This Row],[DATE]])</f>
        <v>7</v>
      </c>
      <c r="O509" t="str">
        <f>TEXT(InputData[[#This Row],[DATE]],"mmm")</f>
        <v>Dec</v>
      </c>
      <c r="P509">
        <f t="shared" si="7"/>
        <v>2022</v>
      </c>
    </row>
    <row r="510" spans="1:16">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0">
        <f>VLOOKUP(InputData[[#This Row],[PRODUCT ID]],MasterData[],5,0)</f>
        <v>13</v>
      </c>
      <c r="K510" s="10">
        <f>VLOOKUP(InputData[[#This Row],[PRODUCT ID]],MasterData[],6,0)</f>
        <v>16.64</v>
      </c>
      <c r="L510" s="10">
        <f>InputData[[#This Row],[BUYING PRIZE]]*InputData[[#This Row],[QUANTITY]]</f>
        <v>169</v>
      </c>
      <c r="M510" s="10">
        <f>InputData[[#This Row],[SELLING PRICE]]*InputData[[#This Row],[QUANTITY]]*((1-InputData[[#This Row],[DISCOUNT %]]))</f>
        <v>216.32</v>
      </c>
      <c r="N510">
        <f>DAY(InputData[[#This Row],[DATE]])</f>
        <v>7</v>
      </c>
      <c r="O510" t="str">
        <f>TEXT(InputData[[#This Row],[DATE]],"mmm")</f>
        <v>Dec</v>
      </c>
      <c r="P510">
        <f t="shared" si="7"/>
        <v>2022</v>
      </c>
    </row>
    <row r="511" spans="1:16">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0">
        <f>VLOOKUP(InputData[[#This Row],[PRODUCT ID]],MasterData[],5,0)</f>
        <v>72</v>
      </c>
      <c r="K511" s="10">
        <f>VLOOKUP(InputData[[#This Row],[PRODUCT ID]],MasterData[],6,0)</f>
        <v>79.92</v>
      </c>
      <c r="L511" s="10">
        <f>InputData[[#This Row],[BUYING PRIZE]]*InputData[[#This Row],[QUANTITY]]</f>
        <v>360</v>
      </c>
      <c r="M511" s="10">
        <f>InputData[[#This Row],[SELLING PRICE]]*InputData[[#This Row],[QUANTITY]]*((1-InputData[[#This Row],[DISCOUNT %]]))</f>
        <v>399.6</v>
      </c>
      <c r="N511">
        <f>DAY(InputData[[#This Row],[DATE]])</f>
        <v>7</v>
      </c>
      <c r="O511" t="str">
        <f>TEXT(InputData[[#This Row],[DATE]],"mmm")</f>
        <v>Dec</v>
      </c>
      <c r="P511">
        <f t="shared" si="7"/>
        <v>2022</v>
      </c>
    </row>
    <row r="512" spans="1:16">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0">
        <f>VLOOKUP(InputData[[#This Row],[PRODUCT ID]],MasterData[],5,0)</f>
        <v>48</v>
      </c>
      <c r="K512" s="10">
        <f>VLOOKUP(InputData[[#This Row],[PRODUCT ID]],MasterData[],6,0)</f>
        <v>57.120000000000005</v>
      </c>
      <c r="L512" s="10">
        <f>InputData[[#This Row],[BUYING PRIZE]]*InputData[[#This Row],[QUANTITY]]</f>
        <v>240</v>
      </c>
      <c r="M512" s="10">
        <f>InputData[[#This Row],[SELLING PRICE]]*InputData[[#This Row],[QUANTITY]]*((1-InputData[[#This Row],[DISCOUNT %]]))</f>
        <v>285.60000000000002</v>
      </c>
      <c r="N512">
        <f>DAY(InputData[[#This Row],[DATE]])</f>
        <v>11</v>
      </c>
      <c r="O512" t="str">
        <f>TEXT(InputData[[#This Row],[DATE]],"mmm")</f>
        <v>Dec</v>
      </c>
      <c r="P512">
        <f t="shared" si="7"/>
        <v>2022</v>
      </c>
    </row>
    <row r="513" spans="1:16">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0">
        <f>VLOOKUP(InputData[[#This Row],[PRODUCT ID]],MasterData[],5,0)</f>
        <v>112</v>
      </c>
      <c r="K513" s="10">
        <f>VLOOKUP(InputData[[#This Row],[PRODUCT ID]],MasterData[],6,0)</f>
        <v>122.08</v>
      </c>
      <c r="L513" s="10">
        <f>InputData[[#This Row],[BUYING PRIZE]]*InputData[[#This Row],[QUANTITY]]</f>
        <v>1008</v>
      </c>
      <c r="M513" s="10">
        <f>InputData[[#This Row],[SELLING PRICE]]*InputData[[#This Row],[QUANTITY]]*((1-InputData[[#This Row],[DISCOUNT %]]))</f>
        <v>1098.72</v>
      </c>
      <c r="N513">
        <f>DAY(InputData[[#This Row],[DATE]])</f>
        <v>11</v>
      </c>
      <c r="O513" t="str">
        <f>TEXT(InputData[[#This Row],[DATE]],"mmm")</f>
        <v>Dec</v>
      </c>
      <c r="P513">
        <f t="shared" si="7"/>
        <v>2022</v>
      </c>
    </row>
    <row r="514" spans="1:16">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0">
        <f>VLOOKUP(InputData[[#This Row],[PRODUCT ID]],MasterData[],5,0)</f>
        <v>112</v>
      </c>
      <c r="K514" s="10">
        <f>VLOOKUP(InputData[[#This Row],[PRODUCT ID]],MasterData[],6,0)</f>
        <v>146.72</v>
      </c>
      <c r="L514" s="10">
        <f>InputData[[#This Row],[BUYING PRIZE]]*InputData[[#This Row],[QUANTITY]]</f>
        <v>1120</v>
      </c>
      <c r="M514" s="10">
        <f>InputData[[#This Row],[SELLING PRICE]]*InputData[[#This Row],[QUANTITY]]*((1-InputData[[#This Row],[DISCOUNT %]]))</f>
        <v>1467.2</v>
      </c>
      <c r="N514">
        <f>DAY(InputData[[#This Row],[DATE]])</f>
        <v>11</v>
      </c>
      <c r="O514" t="str">
        <f>TEXT(InputData[[#This Row],[DATE]],"mmm")</f>
        <v>Dec</v>
      </c>
      <c r="P514">
        <f t="shared" ref="P514:P528" si="8">YEAR(A514)</f>
        <v>2022</v>
      </c>
    </row>
    <row r="515" spans="1:16">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0">
        <f>VLOOKUP(InputData[[#This Row],[PRODUCT ID]],MasterData[],5,0)</f>
        <v>148</v>
      </c>
      <c r="K515" s="10">
        <f>VLOOKUP(InputData[[#This Row],[PRODUCT ID]],MasterData[],6,0)</f>
        <v>201.28</v>
      </c>
      <c r="L515" s="10">
        <f>InputData[[#This Row],[BUYING PRIZE]]*InputData[[#This Row],[QUANTITY]]</f>
        <v>1332</v>
      </c>
      <c r="M515" s="10">
        <f>InputData[[#This Row],[SELLING PRICE]]*InputData[[#This Row],[QUANTITY]]*((1-InputData[[#This Row],[DISCOUNT %]]))</f>
        <v>1811.52</v>
      </c>
      <c r="N515">
        <f>DAY(InputData[[#This Row],[DATE]])</f>
        <v>12</v>
      </c>
      <c r="O515" t="str">
        <f>TEXT(InputData[[#This Row],[DATE]],"mmm")</f>
        <v>Dec</v>
      </c>
      <c r="P515">
        <f t="shared" si="8"/>
        <v>2022</v>
      </c>
    </row>
    <row r="516" spans="1:16">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0">
        <f>VLOOKUP(InputData[[#This Row],[PRODUCT ID]],MasterData[],5,0)</f>
        <v>138</v>
      </c>
      <c r="K516" s="10">
        <f>VLOOKUP(InputData[[#This Row],[PRODUCT ID]],MasterData[],6,0)</f>
        <v>173.88</v>
      </c>
      <c r="L516" s="10">
        <f>InputData[[#This Row],[BUYING PRIZE]]*InputData[[#This Row],[QUANTITY]]</f>
        <v>1380</v>
      </c>
      <c r="M516" s="10">
        <f>InputData[[#This Row],[SELLING PRICE]]*InputData[[#This Row],[QUANTITY]]*((1-InputData[[#This Row],[DISCOUNT %]]))</f>
        <v>1738.8</v>
      </c>
      <c r="N516">
        <f>DAY(InputData[[#This Row],[DATE]])</f>
        <v>12</v>
      </c>
      <c r="O516" t="str">
        <f>TEXT(InputData[[#This Row],[DATE]],"mmm")</f>
        <v>Dec</v>
      </c>
      <c r="P516">
        <f t="shared" si="8"/>
        <v>2022</v>
      </c>
    </row>
    <row r="517" spans="1:16">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0">
        <f>VLOOKUP(InputData[[#This Row],[PRODUCT ID]],MasterData[],5,0)</f>
        <v>133</v>
      </c>
      <c r="K517" s="10">
        <f>VLOOKUP(InputData[[#This Row],[PRODUCT ID]],MasterData[],6,0)</f>
        <v>155.61000000000001</v>
      </c>
      <c r="L517" s="10">
        <f>InputData[[#This Row],[BUYING PRIZE]]*InputData[[#This Row],[QUANTITY]]</f>
        <v>532</v>
      </c>
      <c r="M517" s="10">
        <f>InputData[[#This Row],[SELLING PRICE]]*InputData[[#This Row],[QUANTITY]]*((1-InputData[[#This Row],[DISCOUNT %]]))</f>
        <v>622.44000000000005</v>
      </c>
      <c r="N517">
        <f>DAY(InputData[[#This Row],[DATE]])</f>
        <v>14</v>
      </c>
      <c r="O517" t="str">
        <f>TEXT(InputData[[#This Row],[DATE]],"mmm")</f>
        <v>Dec</v>
      </c>
      <c r="P517">
        <f t="shared" si="8"/>
        <v>2022</v>
      </c>
    </row>
    <row r="518" spans="1:16">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0">
        <f>VLOOKUP(InputData[[#This Row],[PRODUCT ID]],MasterData[],5,0)</f>
        <v>6</v>
      </c>
      <c r="K518" s="10">
        <f>VLOOKUP(InputData[[#This Row],[PRODUCT ID]],MasterData[],6,0)</f>
        <v>7.8599999999999994</v>
      </c>
      <c r="L518" s="10">
        <f>InputData[[#This Row],[BUYING PRIZE]]*InputData[[#This Row],[QUANTITY]]</f>
        <v>78</v>
      </c>
      <c r="M518" s="10">
        <f>InputData[[#This Row],[SELLING PRICE]]*InputData[[#This Row],[QUANTITY]]*((1-InputData[[#This Row],[DISCOUNT %]]))</f>
        <v>102.17999999999999</v>
      </c>
      <c r="N518">
        <f>DAY(InputData[[#This Row],[DATE]])</f>
        <v>15</v>
      </c>
      <c r="O518" t="str">
        <f>TEXT(InputData[[#This Row],[DATE]],"mmm")</f>
        <v>Dec</v>
      </c>
      <c r="P518">
        <f t="shared" si="8"/>
        <v>2022</v>
      </c>
    </row>
    <row r="519" spans="1:16">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0">
        <f>VLOOKUP(InputData[[#This Row],[PRODUCT ID]],MasterData[],5,0)</f>
        <v>76</v>
      </c>
      <c r="K519" s="10">
        <f>VLOOKUP(InputData[[#This Row],[PRODUCT ID]],MasterData[],6,0)</f>
        <v>82.08</v>
      </c>
      <c r="L519" s="10">
        <f>InputData[[#This Row],[BUYING PRIZE]]*InputData[[#This Row],[QUANTITY]]</f>
        <v>532</v>
      </c>
      <c r="M519" s="10">
        <f>InputData[[#This Row],[SELLING PRICE]]*InputData[[#This Row],[QUANTITY]]*((1-InputData[[#This Row],[DISCOUNT %]]))</f>
        <v>574.55999999999995</v>
      </c>
      <c r="N519">
        <f>DAY(InputData[[#This Row],[DATE]])</f>
        <v>19</v>
      </c>
      <c r="O519" t="str">
        <f>TEXT(InputData[[#This Row],[DATE]],"mmm")</f>
        <v>Dec</v>
      </c>
      <c r="P519">
        <f t="shared" si="8"/>
        <v>2022</v>
      </c>
    </row>
    <row r="520" spans="1:16">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0">
        <f>VLOOKUP(InputData[[#This Row],[PRODUCT ID]],MasterData[],5,0)</f>
        <v>44</v>
      </c>
      <c r="K520" s="10">
        <f>VLOOKUP(InputData[[#This Row],[PRODUCT ID]],MasterData[],6,0)</f>
        <v>48.4</v>
      </c>
      <c r="L520" s="10">
        <f>InputData[[#This Row],[BUYING PRIZE]]*InputData[[#This Row],[QUANTITY]]</f>
        <v>616</v>
      </c>
      <c r="M520" s="10">
        <f>InputData[[#This Row],[SELLING PRICE]]*InputData[[#This Row],[QUANTITY]]*((1-InputData[[#This Row],[DISCOUNT %]]))</f>
        <v>677.6</v>
      </c>
      <c r="N520">
        <f>DAY(InputData[[#This Row],[DATE]])</f>
        <v>19</v>
      </c>
      <c r="O520" t="str">
        <f>TEXT(InputData[[#This Row],[DATE]],"mmm")</f>
        <v>Dec</v>
      </c>
      <c r="P520">
        <f t="shared" si="8"/>
        <v>2022</v>
      </c>
    </row>
    <row r="521" spans="1:16">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0">
        <f>VLOOKUP(InputData[[#This Row],[PRODUCT ID]],MasterData[],5,0)</f>
        <v>6</v>
      </c>
      <c r="K521" s="10">
        <f>VLOOKUP(InputData[[#This Row],[PRODUCT ID]],MasterData[],6,0)</f>
        <v>7.8599999999999994</v>
      </c>
      <c r="L521" s="10">
        <f>InputData[[#This Row],[BUYING PRIZE]]*InputData[[#This Row],[QUANTITY]]</f>
        <v>66</v>
      </c>
      <c r="M521" s="10">
        <f>InputData[[#This Row],[SELLING PRICE]]*InputData[[#This Row],[QUANTITY]]*((1-InputData[[#This Row],[DISCOUNT %]]))</f>
        <v>86.46</v>
      </c>
      <c r="N521">
        <f>DAY(InputData[[#This Row],[DATE]])</f>
        <v>19</v>
      </c>
      <c r="O521" t="str">
        <f>TEXT(InputData[[#This Row],[DATE]],"mmm")</f>
        <v>Dec</v>
      </c>
      <c r="P521">
        <f t="shared" si="8"/>
        <v>2022</v>
      </c>
    </row>
    <row r="522" spans="1:16">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0">
        <f>VLOOKUP(InputData[[#This Row],[PRODUCT ID]],MasterData[],5,0)</f>
        <v>75</v>
      </c>
      <c r="K522" s="10">
        <f>VLOOKUP(InputData[[#This Row],[PRODUCT ID]],MasterData[],6,0)</f>
        <v>85.5</v>
      </c>
      <c r="L522" s="10">
        <f>InputData[[#This Row],[BUYING PRIZE]]*InputData[[#This Row],[QUANTITY]]</f>
        <v>750</v>
      </c>
      <c r="M522" s="10">
        <f>InputData[[#This Row],[SELLING PRICE]]*InputData[[#This Row],[QUANTITY]]*((1-InputData[[#This Row],[DISCOUNT %]]))</f>
        <v>855</v>
      </c>
      <c r="N522">
        <f>DAY(InputData[[#This Row],[DATE]])</f>
        <v>21</v>
      </c>
      <c r="O522" t="str">
        <f>TEXT(InputData[[#This Row],[DATE]],"mmm")</f>
        <v>Dec</v>
      </c>
      <c r="P522">
        <f t="shared" si="8"/>
        <v>2022</v>
      </c>
    </row>
    <row r="523" spans="1:16">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0">
        <f>VLOOKUP(InputData[[#This Row],[PRODUCT ID]],MasterData[],5,0)</f>
        <v>83</v>
      </c>
      <c r="K523" s="10">
        <f>VLOOKUP(InputData[[#This Row],[PRODUCT ID]],MasterData[],6,0)</f>
        <v>94.62</v>
      </c>
      <c r="L523" s="10">
        <f>InputData[[#This Row],[BUYING PRIZE]]*InputData[[#This Row],[QUANTITY]]</f>
        <v>1245</v>
      </c>
      <c r="M523" s="10">
        <f>InputData[[#This Row],[SELLING PRICE]]*InputData[[#This Row],[QUANTITY]]*((1-InputData[[#This Row],[DISCOUNT %]]))</f>
        <v>1419.3000000000002</v>
      </c>
      <c r="N523">
        <f>DAY(InputData[[#This Row],[DATE]])</f>
        <v>29</v>
      </c>
      <c r="O523" t="str">
        <f>TEXT(InputData[[#This Row],[DATE]],"mmm")</f>
        <v>Dec</v>
      </c>
      <c r="P523">
        <f t="shared" si="8"/>
        <v>2022</v>
      </c>
    </row>
    <row r="524" spans="1:16">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0">
        <f>VLOOKUP(InputData[[#This Row],[PRODUCT ID]],MasterData[],5,0)</f>
        <v>120</v>
      </c>
      <c r="K524" s="10">
        <f>VLOOKUP(InputData[[#This Row],[PRODUCT ID]],MasterData[],6,0)</f>
        <v>162</v>
      </c>
      <c r="L524" s="10">
        <f>InputData[[#This Row],[BUYING PRIZE]]*InputData[[#This Row],[QUANTITY]]</f>
        <v>120</v>
      </c>
      <c r="M524" s="10">
        <f>InputData[[#This Row],[SELLING PRICE]]*InputData[[#This Row],[QUANTITY]]*((1-InputData[[#This Row],[DISCOUNT %]]))</f>
        <v>162</v>
      </c>
      <c r="N524">
        <f>DAY(InputData[[#This Row],[DATE]])</f>
        <v>29</v>
      </c>
      <c r="O524" t="str">
        <f>TEXT(InputData[[#This Row],[DATE]],"mmm")</f>
        <v>Dec</v>
      </c>
      <c r="P524">
        <f t="shared" si="8"/>
        <v>2022</v>
      </c>
    </row>
    <row r="525" spans="1:16">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0">
        <f>VLOOKUP(InputData[[#This Row],[PRODUCT ID]],MasterData[],5,0)</f>
        <v>138</v>
      </c>
      <c r="K525" s="10">
        <f>VLOOKUP(InputData[[#This Row],[PRODUCT ID]],MasterData[],6,0)</f>
        <v>173.88</v>
      </c>
      <c r="L525" s="10">
        <f>InputData[[#This Row],[BUYING PRIZE]]*InputData[[#This Row],[QUANTITY]]</f>
        <v>1932</v>
      </c>
      <c r="M525" s="10">
        <f>InputData[[#This Row],[SELLING PRICE]]*InputData[[#This Row],[QUANTITY]]*((1-InputData[[#This Row],[DISCOUNT %]]))</f>
        <v>2434.3199999999997</v>
      </c>
      <c r="N525">
        <f>DAY(InputData[[#This Row],[DATE]])</f>
        <v>30</v>
      </c>
      <c r="O525" t="str">
        <f>TEXT(InputData[[#This Row],[DATE]],"mmm")</f>
        <v>Dec</v>
      </c>
      <c r="P525">
        <f t="shared" si="8"/>
        <v>2022</v>
      </c>
    </row>
    <row r="526" spans="1:16">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0">
        <f>VLOOKUP(InputData[[#This Row],[PRODUCT ID]],MasterData[],5,0)</f>
        <v>95</v>
      </c>
      <c r="K526" s="10">
        <f>VLOOKUP(InputData[[#This Row],[PRODUCT ID]],MasterData[],6,0)</f>
        <v>119.7</v>
      </c>
      <c r="L526" s="10">
        <f>InputData[[#This Row],[BUYING PRIZE]]*InputData[[#This Row],[QUANTITY]]</f>
        <v>1140</v>
      </c>
      <c r="M526" s="10">
        <f>InputData[[#This Row],[SELLING PRICE]]*InputData[[#This Row],[QUANTITY]]*((1-InputData[[#This Row],[DISCOUNT %]]))</f>
        <v>1436.4</v>
      </c>
      <c r="N526">
        <f>DAY(InputData[[#This Row],[DATE]])</f>
        <v>31</v>
      </c>
      <c r="O526" t="str">
        <f>TEXT(InputData[[#This Row],[DATE]],"mmm")</f>
        <v>Dec</v>
      </c>
      <c r="P526">
        <f t="shared" si="8"/>
        <v>2022</v>
      </c>
    </row>
    <row r="527" spans="1:16">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0">
        <f>VLOOKUP(InputData[[#This Row],[PRODUCT ID]],MasterData[],5,0)</f>
        <v>44</v>
      </c>
      <c r="K527" s="10">
        <f>VLOOKUP(InputData[[#This Row],[PRODUCT ID]],MasterData[],6,0)</f>
        <v>48.4</v>
      </c>
      <c r="L527" s="10">
        <f>InputData[[#This Row],[BUYING PRIZE]]*InputData[[#This Row],[QUANTITY]]</f>
        <v>264</v>
      </c>
      <c r="M527" s="10">
        <f>InputData[[#This Row],[SELLING PRICE]]*InputData[[#This Row],[QUANTITY]]*((1-InputData[[#This Row],[DISCOUNT %]]))</f>
        <v>290.39999999999998</v>
      </c>
      <c r="N527">
        <f>DAY(InputData[[#This Row],[DATE]])</f>
        <v>31</v>
      </c>
      <c r="O527" t="str">
        <f>TEXT(InputData[[#This Row],[DATE]],"mmm")</f>
        <v>Dec</v>
      </c>
      <c r="P527">
        <f t="shared" si="8"/>
        <v>2022</v>
      </c>
    </row>
    <row r="528" spans="1:16">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10">
        <f>VLOOKUP(InputData[[#This Row],[PRODUCT ID]],MasterData[],5,0)</f>
        <v>44</v>
      </c>
      <c r="K528" s="10">
        <f>VLOOKUP(InputData[[#This Row],[PRODUCT ID]],MasterData[],6,0)</f>
        <v>48.4</v>
      </c>
      <c r="L528" s="10">
        <f>InputData[[#This Row],[BUYING PRIZE]]*InputData[[#This Row],[QUANTITY]]</f>
        <v>132</v>
      </c>
      <c r="M528" s="10">
        <f>InputData[[#This Row],[SELLING PRICE]]*InputData[[#This Row],[QUANTITY]]*((1-InputData[[#This Row],[DISCOUNT %]]))</f>
        <v>145.19999999999999</v>
      </c>
      <c r="N528">
        <f>DAY(InputData[[#This Row],[DATE]])</f>
        <v>31</v>
      </c>
      <c r="O528" t="str">
        <f>TEXT(InputData[[#This Row],[DATE]],"mmm")</f>
        <v>Dec</v>
      </c>
      <c r="P528">
        <f t="shared" si="8"/>
        <v>2022</v>
      </c>
    </row>
    <row r="529" spans="1:6">
      <c r="A529" s="3"/>
      <c r="B529" s="4"/>
      <c r="C529" s="5"/>
      <c r="D529" s="5"/>
      <c r="E529" s="5"/>
      <c r="F529" s="6"/>
    </row>
  </sheetData>
  <dataValidations count="3">
    <dataValidation type="list" allowBlank="1" showInputMessage="1" showErrorMessage="1" sqref="E2:E529" xr:uid="{E70A61AB-A580-4E7A-B899-FA41582346B0}">
      <formula1>"Online,Cash"</formula1>
    </dataValidation>
    <dataValidation type="whole" allowBlank="1" showInputMessage="1" showErrorMessage="1" sqref="C2:C529" xr:uid="{74FC4239-C815-4304-B7C1-8D0942A55F70}">
      <formula1>1</formula1>
      <formula2>1000</formula2>
    </dataValidation>
    <dataValidation type="list" allowBlank="1" showInputMessage="1" sqref="D2:D529"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20" workbookViewId="0">
      <selection activeCell="B1" sqref="B1:F1"/>
    </sheetView>
  </sheetViews>
  <sheetFormatPr defaultRowHeight="14.4"/>
  <cols>
    <col min="1" max="1" width="15.89453125" bestFit="1" customWidth="1"/>
    <col min="2" max="2" width="13.68359375" bestFit="1" customWidth="1"/>
    <col min="3" max="3" width="14.41796875" bestFit="1" customWidth="1"/>
    <col min="4" max="4" width="9.89453125" bestFit="1" customWidth="1"/>
    <col min="5" max="5" width="17.20703125" bestFit="1" customWidth="1"/>
    <col min="6" max="6" width="17.7890625" bestFit="1" customWidth="1"/>
  </cols>
  <sheetData>
    <row r="1" spans="1:6" ht="14.7" thickBot="1">
      <c r="A1" s="1" t="s">
        <v>0</v>
      </c>
      <c r="B1" s="1" t="s">
        <v>1</v>
      </c>
      <c r="C1" s="1" t="s">
        <v>2</v>
      </c>
      <c r="D1" s="1" t="s">
        <v>3</v>
      </c>
      <c r="E1" s="1" t="s">
        <v>4</v>
      </c>
      <c r="F1" s="1" t="s">
        <v>5</v>
      </c>
    </row>
    <row r="2" spans="1:6">
      <c r="A2" t="s">
        <v>6</v>
      </c>
      <c r="B2" t="s">
        <v>7</v>
      </c>
      <c r="C2" t="s">
        <v>8</v>
      </c>
      <c r="D2" t="s">
        <v>9</v>
      </c>
      <c r="E2">
        <v>98</v>
      </c>
      <c r="F2">
        <v>103.88</v>
      </c>
    </row>
    <row r="3" spans="1:6">
      <c r="A3" t="s">
        <v>10</v>
      </c>
      <c r="B3" t="s">
        <v>11</v>
      </c>
      <c r="C3" t="s">
        <v>8</v>
      </c>
      <c r="D3" t="s">
        <v>9</v>
      </c>
      <c r="E3">
        <v>105</v>
      </c>
      <c r="F3">
        <v>142.80000000000001</v>
      </c>
    </row>
    <row r="4" spans="1:6">
      <c r="A4" t="s">
        <v>12</v>
      </c>
      <c r="B4" t="s">
        <v>13</v>
      </c>
      <c r="C4" t="s">
        <v>8</v>
      </c>
      <c r="D4" t="s">
        <v>9</v>
      </c>
      <c r="E4">
        <v>71</v>
      </c>
      <c r="F4">
        <v>80.94</v>
      </c>
    </row>
    <row r="5" spans="1:6">
      <c r="A5" t="s">
        <v>14</v>
      </c>
      <c r="B5" t="s">
        <v>15</v>
      </c>
      <c r="C5" t="s">
        <v>8</v>
      </c>
      <c r="D5" t="s">
        <v>109</v>
      </c>
      <c r="E5">
        <v>44</v>
      </c>
      <c r="F5">
        <v>48.84</v>
      </c>
    </row>
    <row r="6" spans="1:6">
      <c r="A6" t="s">
        <v>16</v>
      </c>
      <c r="B6" t="s">
        <v>17</v>
      </c>
      <c r="C6" t="s">
        <v>8</v>
      </c>
      <c r="D6" t="s">
        <v>110</v>
      </c>
      <c r="E6">
        <v>133</v>
      </c>
      <c r="F6">
        <v>155.61000000000001</v>
      </c>
    </row>
    <row r="7" spans="1:6">
      <c r="A7" t="s">
        <v>18</v>
      </c>
      <c r="B7" t="s">
        <v>19</v>
      </c>
      <c r="C7" t="s">
        <v>8</v>
      </c>
      <c r="D7" t="s">
        <v>9</v>
      </c>
      <c r="E7">
        <v>75</v>
      </c>
      <c r="F7">
        <v>85.5</v>
      </c>
    </row>
    <row r="8" spans="1:6">
      <c r="A8" t="s">
        <v>20</v>
      </c>
      <c r="B8" t="s">
        <v>21</v>
      </c>
      <c r="C8" t="s">
        <v>8</v>
      </c>
      <c r="D8" t="s">
        <v>109</v>
      </c>
      <c r="E8">
        <v>43</v>
      </c>
      <c r="F8">
        <v>47.730000000000004</v>
      </c>
    </row>
    <row r="9" spans="1:6">
      <c r="A9" t="s">
        <v>22</v>
      </c>
      <c r="B9" t="s">
        <v>23</v>
      </c>
      <c r="C9" t="s">
        <v>8</v>
      </c>
      <c r="D9" t="s">
        <v>9</v>
      </c>
      <c r="E9">
        <v>83</v>
      </c>
      <c r="F9">
        <v>94.62</v>
      </c>
    </row>
    <row r="10" spans="1:6">
      <c r="A10" t="s">
        <v>24</v>
      </c>
      <c r="B10" t="s">
        <v>25</v>
      </c>
      <c r="C10" t="s">
        <v>8</v>
      </c>
      <c r="D10" t="s">
        <v>111</v>
      </c>
      <c r="E10">
        <v>6</v>
      </c>
      <c r="F10">
        <v>7.8599999999999994</v>
      </c>
    </row>
    <row r="11" spans="1:6">
      <c r="A11" t="s">
        <v>26</v>
      </c>
      <c r="B11" t="s">
        <v>27</v>
      </c>
      <c r="C11" t="s">
        <v>28</v>
      </c>
      <c r="D11" t="s">
        <v>110</v>
      </c>
      <c r="E11">
        <v>148</v>
      </c>
      <c r="F11">
        <v>164.28</v>
      </c>
    </row>
    <row r="12" spans="1:6">
      <c r="A12" t="s">
        <v>29</v>
      </c>
      <c r="B12" t="s">
        <v>30</v>
      </c>
      <c r="C12" t="s">
        <v>28</v>
      </c>
      <c r="D12" t="s">
        <v>109</v>
      </c>
      <c r="E12">
        <v>44</v>
      </c>
      <c r="F12">
        <v>48.4</v>
      </c>
    </row>
    <row r="13" spans="1:6">
      <c r="A13" t="s">
        <v>31</v>
      </c>
      <c r="B13" t="s">
        <v>32</v>
      </c>
      <c r="C13" t="s">
        <v>28</v>
      </c>
      <c r="D13" t="s">
        <v>9</v>
      </c>
      <c r="E13">
        <v>73</v>
      </c>
      <c r="F13">
        <v>94.17</v>
      </c>
    </row>
    <row r="14" spans="1:6">
      <c r="A14" t="s">
        <v>33</v>
      </c>
      <c r="B14" t="s">
        <v>34</v>
      </c>
      <c r="C14" t="s">
        <v>28</v>
      </c>
      <c r="D14" t="s">
        <v>9</v>
      </c>
      <c r="E14">
        <v>112</v>
      </c>
      <c r="F14">
        <v>122.08</v>
      </c>
    </row>
    <row r="15" spans="1:6">
      <c r="A15" t="s">
        <v>35</v>
      </c>
      <c r="B15" t="s">
        <v>36</v>
      </c>
      <c r="C15" t="s">
        <v>28</v>
      </c>
      <c r="D15" t="s">
        <v>9</v>
      </c>
      <c r="E15">
        <v>112</v>
      </c>
      <c r="F15">
        <v>146.72</v>
      </c>
    </row>
    <row r="16" spans="1:6">
      <c r="A16" t="s">
        <v>37</v>
      </c>
      <c r="B16" t="s">
        <v>38</v>
      </c>
      <c r="C16" t="s">
        <v>28</v>
      </c>
      <c r="D16" t="s">
        <v>111</v>
      </c>
      <c r="E16">
        <v>12</v>
      </c>
      <c r="F16">
        <v>15.719999999999999</v>
      </c>
    </row>
    <row r="17" spans="1:6">
      <c r="A17" t="s">
        <v>39</v>
      </c>
      <c r="B17" t="s">
        <v>40</v>
      </c>
      <c r="C17" t="s">
        <v>28</v>
      </c>
      <c r="D17" t="s">
        <v>111</v>
      </c>
      <c r="E17">
        <v>13</v>
      </c>
      <c r="F17">
        <v>16.64</v>
      </c>
    </row>
    <row r="18" spans="1:6">
      <c r="A18" t="s">
        <v>41</v>
      </c>
      <c r="B18" t="s">
        <v>42</v>
      </c>
      <c r="C18" t="s">
        <v>28</v>
      </c>
      <c r="D18" t="s">
        <v>110</v>
      </c>
      <c r="E18">
        <v>134</v>
      </c>
      <c r="F18">
        <v>156.78</v>
      </c>
    </row>
    <row r="19" spans="1:6">
      <c r="A19" t="s">
        <v>43</v>
      </c>
      <c r="B19" t="s">
        <v>44</v>
      </c>
      <c r="C19" t="s">
        <v>28</v>
      </c>
      <c r="D19" t="s">
        <v>111</v>
      </c>
      <c r="E19">
        <v>37</v>
      </c>
      <c r="F19">
        <v>49.21</v>
      </c>
    </row>
    <row r="20" spans="1:6">
      <c r="A20" t="s">
        <v>45</v>
      </c>
      <c r="B20" t="s">
        <v>46</v>
      </c>
      <c r="C20" t="s">
        <v>28</v>
      </c>
      <c r="D20" t="s">
        <v>110</v>
      </c>
      <c r="E20">
        <v>150</v>
      </c>
      <c r="F20">
        <v>210</v>
      </c>
    </row>
    <row r="21" spans="1:6">
      <c r="A21" t="s">
        <v>47</v>
      </c>
      <c r="B21" t="s">
        <v>48</v>
      </c>
      <c r="C21" t="s">
        <v>49</v>
      </c>
      <c r="D21" t="s">
        <v>109</v>
      </c>
      <c r="E21">
        <v>61</v>
      </c>
      <c r="F21">
        <v>76.25</v>
      </c>
    </row>
    <row r="22" spans="1:6">
      <c r="A22" t="s">
        <v>50</v>
      </c>
      <c r="B22" t="s">
        <v>51</v>
      </c>
      <c r="C22" t="s">
        <v>49</v>
      </c>
      <c r="D22" t="s">
        <v>110</v>
      </c>
      <c r="E22">
        <v>126</v>
      </c>
      <c r="F22">
        <v>162.54</v>
      </c>
    </row>
    <row r="23" spans="1:6">
      <c r="A23" t="s">
        <v>52</v>
      </c>
      <c r="B23" t="s">
        <v>53</v>
      </c>
      <c r="C23" t="s">
        <v>49</v>
      </c>
      <c r="D23" t="s">
        <v>110</v>
      </c>
      <c r="E23">
        <v>121</v>
      </c>
      <c r="F23">
        <v>141.57</v>
      </c>
    </row>
    <row r="24" spans="1:6">
      <c r="A24" t="s">
        <v>54</v>
      </c>
      <c r="B24" t="s">
        <v>55</v>
      </c>
      <c r="C24" t="s">
        <v>49</v>
      </c>
      <c r="D24" t="s">
        <v>110</v>
      </c>
      <c r="E24">
        <v>141</v>
      </c>
      <c r="F24">
        <v>149.46</v>
      </c>
    </row>
    <row r="25" spans="1:6">
      <c r="A25" t="s">
        <v>56</v>
      </c>
      <c r="B25" t="s">
        <v>57</v>
      </c>
      <c r="C25" t="s">
        <v>49</v>
      </c>
      <c r="D25" t="s">
        <v>110</v>
      </c>
      <c r="E25">
        <v>144</v>
      </c>
      <c r="F25">
        <v>156.96</v>
      </c>
    </row>
    <row r="26" spans="1:6">
      <c r="A26" t="s">
        <v>58</v>
      </c>
      <c r="B26" t="s">
        <v>59</v>
      </c>
      <c r="C26" t="s">
        <v>49</v>
      </c>
      <c r="D26" t="s">
        <v>111</v>
      </c>
      <c r="E26">
        <v>7</v>
      </c>
      <c r="F26">
        <v>8.33</v>
      </c>
    </row>
    <row r="27" spans="1:6">
      <c r="A27" t="s">
        <v>60</v>
      </c>
      <c r="B27" t="s">
        <v>61</v>
      </c>
      <c r="C27" t="s">
        <v>62</v>
      </c>
      <c r="D27" t="s">
        <v>111</v>
      </c>
      <c r="E27">
        <v>18</v>
      </c>
      <c r="F27">
        <v>24.66</v>
      </c>
    </row>
    <row r="28" spans="1:6">
      <c r="A28" t="s">
        <v>63</v>
      </c>
      <c r="B28" t="s">
        <v>64</v>
      </c>
      <c r="C28" t="s">
        <v>62</v>
      </c>
      <c r="D28" t="s">
        <v>109</v>
      </c>
      <c r="E28">
        <v>48</v>
      </c>
      <c r="F28">
        <v>57.120000000000005</v>
      </c>
    </row>
    <row r="29" spans="1:6">
      <c r="A29" t="s">
        <v>65</v>
      </c>
      <c r="B29" t="s">
        <v>66</v>
      </c>
      <c r="C29" t="s">
        <v>62</v>
      </c>
      <c r="D29" t="s">
        <v>111</v>
      </c>
      <c r="E29">
        <v>37</v>
      </c>
      <c r="F29">
        <v>41.81</v>
      </c>
    </row>
    <row r="30" spans="1:6">
      <c r="A30" t="s">
        <v>67</v>
      </c>
      <c r="B30" t="s">
        <v>68</v>
      </c>
      <c r="C30" t="s">
        <v>62</v>
      </c>
      <c r="D30" t="s">
        <v>109</v>
      </c>
      <c r="E30">
        <v>47</v>
      </c>
      <c r="F30">
        <v>53.11</v>
      </c>
    </row>
    <row r="31" spans="1:6">
      <c r="A31" t="s">
        <v>69</v>
      </c>
      <c r="B31" t="s">
        <v>70</v>
      </c>
      <c r="C31" t="s">
        <v>62</v>
      </c>
      <c r="D31" t="s">
        <v>110</v>
      </c>
      <c r="E31">
        <v>148</v>
      </c>
      <c r="F31">
        <v>201.28</v>
      </c>
    </row>
    <row r="32" spans="1:6">
      <c r="A32" t="s">
        <v>71</v>
      </c>
      <c r="B32" t="s">
        <v>72</v>
      </c>
      <c r="C32" t="s">
        <v>62</v>
      </c>
      <c r="D32" t="s">
        <v>9</v>
      </c>
      <c r="E32">
        <v>93</v>
      </c>
      <c r="F32">
        <v>104.16</v>
      </c>
    </row>
    <row r="33" spans="1:6">
      <c r="A33" t="s">
        <v>73</v>
      </c>
      <c r="B33" t="s">
        <v>74</v>
      </c>
      <c r="C33" t="s">
        <v>62</v>
      </c>
      <c r="D33" t="s">
        <v>9</v>
      </c>
      <c r="E33">
        <v>89</v>
      </c>
      <c r="F33">
        <v>117.48</v>
      </c>
    </row>
    <row r="34" spans="1:6">
      <c r="A34" t="s">
        <v>75</v>
      </c>
      <c r="B34" t="s">
        <v>76</v>
      </c>
      <c r="C34" t="s">
        <v>62</v>
      </c>
      <c r="D34" t="s">
        <v>9</v>
      </c>
      <c r="E34">
        <v>95</v>
      </c>
      <c r="F34">
        <v>119.7</v>
      </c>
    </row>
    <row r="35" spans="1:6">
      <c r="A35" t="s">
        <v>77</v>
      </c>
      <c r="B35" t="s">
        <v>78</v>
      </c>
      <c r="C35" t="s">
        <v>62</v>
      </c>
      <c r="D35" t="s">
        <v>109</v>
      </c>
      <c r="E35">
        <v>55</v>
      </c>
      <c r="F35">
        <v>58.3</v>
      </c>
    </row>
    <row r="36" spans="1:6">
      <c r="A36" t="s">
        <v>79</v>
      </c>
      <c r="B36" t="s">
        <v>80</v>
      </c>
      <c r="C36" t="s">
        <v>62</v>
      </c>
      <c r="D36" t="s">
        <v>111</v>
      </c>
      <c r="E36">
        <v>5</v>
      </c>
      <c r="F36">
        <v>6.7</v>
      </c>
    </row>
    <row r="37" spans="1:6">
      <c r="A37" t="s">
        <v>81</v>
      </c>
      <c r="B37" t="s">
        <v>82</v>
      </c>
      <c r="C37" t="s">
        <v>62</v>
      </c>
      <c r="D37" t="s">
        <v>9</v>
      </c>
      <c r="E37">
        <v>90</v>
      </c>
      <c r="F37">
        <v>96.3</v>
      </c>
    </row>
    <row r="38" spans="1:6">
      <c r="A38" t="s">
        <v>83</v>
      </c>
      <c r="B38" t="s">
        <v>84</v>
      </c>
      <c r="C38" t="s">
        <v>85</v>
      </c>
      <c r="D38" t="s">
        <v>9</v>
      </c>
      <c r="E38">
        <v>67</v>
      </c>
      <c r="F38">
        <v>85.76</v>
      </c>
    </row>
    <row r="39" spans="1:6">
      <c r="A39" t="s">
        <v>86</v>
      </c>
      <c r="B39" t="s">
        <v>87</v>
      </c>
      <c r="C39" t="s">
        <v>85</v>
      </c>
      <c r="D39" t="s">
        <v>9</v>
      </c>
      <c r="E39">
        <v>72</v>
      </c>
      <c r="F39">
        <v>79.92</v>
      </c>
    </row>
    <row r="40" spans="1:6">
      <c r="A40" t="s">
        <v>88</v>
      </c>
      <c r="B40" t="s">
        <v>89</v>
      </c>
      <c r="C40" t="s">
        <v>85</v>
      </c>
      <c r="D40" t="s">
        <v>111</v>
      </c>
      <c r="E40">
        <v>37</v>
      </c>
      <c r="F40">
        <v>42.55</v>
      </c>
    </row>
    <row r="41" spans="1:6">
      <c r="A41" t="s">
        <v>90</v>
      </c>
      <c r="B41" t="s">
        <v>91</v>
      </c>
      <c r="C41" t="s">
        <v>85</v>
      </c>
      <c r="D41" t="s">
        <v>9</v>
      </c>
      <c r="E41">
        <v>90</v>
      </c>
      <c r="F41">
        <v>115.2</v>
      </c>
    </row>
    <row r="42" spans="1:6">
      <c r="A42" t="s">
        <v>92</v>
      </c>
      <c r="B42" t="s">
        <v>93</v>
      </c>
      <c r="C42" t="s">
        <v>85</v>
      </c>
      <c r="D42" t="s">
        <v>110</v>
      </c>
      <c r="E42">
        <v>138</v>
      </c>
      <c r="F42">
        <v>173.88</v>
      </c>
    </row>
    <row r="43" spans="1:6">
      <c r="A43" t="s">
        <v>94</v>
      </c>
      <c r="B43" t="s">
        <v>95</v>
      </c>
      <c r="C43" t="s">
        <v>85</v>
      </c>
      <c r="D43" t="s">
        <v>110</v>
      </c>
      <c r="E43">
        <v>120</v>
      </c>
      <c r="F43">
        <v>162</v>
      </c>
    </row>
    <row r="44" spans="1:6">
      <c r="A44" t="s">
        <v>96</v>
      </c>
      <c r="B44" t="s">
        <v>97</v>
      </c>
      <c r="C44" t="s">
        <v>85</v>
      </c>
      <c r="D44" t="s">
        <v>9</v>
      </c>
      <c r="E44">
        <v>67</v>
      </c>
      <c r="F44">
        <v>83.08</v>
      </c>
    </row>
    <row r="45" spans="1:6">
      <c r="A45" t="s">
        <v>98</v>
      </c>
      <c r="B45" t="s">
        <v>99</v>
      </c>
      <c r="C45" t="s">
        <v>85</v>
      </c>
      <c r="D45" t="s">
        <v>9</v>
      </c>
      <c r="E45">
        <v>76</v>
      </c>
      <c r="F45">
        <v>82.08</v>
      </c>
    </row>
    <row r="46" spans="1:6">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16E2-AE99-4484-A8C9-DC4CBEB3B4FC}">
  <dimension ref="A1"/>
  <sheetViews>
    <sheetView workbookViewId="0"/>
  </sheetViews>
  <sheetFormatPr defaultRowHeight="14.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C3F80-0F9D-4AF1-A6D6-CF95BFD895FB}">
  <sheetPr>
    <tabColor theme="4" tint="0.39997558519241921"/>
  </sheetPr>
  <dimension ref="A1:AT46"/>
  <sheetViews>
    <sheetView topLeftCell="AI1" zoomScale="56" zoomScaleNormal="66" workbookViewId="0">
      <selection activeCell="AT4" sqref="AT4"/>
    </sheetView>
  </sheetViews>
  <sheetFormatPr defaultRowHeight="14.4"/>
  <cols>
    <col min="1" max="1" width="13.9453125" bestFit="1" customWidth="1"/>
    <col min="2" max="2" width="22.20703125" bestFit="1" customWidth="1"/>
    <col min="5" max="5" width="22.41796875" bestFit="1" customWidth="1"/>
    <col min="6" max="6" width="22.20703125" bestFit="1" customWidth="1"/>
    <col min="8" max="8" width="13.9453125" bestFit="1" customWidth="1"/>
    <col min="9" max="9" width="22.41796875" bestFit="1" customWidth="1"/>
    <col min="10" max="10" width="22.20703125" bestFit="1" customWidth="1"/>
    <col min="11" max="11" width="10.05078125" customWidth="1"/>
    <col min="12" max="12" width="5.9453125" bestFit="1" customWidth="1"/>
    <col min="13" max="13" width="8.68359375" bestFit="1" customWidth="1"/>
    <col min="14" max="15" width="11.7890625" customWidth="1"/>
    <col min="17" max="17" width="13.05078125" bestFit="1" customWidth="1"/>
    <col min="18" max="18" width="9.05078125" bestFit="1" customWidth="1"/>
    <col min="19" max="19" width="22.20703125" bestFit="1" customWidth="1"/>
    <col min="20" max="20" width="15.734375" bestFit="1" customWidth="1"/>
    <col min="21" max="24" width="15.578125" customWidth="1"/>
    <col min="25" max="25" width="15.578125" style="18" customWidth="1"/>
    <col min="29" max="29" width="9.62890625" bestFit="1" customWidth="1"/>
    <col min="33" max="33" width="13.9453125" bestFit="1" customWidth="1"/>
    <col min="34" max="34" width="22.20703125" bestFit="1" customWidth="1"/>
    <col min="35" max="35" width="21.7890625" customWidth="1"/>
    <col min="37" max="37" width="9.89453125" bestFit="1" customWidth="1"/>
    <col min="38" max="38" width="9.62890625" bestFit="1" customWidth="1"/>
    <col min="41" max="41" width="13.9453125" bestFit="1" customWidth="1"/>
    <col min="42" max="42" width="22.20703125" bestFit="1" customWidth="1"/>
    <col min="45" max="45" width="13.9453125" bestFit="1" customWidth="1"/>
    <col min="46" max="46" width="22.20703125" bestFit="1" customWidth="1"/>
  </cols>
  <sheetData>
    <row r="1" spans="1:46">
      <c r="AK1" t="str">
        <f ca="1">VLOOKUP(1,$AJ:$AL,2,0)</f>
        <v>Category04</v>
      </c>
      <c r="AL1" s="15">
        <f ca="1">VLOOKUP(1,$AJ:$AL,3,0)</f>
        <v>95269.4</v>
      </c>
    </row>
    <row r="2" spans="1:46">
      <c r="A2" s="11" t="s">
        <v>119</v>
      </c>
      <c r="B2" t="s">
        <v>120</v>
      </c>
      <c r="E2" t="s">
        <v>121</v>
      </c>
      <c r="F2" t="s">
        <v>120</v>
      </c>
      <c r="H2" s="11" t="s">
        <v>119</v>
      </c>
      <c r="I2" t="s">
        <v>121</v>
      </c>
      <c r="J2" t="s">
        <v>120</v>
      </c>
      <c r="M2" t="b">
        <v>1</v>
      </c>
      <c r="N2" t="b">
        <v>1</v>
      </c>
      <c r="O2" t="b">
        <v>1</v>
      </c>
      <c r="Q2" s="11" t="s">
        <v>1</v>
      </c>
      <c r="R2" s="11" t="s">
        <v>3</v>
      </c>
      <c r="S2" t="s">
        <v>120</v>
      </c>
      <c r="T2" t="s">
        <v>134</v>
      </c>
      <c r="W2" t="str">
        <f ca="1">VLOOKUP(1,V:Z,2,FALSE)</f>
        <v>Product41</v>
      </c>
      <c r="X2" t="str">
        <f ca="1">VLOOKUP(1,V:Z,3,FALSE)</f>
        <v>Ft</v>
      </c>
      <c r="Y2" s="15">
        <f ca="1">VLOOKUP(1,V:Z,4,FALSE)</f>
        <v>22952.16</v>
      </c>
      <c r="Z2">
        <f ca="1">VLOOKUP(1,V:Z,5,FALSE)</f>
        <v>132</v>
      </c>
      <c r="AB2">
        <v>1</v>
      </c>
      <c r="AC2">
        <f>COUNT(T:T)-9</f>
        <v>35</v>
      </c>
      <c r="AD2">
        <f>MIN(AB2:AC2)</f>
        <v>1</v>
      </c>
      <c r="AG2" s="11" t="s">
        <v>119</v>
      </c>
      <c r="AH2" t="s">
        <v>120</v>
      </c>
      <c r="AO2" s="11" t="s">
        <v>119</v>
      </c>
      <c r="AP2" t="s">
        <v>120</v>
      </c>
      <c r="AS2" s="11" t="s">
        <v>119</v>
      </c>
      <c r="AT2" t="s">
        <v>120</v>
      </c>
    </row>
    <row r="3" spans="1:46">
      <c r="A3" s="12">
        <v>1</v>
      </c>
      <c r="B3" s="19">
        <v>13167.810000000001</v>
      </c>
      <c r="E3" s="19">
        <v>332504</v>
      </c>
      <c r="F3" s="19">
        <v>401411.91999999969</v>
      </c>
      <c r="H3" s="12" t="s">
        <v>122</v>
      </c>
      <c r="I3" s="19">
        <v>34290</v>
      </c>
      <c r="J3" s="19">
        <v>41346.959999999992</v>
      </c>
      <c r="L3" t="s">
        <v>138</v>
      </c>
      <c r="M3" t="s">
        <v>139</v>
      </c>
      <c r="N3" t="s">
        <v>140</v>
      </c>
      <c r="O3" t="s">
        <v>137</v>
      </c>
      <c r="Q3" t="s">
        <v>7</v>
      </c>
      <c r="R3" t="s">
        <v>9</v>
      </c>
      <c r="S3" s="19">
        <v>9764.7199999999993</v>
      </c>
      <c r="T3" s="19">
        <v>94</v>
      </c>
      <c r="V3">
        <f ca="1">RANK($Y$3:$Y$46,$Y$3:$Y$46)</f>
        <v>19</v>
      </c>
      <c r="W3" t="str">
        <f ca="1">OFFSET($Q$2,1,0,COUNT($S:$S))</f>
        <v>Product01</v>
      </c>
      <c r="X3" t="str">
        <f ca="1">OFFSET($Q$2,1,1,COUNT($S:$S))</f>
        <v>Kg</v>
      </c>
      <c r="Y3" s="18">
        <f ca="1">OFFSET($Q$2,1,2,COUNT($S:$S))</f>
        <v>9764.7199999999993</v>
      </c>
      <c r="Z3">
        <f ca="1">OFFSET($Q$2,1,3,COUNT($S:$S))</f>
        <v>94</v>
      </c>
      <c r="AB3" t="str">
        <f ca="1">OFFSET($Q$2,$AB$2,0,10)</f>
        <v>Product01</v>
      </c>
      <c r="AC3" s="15">
        <f ca="1">OFFSET($Q$2,$AB$2,2,10)</f>
        <v>9764.7199999999993</v>
      </c>
      <c r="AG3" s="12" t="s">
        <v>8</v>
      </c>
      <c r="AH3" s="19">
        <v>69261.950000000012</v>
      </c>
      <c r="AJ3">
        <f ca="1">RANK($AL$3:$AL$7,$AL$3:$AL$7)</f>
        <v>4</v>
      </c>
      <c r="AK3" t="str">
        <f ca="1">OFFSET($AG$2,1,0,COUNT($AC:$AC))</f>
        <v>Category01</v>
      </c>
      <c r="AL3" s="15">
        <f ca="1">OFFSET($AG$2,1,1,COUNT($AC:$AC))</f>
        <v>69261.950000000012</v>
      </c>
      <c r="AO3" s="12" t="s">
        <v>108</v>
      </c>
      <c r="AP3" s="15">
        <v>208140.15000000005</v>
      </c>
      <c r="AS3" s="12" t="s">
        <v>107</v>
      </c>
      <c r="AT3" s="15">
        <v>199516.90000000008</v>
      </c>
    </row>
    <row r="4" spans="1:46">
      <c r="A4" s="12">
        <v>2</v>
      </c>
      <c r="B4" s="19">
        <v>13210.220000000001</v>
      </c>
      <c r="H4" s="12" t="s">
        <v>123</v>
      </c>
      <c r="I4" s="19">
        <v>25341</v>
      </c>
      <c r="J4" s="19">
        <v>30857.300000000003</v>
      </c>
      <c r="L4" s="12" t="s">
        <v>122</v>
      </c>
      <c r="M4" s="14">
        <f>IF($M$2=TRUE,VLOOKUP(L4,H:J,3,0),NA())</f>
        <v>41346.959999999992</v>
      </c>
      <c r="N4" s="14">
        <f>IF($N$2=TRUE,VLOOKUP(L4,H:J,3,0)-VLOOKUP(L4,H:J,2,0),NA())</f>
        <v>7056.9599999999919</v>
      </c>
      <c r="O4" s="13">
        <f>IF($O$2=TRUE,N4/VLOOKUP(L4,H:J,2,0),"")</f>
        <v>0.20580227471566032</v>
      </c>
      <c r="Q4" t="s">
        <v>11</v>
      </c>
      <c r="R4" t="s">
        <v>9</v>
      </c>
      <c r="S4" s="19">
        <v>13423.199999999999</v>
      </c>
      <c r="T4" s="19">
        <v>94</v>
      </c>
      <c r="V4">
        <f ca="1">RANK($Y$3:$Y$46,$Y$3:$Y$46)</f>
        <v>10</v>
      </c>
      <c r="W4" t="str">
        <f ca="1">OFFSET($Q$2,1,0,COUNT($S:$S))</f>
        <v>Product02</v>
      </c>
      <c r="X4" t="str">
        <f ca="1">OFFSET($Q$2,1,1,COUNT($S:$S))</f>
        <v>Kg</v>
      </c>
      <c r="Y4" s="18">
        <f ca="1">OFFSET($Q$2,1,2,COUNT($S:$S))</f>
        <v>13423.199999999999</v>
      </c>
      <c r="Z4">
        <f ca="1">OFFSET($Q$2,1,3,COUNT($S:$S))</f>
        <v>94</v>
      </c>
      <c r="AB4" t="str">
        <f ca="1">OFFSET($Q$2,1,0,10)</f>
        <v>Product02</v>
      </c>
      <c r="AC4" s="15">
        <f ca="1">OFFSET($Q$2,$AB$2,2,10)</f>
        <v>13423.199999999999</v>
      </c>
      <c r="AG4" s="12" t="s">
        <v>28</v>
      </c>
      <c r="AH4" s="19">
        <v>92963.87</v>
      </c>
      <c r="AJ4">
        <f ca="1">RANK($AL$3:$AL$7,$AL$3:$AL$7)</f>
        <v>2</v>
      </c>
      <c r="AK4" t="str">
        <f ca="1">OFFSET($AG$2,1,0,COUNT($AC:$AC))</f>
        <v>Category02</v>
      </c>
      <c r="AL4" s="15">
        <f ca="1">OFFSET($AG$2,1,1,COUNT($AC:$AC))</f>
        <v>92963.87</v>
      </c>
      <c r="AO4" s="12" t="s">
        <v>106</v>
      </c>
      <c r="AP4" s="15">
        <v>133923.87000000002</v>
      </c>
      <c r="AS4" s="12" t="s">
        <v>106</v>
      </c>
      <c r="AT4" s="15">
        <v>201895.01999999993</v>
      </c>
    </row>
    <row r="5" spans="1:46">
      <c r="A5" s="12">
        <v>3</v>
      </c>
      <c r="B5" s="19">
        <v>20202.099999999995</v>
      </c>
      <c r="E5" t="s">
        <v>135</v>
      </c>
      <c r="F5" s="14">
        <f>GETPIVOTDATA("Sum of Total Selling Value",$E$2)</f>
        <v>401411.91999999969</v>
      </c>
      <c r="H5" s="12" t="s">
        <v>124</v>
      </c>
      <c r="I5" s="19">
        <v>23437</v>
      </c>
      <c r="J5" s="19">
        <v>28616.65</v>
      </c>
      <c r="L5" s="12" t="s">
        <v>123</v>
      </c>
      <c r="M5" s="14">
        <f>IF($M$2=TRUE,VLOOKUP(L5,H:J,3,0),NA())</f>
        <v>30857.300000000003</v>
      </c>
      <c r="N5" s="14">
        <f>IF($N$2=TRUE,VLOOKUP(L5,H:J,3,0)-VLOOKUP(L5,H:J,2,0),NA())</f>
        <v>5516.3000000000029</v>
      </c>
      <c r="O5" s="13">
        <f>IF($O$2=TRUE,N5/VLOOKUP(L5,H:J,2,0),"")</f>
        <v>0.21768280651907987</v>
      </c>
      <c r="Q5" t="s">
        <v>13</v>
      </c>
      <c r="R5" t="s">
        <v>9</v>
      </c>
      <c r="S5" s="19">
        <v>6394.2599999999993</v>
      </c>
      <c r="T5" s="19">
        <v>79</v>
      </c>
      <c r="V5">
        <f ca="1">RANK($Y$3:$Y$46,$Y$3:$Y$46)</f>
        <v>26</v>
      </c>
      <c r="W5" t="str">
        <f ca="1">OFFSET($Q$2,1,0,COUNT($S:$S))</f>
        <v>Product03</v>
      </c>
      <c r="X5" t="str">
        <f ca="1">OFFSET($Q$2,1,1,COUNT($S:$S))</f>
        <v>Kg</v>
      </c>
      <c r="Y5" s="18">
        <f ca="1">OFFSET($Q$2,1,2,COUNT($S:$S))</f>
        <v>6394.2599999999993</v>
      </c>
      <c r="Z5">
        <f ca="1">OFFSET($Q$2,1,3,COUNT($S:$S))</f>
        <v>79</v>
      </c>
      <c r="AB5" t="str">
        <f ca="1">OFFSET($Q$2,1,0,10)</f>
        <v>Product03</v>
      </c>
      <c r="AC5" s="15">
        <f ca="1">OFFSET($Q$2,$AB$2,2,10)</f>
        <v>6394.2599999999993</v>
      </c>
      <c r="AG5" s="12" t="s">
        <v>49</v>
      </c>
      <c r="AH5" s="19">
        <v>52299.509999999995</v>
      </c>
      <c r="AJ5">
        <f ca="1">RANK($AL$3:$AL$7,$AL$3:$AL$7)</f>
        <v>5</v>
      </c>
      <c r="AK5" t="str">
        <f ca="1">OFFSET($AG$2,1,0,COUNT($AC:$AC))</f>
        <v>Category03</v>
      </c>
      <c r="AL5" s="15">
        <f ca="1">OFFSET($AG$2,1,1,COUNT($AC:$AC))</f>
        <v>52299.509999999995</v>
      </c>
      <c r="AO5" s="12" t="s">
        <v>105</v>
      </c>
      <c r="AP5" s="15">
        <v>59347.900000000009</v>
      </c>
    </row>
    <row r="6" spans="1:46">
      <c r="A6" s="12">
        <v>4</v>
      </c>
      <c r="B6" s="19">
        <v>11312.2</v>
      </c>
      <c r="E6" t="s">
        <v>136</v>
      </c>
      <c r="F6" s="14">
        <f>GETPIVOTDATA("Sum of Total Selling Value",$E$2)-GETPIVOTDATA("Sum of Total Buying Value",$E$2)</f>
        <v>68907.919999999693</v>
      </c>
      <c r="H6" s="12" t="s">
        <v>125</v>
      </c>
      <c r="I6" s="19">
        <v>21282</v>
      </c>
      <c r="J6" s="19">
        <v>26579.11</v>
      </c>
      <c r="L6" s="12" t="s">
        <v>124</v>
      </c>
      <c r="M6" s="14">
        <f>IF($M$2=TRUE,VLOOKUP(L6,H:J,3,0),NA())</f>
        <v>28616.65</v>
      </c>
      <c r="N6" s="14">
        <f>IF($N$2=TRUE,VLOOKUP(L6,H:J,3,0)-VLOOKUP(L6,H:J,2,0),NA())</f>
        <v>5179.6500000000015</v>
      </c>
      <c r="O6" s="13">
        <f>IF($O$2=TRUE,N6/VLOOKUP(L6,H:J,2,0),"")</f>
        <v>0.22100311473311438</v>
      </c>
      <c r="Q6" t="s">
        <v>15</v>
      </c>
      <c r="R6" t="s">
        <v>109</v>
      </c>
      <c r="S6" s="19">
        <v>6056.1600000000008</v>
      </c>
      <c r="T6" s="19">
        <v>124</v>
      </c>
      <c r="V6">
        <f ca="1">RANK($Y$3:$Y$46,$Y$3:$Y$46)</f>
        <v>30</v>
      </c>
      <c r="W6" t="str">
        <f ca="1">OFFSET($Q$2,1,0,COUNT($S:$S))</f>
        <v>Product04</v>
      </c>
      <c r="X6" t="str">
        <f ca="1">OFFSET($Q$2,1,1,COUNT($S:$S))</f>
        <v>Lt</v>
      </c>
      <c r="Y6" s="18">
        <f ca="1">OFFSET($Q$2,1,2,COUNT($S:$S))</f>
        <v>6056.1600000000008</v>
      </c>
      <c r="Z6">
        <f ca="1">OFFSET($Q$2,1,3,COUNT($S:$S))</f>
        <v>124</v>
      </c>
      <c r="AB6" t="str">
        <f ca="1">OFFSET($Q$2,1,0,10)</f>
        <v>Product04</v>
      </c>
      <c r="AC6" s="15">
        <f ca="1">OFFSET($Q$2,$AB$2,2,10)</f>
        <v>6056.1600000000008</v>
      </c>
      <c r="AG6" s="12" t="s">
        <v>62</v>
      </c>
      <c r="AH6" s="19">
        <v>95269.4</v>
      </c>
      <c r="AJ6">
        <f ca="1">RANK($AL$3:$AL$7,$AL$3:$AL$7)</f>
        <v>1</v>
      </c>
      <c r="AK6" t="str">
        <f ca="1">OFFSET($AG$2,1,0,COUNT($AC:$AC))</f>
        <v>Category04</v>
      </c>
      <c r="AL6" s="15">
        <f ca="1">OFFSET($AG$2,1,1,COUNT($AC:$AC))</f>
        <v>95269.4</v>
      </c>
    </row>
    <row r="7" spans="1:46">
      <c r="A7" s="12">
        <v>5</v>
      </c>
      <c r="B7" s="19">
        <v>11711.449999999999</v>
      </c>
      <c r="E7" t="s">
        <v>137</v>
      </c>
      <c r="F7" s="13">
        <f>F6/GETPIVOTDATA("Sum of Total Buying Value",$E$2)</f>
        <v>0.20723937155643149</v>
      </c>
      <c r="H7" s="12" t="s">
        <v>126</v>
      </c>
      <c r="I7" s="19">
        <v>26526</v>
      </c>
      <c r="J7" s="19">
        <v>30910.45</v>
      </c>
      <c r="L7" s="12" t="s">
        <v>125</v>
      </c>
      <c r="M7" s="14">
        <f>IF($M$2=TRUE,VLOOKUP(L7,H:J,3,0),NA())</f>
        <v>26579.11</v>
      </c>
      <c r="N7" s="14">
        <f>IF($N$2=TRUE,VLOOKUP(L7,H:J,3,0)-VLOOKUP(L7,H:J,2,0),NA())</f>
        <v>5297.1100000000006</v>
      </c>
      <c r="O7" s="13">
        <f>IF($O$2=TRUE,N7/VLOOKUP(L7,H:J,2,0),"")</f>
        <v>0.24890094915891367</v>
      </c>
      <c r="Q7" t="s">
        <v>17</v>
      </c>
      <c r="R7" t="s">
        <v>110</v>
      </c>
      <c r="S7" s="19">
        <v>15716.61</v>
      </c>
      <c r="T7" s="19">
        <v>101</v>
      </c>
      <c r="V7">
        <f ca="1">RANK($Y$3:$Y$46,$Y$3:$Y$46)</f>
        <v>8</v>
      </c>
      <c r="W7" t="str">
        <f ca="1">OFFSET($Q$2,1,0,COUNT($S:$S))</f>
        <v>Product05</v>
      </c>
      <c r="X7" t="str">
        <f ca="1">OFFSET($Q$2,1,1,COUNT($S:$S))</f>
        <v>Ft</v>
      </c>
      <c r="Y7" s="18">
        <f ca="1">OFFSET($Q$2,1,2,COUNT($S:$S))</f>
        <v>15716.61</v>
      </c>
      <c r="Z7">
        <f ca="1">OFFSET($Q$2,1,3,COUNT($S:$S))</f>
        <v>101</v>
      </c>
      <c r="AB7" t="str">
        <f ca="1">OFFSET($Q$2,1,0,10)</f>
        <v>Product05</v>
      </c>
      <c r="AC7" s="15">
        <f ca="1">OFFSET($Q$2,$AB$2,2,10)</f>
        <v>15716.61</v>
      </c>
      <c r="AG7" s="12" t="s">
        <v>85</v>
      </c>
      <c r="AH7" s="19">
        <v>91617.19</v>
      </c>
      <c r="AJ7">
        <f ca="1">RANK($AL$3:$AL$7,$AL$3:$AL$7)</f>
        <v>3</v>
      </c>
      <c r="AK7" t="str">
        <f ca="1">OFFSET($AG$2,1,0,COUNT($AC:$AC))</f>
        <v>Category05</v>
      </c>
      <c r="AL7" s="15">
        <f ca="1">OFFSET($AG$2,1,1,COUNT($AC:$AC))</f>
        <v>91617.19</v>
      </c>
    </row>
    <row r="8" spans="1:46">
      <c r="A8" s="12">
        <v>6</v>
      </c>
      <c r="B8" s="10">
        <v>14365.540000000005</v>
      </c>
      <c r="H8" s="12" t="s">
        <v>127</v>
      </c>
      <c r="I8" s="19">
        <v>24879</v>
      </c>
      <c r="J8" s="19">
        <v>30533.710000000003</v>
      </c>
      <c r="L8" s="12" t="s">
        <v>126</v>
      </c>
      <c r="M8" s="14">
        <f>IF($M$2=TRUE,VLOOKUP(L8,H:J,3,0),NA())</f>
        <v>30910.45</v>
      </c>
      <c r="N8" s="14">
        <f>IF($N$2=TRUE,VLOOKUP(L8,H:J,3,0)-VLOOKUP(L8,H:J,2,0),NA())</f>
        <v>4384.4500000000007</v>
      </c>
      <c r="O8" s="13">
        <f>IF($O$2=TRUE,N8/VLOOKUP(L8,H:J,2,0),"")</f>
        <v>0.16528877327904701</v>
      </c>
      <c r="Q8" t="s">
        <v>19</v>
      </c>
      <c r="R8" t="s">
        <v>9</v>
      </c>
      <c r="S8" s="19">
        <v>4531.5</v>
      </c>
      <c r="T8" s="19">
        <v>53</v>
      </c>
      <c r="V8">
        <f ca="1">RANK($Y$3:$Y$46,$Y$3:$Y$46)</f>
        <v>35</v>
      </c>
      <c r="W8" t="str">
        <f ca="1">OFFSET($Q$2,1,0,COUNT($S:$S))</f>
        <v>Product06</v>
      </c>
      <c r="X8" t="str">
        <f ca="1">OFFSET($Q$2,1,1,COUNT($S:$S))</f>
        <v>Kg</v>
      </c>
      <c r="Y8" s="18">
        <f ca="1">OFFSET($Q$2,1,2,COUNT($S:$S))</f>
        <v>4531.5</v>
      </c>
      <c r="Z8">
        <f ca="1">OFFSET($Q$2,1,3,COUNT($S:$S))</f>
        <v>53</v>
      </c>
      <c r="AB8" t="str">
        <f ca="1">OFFSET($Q$2,1,0,10)</f>
        <v>Product06</v>
      </c>
      <c r="AC8" s="15">
        <f ca="1">OFFSET($Q$2,$AB$2,2,10)</f>
        <v>4531.5</v>
      </c>
    </row>
    <row r="9" spans="1:46">
      <c r="A9" s="12">
        <v>7</v>
      </c>
      <c r="B9" s="19">
        <v>7132.79</v>
      </c>
      <c r="H9" s="12" t="s">
        <v>128</v>
      </c>
      <c r="I9" s="19">
        <v>29878</v>
      </c>
      <c r="J9" s="19">
        <v>35251.79</v>
      </c>
      <c r="L9" s="12" t="s">
        <v>127</v>
      </c>
      <c r="M9" s="14">
        <f>IF($M$2=TRUE,VLOOKUP(L9,H:J,3,0),NA())</f>
        <v>30533.710000000003</v>
      </c>
      <c r="N9" s="14">
        <f>IF($N$2=TRUE,VLOOKUP(L9,H:J,3,0)-VLOOKUP(L9,H:J,2,0),NA())</f>
        <v>5654.7100000000028</v>
      </c>
      <c r="O9" s="13">
        <f>IF($O$2=TRUE,N9/VLOOKUP(L9,H:J,2,0),"")</f>
        <v>0.22728847622492876</v>
      </c>
      <c r="Q9" t="s">
        <v>21</v>
      </c>
      <c r="R9" t="s">
        <v>109</v>
      </c>
      <c r="S9" s="19">
        <v>2291.04</v>
      </c>
      <c r="T9" s="19">
        <v>48</v>
      </c>
      <c r="V9">
        <f ca="1">RANK($Y$3:$Y$46,$Y$3:$Y$46)</f>
        <v>39</v>
      </c>
      <c r="W9" t="str">
        <f ca="1">OFFSET($Q$2,1,0,COUNT($S:$S))</f>
        <v>Product07</v>
      </c>
      <c r="X9" t="str">
        <f ca="1">OFFSET($Q$2,1,1,COUNT($S:$S))</f>
        <v>Lt</v>
      </c>
      <c r="Y9" s="18">
        <f ca="1">OFFSET($Q$2,1,2,COUNT($S:$S))</f>
        <v>2291.04</v>
      </c>
      <c r="Z9">
        <f ca="1">OFFSET($Q$2,1,3,COUNT($S:$S))</f>
        <v>48</v>
      </c>
      <c r="AB9" t="str">
        <f ca="1">OFFSET($Q$2,1,0,10)</f>
        <v>Product07</v>
      </c>
      <c r="AC9" s="15">
        <f ca="1">OFFSET($Q$2,$AB$2,2,10)</f>
        <v>2291.04</v>
      </c>
    </row>
    <row r="10" spans="1:46">
      <c r="A10" s="12">
        <v>8</v>
      </c>
      <c r="B10" s="19">
        <v>14262.46</v>
      </c>
      <c r="H10" s="12" t="s">
        <v>129</v>
      </c>
      <c r="I10" s="19">
        <v>29831</v>
      </c>
      <c r="J10" s="19">
        <v>35350.400000000016</v>
      </c>
      <c r="L10" s="12" t="s">
        <v>128</v>
      </c>
      <c r="M10" s="14">
        <f>IF($M$2=TRUE,VLOOKUP(L10,H:J,3,0),NA())</f>
        <v>35251.79</v>
      </c>
      <c r="N10" s="14">
        <f>IF($N$2=TRUE,VLOOKUP(L10,H:J,3,0)-VLOOKUP(L10,H:J,2,0),NA())</f>
        <v>5373.7900000000009</v>
      </c>
      <c r="O10" s="13">
        <f>IF($O$2=TRUE,N10/VLOOKUP(L10,H:J,2,0),"")</f>
        <v>0.1798577548698039</v>
      </c>
      <c r="Q10" t="s">
        <v>23</v>
      </c>
      <c r="R10" t="s">
        <v>9</v>
      </c>
      <c r="S10" s="19">
        <v>10502.82</v>
      </c>
      <c r="T10" s="19">
        <v>111</v>
      </c>
      <c r="V10">
        <f ca="1">RANK($Y$3:$Y$46,$Y$3:$Y$46)</f>
        <v>15</v>
      </c>
      <c r="W10" t="str">
        <f ca="1">OFFSET($Q$2,1,0,COUNT($S:$S))</f>
        <v>Product08</v>
      </c>
      <c r="X10" t="str">
        <f ca="1">OFFSET($Q$2,1,1,COUNT($S:$S))</f>
        <v>Kg</v>
      </c>
      <c r="Y10" s="18">
        <f ca="1">OFFSET($Q$2,1,2,COUNT($S:$S))</f>
        <v>10502.82</v>
      </c>
      <c r="Z10">
        <f ca="1">OFFSET($Q$2,1,3,COUNT($S:$S))</f>
        <v>111</v>
      </c>
      <c r="AB10" t="str">
        <f ca="1">OFFSET($Q$2,1,0,10)</f>
        <v>Product08</v>
      </c>
      <c r="AC10" s="15">
        <f ca="1">OFFSET($Q$2,$AB$2,2,10)</f>
        <v>10502.82</v>
      </c>
    </row>
    <row r="11" spans="1:46">
      <c r="A11" s="12">
        <v>9</v>
      </c>
      <c r="B11" s="19">
        <v>16824.670000000002</v>
      </c>
      <c r="H11" s="12" t="s">
        <v>130</v>
      </c>
      <c r="I11" s="19">
        <v>28758</v>
      </c>
      <c r="J11" s="19">
        <v>35242.810000000005</v>
      </c>
      <c r="L11" s="12" t="s">
        <v>129</v>
      </c>
      <c r="M11" s="14">
        <f>IF($M$2=TRUE,VLOOKUP(L11,H:J,3,0),NA())</f>
        <v>35350.400000000016</v>
      </c>
      <c r="N11" s="14">
        <f>IF($N$2=TRUE,VLOOKUP(L11,H:J,3,0)-VLOOKUP(L11,H:J,2,0),NA())</f>
        <v>5519.400000000016</v>
      </c>
      <c r="O11" s="13">
        <f>IF($O$2=TRUE,N11/VLOOKUP(L11,H:J,2,0),"")</f>
        <v>0.18502229224632147</v>
      </c>
      <c r="Q11" t="s">
        <v>25</v>
      </c>
      <c r="R11" t="s">
        <v>111</v>
      </c>
      <c r="S11" s="19">
        <v>581.64</v>
      </c>
      <c r="T11" s="19">
        <v>74</v>
      </c>
      <c r="V11">
        <f ca="1">RANK($Y$3:$Y$46,$Y$3:$Y$46)</f>
        <v>44</v>
      </c>
      <c r="W11" t="str">
        <f ca="1">OFFSET($Q$2,1,0,COUNT($S:$S))</f>
        <v>Product09</v>
      </c>
      <c r="X11" t="str">
        <f ca="1">OFFSET($Q$2,1,1,COUNT($S:$S))</f>
        <v>No.</v>
      </c>
      <c r="Y11" s="18">
        <f ca="1">OFFSET($Q$2,1,2,COUNT($S:$S))</f>
        <v>581.64</v>
      </c>
      <c r="Z11">
        <f ca="1">OFFSET($Q$2,1,3,COUNT($S:$S))</f>
        <v>74</v>
      </c>
      <c r="AB11" t="str">
        <f ca="1">OFFSET($Q$2,1,0,10)</f>
        <v>Product09</v>
      </c>
      <c r="AC11" s="15">
        <f ca="1">OFFSET($Q$2,1,2,10)</f>
        <v>581.64</v>
      </c>
    </row>
    <row r="12" spans="1:46">
      <c r="A12" s="12">
        <v>10</v>
      </c>
      <c r="B12" s="19">
        <v>15229.35</v>
      </c>
      <c r="H12" s="12" t="s">
        <v>131</v>
      </c>
      <c r="I12" s="19">
        <v>27842</v>
      </c>
      <c r="J12" s="19">
        <v>33500.69000000001</v>
      </c>
      <c r="L12" s="12" t="s">
        <v>130</v>
      </c>
      <c r="M12" s="14">
        <f>IF($M$2=TRUE,VLOOKUP(L12,H:J,3,0),NA())</f>
        <v>35242.810000000005</v>
      </c>
      <c r="N12" s="14">
        <f>IF($N$2=TRUE,VLOOKUP(L12,H:J,3,0)-VLOOKUP(L12,H:J,2,0),NA())</f>
        <v>6484.8100000000049</v>
      </c>
      <c r="O12" s="13">
        <f>IF($O$2=TRUE,N12/VLOOKUP(L12,H:J,2,0),"")</f>
        <v>0.22549586202100302</v>
      </c>
      <c r="Q12" t="s">
        <v>27</v>
      </c>
      <c r="R12" t="s">
        <v>110</v>
      </c>
      <c r="S12" s="19">
        <v>16428</v>
      </c>
      <c r="T12" s="19">
        <v>100</v>
      </c>
      <c r="V12">
        <f ca="1">RANK($Y$3:$Y$46,$Y$3:$Y$46)</f>
        <v>5</v>
      </c>
      <c r="W12" t="str">
        <f ca="1">OFFSET($Q$2,1,0,COUNT($S:$S))</f>
        <v>Product10</v>
      </c>
      <c r="X12" t="str">
        <f ca="1">OFFSET($Q$2,1,1,COUNT($S:$S))</f>
        <v>Ft</v>
      </c>
      <c r="Y12" s="18">
        <f ca="1">OFFSET($Q$2,1,2,COUNT($S:$S))</f>
        <v>16428</v>
      </c>
      <c r="Z12">
        <f ca="1">OFFSET($Q$2,1,3,COUNT($S:$S))</f>
        <v>100</v>
      </c>
      <c r="AB12" t="str">
        <f ca="1">OFFSET($Q$2,1,0,10)</f>
        <v>Product10</v>
      </c>
      <c r="AC12" s="15">
        <f ca="1">OFFSET($Q$2,1,2,10)</f>
        <v>16428</v>
      </c>
    </row>
    <row r="13" spans="1:46">
      <c r="A13" s="12">
        <v>11</v>
      </c>
      <c r="B13" s="19">
        <v>11915.58</v>
      </c>
      <c r="H13" s="12" t="s">
        <v>132</v>
      </c>
      <c r="I13" s="19">
        <v>29306</v>
      </c>
      <c r="J13" s="19">
        <v>36124.07</v>
      </c>
      <c r="L13" s="12" t="s">
        <v>131</v>
      </c>
      <c r="M13" s="14">
        <f>IF($M$2=TRUE,VLOOKUP(L13,H:J,3,0),NA())</f>
        <v>33500.69000000001</v>
      </c>
      <c r="N13" s="14">
        <f>IF($N$2=TRUE,VLOOKUP(L13,H:J,3,0)-VLOOKUP(L13,H:J,2,0),NA())</f>
        <v>5658.6900000000096</v>
      </c>
      <c r="O13" s="13">
        <f>IF($O$2=TRUE,N13/VLOOKUP(L13,H:J,2,0),"")</f>
        <v>0.20324294231736259</v>
      </c>
      <c r="Q13" t="s">
        <v>30</v>
      </c>
      <c r="R13" t="s">
        <v>109</v>
      </c>
      <c r="S13" s="19">
        <v>5856.4</v>
      </c>
      <c r="T13" s="19">
        <v>121</v>
      </c>
      <c r="V13">
        <f ca="1">RANK($Y$3:$Y$46,$Y$3:$Y$46)</f>
        <v>31</v>
      </c>
      <c r="W13" t="str">
        <f ca="1">OFFSET($Q$2,1,0,COUNT($S:$S))</f>
        <v>Product11</v>
      </c>
      <c r="X13" t="str">
        <f ca="1">OFFSET($Q$2,1,1,COUNT($S:$S))</f>
        <v>Lt</v>
      </c>
      <c r="Y13" s="18">
        <f ca="1">OFFSET($Q$2,1,2,COUNT($S:$S))</f>
        <v>5856.4</v>
      </c>
      <c r="Z13">
        <f ca="1">OFFSET($Q$2,1,3,COUNT($S:$S))</f>
        <v>121</v>
      </c>
    </row>
    <row r="14" spans="1:46">
      <c r="A14" s="12">
        <v>12</v>
      </c>
      <c r="B14" s="19">
        <v>14837.359999999999</v>
      </c>
      <c r="H14" s="12" t="s">
        <v>133</v>
      </c>
      <c r="I14" s="19">
        <v>31134</v>
      </c>
      <c r="J14" s="19">
        <v>37097.979999999996</v>
      </c>
      <c r="L14" s="12" t="s">
        <v>132</v>
      </c>
      <c r="M14" s="14">
        <f>IF($M$2=TRUE,VLOOKUP(L14,H:J,3,0),NA())</f>
        <v>36124.07</v>
      </c>
      <c r="N14" s="14">
        <f>IF($N$2=TRUE,VLOOKUP(L14,H:J,3,0)-VLOOKUP(L14,H:J,2,0),NA())</f>
        <v>6818.07</v>
      </c>
      <c r="O14" s="13">
        <f>IF($O$2=TRUE,N14/VLOOKUP(L14,H:J,2,0),"")</f>
        <v>0.2326509929707227</v>
      </c>
      <c r="Q14" t="s">
        <v>32</v>
      </c>
      <c r="R14" t="s">
        <v>9</v>
      </c>
      <c r="S14" s="19">
        <v>11582.910000000003</v>
      </c>
      <c r="T14" s="19">
        <v>123</v>
      </c>
      <c r="V14">
        <f ca="1">RANK($Y$3:$Y$46,$Y$3:$Y$46)</f>
        <v>13</v>
      </c>
      <c r="W14" t="str">
        <f ca="1">OFFSET($Q$2,1,0,COUNT($S:$S))</f>
        <v>Product12</v>
      </c>
      <c r="X14" t="str">
        <f ca="1">OFFSET($Q$2,1,1,COUNT($S:$S))</f>
        <v>Kg</v>
      </c>
      <c r="Y14" s="18">
        <f ca="1">OFFSET($Q$2,1,2,COUNT($S:$S))</f>
        <v>11582.910000000003</v>
      </c>
      <c r="Z14">
        <f ca="1">OFFSET($Q$2,1,3,COUNT($S:$S))</f>
        <v>123</v>
      </c>
    </row>
    <row r="15" spans="1:46">
      <c r="A15" s="12">
        <v>13</v>
      </c>
      <c r="B15" s="19">
        <v>8084.26</v>
      </c>
      <c r="L15" s="12" t="s">
        <v>133</v>
      </c>
      <c r="M15" s="14">
        <f>IF($M$2=TRUE,VLOOKUP(L15,H:J,3,0),NA())</f>
        <v>37097.979999999996</v>
      </c>
      <c r="N15" s="14">
        <f>IF($N$2=TRUE,VLOOKUP(L15,H:J,3,0)-VLOOKUP(L15,H:J,2,0),NA())</f>
        <v>5963.9799999999959</v>
      </c>
      <c r="O15" s="13">
        <f>IF($O$2=TRUE,N15/VLOOKUP(L15,H:J,2,0),"")</f>
        <v>0.19155842487312894</v>
      </c>
      <c r="Q15" t="s">
        <v>34</v>
      </c>
      <c r="R15" t="s">
        <v>9</v>
      </c>
      <c r="S15" s="19">
        <v>8423.52</v>
      </c>
      <c r="T15" s="19">
        <v>69</v>
      </c>
      <c r="V15">
        <f ca="1">RANK($Y$3:$Y$46,$Y$3:$Y$46)</f>
        <v>22</v>
      </c>
      <c r="W15" t="str">
        <f ca="1">OFFSET($Q$2,1,0,COUNT($S:$S))</f>
        <v>Product13</v>
      </c>
      <c r="X15" t="str">
        <f ca="1">OFFSET($Q$2,1,1,COUNT($S:$S))</f>
        <v>Kg</v>
      </c>
      <c r="Y15" s="18">
        <f ca="1">OFFSET($Q$2,1,2,COUNT($S:$S))</f>
        <v>8423.52</v>
      </c>
      <c r="Z15">
        <f ca="1">OFFSET($Q$2,1,3,COUNT($S:$S))</f>
        <v>69</v>
      </c>
    </row>
    <row r="16" spans="1:46">
      <c r="A16" s="12">
        <v>14</v>
      </c>
      <c r="B16" s="19">
        <v>9461.1400000000012</v>
      </c>
      <c r="Q16" t="s">
        <v>36</v>
      </c>
      <c r="R16" t="s">
        <v>9</v>
      </c>
      <c r="S16" s="19">
        <v>12764.640000000001</v>
      </c>
      <c r="T16" s="19">
        <v>87</v>
      </c>
      <c r="V16">
        <f ca="1">RANK($Y$3:$Y$46,$Y$3:$Y$46)</f>
        <v>12</v>
      </c>
      <c r="W16" t="str">
        <f ca="1">OFFSET($Q$2,1,0,COUNT($S:$S))</f>
        <v>Product14</v>
      </c>
      <c r="X16" t="str">
        <f ca="1">OFFSET($Q$2,1,1,COUNT($S:$S))</f>
        <v>Kg</v>
      </c>
      <c r="Y16" s="18">
        <f ca="1">OFFSET($Q$2,1,2,COUNT($S:$S))</f>
        <v>12764.640000000001</v>
      </c>
      <c r="Z16">
        <f ca="1">OFFSET($Q$2,1,3,COUNT($S:$S))</f>
        <v>87</v>
      </c>
    </row>
    <row r="17" spans="1:26">
      <c r="A17" s="12">
        <v>15</v>
      </c>
      <c r="B17" s="19">
        <v>12189.7</v>
      </c>
      <c r="Q17" t="s">
        <v>38</v>
      </c>
      <c r="R17" t="s">
        <v>111</v>
      </c>
      <c r="S17" s="19">
        <v>1839.2399999999998</v>
      </c>
      <c r="T17" s="19">
        <v>117</v>
      </c>
      <c r="V17">
        <f ca="1">RANK($Y$3:$Y$46,$Y$3:$Y$46)</f>
        <v>41</v>
      </c>
      <c r="W17" t="str">
        <f ca="1">OFFSET($Q$2,1,0,COUNT($S:$S))</f>
        <v>Product15</v>
      </c>
      <c r="X17" t="str">
        <f ca="1">OFFSET($Q$2,1,1,COUNT($S:$S))</f>
        <v>No.</v>
      </c>
      <c r="Y17" s="18">
        <f ca="1">OFFSET($Q$2,1,2,COUNT($S:$S))</f>
        <v>1839.2399999999998</v>
      </c>
      <c r="Z17">
        <f ca="1">OFFSET($Q$2,1,3,COUNT($S:$S))</f>
        <v>117</v>
      </c>
    </row>
    <row r="18" spans="1:26">
      <c r="A18" s="12">
        <v>16</v>
      </c>
      <c r="B18" s="19">
        <v>12762.63</v>
      </c>
      <c r="Q18" t="s">
        <v>40</v>
      </c>
      <c r="R18" t="s">
        <v>111</v>
      </c>
      <c r="S18" s="19">
        <v>1996.8</v>
      </c>
      <c r="T18" s="19">
        <v>120</v>
      </c>
      <c r="V18">
        <f ca="1">RANK($Y$3:$Y$46,$Y$3:$Y$46)</f>
        <v>40</v>
      </c>
      <c r="W18" t="str">
        <f ca="1">OFFSET($Q$2,1,0,COUNT($S:$S))</f>
        <v>Product16</v>
      </c>
      <c r="X18" t="str">
        <f ca="1">OFFSET($Q$2,1,1,COUNT($S:$S))</f>
        <v>No.</v>
      </c>
      <c r="Y18" s="18">
        <f ca="1">OFFSET($Q$2,1,2,COUNT($S:$S))</f>
        <v>1996.8</v>
      </c>
      <c r="Z18">
        <f ca="1">OFFSET($Q$2,1,3,COUNT($S:$S))</f>
        <v>120</v>
      </c>
    </row>
    <row r="19" spans="1:26">
      <c r="A19" s="12">
        <v>17</v>
      </c>
      <c r="B19" s="19">
        <v>3659.24</v>
      </c>
      <c r="Q19" t="s">
        <v>42</v>
      </c>
      <c r="R19" t="s">
        <v>110</v>
      </c>
      <c r="S19" s="19">
        <v>9877.1400000000012</v>
      </c>
      <c r="T19" s="19">
        <v>63</v>
      </c>
      <c r="V19">
        <f ca="1">RANK($Y$3:$Y$46,$Y$3:$Y$46)</f>
        <v>18</v>
      </c>
      <c r="W19" t="str">
        <f ca="1">OFFSET($Q$2,1,0,COUNT($S:$S))</f>
        <v>Product17</v>
      </c>
      <c r="X19" t="str">
        <f ca="1">OFFSET($Q$2,1,1,COUNT($S:$S))</f>
        <v>Ft</v>
      </c>
      <c r="Y19" s="18">
        <f ca="1">OFFSET($Q$2,1,2,COUNT($S:$S))</f>
        <v>9877.1400000000012</v>
      </c>
      <c r="Z19">
        <f ca="1">OFFSET($Q$2,1,3,COUNT($S:$S))</f>
        <v>63</v>
      </c>
    </row>
    <row r="20" spans="1:26">
      <c r="A20" s="12">
        <v>18</v>
      </c>
      <c r="B20" s="19">
        <v>18582.390000000003</v>
      </c>
      <c r="Q20" t="s">
        <v>44</v>
      </c>
      <c r="R20" t="s">
        <v>111</v>
      </c>
      <c r="S20" s="19">
        <v>4035.2200000000003</v>
      </c>
      <c r="T20" s="19">
        <v>82</v>
      </c>
      <c r="V20">
        <f ca="1">RANK($Y$3:$Y$46,$Y$3:$Y$46)</f>
        <v>36</v>
      </c>
      <c r="W20" t="str">
        <f ca="1">OFFSET($Q$2,1,0,COUNT($S:$S))</f>
        <v>Product18</v>
      </c>
      <c r="X20" t="str">
        <f ca="1">OFFSET($Q$2,1,1,COUNT($S:$S))</f>
        <v>No.</v>
      </c>
      <c r="Y20" s="18">
        <f ca="1">OFFSET($Q$2,1,2,COUNT($S:$S))</f>
        <v>4035.2200000000003</v>
      </c>
      <c r="Z20">
        <f ca="1">OFFSET($Q$2,1,3,COUNT($S:$S))</f>
        <v>82</v>
      </c>
    </row>
    <row r="21" spans="1:26">
      <c r="A21" s="12">
        <v>19</v>
      </c>
      <c r="B21" s="19">
        <v>10204.229999999998</v>
      </c>
      <c r="Q21" t="s">
        <v>46</v>
      </c>
      <c r="R21" t="s">
        <v>110</v>
      </c>
      <c r="S21" s="19">
        <v>20160</v>
      </c>
      <c r="T21" s="19">
        <v>96</v>
      </c>
      <c r="V21">
        <f ca="1">RANK($Y$3:$Y$46,$Y$3:$Y$46)</f>
        <v>4</v>
      </c>
      <c r="W21" t="str">
        <f ca="1">OFFSET($Q$2,1,0,COUNT($S:$S))</f>
        <v>Product19</v>
      </c>
      <c r="X21" t="str">
        <f ca="1">OFFSET($Q$2,1,1,COUNT($S:$S))</f>
        <v>Ft</v>
      </c>
      <c r="Y21" s="18">
        <f ca="1">OFFSET($Q$2,1,2,COUNT($S:$S))</f>
        <v>20160</v>
      </c>
      <c r="Z21">
        <f ca="1">OFFSET($Q$2,1,3,COUNT($S:$S))</f>
        <v>96</v>
      </c>
    </row>
    <row r="22" spans="1:26">
      <c r="A22" s="12">
        <v>20</v>
      </c>
      <c r="B22" s="19">
        <v>20482.78</v>
      </c>
      <c r="Q22" t="s">
        <v>48</v>
      </c>
      <c r="R22" t="s">
        <v>109</v>
      </c>
      <c r="S22" s="19">
        <v>8006.25</v>
      </c>
      <c r="T22" s="19">
        <v>105</v>
      </c>
      <c r="V22">
        <f ca="1">RANK($Y$3:$Y$46,$Y$3:$Y$46)</f>
        <v>23</v>
      </c>
      <c r="W22" t="str">
        <f ca="1">OFFSET($Q$2,1,0,COUNT($S:$S))</f>
        <v>Product20</v>
      </c>
      <c r="X22" t="str">
        <f ca="1">OFFSET($Q$2,1,1,COUNT($S:$S))</f>
        <v>Lt</v>
      </c>
      <c r="Y22" s="18">
        <f ca="1">OFFSET($Q$2,1,2,COUNT($S:$S))</f>
        <v>8006.25</v>
      </c>
      <c r="Z22">
        <f ca="1">OFFSET($Q$2,1,3,COUNT($S:$S))</f>
        <v>105</v>
      </c>
    </row>
    <row r="23" spans="1:26">
      <c r="A23" s="12">
        <v>21</v>
      </c>
      <c r="B23" s="19">
        <v>10665.4</v>
      </c>
      <c r="Q23" t="s">
        <v>51</v>
      </c>
      <c r="R23" t="s">
        <v>110</v>
      </c>
      <c r="S23" s="19">
        <v>10727.64</v>
      </c>
      <c r="T23" s="19">
        <v>66</v>
      </c>
      <c r="V23">
        <f ca="1">RANK($Y$3:$Y$46,$Y$3:$Y$46)</f>
        <v>14</v>
      </c>
      <c r="W23" t="str">
        <f ca="1">OFFSET($Q$2,1,0,COUNT($S:$S))</f>
        <v>Product21</v>
      </c>
      <c r="X23" t="str">
        <f ca="1">OFFSET($Q$2,1,1,COUNT($S:$S))</f>
        <v>Ft</v>
      </c>
      <c r="Y23" s="18">
        <f ca="1">OFFSET($Q$2,1,2,COUNT($S:$S))</f>
        <v>10727.64</v>
      </c>
      <c r="Z23">
        <f ca="1">OFFSET($Q$2,1,3,COUNT($S:$S))</f>
        <v>66</v>
      </c>
    </row>
    <row r="24" spans="1:26">
      <c r="A24" s="12">
        <v>22</v>
      </c>
      <c r="B24" s="19">
        <v>11315.839999999997</v>
      </c>
      <c r="Q24" t="s">
        <v>53</v>
      </c>
      <c r="R24" t="s">
        <v>110</v>
      </c>
      <c r="S24" s="19">
        <v>9909.9</v>
      </c>
      <c r="T24" s="19">
        <v>70</v>
      </c>
      <c r="V24">
        <f ca="1">RANK($Y$3:$Y$46,$Y$3:$Y$46)</f>
        <v>17</v>
      </c>
      <c r="W24" t="str">
        <f ca="1">OFFSET($Q$2,1,0,COUNT($S:$S))</f>
        <v>Product22</v>
      </c>
      <c r="X24" t="str">
        <f ca="1">OFFSET($Q$2,1,1,COUNT($S:$S))</f>
        <v>Ft</v>
      </c>
      <c r="Y24" s="18">
        <f ca="1">OFFSET($Q$2,1,2,COUNT($S:$S))</f>
        <v>9909.9</v>
      </c>
      <c r="Z24">
        <f ca="1">OFFSET($Q$2,1,3,COUNT($S:$S))</f>
        <v>70</v>
      </c>
    </row>
    <row r="25" spans="1:26">
      <c r="A25" s="12">
        <v>23</v>
      </c>
      <c r="B25" s="19">
        <v>18818.189999999999</v>
      </c>
      <c r="Q25" t="s">
        <v>55</v>
      </c>
      <c r="R25" t="s">
        <v>110</v>
      </c>
      <c r="S25" s="19">
        <v>12853.560000000001</v>
      </c>
      <c r="T25" s="19">
        <v>86</v>
      </c>
      <c r="V25">
        <f ca="1">RANK($Y$3:$Y$46,$Y$3:$Y$46)</f>
        <v>11</v>
      </c>
      <c r="W25" t="str">
        <f ca="1">OFFSET($Q$2,1,0,COUNT($S:$S))</f>
        <v>Product23</v>
      </c>
      <c r="X25" t="str">
        <f ca="1">OFFSET($Q$2,1,1,COUNT($S:$S))</f>
        <v>Ft</v>
      </c>
      <c r="Y25" s="18">
        <f ca="1">OFFSET($Q$2,1,2,COUNT($S:$S))</f>
        <v>12853.560000000001</v>
      </c>
      <c r="Z25">
        <f ca="1">OFFSET($Q$2,1,3,COUNT($S:$S))</f>
        <v>86</v>
      </c>
    </row>
    <row r="26" spans="1:26">
      <c r="A26" s="12">
        <v>24</v>
      </c>
      <c r="B26" s="19">
        <v>11488.4</v>
      </c>
      <c r="Q26" t="s">
        <v>57</v>
      </c>
      <c r="R26" t="s">
        <v>110</v>
      </c>
      <c r="S26" s="19">
        <v>10202.400000000001</v>
      </c>
      <c r="T26" s="19">
        <v>65</v>
      </c>
      <c r="V26">
        <f ca="1">RANK($Y$3:$Y$46,$Y$3:$Y$46)</f>
        <v>16</v>
      </c>
      <c r="W26" t="str">
        <f ca="1">OFFSET($Q$2,1,0,COUNT($S:$S))</f>
        <v>Product24</v>
      </c>
      <c r="X26" t="str">
        <f ca="1">OFFSET($Q$2,1,1,COUNT($S:$S))</f>
        <v>Ft</v>
      </c>
      <c r="Y26" s="18">
        <f ca="1">OFFSET($Q$2,1,2,COUNT($S:$S))</f>
        <v>10202.400000000001</v>
      </c>
      <c r="Z26">
        <f ca="1">OFFSET($Q$2,1,3,COUNT($S:$S))</f>
        <v>65</v>
      </c>
    </row>
    <row r="27" spans="1:26">
      <c r="A27" s="12">
        <v>25</v>
      </c>
      <c r="B27" s="19">
        <v>18688.430000000004</v>
      </c>
      <c r="Q27" t="s">
        <v>59</v>
      </c>
      <c r="R27" t="s">
        <v>111</v>
      </c>
      <c r="S27" s="19">
        <v>599.7600000000001</v>
      </c>
      <c r="T27" s="19">
        <v>72</v>
      </c>
      <c r="V27">
        <f ca="1">RANK($Y$3:$Y$46,$Y$3:$Y$46)</f>
        <v>43</v>
      </c>
      <c r="W27" t="str">
        <f ca="1">OFFSET($Q$2,1,0,COUNT($S:$S))</f>
        <v>Product25</v>
      </c>
      <c r="X27" t="str">
        <f ca="1">OFFSET($Q$2,1,1,COUNT($S:$S))</f>
        <v>No.</v>
      </c>
      <c r="Y27" s="18">
        <f ca="1">OFFSET($Q$2,1,2,COUNT($S:$S))</f>
        <v>599.7600000000001</v>
      </c>
      <c r="Z27">
        <f ca="1">OFFSET($Q$2,1,3,COUNT($S:$S))</f>
        <v>72</v>
      </c>
    </row>
    <row r="28" spans="1:26">
      <c r="A28" s="12">
        <v>26</v>
      </c>
      <c r="B28" s="19">
        <v>13710.079999999998</v>
      </c>
      <c r="Q28" t="s">
        <v>61</v>
      </c>
      <c r="R28" t="s">
        <v>111</v>
      </c>
      <c r="S28" s="19">
        <v>2761.9200000000005</v>
      </c>
      <c r="T28" s="19">
        <v>112</v>
      </c>
      <c r="V28">
        <f ca="1">RANK($Y$3:$Y$46,$Y$3:$Y$46)</f>
        <v>38</v>
      </c>
      <c r="W28" t="str">
        <f ca="1">OFFSET($Q$2,1,0,COUNT($S:$S))</f>
        <v>Product26</v>
      </c>
      <c r="X28" t="str">
        <f ca="1">OFFSET($Q$2,1,1,COUNT($S:$S))</f>
        <v>No.</v>
      </c>
      <c r="Y28" s="18">
        <f ca="1">OFFSET($Q$2,1,2,COUNT($S:$S))</f>
        <v>2761.9200000000005</v>
      </c>
      <c r="Z28">
        <f ca="1">OFFSET($Q$2,1,3,COUNT($S:$S))</f>
        <v>112</v>
      </c>
    </row>
    <row r="29" spans="1:26">
      <c r="A29" s="12">
        <v>27</v>
      </c>
      <c r="B29" s="19">
        <v>11440.67</v>
      </c>
      <c r="Q29" t="s">
        <v>64</v>
      </c>
      <c r="R29" t="s">
        <v>109</v>
      </c>
      <c r="S29" s="19">
        <v>6226.0800000000008</v>
      </c>
      <c r="T29" s="19">
        <v>109</v>
      </c>
      <c r="V29">
        <f ca="1">RANK($Y$3:$Y$46,$Y$3:$Y$46)</f>
        <v>28</v>
      </c>
      <c r="W29" t="str">
        <f ca="1">OFFSET($Q$2,1,0,COUNT($S:$S))</f>
        <v>Product27</v>
      </c>
      <c r="X29" t="str">
        <f ca="1">OFFSET($Q$2,1,1,COUNT($S:$S))</f>
        <v>Lt</v>
      </c>
      <c r="Y29" s="18">
        <f ca="1">OFFSET($Q$2,1,2,COUNT($S:$S))</f>
        <v>6226.0800000000008</v>
      </c>
      <c r="Z29">
        <f ca="1">OFFSET($Q$2,1,3,COUNT($S:$S))</f>
        <v>109</v>
      </c>
    </row>
    <row r="30" spans="1:26">
      <c r="A30" s="12">
        <v>28</v>
      </c>
      <c r="B30" s="19">
        <v>13306.16</v>
      </c>
      <c r="Q30" t="s">
        <v>66</v>
      </c>
      <c r="R30" t="s">
        <v>111</v>
      </c>
      <c r="S30" s="19">
        <v>4682.72</v>
      </c>
      <c r="T30" s="19">
        <v>112</v>
      </c>
      <c r="V30">
        <f ca="1">RANK($Y$3:$Y$46,$Y$3:$Y$46)</f>
        <v>34</v>
      </c>
      <c r="W30" t="str">
        <f ca="1">OFFSET($Q$2,1,0,COUNT($S:$S))</f>
        <v>Product28</v>
      </c>
      <c r="X30" t="str">
        <f ca="1">OFFSET($Q$2,1,1,COUNT($S:$S))</f>
        <v>No.</v>
      </c>
      <c r="Y30" s="18">
        <f ca="1">OFFSET($Q$2,1,2,COUNT($S:$S))</f>
        <v>4682.72</v>
      </c>
      <c r="Z30">
        <f ca="1">OFFSET($Q$2,1,3,COUNT($S:$S))</f>
        <v>112</v>
      </c>
    </row>
    <row r="31" spans="1:26">
      <c r="A31" s="12">
        <v>29</v>
      </c>
      <c r="B31" s="19">
        <v>8794.48</v>
      </c>
      <c r="Q31" t="s">
        <v>68</v>
      </c>
      <c r="R31" t="s">
        <v>109</v>
      </c>
      <c r="S31" s="19">
        <v>5523.44</v>
      </c>
      <c r="T31" s="19">
        <v>104</v>
      </c>
      <c r="V31">
        <f ca="1">RANK($Y$3:$Y$46,$Y$3:$Y$46)</f>
        <v>32</v>
      </c>
      <c r="W31" t="str">
        <f ca="1">OFFSET($Q$2,1,0,COUNT($S:$S))</f>
        <v>Product29</v>
      </c>
      <c r="X31" t="str">
        <f ca="1">OFFSET($Q$2,1,1,COUNT($S:$S))</f>
        <v>Lt</v>
      </c>
      <c r="Y31" s="18">
        <f ca="1">OFFSET($Q$2,1,2,COUNT($S:$S))</f>
        <v>5523.44</v>
      </c>
      <c r="Z31">
        <f ca="1">OFFSET($Q$2,1,3,COUNT($S:$S))</f>
        <v>104</v>
      </c>
    </row>
    <row r="32" spans="1:26">
      <c r="A32" s="12">
        <v>30</v>
      </c>
      <c r="B32" s="19">
        <v>16666.269999999997</v>
      </c>
      <c r="Q32" t="s">
        <v>70</v>
      </c>
      <c r="R32" t="s">
        <v>110</v>
      </c>
      <c r="S32" s="19">
        <v>22945.919999999998</v>
      </c>
      <c r="T32" s="19">
        <v>114</v>
      </c>
      <c r="V32">
        <f ca="1">RANK($Y$3:$Y$46,$Y$3:$Y$46)</f>
        <v>2</v>
      </c>
      <c r="W32" t="str">
        <f ca="1">OFFSET($Q$2,1,0,COUNT($S:$S))</f>
        <v>Product30</v>
      </c>
      <c r="X32" t="str">
        <f ca="1">OFFSET($Q$2,1,1,COUNT($S:$S))</f>
        <v>Ft</v>
      </c>
      <c r="Y32" s="18">
        <f ca="1">OFFSET($Q$2,1,2,COUNT($S:$S))</f>
        <v>22945.919999999998</v>
      </c>
      <c r="Z32">
        <f ca="1">OFFSET($Q$2,1,3,COUNT($S:$S))</f>
        <v>114</v>
      </c>
    </row>
    <row r="33" spans="1:26">
      <c r="A33" s="12">
        <v>31</v>
      </c>
      <c r="B33" s="19">
        <v>6920.0999999999995</v>
      </c>
      <c r="Q33" t="s">
        <v>72</v>
      </c>
      <c r="R33" t="s">
        <v>9</v>
      </c>
      <c r="S33" s="19">
        <v>6249.5999999999995</v>
      </c>
      <c r="T33" s="19">
        <v>60</v>
      </c>
      <c r="V33">
        <f ca="1">RANK($Y$3:$Y$46,$Y$3:$Y$46)</f>
        <v>27</v>
      </c>
      <c r="W33" t="str">
        <f ca="1">OFFSET($Q$2,1,0,COUNT($S:$S))</f>
        <v>Product31</v>
      </c>
      <c r="X33" t="str">
        <f ca="1">OFFSET($Q$2,1,1,COUNT($S:$S))</f>
        <v>Kg</v>
      </c>
      <c r="Y33" s="18">
        <f ca="1">OFFSET($Q$2,1,2,COUNT($S:$S))</f>
        <v>6249.5999999999995</v>
      </c>
      <c r="Z33">
        <f ca="1">OFFSET($Q$2,1,3,COUNT($S:$S))</f>
        <v>60</v>
      </c>
    </row>
    <row r="34" spans="1:26">
      <c r="Q34" t="s">
        <v>74</v>
      </c>
      <c r="R34" t="s">
        <v>9</v>
      </c>
      <c r="S34" s="19">
        <v>16329.72</v>
      </c>
      <c r="T34" s="19">
        <v>139</v>
      </c>
      <c r="V34">
        <f ca="1">RANK($Y$3:$Y$46,$Y$3:$Y$46)</f>
        <v>7</v>
      </c>
      <c r="W34" t="str">
        <f ca="1">OFFSET($Q$2,1,0,COUNT($S:$S))</f>
        <v>Product32</v>
      </c>
      <c r="X34" t="str">
        <f ca="1">OFFSET($Q$2,1,1,COUNT($S:$S))</f>
        <v>Kg</v>
      </c>
      <c r="Y34" s="18">
        <f ca="1">OFFSET($Q$2,1,2,COUNT($S:$S))</f>
        <v>16329.72</v>
      </c>
      <c r="Z34">
        <f ca="1">OFFSET($Q$2,1,3,COUNT($S:$S))</f>
        <v>139</v>
      </c>
    </row>
    <row r="35" spans="1:26">
      <c r="Q35" t="s">
        <v>76</v>
      </c>
      <c r="R35" t="s">
        <v>9</v>
      </c>
      <c r="S35" s="19">
        <v>13645.800000000001</v>
      </c>
      <c r="T35" s="19">
        <v>114</v>
      </c>
      <c r="V35">
        <f ca="1">RANK($Y$3:$Y$46,$Y$3:$Y$46)</f>
        <v>9</v>
      </c>
      <c r="W35" t="str">
        <f ca="1">OFFSET($Q$2,1,0,COUNT($S:$S))</f>
        <v>Product33</v>
      </c>
      <c r="X35" t="str">
        <f ca="1">OFFSET($Q$2,1,1,COUNT($S:$S))</f>
        <v>Kg</v>
      </c>
      <c r="Y35" s="18">
        <f ca="1">OFFSET($Q$2,1,2,COUNT($S:$S))</f>
        <v>13645.800000000001</v>
      </c>
      <c r="Z35">
        <f ca="1">OFFSET($Q$2,1,3,COUNT($S:$S))</f>
        <v>114</v>
      </c>
    </row>
    <row r="36" spans="1:26">
      <c r="Q36" t="s">
        <v>78</v>
      </c>
      <c r="R36" t="s">
        <v>109</v>
      </c>
      <c r="S36" s="19">
        <v>8978.2000000000007</v>
      </c>
      <c r="T36" s="19">
        <v>154</v>
      </c>
      <c r="V36">
        <f ca="1">RANK($Y$3:$Y$46,$Y$3:$Y$46)</f>
        <v>20</v>
      </c>
      <c r="W36" t="str">
        <f ca="1">OFFSET($Q$2,1,0,COUNT($S:$S))</f>
        <v>Product34</v>
      </c>
      <c r="X36" t="str">
        <f ca="1">OFFSET($Q$2,1,1,COUNT($S:$S))</f>
        <v>Lt</v>
      </c>
      <c r="Y36" s="18">
        <f ca="1">OFFSET($Q$2,1,2,COUNT($S:$S))</f>
        <v>8978.2000000000007</v>
      </c>
      <c r="Z36">
        <f ca="1">OFFSET($Q$2,1,3,COUNT($S:$S))</f>
        <v>154</v>
      </c>
    </row>
    <row r="37" spans="1:26">
      <c r="Q37" t="s">
        <v>80</v>
      </c>
      <c r="R37" t="s">
        <v>111</v>
      </c>
      <c r="S37" s="19">
        <v>703.5</v>
      </c>
      <c r="T37" s="19">
        <v>105</v>
      </c>
      <c r="V37">
        <f ca="1">RANK($Y$3:$Y$46,$Y$3:$Y$46)</f>
        <v>42</v>
      </c>
      <c r="W37" t="str">
        <f ca="1">OFFSET($Q$2,1,0,COUNT($S:$S))</f>
        <v>Product35</v>
      </c>
      <c r="X37" t="str">
        <f ca="1">OFFSET($Q$2,1,1,COUNT($S:$S))</f>
        <v>No.</v>
      </c>
      <c r="Y37" s="18">
        <f ca="1">OFFSET($Q$2,1,2,COUNT($S:$S))</f>
        <v>703.5</v>
      </c>
      <c r="Z37">
        <f ca="1">OFFSET($Q$2,1,3,COUNT($S:$S))</f>
        <v>105</v>
      </c>
    </row>
    <row r="38" spans="1:26">
      <c r="Q38" t="s">
        <v>82</v>
      </c>
      <c r="R38" t="s">
        <v>9</v>
      </c>
      <c r="S38" s="19">
        <v>7222.5</v>
      </c>
      <c r="T38" s="19">
        <v>75</v>
      </c>
      <c r="V38">
        <f ca="1">RANK($Y$3:$Y$46,$Y$3:$Y$46)</f>
        <v>25</v>
      </c>
      <c r="W38" t="str">
        <f ca="1">OFFSET($Q$2,1,0,COUNT($S:$S))</f>
        <v>Product36</v>
      </c>
      <c r="X38" t="str">
        <f ca="1">OFFSET($Q$2,1,1,COUNT($S:$S))</f>
        <v>Kg</v>
      </c>
      <c r="Y38" s="18">
        <f ca="1">OFFSET($Q$2,1,2,COUNT($S:$S))</f>
        <v>7222.5</v>
      </c>
      <c r="Z38">
        <f ca="1">OFFSET($Q$2,1,3,COUNT($S:$S))</f>
        <v>75</v>
      </c>
    </row>
    <row r="39" spans="1:26">
      <c r="Q39" t="s">
        <v>84</v>
      </c>
      <c r="R39" t="s">
        <v>9</v>
      </c>
      <c r="S39" s="19">
        <v>5145.6000000000004</v>
      </c>
      <c r="T39" s="19">
        <v>60</v>
      </c>
      <c r="V39">
        <f ca="1">RANK($Y$3:$Y$46,$Y$3:$Y$46)</f>
        <v>33</v>
      </c>
      <c r="W39" t="str">
        <f ca="1">OFFSET($Q$2,1,0,COUNT($S:$S))</f>
        <v>Product37</v>
      </c>
      <c r="X39" t="str">
        <f ca="1">OFFSET($Q$2,1,1,COUNT($S:$S))</f>
        <v>Kg</v>
      </c>
      <c r="Y39" s="18">
        <f ca="1">OFFSET($Q$2,1,2,COUNT($S:$S))</f>
        <v>5145.6000000000004</v>
      </c>
      <c r="Z39">
        <f ca="1">OFFSET($Q$2,1,3,COUNT($S:$S))</f>
        <v>60</v>
      </c>
    </row>
    <row r="40" spans="1:26">
      <c r="Q40" t="s">
        <v>87</v>
      </c>
      <c r="R40" t="s">
        <v>9</v>
      </c>
      <c r="S40" s="19">
        <v>8871.1200000000008</v>
      </c>
      <c r="T40" s="19">
        <v>111</v>
      </c>
      <c r="V40">
        <f ca="1">RANK($Y$3:$Y$46,$Y$3:$Y$46)</f>
        <v>21</v>
      </c>
      <c r="W40" t="str">
        <f ca="1">OFFSET($Q$2,1,0,COUNT($S:$S))</f>
        <v>Product38</v>
      </c>
      <c r="X40" t="str">
        <f ca="1">OFFSET($Q$2,1,1,COUNT($S:$S))</f>
        <v>Kg</v>
      </c>
      <c r="Y40" s="18">
        <f ca="1">OFFSET($Q$2,1,2,COUNT($S:$S))</f>
        <v>8871.1200000000008</v>
      </c>
      <c r="Z40">
        <f ca="1">OFFSET($Q$2,1,3,COUNT($S:$S))</f>
        <v>111</v>
      </c>
    </row>
    <row r="41" spans="1:26">
      <c r="Q41" t="s">
        <v>89</v>
      </c>
      <c r="R41" t="s">
        <v>111</v>
      </c>
      <c r="S41" s="19">
        <v>3957.15</v>
      </c>
      <c r="T41" s="19">
        <v>93</v>
      </c>
      <c r="V41">
        <f ca="1">RANK($Y$3:$Y$46,$Y$3:$Y$46)</f>
        <v>37</v>
      </c>
      <c r="W41" t="str">
        <f ca="1">OFFSET($Q$2,1,0,COUNT($S:$S))</f>
        <v>Product39</v>
      </c>
      <c r="X41" t="str">
        <f ca="1">OFFSET($Q$2,1,1,COUNT($S:$S))</f>
        <v>No.</v>
      </c>
      <c r="Y41" s="18">
        <f ca="1">OFFSET($Q$2,1,2,COUNT($S:$S))</f>
        <v>3957.15</v>
      </c>
      <c r="Z41">
        <f ca="1">OFFSET($Q$2,1,3,COUNT($S:$S))</f>
        <v>93</v>
      </c>
    </row>
    <row r="42" spans="1:26">
      <c r="Q42" t="s">
        <v>91</v>
      </c>
      <c r="R42" t="s">
        <v>9</v>
      </c>
      <c r="S42" s="19">
        <v>7718.4000000000005</v>
      </c>
      <c r="T42" s="19">
        <v>67</v>
      </c>
      <c r="V42">
        <f ca="1">RANK($Y$3:$Y$46,$Y$3:$Y$46)</f>
        <v>24</v>
      </c>
      <c r="W42" t="str">
        <f ca="1">OFFSET($Q$2,1,0,COUNT($S:$S))</f>
        <v>Product40</v>
      </c>
      <c r="X42" t="str">
        <f ca="1">OFFSET($Q$2,1,1,COUNT($S:$S))</f>
        <v>Kg</v>
      </c>
      <c r="Y42" s="18">
        <f ca="1">OFFSET($Q$2,1,2,COUNT($S:$S))</f>
        <v>7718.4000000000005</v>
      </c>
      <c r="Z42">
        <f ca="1">OFFSET($Q$2,1,3,COUNT($S:$S))</f>
        <v>67</v>
      </c>
    </row>
    <row r="43" spans="1:26">
      <c r="Q43" t="s">
        <v>93</v>
      </c>
      <c r="R43" t="s">
        <v>110</v>
      </c>
      <c r="S43" s="19">
        <v>22952.16</v>
      </c>
      <c r="T43" s="19">
        <v>132</v>
      </c>
      <c r="V43">
        <f ca="1">RANK($Y$3:$Y$46,$Y$3:$Y$46)</f>
        <v>1</v>
      </c>
      <c r="W43" t="str">
        <f ca="1">OFFSET($Q$2,1,0,COUNT($S:$S))</f>
        <v>Product41</v>
      </c>
      <c r="X43" t="str">
        <f ca="1">OFFSET($Q$2,1,1,COUNT($S:$S))</f>
        <v>Ft</v>
      </c>
      <c r="Y43" s="18">
        <f ca="1">OFFSET($Q$2,1,2,COUNT($S:$S))</f>
        <v>22952.16</v>
      </c>
      <c r="Z43">
        <f ca="1">OFFSET($Q$2,1,3,COUNT($S:$S))</f>
        <v>132</v>
      </c>
    </row>
    <row r="44" spans="1:26">
      <c r="Q44" t="s">
        <v>95</v>
      </c>
      <c r="R44" t="s">
        <v>110</v>
      </c>
      <c r="S44" s="19">
        <v>20574</v>
      </c>
      <c r="T44" s="19">
        <v>127</v>
      </c>
      <c r="V44">
        <f ca="1">RANK($Y$3:$Y$46,$Y$3:$Y$46)</f>
        <v>3</v>
      </c>
      <c r="W44" t="str">
        <f ca="1">OFFSET($Q$2,1,0,COUNT($S:$S))</f>
        <v>Product42</v>
      </c>
      <c r="X44" t="str">
        <f ca="1">OFFSET($Q$2,1,1,COUNT($S:$S))</f>
        <v>Ft</v>
      </c>
      <c r="Y44" s="18">
        <f ca="1">OFFSET($Q$2,1,2,COUNT($S:$S))</f>
        <v>20574</v>
      </c>
      <c r="Z44">
        <f ca="1">OFFSET($Q$2,1,3,COUNT($S:$S))</f>
        <v>127</v>
      </c>
    </row>
    <row r="45" spans="1:26">
      <c r="Q45" t="s">
        <v>97</v>
      </c>
      <c r="R45" t="s">
        <v>9</v>
      </c>
      <c r="S45" s="19">
        <v>6064.8399999999992</v>
      </c>
      <c r="T45" s="19">
        <v>73</v>
      </c>
      <c r="V45">
        <f ca="1">RANK($Y$3:$Y$46,$Y$3:$Y$46)</f>
        <v>29</v>
      </c>
      <c r="W45" t="str">
        <f ca="1">OFFSET($Q$2,1,0,COUNT($S:$S))</f>
        <v>Product43</v>
      </c>
      <c r="X45" t="str">
        <f ca="1">OFFSET($Q$2,1,1,COUNT($S:$S))</f>
        <v>Kg</v>
      </c>
      <c r="Y45" s="18">
        <f ca="1">OFFSET($Q$2,1,2,COUNT($S:$S))</f>
        <v>6064.8399999999992</v>
      </c>
      <c r="Z45">
        <f ca="1">OFFSET($Q$2,1,3,COUNT($S:$S))</f>
        <v>73</v>
      </c>
    </row>
    <row r="46" spans="1:26">
      <c r="Q46" t="s">
        <v>99</v>
      </c>
      <c r="R46" t="s">
        <v>9</v>
      </c>
      <c r="S46" s="19">
        <v>16333.92</v>
      </c>
      <c r="T46" s="19">
        <v>199</v>
      </c>
      <c r="V46">
        <f ca="1">RANK($Y$3:$Y$46,$Y$3:$Y$46)</f>
        <v>6</v>
      </c>
      <c r="W46" t="str">
        <f ca="1">OFFSET($Q$2,1,0,COUNT($S:$S))</f>
        <v>Product44</v>
      </c>
      <c r="X46" t="str">
        <f ca="1">OFFSET($Q$2,1,1,COUNT($S:$S))</f>
        <v>Kg</v>
      </c>
      <c r="Y46" s="18">
        <f ca="1">OFFSET($Q$2,1,2,COUNT($S:$S))</f>
        <v>16333.92</v>
      </c>
      <c r="Z46">
        <f ca="1">OFFSET($Q$2,1,3,COUNT($S:$S))</f>
        <v>199</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3" r:id="rId10" name="Check Box 1">
              <controlPr defaultSize="0" autoFill="0" autoLine="0" autoPict="0">
                <anchor moveWithCells="1">
                  <from>
                    <xdr:col>10</xdr:col>
                    <xdr:colOff>556260</xdr:colOff>
                    <xdr:row>15</xdr:row>
                    <xdr:rowOff>22860</xdr:rowOff>
                  </from>
                  <to>
                    <xdr:col>11</xdr:col>
                    <xdr:colOff>99060</xdr:colOff>
                    <xdr:row>17</xdr:row>
                    <xdr:rowOff>30480</xdr:rowOff>
                  </to>
                </anchor>
              </controlPr>
            </control>
          </mc:Choice>
        </mc:AlternateContent>
        <mc:AlternateContent xmlns:mc="http://schemas.openxmlformats.org/markup-compatibility/2006">
          <mc:Choice Requires="x14">
            <control shapeId="3074" r:id="rId11" name="Check Box 2">
              <controlPr defaultSize="0" autoFill="0" autoLine="0" autoPict="0">
                <anchor moveWithCells="1">
                  <from>
                    <xdr:col>11</xdr:col>
                    <xdr:colOff>198120</xdr:colOff>
                    <xdr:row>16</xdr:row>
                    <xdr:rowOff>0</xdr:rowOff>
                  </from>
                  <to>
                    <xdr:col>12</xdr:col>
                    <xdr:colOff>38100</xdr:colOff>
                    <xdr:row>18</xdr:row>
                    <xdr:rowOff>7620</xdr:rowOff>
                  </to>
                </anchor>
              </controlPr>
            </control>
          </mc:Choice>
        </mc:AlternateContent>
        <mc:AlternateContent xmlns:mc="http://schemas.openxmlformats.org/markup-compatibility/2006">
          <mc:Choice Requires="x14">
            <control shapeId="3075" r:id="rId12" name="Check Box 3">
              <controlPr defaultSize="0" autoFill="0" autoLine="0" autoPict="0">
                <anchor moveWithCells="1">
                  <from>
                    <xdr:col>11</xdr:col>
                    <xdr:colOff>350520</xdr:colOff>
                    <xdr:row>16</xdr:row>
                    <xdr:rowOff>152400</xdr:rowOff>
                  </from>
                  <to>
                    <xdr:col>12</xdr:col>
                    <xdr:colOff>190500</xdr:colOff>
                    <xdr:row>18</xdr:row>
                    <xdr:rowOff>160020</xdr:rowOff>
                  </to>
                </anchor>
              </controlPr>
            </control>
          </mc:Choice>
        </mc:AlternateContent>
        <mc:AlternateContent xmlns:mc="http://schemas.openxmlformats.org/markup-compatibility/2006">
          <mc:Choice Requires="x14">
            <control shapeId="3077" r:id="rId13" name="Scroll Bar 5">
              <controlPr defaultSize="0" autoPict="0">
                <anchor moveWithCells="1">
                  <from>
                    <xdr:col>26</xdr:col>
                    <xdr:colOff>80010</xdr:colOff>
                    <xdr:row>13</xdr:row>
                    <xdr:rowOff>125730</xdr:rowOff>
                  </from>
                  <to>
                    <xdr:col>26</xdr:col>
                    <xdr:colOff>525780</xdr:colOff>
                    <xdr:row>28</xdr:row>
                    <xdr:rowOff>102870</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B7E5F-5DFC-40B6-9618-322E44EF36B6}">
  <dimension ref="M9:N10"/>
  <sheetViews>
    <sheetView tabSelected="1" topLeftCell="A3" zoomScale="81" zoomScaleNormal="85" workbookViewId="0">
      <selection activeCell="U31" sqref="U31"/>
    </sheetView>
  </sheetViews>
  <sheetFormatPr defaultRowHeight="14.4"/>
  <sheetData>
    <row r="9" spans="13:14">
      <c r="M9" s="16"/>
    </row>
    <row r="10" spans="13:14">
      <c r="N10" s="17"/>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201" r:id="rId3" name="Check Box 6">
              <controlPr defaultSize="0" autoFill="0" autoLine="0" autoPict="0">
                <anchor moveWithCells="1">
                  <from>
                    <xdr:col>4</xdr:col>
                    <xdr:colOff>636270</xdr:colOff>
                    <xdr:row>12</xdr:row>
                    <xdr:rowOff>182880</xdr:rowOff>
                  </from>
                  <to>
                    <xdr:col>5</xdr:col>
                    <xdr:colOff>266700</xdr:colOff>
                    <xdr:row>15</xdr:row>
                    <xdr:rowOff>3810</xdr:rowOff>
                  </to>
                </anchor>
              </controlPr>
            </control>
          </mc:Choice>
        </mc:AlternateContent>
        <mc:AlternateContent xmlns:mc="http://schemas.openxmlformats.org/markup-compatibility/2006">
          <mc:Choice Requires="x14">
            <control shapeId="6202" r:id="rId4" name="Check Box 7">
              <controlPr defaultSize="0" autoFill="0" autoLine="0" autoPict="0">
                <anchor moveWithCells="1">
                  <from>
                    <xdr:col>6</xdr:col>
                    <xdr:colOff>339090</xdr:colOff>
                    <xdr:row>13</xdr:row>
                    <xdr:rowOff>7620</xdr:rowOff>
                  </from>
                  <to>
                    <xdr:col>6</xdr:col>
                    <xdr:colOff>609600</xdr:colOff>
                    <xdr:row>15</xdr:row>
                    <xdr:rowOff>11430</xdr:rowOff>
                  </to>
                </anchor>
              </controlPr>
            </control>
          </mc:Choice>
        </mc:AlternateContent>
        <mc:AlternateContent xmlns:mc="http://schemas.openxmlformats.org/markup-compatibility/2006">
          <mc:Choice Requires="x14">
            <control shapeId="6203" r:id="rId5" name="Check Box 8">
              <controlPr defaultSize="0" autoFill="0" autoLine="0" autoPict="0">
                <anchor moveWithCells="1">
                  <from>
                    <xdr:col>5</xdr:col>
                    <xdr:colOff>472440</xdr:colOff>
                    <xdr:row>12</xdr:row>
                    <xdr:rowOff>182880</xdr:rowOff>
                  </from>
                  <to>
                    <xdr:col>6</xdr:col>
                    <xdr:colOff>102870</xdr:colOff>
                    <xdr:row>15</xdr:row>
                    <xdr:rowOff>3810</xdr:rowOff>
                  </to>
                </anchor>
              </controlPr>
            </control>
          </mc:Choice>
        </mc:AlternateContent>
        <mc:AlternateContent xmlns:mc="http://schemas.openxmlformats.org/markup-compatibility/2006">
          <mc:Choice Requires="x14">
            <control shapeId="6211" r:id="rId6" name="Scroll Bar 15">
              <controlPr defaultSize="0" autoPict="0">
                <anchor moveWithCells="1">
                  <from>
                    <xdr:col>7</xdr:col>
                    <xdr:colOff>621030</xdr:colOff>
                    <xdr:row>15</xdr:row>
                    <xdr:rowOff>38100</xdr:rowOff>
                  </from>
                  <to>
                    <xdr:col>8</xdr:col>
                    <xdr:colOff>205740</xdr:colOff>
                    <xdr:row>24</xdr:row>
                    <xdr:rowOff>30480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Input Data</vt:lpstr>
      <vt:lpstr>Master Data</vt:lpstr>
      <vt:lpstr>Sheet2</vt:lpstr>
      <vt:lpstr>Analysis</vt:lpstr>
      <vt:lpstr>Dashboard</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cp:lastModifiedBy>
  <dcterms:created xsi:type="dcterms:W3CDTF">2021-11-03T11:40:02Z</dcterms:created>
  <dcterms:modified xsi:type="dcterms:W3CDTF">2023-02-21T05:18:14Z</dcterms:modified>
</cp:coreProperties>
</file>