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root\Desktop\Kb paper\Kb paper\"/>
    </mc:Choice>
  </mc:AlternateContent>
  <xr:revisionPtr revIDLastSave="0" documentId="13_ncr:1_{1373DD50-9CF8-43B8-A181-A4187F624882}" xr6:coauthVersionLast="36" xr6:coauthVersionMax="47" xr10:uidLastSave="{00000000-0000-0000-0000-000000000000}"/>
  <bookViews>
    <workbookView xWindow="0" yWindow="0" windowWidth="28800" windowHeight="12225" tabRatio="715" xr2:uid="{00000000-000D-0000-FFFF-FFFF00000000}"/>
  </bookViews>
  <sheets>
    <sheet name="Data" sheetId="36" r:id="rId1"/>
    <sheet name="Beams" sheetId="30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P4" i="36" l="1"/>
  <c r="P5" i="36"/>
  <c r="P6" i="36"/>
  <c r="P7" i="36"/>
  <c r="P8" i="36"/>
  <c r="P9" i="36"/>
  <c r="P10" i="36"/>
  <c r="P11" i="36"/>
  <c r="P12" i="36"/>
  <c r="P13" i="36"/>
  <c r="P14" i="36"/>
  <c r="P15" i="36"/>
  <c r="P16" i="36"/>
  <c r="P17" i="36"/>
  <c r="P18" i="36"/>
  <c r="P19" i="36"/>
  <c r="P20" i="36"/>
  <c r="P21" i="36"/>
  <c r="P22" i="36"/>
  <c r="P23" i="36"/>
  <c r="P24" i="36"/>
  <c r="P25" i="36"/>
  <c r="P26" i="36"/>
  <c r="P27" i="36"/>
  <c r="P28" i="36"/>
  <c r="P29" i="36"/>
  <c r="P30" i="36"/>
  <c r="P31" i="36"/>
  <c r="P32" i="36"/>
  <c r="P33" i="36"/>
  <c r="P34" i="36"/>
  <c r="P35" i="36"/>
  <c r="P36" i="36"/>
  <c r="P37" i="36"/>
  <c r="P38" i="36"/>
  <c r="P39" i="36"/>
  <c r="P40" i="36"/>
  <c r="P41" i="36"/>
  <c r="P42" i="36"/>
  <c r="P43" i="36"/>
  <c r="P44" i="36"/>
  <c r="P45" i="36"/>
  <c r="P46" i="36"/>
  <c r="P47" i="36"/>
  <c r="P48" i="36"/>
  <c r="P49" i="36"/>
  <c r="P50" i="36"/>
  <c r="P51" i="36"/>
  <c r="P52" i="36"/>
  <c r="P53" i="36"/>
  <c r="P54" i="36"/>
  <c r="P55" i="36"/>
  <c r="P56" i="36"/>
  <c r="P57" i="36"/>
  <c r="P58" i="36"/>
  <c r="P59" i="36"/>
  <c r="P60" i="36"/>
  <c r="P61" i="36"/>
  <c r="P62" i="36"/>
  <c r="P63" i="36"/>
  <c r="P64" i="36"/>
  <c r="P65" i="36"/>
  <c r="P66" i="36"/>
  <c r="P67" i="36"/>
  <c r="P68" i="36"/>
  <c r="P69" i="36"/>
  <c r="P70" i="36"/>
  <c r="P71" i="36"/>
  <c r="P72" i="36"/>
  <c r="P73" i="36"/>
  <c r="P74" i="36"/>
  <c r="P75" i="36"/>
  <c r="P76" i="36"/>
  <c r="P77" i="36"/>
  <c r="P78" i="36"/>
  <c r="P79" i="36"/>
  <c r="P80" i="36"/>
  <c r="P81" i="36"/>
  <c r="P82" i="36"/>
  <c r="P83" i="36"/>
  <c r="P84" i="36"/>
  <c r="P85" i="36"/>
  <c r="P86" i="36"/>
  <c r="P87" i="36"/>
  <c r="P88" i="36"/>
  <c r="P89" i="36"/>
  <c r="P90" i="36"/>
  <c r="P91" i="36"/>
  <c r="P92" i="36"/>
  <c r="P93" i="36"/>
  <c r="P94" i="36"/>
  <c r="P95" i="36"/>
  <c r="P96" i="36"/>
  <c r="P97" i="36"/>
  <c r="P98" i="36"/>
  <c r="P99" i="36"/>
  <c r="P100" i="36"/>
  <c r="P101" i="36"/>
  <c r="P102" i="36"/>
  <c r="P103" i="36"/>
  <c r="P104" i="36"/>
  <c r="P105" i="36"/>
  <c r="P106" i="36"/>
  <c r="P107" i="36"/>
  <c r="P108" i="36"/>
  <c r="P109" i="36"/>
  <c r="P110" i="36"/>
  <c r="P111" i="36"/>
  <c r="P112" i="36"/>
  <c r="P113" i="36"/>
  <c r="P114" i="36"/>
  <c r="P115" i="36"/>
  <c r="P116" i="36"/>
  <c r="P117" i="36"/>
  <c r="P118" i="36"/>
  <c r="P119" i="36"/>
  <c r="P120" i="36"/>
  <c r="P121" i="36"/>
  <c r="P122" i="36"/>
  <c r="P123" i="36"/>
  <c r="P124" i="36"/>
  <c r="P125" i="36"/>
  <c r="P126" i="36"/>
  <c r="P127" i="36"/>
  <c r="P128" i="36"/>
  <c r="J4" i="36"/>
  <c r="J5" i="36"/>
  <c r="J6" i="36"/>
  <c r="J7" i="36"/>
  <c r="J8" i="36"/>
  <c r="J9" i="36"/>
  <c r="J10" i="36"/>
  <c r="J11" i="36"/>
  <c r="J12" i="36"/>
  <c r="J13" i="36"/>
  <c r="J14" i="36"/>
  <c r="J15" i="36"/>
  <c r="J16" i="36"/>
  <c r="J17" i="36"/>
  <c r="J18" i="36"/>
  <c r="J19" i="36"/>
  <c r="J20" i="36"/>
  <c r="J21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J36" i="36"/>
  <c r="J37" i="36"/>
  <c r="J38" i="36"/>
  <c r="J39" i="36"/>
  <c r="J40" i="36"/>
  <c r="J41" i="36"/>
  <c r="J42" i="36"/>
  <c r="J43" i="36"/>
  <c r="J44" i="36"/>
  <c r="J45" i="36"/>
  <c r="J46" i="36"/>
  <c r="J47" i="36"/>
  <c r="J48" i="36"/>
  <c r="J49" i="36"/>
  <c r="J50" i="36"/>
  <c r="J51" i="36"/>
  <c r="J52" i="36"/>
  <c r="J53" i="36"/>
  <c r="J54" i="36"/>
  <c r="J55" i="36"/>
  <c r="J56" i="36"/>
  <c r="J57" i="36"/>
  <c r="J58" i="36"/>
  <c r="J59" i="36"/>
  <c r="J60" i="36"/>
  <c r="J61" i="36"/>
  <c r="J62" i="36"/>
  <c r="J63" i="36"/>
  <c r="J64" i="36"/>
  <c r="J65" i="36"/>
  <c r="J66" i="36"/>
  <c r="J67" i="36"/>
  <c r="J68" i="36"/>
  <c r="J69" i="36"/>
  <c r="J70" i="36"/>
  <c r="J71" i="36"/>
  <c r="J72" i="36"/>
  <c r="J73" i="36"/>
  <c r="J74" i="36"/>
  <c r="J75" i="36"/>
  <c r="J76" i="36"/>
  <c r="J77" i="36"/>
  <c r="J78" i="36"/>
  <c r="J79" i="36"/>
  <c r="J80" i="36"/>
  <c r="J81" i="36"/>
  <c r="J82" i="36"/>
  <c r="J83" i="36"/>
  <c r="J84" i="36"/>
  <c r="J85" i="36"/>
  <c r="J86" i="36"/>
  <c r="J87" i="36"/>
  <c r="J88" i="36"/>
  <c r="J89" i="36"/>
  <c r="J90" i="36"/>
  <c r="J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J113" i="36"/>
  <c r="J114" i="36"/>
  <c r="J115" i="36"/>
  <c r="J116" i="36"/>
  <c r="J117" i="36"/>
  <c r="J118" i="36"/>
  <c r="J119" i="36"/>
  <c r="J120" i="36"/>
  <c r="J121" i="36"/>
  <c r="J122" i="36"/>
  <c r="J123" i="36"/>
  <c r="J124" i="36"/>
  <c r="J125" i="36"/>
  <c r="J126" i="36"/>
  <c r="J127" i="36"/>
  <c r="J128" i="36"/>
  <c r="Q128" i="36" l="1"/>
  <c r="Q127" i="36"/>
  <c r="Q126" i="36"/>
  <c r="Q125" i="36"/>
  <c r="Q124" i="36"/>
  <c r="Q123" i="36"/>
  <c r="Q122" i="36"/>
  <c r="Q121" i="36"/>
  <c r="Q120" i="36"/>
  <c r="Q119" i="36"/>
  <c r="Q114" i="36"/>
  <c r="Q115" i="36"/>
  <c r="Q116" i="36"/>
  <c r="Q117" i="36"/>
  <c r="Q118" i="36"/>
  <c r="Q107" i="36" l="1"/>
  <c r="Q106" i="36"/>
  <c r="Q105" i="36"/>
  <c r="Q104" i="36"/>
  <c r="Q103" i="36"/>
  <c r="C5" i="30" l="1"/>
  <c r="AG5" i="30" s="1"/>
  <c r="H5" i="30"/>
  <c r="O5" i="30"/>
  <c r="W5" i="30" s="1"/>
  <c r="Q5" i="30"/>
  <c r="T5" i="30"/>
  <c r="U5" i="30" s="1"/>
  <c r="V5" i="30"/>
  <c r="AT5" i="30" s="1"/>
  <c r="AV5" i="30" s="1"/>
  <c r="X5" i="30"/>
  <c r="Z5" i="30" s="1"/>
  <c r="Y5" i="30"/>
  <c r="AM5" i="30"/>
  <c r="AN5" i="30"/>
  <c r="AU5" i="30"/>
  <c r="AY5" i="30"/>
  <c r="BH5" i="30"/>
  <c r="BN5" i="30" s="1"/>
  <c r="BI5" i="30"/>
  <c r="BJ5" i="30" s="1"/>
  <c r="BL5" i="30"/>
  <c r="BM5" i="30"/>
  <c r="BM26" i="30" s="1"/>
  <c r="BV5" i="30"/>
  <c r="BW5" i="30"/>
  <c r="BY5" i="30"/>
  <c r="BZ5" i="30"/>
  <c r="CA5" i="30"/>
  <c r="C6" i="30"/>
  <c r="AG6" i="30" s="1"/>
  <c r="H6" i="30"/>
  <c r="O6" i="30"/>
  <c r="Q6" i="30"/>
  <c r="T6" i="30"/>
  <c r="U6" i="30" s="1"/>
  <c r="V6" i="30"/>
  <c r="X6" i="30"/>
  <c r="Z6" i="30" s="1"/>
  <c r="Y6" i="30"/>
  <c r="AM6" i="30"/>
  <c r="AN6" i="30"/>
  <c r="AT6" i="30"/>
  <c r="AV6" i="30" s="1"/>
  <c r="AU6" i="30"/>
  <c r="AY6" i="30"/>
  <c r="BH6" i="30"/>
  <c r="BI6" i="30"/>
  <c r="BL6" i="30"/>
  <c r="BM6" i="30"/>
  <c r="BV6" i="30"/>
  <c r="BW6" i="30"/>
  <c r="BY6" i="30"/>
  <c r="BZ6" i="30"/>
  <c r="CB6" i="30"/>
  <c r="C7" i="30"/>
  <c r="H7" i="30"/>
  <c r="O7" i="30"/>
  <c r="Q7" i="30"/>
  <c r="T7" i="30"/>
  <c r="U7" i="30"/>
  <c r="AW7" i="30" s="1"/>
  <c r="AX7" i="30" s="1"/>
  <c r="V7" i="30"/>
  <c r="W7" i="30"/>
  <c r="AH7" i="30" s="1"/>
  <c r="X7" i="30"/>
  <c r="Z7" i="30" s="1"/>
  <c r="AA7" i="30" s="1"/>
  <c r="Y7" i="30"/>
  <c r="AB7" i="30"/>
  <c r="AC7" i="30" s="1"/>
  <c r="AD7" i="30" s="1"/>
  <c r="AE7" i="30" s="1"/>
  <c r="AG7" i="30"/>
  <c r="AM7" i="30"/>
  <c r="AN7" i="30"/>
  <c r="AR7" i="30"/>
  <c r="AT7" i="30"/>
  <c r="AV7" i="30" s="1"/>
  <c r="AU7" i="30"/>
  <c r="AY7" i="30"/>
  <c r="BH7" i="30"/>
  <c r="BN7" i="30" s="1"/>
  <c r="BI7" i="30"/>
  <c r="BI24" i="30" s="1"/>
  <c r="BL7" i="30"/>
  <c r="BM7" i="30"/>
  <c r="BV7" i="30"/>
  <c r="BW7" i="30"/>
  <c r="BY7" i="30"/>
  <c r="BZ7" i="30"/>
  <c r="CA7" i="30" s="1"/>
  <c r="CB7" i="30"/>
  <c r="C8" i="30"/>
  <c r="AG8" i="30" s="1"/>
  <c r="H8" i="30"/>
  <c r="O8" i="30"/>
  <c r="Q8" i="30"/>
  <c r="T8" i="30"/>
  <c r="U8" i="30" s="1"/>
  <c r="V8" i="30"/>
  <c r="X8" i="30"/>
  <c r="Y8" i="30"/>
  <c r="Z8" i="30"/>
  <c r="AM8" i="30"/>
  <c r="AN8" i="30"/>
  <c r="AT8" i="30"/>
  <c r="AV8" i="30" s="1"/>
  <c r="AU8" i="30"/>
  <c r="AY8" i="30"/>
  <c r="BH8" i="30"/>
  <c r="BI8" i="30"/>
  <c r="BJ8" i="30"/>
  <c r="BL8" i="30"/>
  <c r="BM8" i="30"/>
  <c r="BV8" i="30"/>
  <c r="BW8" i="30"/>
  <c r="CB8" i="30" s="1"/>
  <c r="BY8" i="30"/>
  <c r="BZ8" i="30"/>
  <c r="CA8" i="30"/>
  <c r="C9" i="30"/>
  <c r="H9" i="30"/>
  <c r="O9" i="30"/>
  <c r="AF9" i="30" s="1"/>
  <c r="Q9" i="30"/>
  <c r="T9" i="30"/>
  <c r="U9" i="30"/>
  <c r="V9" i="30"/>
  <c r="AR9" i="30" s="1"/>
  <c r="W9" i="30"/>
  <c r="AA9" i="30" s="1"/>
  <c r="X9" i="30"/>
  <c r="Y9" i="30"/>
  <c r="AB9" i="30" s="1"/>
  <c r="AC9" i="30" s="1"/>
  <c r="AD9" i="30" s="1"/>
  <c r="AE9" i="30" s="1"/>
  <c r="Z9" i="30"/>
  <c r="AG9" i="30"/>
  <c r="AM9" i="30"/>
  <c r="AN9" i="30"/>
  <c r="AU9" i="30"/>
  <c r="AW9" i="30"/>
  <c r="AX9" i="30" s="1"/>
  <c r="BA9" i="30" s="1"/>
  <c r="AY9" i="30"/>
  <c r="BH9" i="30"/>
  <c r="BI9" i="30"/>
  <c r="BJ9" i="30"/>
  <c r="BL9" i="30"/>
  <c r="BM9" i="30"/>
  <c r="BN9" i="30" s="1"/>
  <c r="BV9" i="30"/>
  <c r="BW9" i="30"/>
  <c r="CB9" i="30" s="1"/>
  <c r="BY9" i="30"/>
  <c r="BZ9" i="30"/>
  <c r="C10" i="30"/>
  <c r="AG10" i="30" s="1"/>
  <c r="H10" i="30"/>
  <c r="O10" i="30"/>
  <c r="Q10" i="30"/>
  <c r="T10" i="30"/>
  <c r="U10" i="30"/>
  <c r="AW10" i="30" s="1"/>
  <c r="AX10" i="30" s="1"/>
  <c r="V10" i="30"/>
  <c r="AR10" i="30" s="1"/>
  <c r="X10" i="30"/>
  <c r="Z10" i="30" s="1"/>
  <c r="Y10" i="30"/>
  <c r="AM10" i="30"/>
  <c r="AN10" i="30"/>
  <c r="AO10" i="30"/>
  <c r="AP10" i="30"/>
  <c r="AU10" i="30"/>
  <c r="AY10" i="30"/>
  <c r="BH10" i="30"/>
  <c r="BH27" i="30" s="1"/>
  <c r="BI10" i="30"/>
  <c r="BJ10" i="30" s="1"/>
  <c r="BL10" i="30"/>
  <c r="BM10" i="30"/>
  <c r="BV10" i="30"/>
  <c r="CA10" i="30" s="1"/>
  <c r="BW10" i="30"/>
  <c r="CB10" i="30" s="1"/>
  <c r="BY10" i="30"/>
  <c r="BY27" i="30" s="1"/>
  <c r="BZ10" i="30"/>
  <c r="C11" i="30"/>
  <c r="H11" i="30"/>
  <c r="O11" i="30"/>
  <c r="Q11" i="30"/>
  <c r="T11" i="30"/>
  <c r="U11" i="30"/>
  <c r="AR11" i="30" s="1"/>
  <c r="V11" i="30"/>
  <c r="W11" i="30"/>
  <c r="X11" i="30"/>
  <c r="Z11" i="30" s="1"/>
  <c r="Y11" i="30"/>
  <c r="AG11" i="30"/>
  <c r="AM11" i="30"/>
  <c r="AN11" i="30"/>
  <c r="AO11" i="30"/>
  <c r="AP11" i="30" s="1"/>
  <c r="AT11" i="30"/>
  <c r="AV11" i="30" s="1"/>
  <c r="AU11" i="30"/>
  <c r="AY11" i="30"/>
  <c r="BH11" i="30"/>
  <c r="BN11" i="30" s="1"/>
  <c r="BI11" i="30"/>
  <c r="BJ11" i="30" s="1"/>
  <c r="BL11" i="30"/>
  <c r="BM11" i="30"/>
  <c r="BV11" i="30"/>
  <c r="BW11" i="30"/>
  <c r="BY11" i="30"/>
  <c r="BZ11" i="30"/>
  <c r="CA11" i="30" s="1"/>
  <c r="C12" i="30"/>
  <c r="AG12" i="30" s="1"/>
  <c r="H12" i="30"/>
  <c r="O12" i="30"/>
  <c r="Q12" i="30"/>
  <c r="T12" i="30"/>
  <c r="U12" i="30" s="1"/>
  <c r="V12" i="30"/>
  <c r="W12" i="30"/>
  <c r="X12" i="30"/>
  <c r="Z12" i="30" s="1"/>
  <c r="Y12" i="30"/>
  <c r="AM12" i="30"/>
  <c r="AN12" i="30"/>
  <c r="AU12" i="30"/>
  <c r="AY12" i="30"/>
  <c r="BH12" i="30"/>
  <c r="BN12" i="30" s="1"/>
  <c r="BI12" i="30"/>
  <c r="BJ12" i="30" s="1"/>
  <c r="BL12" i="30"/>
  <c r="BM12" i="30"/>
  <c r="BV12" i="30"/>
  <c r="BW12" i="30"/>
  <c r="BY12" i="30"/>
  <c r="BZ12" i="30"/>
  <c r="C13" i="30"/>
  <c r="H13" i="30"/>
  <c r="O13" i="30"/>
  <c r="W13" i="30" s="1"/>
  <c r="Q13" i="30"/>
  <c r="T13" i="30"/>
  <c r="U13" i="30"/>
  <c r="AW13" i="30" s="1"/>
  <c r="AX13" i="30" s="1"/>
  <c r="BA13" i="30" s="1"/>
  <c r="V13" i="30"/>
  <c r="AR13" i="30" s="1"/>
  <c r="X13" i="30"/>
  <c r="Z13" i="30" s="1"/>
  <c r="Y13" i="30"/>
  <c r="AG13" i="30"/>
  <c r="AM13" i="30"/>
  <c r="AN13" i="30"/>
  <c r="AU13" i="30"/>
  <c r="AY13" i="30"/>
  <c r="BH13" i="30"/>
  <c r="BN13" i="30" s="1"/>
  <c r="BI13" i="30"/>
  <c r="BJ13" i="30" s="1"/>
  <c r="BL13" i="30"/>
  <c r="BM13" i="30"/>
  <c r="BV13" i="30"/>
  <c r="BW13" i="30"/>
  <c r="BY13" i="30"/>
  <c r="BZ13" i="30"/>
  <c r="C14" i="30"/>
  <c r="H14" i="30"/>
  <c r="O14" i="30"/>
  <c r="W14" i="30" s="1"/>
  <c r="Q14" i="30"/>
  <c r="T14" i="30"/>
  <c r="U14" i="30"/>
  <c r="AW14" i="30" s="1"/>
  <c r="AX14" i="30" s="1"/>
  <c r="V14" i="30"/>
  <c r="AR14" i="30" s="1"/>
  <c r="X14" i="30"/>
  <c r="Y14" i="30"/>
  <c r="Z14" i="30"/>
  <c r="AG14" i="30"/>
  <c r="AM14" i="30"/>
  <c r="AN14" i="30"/>
  <c r="AU14" i="30"/>
  <c r="AY14" i="30"/>
  <c r="BA14" i="30" s="1"/>
  <c r="BH14" i="30"/>
  <c r="BN14" i="30" s="1"/>
  <c r="BI14" i="30"/>
  <c r="BJ14" i="30"/>
  <c r="BL14" i="30"/>
  <c r="BM14" i="30"/>
  <c r="BV14" i="30"/>
  <c r="BW14" i="30"/>
  <c r="BY14" i="30"/>
  <c r="BZ14" i="30"/>
  <c r="C15" i="30"/>
  <c r="H15" i="30"/>
  <c r="O15" i="30"/>
  <c r="Q15" i="30"/>
  <c r="T15" i="30"/>
  <c r="U15" i="30" s="1"/>
  <c r="V15" i="30"/>
  <c r="X15" i="30"/>
  <c r="Z15" i="30" s="1"/>
  <c r="Y15" i="30"/>
  <c r="AG15" i="30"/>
  <c r="AM15" i="30"/>
  <c r="AN15" i="30"/>
  <c r="AU15" i="30"/>
  <c r="AY15" i="30"/>
  <c r="BH15" i="30"/>
  <c r="BI15" i="30"/>
  <c r="BJ15" i="30" s="1"/>
  <c r="BL15" i="30"/>
  <c r="BM15" i="30"/>
  <c r="BV15" i="30"/>
  <c r="BW15" i="30"/>
  <c r="BY15" i="30"/>
  <c r="BZ15" i="30"/>
  <c r="C16" i="30"/>
  <c r="AG16" i="30" s="1"/>
  <c r="H16" i="30"/>
  <c r="O16" i="30"/>
  <c r="W16" i="30" s="1"/>
  <c r="Q16" i="30"/>
  <c r="T16" i="30"/>
  <c r="U16" i="30" s="1"/>
  <c r="AW16" i="30" s="1"/>
  <c r="AX16" i="30" s="1"/>
  <c r="BA16" i="30" s="1"/>
  <c r="V16" i="30"/>
  <c r="AR16" i="30" s="1"/>
  <c r="X16" i="30"/>
  <c r="Z16" i="30" s="1"/>
  <c r="Y16" i="30"/>
  <c r="AM16" i="30"/>
  <c r="AN16" i="30"/>
  <c r="AT16" i="30"/>
  <c r="AV16" i="30" s="1"/>
  <c r="AZ16" i="30" s="1"/>
  <c r="AU16" i="30"/>
  <c r="AY16" i="30"/>
  <c r="BH16" i="30"/>
  <c r="BI16" i="30"/>
  <c r="BJ16" i="30"/>
  <c r="BL16" i="30"/>
  <c r="BM16" i="30"/>
  <c r="BV16" i="30"/>
  <c r="BW16" i="30"/>
  <c r="BY16" i="30"/>
  <c r="BZ16" i="30"/>
  <c r="CB16" i="30"/>
  <c r="C17" i="30"/>
  <c r="H17" i="30"/>
  <c r="O17" i="30"/>
  <c r="W17" i="30" s="1"/>
  <c r="Q17" i="30"/>
  <c r="T17" i="30"/>
  <c r="U17" i="30" s="1"/>
  <c r="AW17" i="30" s="1"/>
  <c r="AX17" i="30" s="1"/>
  <c r="BA17" i="30" s="1"/>
  <c r="V17" i="30"/>
  <c r="X17" i="30"/>
  <c r="Z17" i="30" s="1"/>
  <c r="Y17" i="30"/>
  <c r="AB17" i="30" s="1"/>
  <c r="AC17" i="30" s="1"/>
  <c r="AD17" i="30" s="1"/>
  <c r="AE17" i="30" s="1"/>
  <c r="AG17" i="30"/>
  <c r="AM17" i="30"/>
  <c r="AN17" i="30"/>
  <c r="AT17" i="30"/>
  <c r="AV17" i="30" s="1"/>
  <c r="AU17" i="30"/>
  <c r="AY17" i="30"/>
  <c r="BH17" i="30"/>
  <c r="BN17" i="30" s="1"/>
  <c r="BI17" i="30"/>
  <c r="BJ17" i="30"/>
  <c r="BL17" i="30"/>
  <c r="BM17" i="30"/>
  <c r="BV17" i="30"/>
  <c r="CA17" i="30" s="1"/>
  <c r="BW17" i="30"/>
  <c r="CB17" i="30" s="1"/>
  <c r="BY17" i="30"/>
  <c r="BZ17" i="30"/>
  <c r="C18" i="30"/>
  <c r="H18" i="30"/>
  <c r="O18" i="30"/>
  <c r="W18" i="30" s="1"/>
  <c r="Q18" i="30"/>
  <c r="T18" i="30"/>
  <c r="U18" i="30" s="1"/>
  <c r="AW18" i="30" s="1"/>
  <c r="AX18" i="30" s="1"/>
  <c r="BA18" i="30" s="1"/>
  <c r="V18" i="30"/>
  <c r="X18" i="30"/>
  <c r="Z18" i="30" s="1"/>
  <c r="Y18" i="30"/>
  <c r="AG18" i="30"/>
  <c r="AM18" i="30"/>
  <c r="AN18" i="30"/>
  <c r="AT18" i="30"/>
  <c r="AV18" i="30" s="1"/>
  <c r="AU18" i="30"/>
  <c r="AY18" i="30"/>
  <c r="BH18" i="30"/>
  <c r="BI18" i="30"/>
  <c r="BJ18" i="30" s="1"/>
  <c r="BL18" i="30"/>
  <c r="BM18" i="30"/>
  <c r="BV18" i="30"/>
  <c r="BW18" i="30"/>
  <c r="BY18" i="30"/>
  <c r="BZ18" i="30"/>
  <c r="CB18" i="30"/>
  <c r="C19" i="30"/>
  <c r="H19" i="30"/>
  <c r="O19" i="30"/>
  <c r="W19" i="30" s="1"/>
  <c r="Q19" i="30"/>
  <c r="T19" i="30"/>
  <c r="U19" i="30" s="1"/>
  <c r="AW19" i="30" s="1"/>
  <c r="AX19" i="30" s="1"/>
  <c r="BA19" i="30" s="1"/>
  <c r="V19" i="30"/>
  <c r="X19" i="30"/>
  <c r="Z19" i="30" s="1"/>
  <c r="Y19" i="30"/>
  <c r="AB19" i="30" s="1"/>
  <c r="AC19" i="30" s="1"/>
  <c r="AD19" i="30" s="1"/>
  <c r="AE19" i="30" s="1"/>
  <c r="AG19" i="30"/>
  <c r="AM19" i="30"/>
  <c r="AN19" i="30"/>
  <c r="AT19" i="30"/>
  <c r="AV19" i="30" s="1"/>
  <c r="AU19" i="30"/>
  <c r="AY19" i="30"/>
  <c r="BH19" i="30"/>
  <c r="BN19" i="30" s="1"/>
  <c r="BI19" i="30"/>
  <c r="BJ19" i="30"/>
  <c r="BL19" i="30"/>
  <c r="BM19" i="30"/>
  <c r="BV19" i="30"/>
  <c r="CA19" i="30" s="1"/>
  <c r="BW19" i="30"/>
  <c r="CB19" i="30" s="1"/>
  <c r="BY19" i="30"/>
  <c r="BZ19" i="30"/>
  <c r="C20" i="30"/>
  <c r="H20" i="30"/>
  <c r="O20" i="30"/>
  <c r="W20" i="30" s="1"/>
  <c r="Q20" i="30"/>
  <c r="T20" i="30"/>
  <c r="U20" i="30" s="1"/>
  <c r="AW20" i="30" s="1"/>
  <c r="AX20" i="30" s="1"/>
  <c r="BA20" i="30" s="1"/>
  <c r="V20" i="30"/>
  <c r="X20" i="30"/>
  <c r="Z20" i="30" s="1"/>
  <c r="Y20" i="30"/>
  <c r="AG20" i="30"/>
  <c r="AM20" i="30"/>
  <c r="AN20" i="30"/>
  <c r="AT20" i="30"/>
  <c r="AV20" i="30" s="1"/>
  <c r="AU20" i="30"/>
  <c r="AY20" i="30"/>
  <c r="BH20" i="30"/>
  <c r="BI20" i="30"/>
  <c r="BJ20" i="30" s="1"/>
  <c r="BL20" i="30"/>
  <c r="BM20" i="30"/>
  <c r="BV20" i="30"/>
  <c r="BW20" i="30"/>
  <c r="CB20" i="30" s="1"/>
  <c r="BY20" i="30"/>
  <c r="BZ20" i="30"/>
  <c r="C21" i="30"/>
  <c r="H21" i="30"/>
  <c r="O21" i="30"/>
  <c r="W21" i="30" s="1"/>
  <c r="Q21" i="30"/>
  <c r="T21" i="30"/>
  <c r="U21" i="30"/>
  <c r="V21" i="30"/>
  <c r="AR21" i="30" s="1"/>
  <c r="X21" i="30"/>
  <c r="Z21" i="30" s="1"/>
  <c r="Y21" i="30"/>
  <c r="AB21" i="30" s="1"/>
  <c r="AC21" i="30" s="1"/>
  <c r="AD21" i="30" s="1"/>
  <c r="AE21" i="30" s="1"/>
  <c r="AG21" i="30"/>
  <c r="AM21" i="30"/>
  <c r="AN21" i="30"/>
  <c r="AU21" i="30"/>
  <c r="AW21" i="30"/>
  <c r="AX21" i="30"/>
  <c r="AY21" i="30"/>
  <c r="BA21" i="30"/>
  <c r="BH21" i="30"/>
  <c r="BI21" i="30"/>
  <c r="BJ21" i="30"/>
  <c r="BL21" i="30"/>
  <c r="BM21" i="30"/>
  <c r="BV21" i="30"/>
  <c r="CA21" i="30" s="1"/>
  <c r="BW21" i="30"/>
  <c r="CB21" i="30" s="1"/>
  <c r="BY21" i="30"/>
  <c r="BZ21" i="30"/>
  <c r="C22" i="30"/>
  <c r="H22" i="30"/>
  <c r="O22" i="30"/>
  <c r="W22" i="30" s="1"/>
  <c r="Q22" i="30"/>
  <c r="T22" i="30"/>
  <c r="U22" i="30" s="1"/>
  <c r="AW22" i="30" s="1"/>
  <c r="AX22" i="30" s="1"/>
  <c r="BA22" i="30" s="1"/>
  <c r="V22" i="30"/>
  <c r="AR22" i="30" s="1"/>
  <c r="X22" i="30"/>
  <c r="Z22" i="30" s="1"/>
  <c r="Y22" i="30"/>
  <c r="AG22" i="30"/>
  <c r="AM22" i="30"/>
  <c r="AN22" i="30"/>
  <c r="AU22" i="30"/>
  <c r="AY22" i="30"/>
  <c r="BH22" i="30"/>
  <c r="BN22" i="30" s="1"/>
  <c r="BI22" i="30"/>
  <c r="BJ22" i="30" s="1"/>
  <c r="BL22" i="30"/>
  <c r="BM22" i="30"/>
  <c r="BV22" i="30"/>
  <c r="CA22" i="30" s="1"/>
  <c r="BW22" i="30"/>
  <c r="BY22" i="30"/>
  <c r="BZ22" i="30"/>
  <c r="CB22" i="30"/>
  <c r="BV23" i="30"/>
  <c r="BV28" i="30" s="1"/>
  <c r="BL26" i="30"/>
  <c r="BZ27" i="30"/>
  <c r="CJ5" i="30"/>
  <c r="CQ5" i="30" s="1"/>
  <c r="CK5" i="30"/>
  <c r="CR5" i="30" s="1"/>
  <c r="CM5" i="30"/>
  <c r="CN5" i="30"/>
  <c r="CO5" i="30"/>
  <c r="CZ5" i="30"/>
  <c r="DE5" i="30" s="1"/>
  <c r="DA5" i="30"/>
  <c r="DC5" i="30"/>
  <c r="DD5" i="30"/>
  <c r="DF5" i="30"/>
  <c r="DN5" i="30"/>
  <c r="DO5" i="30"/>
  <c r="DQ5" i="30"/>
  <c r="DR5" i="30"/>
  <c r="CJ6" i="30"/>
  <c r="CP6" i="30" s="1"/>
  <c r="CK6" i="30"/>
  <c r="CR6" i="30" s="1"/>
  <c r="CM6" i="30"/>
  <c r="CO6" i="30"/>
  <c r="CZ6" i="30"/>
  <c r="DE6" i="30" s="1"/>
  <c r="DA6" i="30"/>
  <c r="DC6" i="30"/>
  <c r="DD6" i="30"/>
  <c r="DF6" i="30"/>
  <c r="DN6" i="30"/>
  <c r="DO6" i="30"/>
  <c r="DQ6" i="30"/>
  <c r="DR6" i="30"/>
  <c r="DT6" i="30"/>
  <c r="CJ7" i="30"/>
  <c r="CP7" i="30" s="1"/>
  <c r="CK7" i="30"/>
  <c r="CM7" i="30"/>
  <c r="CO7" i="30"/>
  <c r="CZ7" i="30"/>
  <c r="DA7" i="30"/>
  <c r="DC7" i="30"/>
  <c r="DD7" i="30"/>
  <c r="DE7" i="30"/>
  <c r="DF7" i="30"/>
  <c r="DN7" i="30"/>
  <c r="DO7" i="30"/>
  <c r="DQ7" i="30"/>
  <c r="DR7" i="30"/>
  <c r="DT7" i="30"/>
  <c r="CJ8" i="30"/>
  <c r="CP8" i="30" s="1"/>
  <c r="CK8" i="30"/>
  <c r="CM8" i="30"/>
  <c r="CO8" i="30"/>
  <c r="CR8" i="30"/>
  <c r="CZ8" i="30"/>
  <c r="DE8" i="30" s="1"/>
  <c r="DA8" i="30"/>
  <c r="DF8" i="30" s="1"/>
  <c r="DC8" i="30"/>
  <c r="DD8" i="30"/>
  <c r="DN8" i="30"/>
  <c r="DO8" i="30"/>
  <c r="DQ8" i="30"/>
  <c r="DR8" i="30"/>
  <c r="DS8" i="30" s="1"/>
  <c r="DT8" i="30"/>
  <c r="CJ9" i="30"/>
  <c r="CQ9" i="30" s="1"/>
  <c r="CK9" i="30"/>
  <c r="CR9" i="30" s="1"/>
  <c r="CM9" i="30"/>
  <c r="CO9" i="30"/>
  <c r="CZ9" i="30"/>
  <c r="DA9" i="30"/>
  <c r="DC9" i="30"/>
  <c r="DD9" i="30"/>
  <c r="DF9" i="30"/>
  <c r="DN9" i="30"/>
  <c r="DO9" i="30"/>
  <c r="DQ9" i="30"/>
  <c r="DR9" i="30"/>
  <c r="CJ10" i="30"/>
  <c r="CK10" i="30"/>
  <c r="CR10" i="30" s="1"/>
  <c r="CM10" i="30"/>
  <c r="CO10" i="30"/>
  <c r="CP10" i="30" s="1"/>
  <c r="CQ10" i="30"/>
  <c r="CZ10" i="30"/>
  <c r="DA10" i="30"/>
  <c r="DC10" i="30"/>
  <c r="DD10" i="30"/>
  <c r="DF10" i="30"/>
  <c r="DN10" i="30"/>
  <c r="DO10" i="30"/>
  <c r="DQ10" i="30"/>
  <c r="DR10" i="30"/>
  <c r="DT10" i="30"/>
  <c r="CJ11" i="30"/>
  <c r="CK11" i="30"/>
  <c r="CM11" i="30"/>
  <c r="CO11" i="30"/>
  <c r="CQ11" i="30" s="1"/>
  <c r="CP11" i="30"/>
  <c r="CZ11" i="30"/>
  <c r="DA11" i="30"/>
  <c r="DC11" i="30"/>
  <c r="DD11" i="30"/>
  <c r="DE11" i="30"/>
  <c r="DF11" i="30"/>
  <c r="DN11" i="30"/>
  <c r="DO11" i="30"/>
  <c r="DT11" i="30" s="1"/>
  <c r="DQ11" i="30"/>
  <c r="DR11" i="30"/>
  <c r="CJ12" i="30"/>
  <c r="CK12" i="30"/>
  <c r="CM12" i="30"/>
  <c r="CO12" i="30"/>
  <c r="CP12" i="30" s="1"/>
  <c r="CR12" i="30"/>
  <c r="CZ12" i="30"/>
  <c r="DE12" i="30" s="1"/>
  <c r="DA12" i="30"/>
  <c r="DF12" i="30" s="1"/>
  <c r="DC12" i="30"/>
  <c r="DD12" i="30"/>
  <c r="DN12" i="30"/>
  <c r="DS12" i="30" s="1"/>
  <c r="DO12" i="30"/>
  <c r="DQ12" i="30"/>
  <c r="DR12" i="30"/>
  <c r="CJ13" i="30"/>
  <c r="CK13" i="30"/>
  <c r="CM13" i="30"/>
  <c r="CO13" i="30"/>
  <c r="CQ13" i="30" s="1"/>
  <c r="CP13" i="30"/>
  <c r="CR13" i="30"/>
  <c r="CZ13" i="30"/>
  <c r="DA13" i="30"/>
  <c r="DC13" i="30"/>
  <c r="DD13" i="30"/>
  <c r="DN13" i="30"/>
  <c r="DO13" i="30"/>
  <c r="DT13" i="30" s="1"/>
  <c r="DQ13" i="30"/>
  <c r="DR13" i="30"/>
  <c r="DS13" i="30" s="1"/>
  <c r="CJ14" i="30"/>
  <c r="CK14" i="30"/>
  <c r="CM14" i="30"/>
  <c r="CO14" i="30"/>
  <c r="CQ14" i="30" s="1"/>
  <c r="CP14" i="30"/>
  <c r="CR14" i="30"/>
  <c r="CZ14" i="30"/>
  <c r="DA14" i="30"/>
  <c r="DF14" i="30" s="1"/>
  <c r="DC14" i="30"/>
  <c r="DD14" i="30"/>
  <c r="DN14" i="30"/>
  <c r="DO14" i="30"/>
  <c r="DQ14" i="30"/>
  <c r="DR14" i="30"/>
  <c r="DT14" i="30"/>
  <c r="CJ15" i="30"/>
  <c r="CK15" i="30"/>
  <c r="CM15" i="30"/>
  <c r="CO15" i="30"/>
  <c r="CP15" i="30"/>
  <c r="CQ15" i="30"/>
  <c r="CR15" i="30"/>
  <c r="CZ15" i="30"/>
  <c r="DE15" i="30" s="1"/>
  <c r="DA15" i="30"/>
  <c r="DF15" i="30" s="1"/>
  <c r="DC15" i="30"/>
  <c r="DD15" i="30"/>
  <c r="DN15" i="30"/>
  <c r="DS15" i="30" s="1"/>
  <c r="DO15" i="30"/>
  <c r="DT15" i="30" s="1"/>
  <c r="DQ15" i="30"/>
  <c r="DR15" i="30"/>
  <c r="CJ16" i="30"/>
  <c r="CK16" i="30"/>
  <c r="CM16" i="30"/>
  <c r="CO16" i="30"/>
  <c r="CP16" i="30" s="1"/>
  <c r="CZ16" i="30"/>
  <c r="DA16" i="30"/>
  <c r="DF16" i="30" s="1"/>
  <c r="DC16" i="30"/>
  <c r="DD16" i="30"/>
  <c r="DN16" i="30"/>
  <c r="DO16" i="30"/>
  <c r="DQ16" i="30"/>
  <c r="DR16" i="30"/>
  <c r="DS16" i="30" s="1"/>
  <c r="CJ17" i="30"/>
  <c r="CP17" i="30" s="1"/>
  <c r="CK17" i="30"/>
  <c r="CM17" i="30"/>
  <c r="CO17" i="30"/>
  <c r="CR17" i="30"/>
  <c r="CZ17" i="30"/>
  <c r="DA17" i="30"/>
  <c r="DF17" i="30" s="1"/>
  <c r="DC17" i="30"/>
  <c r="DD17" i="30"/>
  <c r="DN17" i="30"/>
  <c r="DS17" i="30" s="1"/>
  <c r="DO17" i="30"/>
  <c r="DT17" i="30" s="1"/>
  <c r="DQ17" i="30"/>
  <c r="DR17" i="30"/>
  <c r="CJ18" i="30"/>
  <c r="CP18" i="30" s="1"/>
  <c r="CK18" i="30"/>
  <c r="CM18" i="30"/>
  <c r="CO18" i="30"/>
  <c r="CZ18" i="30"/>
  <c r="DA18" i="30"/>
  <c r="DC18" i="30"/>
  <c r="DD18" i="30"/>
  <c r="DE18" i="30" s="1"/>
  <c r="DN18" i="30"/>
  <c r="DO18" i="30"/>
  <c r="DQ18" i="30"/>
  <c r="DR18" i="30"/>
  <c r="DS18" i="30" s="1"/>
  <c r="DT18" i="30"/>
  <c r="CJ19" i="30"/>
  <c r="CK19" i="30"/>
  <c r="CM19" i="30"/>
  <c r="CO19" i="30"/>
  <c r="CP19" i="30" s="1"/>
  <c r="CQ19" i="30"/>
  <c r="CR19" i="30"/>
  <c r="CZ19" i="30"/>
  <c r="DA19" i="30"/>
  <c r="DC19" i="30"/>
  <c r="DD19" i="30"/>
  <c r="DF19" i="30"/>
  <c r="DN19" i="30"/>
  <c r="DO19" i="30"/>
  <c r="DT19" i="30" s="1"/>
  <c r="DQ19" i="30"/>
  <c r="DR19" i="30"/>
  <c r="DS19" i="30" s="1"/>
  <c r="CJ20" i="30"/>
  <c r="CK20" i="30"/>
  <c r="CM20" i="30"/>
  <c r="CO20" i="30"/>
  <c r="CP20" i="30" s="1"/>
  <c r="CR20" i="30"/>
  <c r="CZ20" i="30"/>
  <c r="DA20" i="30"/>
  <c r="DC20" i="30"/>
  <c r="DD20" i="30"/>
  <c r="DF20" i="30"/>
  <c r="DN20" i="30"/>
  <c r="DO20" i="30"/>
  <c r="DQ20" i="30"/>
  <c r="DR20" i="30"/>
  <c r="DS20" i="30"/>
  <c r="CJ21" i="30"/>
  <c r="CK21" i="30"/>
  <c r="CM21" i="30"/>
  <c r="CO21" i="30"/>
  <c r="CP21" i="30"/>
  <c r="CQ21" i="30"/>
  <c r="CR21" i="30"/>
  <c r="CZ21" i="30"/>
  <c r="DA21" i="30"/>
  <c r="DC21" i="30"/>
  <c r="DD21" i="30"/>
  <c r="DF21" i="30"/>
  <c r="DN21" i="30"/>
  <c r="DS21" i="30" s="1"/>
  <c r="DO21" i="30"/>
  <c r="DT21" i="30" s="1"/>
  <c r="DQ21" i="30"/>
  <c r="DR21" i="30"/>
  <c r="CJ22" i="30"/>
  <c r="CK22" i="30"/>
  <c r="CM22" i="30"/>
  <c r="CO22" i="30"/>
  <c r="CQ22" i="30" s="1"/>
  <c r="CP22" i="30"/>
  <c r="CZ22" i="30"/>
  <c r="DA22" i="30"/>
  <c r="DC22" i="30"/>
  <c r="DD22" i="30"/>
  <c r="DE22" i="30" s="1"/>
  <c r="DF22" i="30"/>
  <c r="DN22" i="30"/>
  <c r="DO22" i="30"/>
  <c r="DQ22" i="30"/>
  <c r="DR22" i="30"/>
  <c r="BZ23" i="30" l="1"/>
  <c r="BZ28" i="30" s="1"/>
  <c r="BN15" i="30"/>
  <c r="CA12" i="30"/>
  <c r="BN21" i="30"/>
  <c r="CA14" i="30"/>
  <c r="DE17" i="30"/>
  <c r="CQ12" i="30"/>
  <c r="DS7" i="30"/>
  <c r="DS6" i="30"/>
  <c r="DS5" i="30"/>
  <c r="BW23" i="30"/>
  <c r="BW28" i="30" s="1"/>
  <c r="BY23" i="30"/>
  <c r="BY28" i="30" s="1"/>
  <c r="DE16" i="30"/>
  <c r="DE21" i="30"/>
  <c r="DE19" i="30"/>
  <c r="DS9" i="30"/>
  <c r="CA6" i="30"/>
  <c r="DE20" i="30"/>
  <c r="DS11" i="30"/>
  <c r="DS10" i="30"/>
  <c r="CA20" i="30"/>
  <c r="CA18" i="30"/>
  <c r="CA16" i="30"/>
  <c r="CA9" i="30"/>
  <c r="CA24" i="30" s="1"/>
  <c r="BN8" i="30"/>
  <c r="BL24" i="30"/>
  <c r="CQ6" i="30"/>
  <c r="CP5" i="30"/>
  <c r="BN6" i="30"/>
  <c r="BN24" i="30" s="1"/>
  <c r="DS14" i="30"/>
  <c r="DE9" i="30"/>
  <c r="CQ7" i="30"/>
  <c r="CA13" i="30"/>
  <c r="DE14" i="30"/>
  <c r="DE13" i="30"/>
  <c r="DE10" i="30"/>
  <c r="CP9" i="30"/>
  <c r="BN20" i="30"/>
  <c r="BN18" i="30"/>
  <c r="BN16" i="30"/>
  <c r="DS22" i="30"/>
  <c r="CQ20" i="30"/>
  <c r="CA15" i="30"/>
  <c r="AZ20" i="30"/>
  <c r="CD19" i="30"/>
  <c r="AZ18" i="30"/>
  <c r="AP6" i="30"/>
  <c r="AA19" i="30"/>
  <c r="AH19" i="30"/>
  <c r="AA17" i="30"/>
  <c r="AH17" i="30"/>
  <c r="BA7" i="30"/>
  <c r="AO12" i="30"/>
  <c r="AW12" i="30"/>
  <c r="AX12" i="30" s="1"/>
  <c r="BA12" i="30" s="1"/>
  <c r="AA21" i="30"/>
  <c r="AH21" i="30"/>
  <c r="AP18" i="30"/>
  <c r="BO18" i="30" s="1"/>
  <c r="AW8" i="30"/>
  <c r="AX8" i="30" s="1"/>
  <c r="BA8" i="30" s="1"/>
  <c r="AR8" i="30"/>
  <c r="AO8" i="30"/>
  <c r="BP18" i="30"/>
  <c r="AZ7" i="30"/>
  <c r="AR6" i="30"/>
  <c r="AB18" i="30"/>
  <c r="AC18" i="30" s="1"/>
  <c r="AD18" i="30" s="1"/>
  <c r="AE18" i="30" s="1"/>
  <c r="AW6" i="30"/>
  <c r="AX6" i="30" s="1"/>
  <c r="AO6" i="30"/>
  <c r="AB20" i="30"/>
  <c r="AC20" i="30" s="1"/>
  <c r="AD20" i="30" s="1"/>
  <c r="AE20" i="30" s="1"/>
  <c r="AA11" i="30"/>
  <c r="AQ7" i="30"/>
  <c r="CC18" i="30"/>
  <c r="AR20" i="30"/>
  <c r="AR18" i="30"/>
  <c r="AA14" i="30"/>
  <c r="AB14" i="30"/>
  <c r="AC14" i="30" s="1"/>
  <c r="AD14" i="30" s="1"/>
  <c r="AE14" i="30" s="1"/>
  <c r="AH14" i="30"/>
  <c r="BA10" i="30"/>
  <c r="CD18" i="30"/>
  <c r="CA27" i="30"/>
  <c r="CA23" i="30"/>
  <c r="CA28" i="30" s="1"/>
  <c r="CA26" i="30"/>
  <c r="AA22" i="30"/>
  <c r="AH22" i="30"/>
  <c r="AZ19" i="30"/>
  <c r="AZ17" i="30"/>
  <c r="AH16" i="30"/>
  <c r="AA16" i="30"/>
  <c r="AH20" i="30"/>
  <c r="AA20" i="30"/>
  <c r="BL25" i="30"/>
  <c r="AZ5" i="30"/>
  <c r="AH18" i="30"/>
  <c r="AA18" i="30"/>
  <c r="AR15" i="30"/>
  <c r="AP12" i="30"/>
  <c r="AW5" i="30"/>
  <c r="AX5" i="30" s="1"/>
  <c r="BA5" i="30" s="1"/>
  <c r="AR5" i="30"/>
  <c r="BP19" i="30"/>
  <c r="BP17" i="30"/>
  <c r="AO15" i="30"/>
  <c r="AP15" i="30" s="1"/>
  <c r="AW15" i="30"/>
  <c r="AX15" i="30" s="1"/>
  <c r="BA15" i="30" s="1"/>
  <c r="AZ8" i="30"/>
  <c r="AI7" i="30"/>
  <c r="AJ7" i="30" s="1"/>
  <c r="AK7" i="30"/>
  <c r="AA13" i="30"/>
  <c r="AH13" i="30"/>
  <c r="BA6" i="30"/>
  <c r="AH5" i="30"/>
  <c r="AA5" i="30"/>
  <c r="AP14" i="30"/>
  <c r="AA12" i="30"/>
  <c r="AP8" i="30"/>
  <c r="AR19" i="30"/>
  <c r="AR17" i="30"/>
  <c r="AR12" i="30"/>
  <c r="AZ6" i="30"/>
  <c r="BI26" i="30"/>
  <c r="AF21" i="30"/>
  <c r="AF20" i="30"/>
  <c r="AF19" i="30"/>
  <c r="AF17" i="30"/>
  <c r="W10" i="30"/>
  <c r="AO9" i="30"/>
  <c r="AP9" i="30" s="1"/>
  <c r="BJ7" i="30"/>
  <c r="CB5" i="30"/>
  <c r="BW27" i="30"/>
  <c r="BH26" i="30"/>
  <c r="BZ24" i="30"/>
  <c r="BZ25" i="30" s="1"/>
  <c r="AF16" i="30"/>
  <c r="BJ6" i="30"/>
  <c r="AB5" i="30"/>
  <c r="BV27" i="30"/>
  <c r="BY24" i="30"/>
  <c r="W8" i="30"/>
  <c r="AO7" i="30"/>
  <c r="AP7" i="30" s="1"/>
  <c r="BZ26" i="30"/>
  <c r="AF14" i="30"/>
  <c r="AH12" i="30"/>
  <c r="BY26" i="30"/>
  <c r="BW24" i="30"/>
  <c r="BW25" i="30" s="1"/>
  <c r="BM23" i="30"/>
  <c r="BM28" i="30" s="1"/>
  <c r="AB22" i="30"/>
  <c r="AC22" i="30" s="1"/>
  <c r="AD22" i="30" s="1"/>
  <c r="AE22" i="30" s="1"/>
  <c r="AH11" i="30"/>
  <c r="W6" i="30"/>
  <c r="AO5" i="30"/>
  <c r="AP5" i="30" s="1"/>
  <c r="BH24" i="30"/>
  <c r="BV24" i="30"/>
  <c r="BV25" i="30" s="1"/>
  <c r="BL23" i="30"/>
  <c r="BL28" i="30" s="1"/>
  <c r="AT22" i="30"/>
  <c r="AV22" i="30" s="1"/>
  <c r="AZ22" i="30" s="1"/>
  <c r="AT21" i="30"/>
  <c r="AV21" i="30" s="1"/>
  <c r="AZ21" i="30" s="1"/>
  <c r="AB16" i="30"/>
  <c r="AC16" i="30" s="1"/>
  <c r="AD16" i="30" s="1"/>
  <c r="AE16" i="30" s="1"/>
  <c r="BW26" i="30"/>
  <c r="CB15" i="30"/>
  <c r="AT15" i="30"/>
  <c r="AV15" i="30" s="1"/>
  <c r="AZ15" i="30" s="1"/>
  <c r="AB15" i="30"/>
  <c r="AH9" i="30"/>
  <c r="BV26" i="30"/>
  <c r="BI23" i="30"/>
  <c r="BI28" i="30" s="1"/>
  <c r="CB14" i="30"/>
  <c r="AT14" i="30"/>
  <c r="AV14" i="30" s="1"/>
  <c r="AZ14" i="30" s="1"/>
  <c r="AW11" i="30"/>
  <c r="AX11" i="30" s="1"/>
  <c r="AZ11" i="30" s="1"/>
  <c r="BM27" i="30"/>
  <c r="BH23" i="30"/>
  <c r="BH28" i="30" s="1"/>
  <c r="AO22" i="30"/>
  <c r="AP22" i="30" s="1"/>
  <c r="BO22" i="30" s="1"/>
  <c r="AO21" i="30"/>
  <c r="AP21" i="30" s="1"/>
  <c r="BO21" i="30" s="1"/>
  <c r="AO20" i="30"/>
  <c r="AP20" i="30" s="1"/>
  <c r="CC20" i="30" s="1"/>
  <c r="AO19" i="30"/>
  <c r="AP19" i="30" s="1"/>
  <c r="AO18" i="30"/>
  <c r="AO17" i="30"/>
  <c r="AP17" i="30" s="1"/>
  <c r="BO17" i="30" s="1"/>
  <c r="CB13" i="30"/>
  <c r="AT13" i="30"/>
  <c r="AV13" i="30" s="1"/>
  <c r="AZ13" i="30" s="1"/>
  <c r="AB13" i="30"/>
  <c r="AC13" i="30" s="1"/>
  <c r="AD13" i="30" s="1"/>
  <c r="AE13" i="30" s="1"/>
  <c r="BL27" i="30"/>
  <c r="AO16" i="30"/>
  <c r="AP16" i="30" s="1"/>
  <c r="CB12" i="30"/>
  <c r="AT12" i="30"/>
  <c r="AV12" i="30" s="1"/>
  <c r="AZ12" i="30" s="1"/>
  <c r="AB12" i="30"/>
  <c r="BN10" i="30"/>
  <c r="CB11" i="30"/>
  <c r="AB11" i="30"/>
  <c r="AF7" i="30"/>
  <c r="BI27" i="30"/>
  <c r="BM24" i="30"/>
  <c r="W15" i="30"/>
  <c r="AO14" i="30"/>
  <c r="AT10" i="30"/>
  <c r="AV10" i="30" s="1"/>
  <c r="AZ10" i="30" s="1"/>
  <c r="AB10" i="30"/>
  <c r="AC10" i="30" s="1"/>
  <c r="AD10" i="30" s="1"/>
  <c r="AE10" i="30" s="1"/>
  <c r="AO13" i="30"/>
  <c r="AP13" i="30" s="1"/>
  <c r="AT9" i="30"/>
  <c r="AV9" i="30" s="1"/>
  <c r="AZ9" i="30" s="1"/>
  <c r="DU17" i="30"/>
  <c r="CT20" i="30"/>
  <c r="DV17" i="30"/>
  <c r="DV19" i="30"/>
  <c r="CS21" i="30"/>
  <c r="DG17" i="30"/>
  <c r="CT19" i="30"/>
  <c r="CR22" i="30"/>
  <c r="DT9" i="30"/>
  <c r="CR7" i="30"/>
  <c r="DT12" i="30"/>
  <c r="DT22" i="30"/>
  <c r="CR18" i="30"/>
  <c r="CT18" i="30" s="1"/>
  <c r="CQ18" i="30"/>
  <c r="DT20" i="30"/>
  <c r="DV20" i="30" s="1"/>
  <c r="DV18" i="30"/>
  <c r="DF18" i="30"/>
  <c r="DH18" i="30" s="1"/>
  <c r="CR16" i="30"/>
  <c r="DF13" i="30"/>
  <c r="CQ16" i="30"/>
  <c r="CQ8" i="30"/>
  <c r="CR11" i="30"/>
  <c r="DT5" i="30"/>
  <c r="DT16" i="30"/>
  <c r="CQ17" i="30"/>
  <c r="BY25" i="30" l="1"/>
  <c r="BP7" i="30"/>
  <c r="BQ7" i="30" s="1"/>
  <c r="BS7" i="30" s="1"/>
  <c r="BN26" i="30"/>
  <c r="BO19" i="30"/>
  <c r="CC19" i="30"/>
  <c r="DH17" i="30"/>
  <c r="CC5" i="30"/>
  <c r="CD20" i="30"/>
  <c r="CE20" i="30" s="1"/>
  <c r="AI13" i="30"/>
  <c r="AJ13" i="30" s="1"/>
  <c r="AK13" i="30"/>
  <c r="AQ13" i="30" s="1"/>
  <c r="CC13" i="30" s="1"/>
  <c r="AI20" i="30"/>
  <c r="AJ20" i="30" s="1"/>
  <c r="AK20" i="30"/>
  <c r="BP20" i="30"/>
  <c r="DV21" i="30"/>
  <c r="AA15" i="30"/>
  <c r="AH15" i="30"/>
  <c r="CD22" i="30"/>
  <c r="BO7" i="30"/>
  <c r="AR24" i="30"/>
  <c r="AR23" i="30"/>
  <c r="CC22" i="30"/>
  <c r="BI25" i="30"/>
  <c r="CS17" i="30"/>
  <c r="BM25" i="30"/>
  <c r="BN23" i="30"/>
  <c r="BN28" i="30" s="1"/>
  <c r="AI12" i="30"/>
  <c r="AJ12" i="30" s="1"/>
  <c r="AK12" i="30"/>
  <c r="AQ12" i="30" s="1"/>
  <c r="DH21" i="30"/>
  <c r="BH25" i="30"/>
  <c r="CC17" i="30"/>
  <c r="AK16" i="30"/>
  <c r="AQ16" i="30" s="1"/>
  <c r="AI16" i="30"/>
  <c r="AJ16" i="30" s="1"/>
  <c r="AA10" i="30"/>
  <c r="AH10" i="30"/>
  <c r="AK14" i="30"/>
  <c r="AQ14" i="30" s="1"/>
  <c r="CC14" i="30" s="1"/>
  <c r="AI14" i="30"/>
  <c r="AJ14" i="30" s="1"/>
  <c r="AI17" i="30"/>
  <c r="AJ17" i="30" s="1"/>
  <c r="BQ17" i="30" s="1"/>
  <c r="AK17" i="30"/>
  <c r="AI5" i="30"/>
  <c r="AJ5" i="30" s="1"/>
  <c r="AK5" i="30"/>
  <c r="AQ5" i="30" s="1"/>
  <c r="CT22" i="30"/>
  <c r="AH6" i="30"/>
  <c r="AB6" i="30"/>
  <c r="AA6" i="30"/>
  <c r="CT21" i="30"/>
  <c r="BN27" i="30"/>
  <c r="AH8" i="30"/>
  <c r="AA8" i="30"/>
  <c r="DH22" i="30"/>
  <c r="DG21" i="30"/>
  <c r="AC11" i="30"/>
  <c r="AD11" i="30" s="1"/>
  <c r="AE11" i="30" s="1"/>
  <c r="AF11" i="30"/>
  <c r="AI9" i="30"/>
  <c r="AJ9" i="30" s="1"/>
  <c r="AK9" i="30"/>
  <c r="AQ9" i="30" s="1"/>
  <c r="AI11" i="30"/>
  <c r="AJ11" i="30" s="1"/>
  <c r="AK11" i="30"/>
  <c r="AQ11" i="30" s="1"/>
  <c r="AF18" i="30"/>
  <c r="BK7" i="30"/>
  <c r="BD7" i="30"/>
  <c r="BF7" i="30" s="1"/>
  <c r="BE7" i="30"/>
  <c r="BG7" i="30" s="1"/>
  <c r="BX7" i="30"/>
  <c r="CF7" i="30" s="1"/>
  <c r="AI22" i="30"/>
  <c r="AJ22" i="30" s="1"/>
  <c r="AK22" i="30"/>
  <c r="AF10" i="30"/>
  <c r="AI19" i="30"/>
  <c r="AJ19" i="30" s="1"/>
  <c r="CE19" i="30" s="1"/>
  <c r="AK19" i="30"/>
  <c r="CU19" i="30"/>
  <c r="CW19" i="30" s="1"/>
  <c r="CC11" i="30"/>
  <c r="AF13" i="30"/>
  <c r="CD21" i="30"/>
  <c r="CD7" i="30"/>
  <c r="CE7" i="30" s="1"/>
  <c r="AC5" i="30"/>
  <c r="AD5" i="30" s="1"/>
  <c r="AE5" i="30" s="1"/>
  <c r="CC21" i="30"/>
  <c r="CA25" i="30"/>
  <c r="AC15" i="30"/>
  <c r="AD15" i="30" s="1"/>
  <c r="AE15" i="30" s="1"/>
  <c r="AF15" i="30"/>
  <c r="AI18" i="30"/>
  <c r="AJ18" i="30" s="1"/>
  <c r="AK18" i="30"/>
  <c r="AF22" i="30"/>
  <c r="AV24" i="30"/>
  <c r="AV25" i="30" s="1"/>
  <c r="BP22" i="30"/>
  <c r="BQ22" i="30" s="1"/>
  <c r="AI21" i="30"/>
  <c r="AJ21" i="30" s="1"/>
  <c r="AK21" i="30"/>
  <c r="AB8" i="30"/>
  <c r="AC12" i="30"/>
  <c r="AD12" i="30" s="1"/>
  <c r="AE12" i="30" s="1"/>
  <c r="AV23" i="30"/>
  <c r="AZ23" i="30"/>
  <c r="AZ24" i="30"/>
  <c r="CC7" i="30"/>
  <c r="CC12" i="30"/>
  <c r="BQ19" i="30"/>
  <c r="CT17" i="30"/>
  <c r="CU17" i="30" s="1"/>
  <c r="CW17" i="30" s="1"/>
  <c r="BA11" i="30"/>
  <c r="BA23" i="30" s="1"/>
  <c r="BO20" i="30"/>
  <c r="BP21" i="30"/>
  <c r="CD17" i="30"/>
  <c r="DG22" i="30"/>
  <c r="DH11" i="30"/>
  <c r="DI11" i="30" s="1"/>
  <c r="CT11" i="30"/>
  <c r="CU11" i="30" s="1"/>
  <c r="CW11" i="30" s="1"/>
  <c r="DG11" i="30"/>
  <c r="DV11" i="30"/>
  <c r="DW11" i="30" s="1"/>
  <c r="DX11" i="30" s="1"/>
  <c r="DU11" i="30"/>
  <c r="DU20" i="30"/>
  <c r="DG20" i="30"/>
  <c r="DU18" i="30"/>
  <c r="DH20" i="30"/>
  <c r="DU16" i="30"/>
  <c r="DU21" i="30"/>
  <c r="CS18" i="30"/>
  <c r="CS11" i="30"/>
  <c r="DB11" i="30"/>
  <c r="DH19" i="30"/>
  <c r="CS20" i="30"/>
  <c r="DU22" i="30"/>
  <c r="DV22" i="30"/>
  <c r="DU12" i="30"/>
  <c r="DG18" i="30"/>
  <c r="CS22" i="30"/>
  <c r="CS7" i="30"/>
  <c r="BU17" i="30" l="1"/>
  <c r="BS17" i="30"/>
  <c r="BD21" i="30"/>
  <c r="BF21" i="30" s="1"/>
  <c r="BE21" i="30"/>
  <c r="BG21" i="30" s="1"/>
  <c r="BX21" i="30"/>
  <c r="CF21" i="30" s="1"/>
  <c r="BK21" i="30"/>
  <c r="BN25" i="30"/>
  <c r="BD22" i="30"/>
  <c r="BF22" i="30" s="1"/>
  <c r="BE22" i="30"/>
  <c r="BG22" i="30" s="1"/>
  <c r="BX22" i="30"/>
  <c r="CF22" i="30" s="1"/>
  <c r="BK22" i="30"/>
  <c r="CE22" i="30"/>
  <c r="DW17" i="30"/>
  <c r="DX17" i="30" s="1"/>
  <c r="DI19" i="30"/>
  <c r="AZ25" i="30"/>
  <c r="AC6" i="30"/>
  <c r="AD6" i="30" s="1"/>
  <c r="AE6" i="30" s="1"/>
  <c r="BS22" i="30"/>
  <c r="BU22" i="30"/>
  <c r="BD19" i="30"/>
  <c r="BF19" i="30" s="1"/>
  <c r="BE19" i="30"/>
  <c r="BG19" i="30" s="1"/>
  <c r="BX19" i="30"/>
  <c r="CF19" i="30" s="1"/>
  <c r="BK19" i="30"/>
  <c r="CL19" i="30"/>
  <c r="DB19" i="30"/>
  <c r="DP19" i="30"/>
  <c r="BD18" i="30"/>
  <c r="BF18" i="30" s="1"/>
  <c r="BE18" i="30"/>
  <c r="BG18" i="30" s="1"/>
  <c r="BX18" i="30"/>
  <c r="CF18" i="30" s="1"/>
  <c r="BK18" i="30"/>
  <c r="AR25" i="30"/>
  <c r="DW18" i="30"/>
  <c r="DX18" i="30" s="1"/>
  <c r="CU18" i="30"/>
  <c r="CW18" i="30" s="1"/>
  <c r="BR7" i="30"/>
  <c r="BT7" i="30"/>
  <c r="BU7" i="30"/>
  <c r="AI6" i="30"/>
  <c r="AJ6" i="30" s="1"/>
  <c r="DB6" i="30" s="1"/>
  <c r="AK6" i="30"/>
  <c r="AQ6" i="30" s="1"/>
  <c r="CT6" i="30" s="1"/>
  <c r="CU6" i="30" s="1"/>
  <c r="CW6" i="30" s="1"/>
  <c r="CL17" i="30"/>
  <c r="CX17" i="30" s="1"/>
  <c r="DI18" i="30"/>
  <c r="BQ18" i="30"/>
  <c r="AF12" i="30"/>
  <c r="AF5" i="30"/>
  <c r="AL5" i="30" s="1"/>
  <c r="BP11" i="30"/>
  <c r="BQ11" i="30" s="1"/>
  <c r="BS11" i="30" s="1"/>
  <c r="BO11" i="30"/>
  <c r="CD11" i="30"/>
  <c r="CE11" i="30" s="1"/>
  <c r="BP5" i="30"/>
  <c r="BQ5" i="30" s="1"/>
  <c r="BS5" i="30" s="1"/>
  <c r="CD5" i="30"/>
  <c r="CE5" i="30" s="1"/>
  <c r="BO5" i="30"/>
  <c r="BP12" i="30"/>
  <c r="BQ12" i="30" s="1"/>
  <c r="BS12" i="30" s="1"/>
  <c r="CD12" i="30"/>
  <c r="CE12" i="30" s="1"/>
  <c r="BO12" i="30"/>
  <c r="DI17" i="30"/>
  <c r="BD16" i="30"/>
  <c r="BF16" i="30" s="1"/>
  <c r="BE16" i="30"/>
  <c r="BG16" i="30" s="1"/>
  <c r="BX16" i="30"/>
  <c r="CF16" i="30" s="1"/>
  <c r="BK16" i="30"/>
  <c r="AK15" i="30"/>
  <c r="AQ15" i="30" s="1"/>
  <c r="AI15" i="30"/>
  <c r="AJ15" i="30" s="1"/>
  <c r="CE17" i="30"/>
  <c r="BX11" i="30"/>
  <c r="BD11" i="30"/>
  <c r="BF11" i="30" s="1"/>
  <c r="BE11" i="30"/>
  <c r="BG11" i="30" s="1"/>
  <c r="CL11" i="30"/>
  <c r="DP11" i="30"/>
  <c r="BK11" i="30"/>
  <c r="BD5" i="30"/>
  <c r="BE5" i="30"/>
  <c r="BK5" i="30"/>
  <c r="BX5" i="30"/>
  <c r="BD12" i="30"/>
  <c r="BF12" i="30" s="1"/>
  <c r="BE12" i="30"/>
  <c r="BG12" i="30" s="1"/>
  <c r="BK12" i="30"/>
  <c r="BX12" i="30"/>
  <c r="CF12" i="30" s="1"/>
  <c r="BQ20" i="30"/>
  <c r="BQ21" i="30"/>
  <c r="AC8" i="30"/>
  <c r="AD8" i="30" s="1"/>
  <c r="AE8" i="30" s="1"/>
  <c r="CE21" i="30"/>
  <c r="CC9" i="30"/>
  <c r="BO9" i="30"/>
  <c r="CD9" i="30"/>
  <c r="CE9" i="30" s="1"/>
  <c r="BP9" i="30"/>
  <c r="BQ9" i="30" s="1"/>
  <c r="BS9" i="30" s="1"/>
  <c r="DW19" i="30"/>
  <c r="DX19" i="30" s="1"/>
  <c r="BA24" i="30"/>
  <c r="BA25" i="30" s="1"/>
  <c r="BD9" i="30"/>
  <c r="BF9" i="30" s="1"/>
  <c r="BE9" i="30"/>
  <c r="BG9" i="30" s="1"/>
  <c r="BX9" i="30"/>
  <c r="CF9" i="30" s="1"/>
  <c r="BK9" i="30"/>
  <c r="BD20" i="30"/>
  <c r="BF20" i="30" s="1"/>
  <c r="BE20" i="30"/>
  <c r="BG20" i="30" s="1"/>
  <c r="BX20" i="30"/>
  <c r="CF20" i="30" s="1"/>
  <c r="BK20" i="30"/>
  <c r="BD17" i="30"/>
  <c r="BF17" i="30" s="1"/>
  <c r="BE17" i="30"/>
  <c r="BG17" i="30" s="1"/>
  <c r="BX17" i="30"/>
  <c r="DP17" i="30"/>
  <c r="DB17" i="30"/>
  <c r="BK17" i="30"/>
  <c r="BO13" i="30"/>
  <c r="BP13" i="30"/>
  <c r="BQ13" i="30" s="1"/>
  <c r="BS13" i="30" s="1"/>
  <c r="CD13" i="30"/>
  <c r="CE13" i="30" s="1"/>
  <c r="BE14" i="30"/>
  <c r="BG14" i="30" s="1"/>
  <c r="BD14" i="30"/>
  <c r="BF14" i="30" s="1"/>
  <c r="BX14" i="30"/>
  <c r="CF14" i="30" s="1"/>
  <c r="BK14" i="30"/>
  <c r="BK13" i="30"/>
  <c r="BE13" i="30"/>
  <c r="BG13" i="30" s="1"/>
  <c r="BD13" i="30"/>
  <c r="BF13" i="30" s="1"/>
  <c r="BX13" i="30"/>
  <c r="CF13" i="30" s="1"/>
  <c r="CD14" i="30"/>
  <c r="CE14" i="30" s="1"/>
  <c r="BP14" i="30"/>
  <c r="BQ14" i="30" s="1"/>
  <c r="BS14" i="30" s="1"/>
  <c r="BO14" i="30"/>
  <c r="AI10" i="30"/>
  <c r="AJ10" i="30" s="1"/>
  <c r="AK10" i="30"/>
  <c r="AQ10" i="30" s="1"/>
  <c r="CE18" i="30"/>
  <c r="AI8" i="30"/>
  <c r="AJ8" i="30" s="1"/>
  <c r="AK8" i="30"/>
  <c r="AQ8" i="30" s="1"/>
  <c r="BU19" i="30"/>
  <c r="BS19" i="30"/>
  <c r="CD16" i="30"/>
  <c r="CE16" i="30" s="1"/>
  <c r="BO16" i="30"/>
  <c r="BP16" i="30"/>
  <c r="BQ16" i="30" s="1"/>
  <c r="BS16" i="30" s="1"/>
  <c r="CC16" i="30"/>
  <c r="DJ18" i="30"/>
  <c r="DL18" i="30"/>
  <c r="DH12" i="30"/>
  <c r="DI12" i="30" s="1"/>
  <c r="CS12" i="30"/>
  <c r="CT12" i="30"/>
  <c r="CU12" i="30" s="1"/>
  <c r="CW12" i="30" s="1"/>
  <c r="DV12" i="30"/>
  <c r="DW12" i="30" s="1"/>
  <c r="DX12" i="30" s="1"/>
  <c r="DG12" i="30"/>
  <c r="DP18" i="30"/>
  <c r="DB18" i="30"/>
  <c r="CL18" i="30"/>
  <c r="DU9" i="30"/>
  <c r="DI20" i="30"/>
  <c r="DB12" i="30"/>
  <c r="DP12" i="30"/>
  <c r="CL12" i="30"/>
  <c r="CL14" i="30"/>
  <c r="DP14" i="30"/>
  <c r="DB14" i="30"/>
  <c r="DK11" i="30"/>
  <c r="DM11" i="30"/>
  <c r="DV14" i="30"/>
  <c r="DW14" i="30" s="1"/>
  <c r="DX14" i="30" s="1"/>
  <c r="DG14" i="30"/>
  <c r="CT14" i="30"/>
  <c r="CU14" i="30" s="1"/>
  <c r="CW14" i="30" s="1"/>
  <c r="DH14" i="30"/>
  <c r="DI14" i="30" s="1"/>
  <c r="DU14" i="30"/>
  <c r="CS14" i="30"/>
  <c r="DU7" i="30"/>
  <c r="DV7" i="30"/>
  <c r="DW7" i="30" s="1"/>
  <c r="DX7" i="30" s="1"/>
  <c r="DH7" i="30"/>
  <c r="DI7" i="30" s="1"/>
  <c r="CT7" i="30"/>
  <c r="CU7" i="30" s="1"/>
  <c r="CW7" i="30" s="1"/>
  <c r="DG7" i="30"/>
  <c r="DB7" i="30"/>
  <c r="CL7" i="30"/>
  <c r="DP7" i="30"/>
  <c r="DW22" i="30"/>
  <c r="DX22" i="30" s="1"/>
  <c r="DH16" i="30"/>
  <c r="DI16" i="30" s="1"/>
  <c r="DV16" i="30"/>
  <c r="DW16" i="30" s="1"/>
  <c r="DX16" i="30" s="1"/>
  <c r="CT16" i="30"/>
  <c r="CU16" i="30" s="1"/>
  <c r="CW16" i="30" s="1"/>
  <c r="DG16" i="30"/>
  <c r="CS16" i="30"/>
  <c r="DG19" i="30"/>
  <c r="CS19" i="30"/>
  <c r="DU19" i="30"/>
  <c r="DB16" i="30"/>
  <c r="CL16" i="30"/>
  <c r="DP16" i="30"/>
  <c r="DV9" i="30"/>
  <c r="DW9" i="30" s="1"/>
  <c r="DX9" i="30" s="1"/>
  <c r="DH9" i="30"/>
  <c r="DI9" i="30" s="1"/>
  <c r="CS9" i="30"/>
  <c r="CT9" i="30"/>
  <c r="CU9" i="30" s="1"/>
  <c r="CW9" i="30" s="1"/>
  <c r="DG9" i="30"/>
  <c r="DJ19" i="30"/>
  <c r="DL19" i="30"/>
  <c r="DP6" i="30"/>
  <c r="DB9" i="30"/>
  <c r="DP9" i="30"/>
  <c r="CL9" i="30"/>
  <c r="DJ11" i="30"/>
  <c r="DL11" i="30"/>
  <c r="CV17" i="30"/>
  <c r="CI19" i="30"/>
  <c r="DG6" i="30"/>
  <c r="DH6" i="30"/>
  <c r="DI6" i="30" s="1"/>
  <c r="CS6" i="30"/>
  <c r="DU6" i="30"/>
  <c r="DV6" i="30"/>
  <c r="DW6" i="30" s="1"/>
  <c r="DX6" i="30" s="1"/>
  <c r="AF8" i="30" l="1"/>
  <c r="BT18" i="30"/>
  <c r="BR18" i="30"/>
  <c r="BT20" i="30"/>
  <c r="BR20" i="30"/>
  <c r="CF11" i="30"/>
  <c r="CI11" i="30"/>
  <c r="CV11" i="30"/>
  <c r="CX11" i="30"/>
  <c r="CY11" i="30"/>
  <c r="BU21" i="30"/>
  <c r="BS21" i="30"/>
  <c r="BU13" i="30"/>
  <c r="BR13" i="30"/>
  <c r="BT13" i="30"/>
  <c r="BU20" i="30"/>
  <c r="BS20" i="30"/>
  <c r="BE15" i="30"/>
  <c r="BG15" i="30" s="1"/>
  <c r="BD15" i="30"/>
  <c r="BF15" i="30" s="1"/>
  <c r="BX15" i="30"/>
  <c r="CF15" i="30" s="1"/>
  <c r="BK15" i="30"/>
  <c r="BT22" i="30"/>
  <c r="BR22" i="30"/>
  <c r="CL6" i="30"/>
  <c r="CV6" i="30" s="1"/>
  <c r="BT14" i="30"/>
  <c r="BR14" i="30"/>
  <c r="BU14" i="30"/>
  <c r="BP15" i="30"/>
  <c r="BQ15" i="30" s="1"/>
  <c r="BS15" i="30" s="1"/>
  <c r="CD15" i="30"/>
  <c r="CE15" i="30" s="1"/>
  <c r="BO15" i="30"/>
  <c r="CC15" i="30"/>
  <c r="CF17" i="30"/>
  <c r="CI17" i="30"/>
  <c r="BR9" i="30"/>
  <c r="BT9" i="30"/>
  <c r="BU9" i="30"/>
  <c r="BR12" i="30"/>
  <c r="BT12" i="30"/>
  <c r="BU12" i="30"/>
  <c r="BT16" i="30"/>
  <c r="BU16" i="30"/>
  <c r="BR16" i="30"/>
  <c r="BU18" i="30"/>
  <c r="BS18" i="30"/>
  <c r="DK19" i="30"/>
  <c r="DM19" i="30"/>
  <c r="CV19" i="30"/>
  <c r="CX19" i="30"/>
  <c r="CY19" i="30"/>
  <c r="BT19" i="30"/>
  <c r="BR19" i="30"/>
  <c r="BP8" i="30"/>
  <c r="BQ8" i="30" s="1"/>
  <c r="BS8" i="30" s="1"/>
  <c r="CD8" i="30"/>
  <c r="CE8" i="30" s="1"/>
  <c r="CC8" i="30"/>
  <c r="BO8" i="30"/>
  <c r="CF5" i="30"/>
  <c r="CD6" i="30"/>
  <c r="CE6" i="30" s="1"/>
  <c r="CC6" i="30"/>
  <c r="BP6" i="30"/>
  <c r="BQ6" i="30" s="1"/>
  <c r="BS6" i="30" s="1"/>
  <c r="BS26" i="30" s="1"/>
  <c r="BO6" i="30"/>
  <c r="BT21" i="30"/>
  <c r="BR21" i="30"/>
  <c r="BD8" i="30"/>
  <c r="BF8" i="30" s="1"/>
  <c r="BK8" i="30"/>
  <c r="BE8" i="30"/>
  <c r="BG8" i="30" s="1"/>
  <c r="BX8" i="30"/>
  <c r="CF8" i="30" s="1"/>
  <c r="BR5" i="30"/>
  <c r="BT5" i="30"/>
  <c r="BU5" i="30"/>
  <c r="DJ17" i="30"/>
  <c r="DL17" i="30"/>
  <c r="BD6" i="30"/>
  <c r="BF6" i="30" s="1"/>
  <c r="BE6" i="30"/>
  <c r="BG6" i="30" s="1"/>
  <c r="BX6" i="30"/>
  <c r="CF6" i="30" s="1"/>
  <c r="BK6" i="30"/>
  <c r="BG5" i="30"/>
  <c r="CD10" i="30"/>
  <c r="CE10" i="30" s="1"/>
  <c r="BO10" i="30"/>
  <c r="BP10" i="30"/>
  <c r="BQ10" i="30" s="1"/>
  <c r="BS10" i="30" s="1"/>
  <c r="CC10" i="30"/>
  <c r="CT10" i="30"/>
  <c r="CU10" i="30" s="1"/>
  <c r="CW10" i="30" s="1"/>
  <c r="CS10" i="30"/>
  <c r="DV10" i="30"/>
  <c r="DW10" i="30" s="1"/>
  <c r="DX10" i="30" s="1"/>
  <c r="DG10" i="30"/>
  <c r="DH10" i="30"/>
  <c r="DI10" i="30" s="1"/>
  <c r="DU10" i="30"/>
  <c r="BT17" i="30"/>
  <c r="BR17" i="30"/>
  <c r="BF5" i="30"/>
  <c r="CY17" i="30"/>
  <c r="BX10" i="30"/>
  <c r="BX23" i="30" s="1"/>
  <c r="BX28" i="30" s="1"/>
  <c r="BD10" i="30"/>
  <c r="BF10" i="30" s="1"/>
  <c r="BE10" i="30"/>
  <c r="BG10" i="30" s="1"/>
  <c r="BK10" i="30"/>
  <c r="DB10" i="30"/>
  <c r="CL10" i="30"/>
  <c r="DP10" i="30"/>
  <c r="DM17" i="30"/>
  <c r="DK17" i="30"/>
  <c r="BR11" i="30"/>
  <c r="BT11" i="30"/>
  <c r="BU11" i="30"/>
  <c r="AF6" i="30"/>
  <c r="DJ6" i="30"/>
  <c r="DL6" i="30"/>
  <c r="CI9" i="30"/>
  <c r="DK7" i="30"/>
  <c r="DM7" i="30"/>
  <c r="DJ14" i="30"/>
  <c r="DL14" i="30"/>
  <c r="CV14" i="30"/>
  <c r="CX14" i="30"/>
  <c r="CY14" i="30"/>
  <c r="DK12" i="30"/>
  <c r="DM12" i="30"/>
  <c r="DL20" i="30"/>
  <c r="DJ20" i="30"/>
  <c r="DV5" i="30"/>
  <c r="DW5" i="30" s="1"/>
  <c r="DX5" i="30" s="1"/>
  <c r="DH5" i="30"/>
  <c r="DI5" i="30" s="1"/>
  <c r="CT5" i="30"/>
  <c r="CU5" i="30" s="1"/>
  <c r="CW5" i="30" s="1"/>
  <c r="CS5" i="30"/>
  <c r="DG5" i="30"/>
  <c r="DU5" i="30"/>
  <c r="DV8" i="30"/>
  <c r="DW8" i="30" s="1"/>
  <c r="DX8" i="30" s="1"/>
  <c r="DH8" i="30"/>
  <c r="DI8" i="30" s="1"/>
  <c r="DU8" i="30"/>
  <c r="CS8" i="30"/>
  <c r="DG8" i="30"/>
  <c r="CT8" i="30"/>
  <c r="CU8" i="30" s="1"/>
  <c r="CW8" i="30" s="1"/>
  <c r="CL5" i="30"/>
  <c r="DB5" i="30"/>
  <c r="DP5" i="30"/>
  <c r="DK9" i="30"/>
  <c r="DM9" i="30"/>
  <c r="DP8" i="30"/>
  <c r="DB8" i="30"/>
  <c r="CL8" i="30"/>
  <c r="DJ9" i="30"/>
  <c r="DL9" i="30"/>
  <c r="CT15" i="30"/>
  <c r="CU15" i="30" s="1"/>
  <c r="CW15" i="30" s="1"/>
  <c r="DV15" i="30"/>
  <c r="DW15" i="30" s="1"/>
  <c r="DX15" i="30" s="1"/>
  <c r="DH15" i="30"/>
  <c r="DI15" i="30" s="1"/>
  <c r="DU15" i="30"/>
  <c r="DG15" i="30"/>
  <c r="CS15" i="30"/>
  <c r="CL15" i="30"/>
  <c r="DP15" i="30"/>
  <c r="DB15" i="30"/>
  <c r="CL20" i="30"/>
  <c r="DP20" i="30"/>
  <c r="DB20" i="30"/>
  <c r="CU20" i="30"/>
  <c r="CW20" i="30" s="1"/>
  <c r="DW20" i="30"/>
  <c r="DX20" i="30" s="1"/>
  <c r="DK6" i="30"/>
  <c r="DM6" i="30"/>
  <c r="CY16" i="30"/>
  <c r="CV16" i="30"/>
  <c r="CX16" i="30"/>
  <c r="DV13" i="30"/>
  <c r="DW13" i="30" s="1"/>
  <c r="DX13" i="30" s="1"/>
  <c r="CT13" i="30"/>
  <c r="CU13" i="30" s="1"/>
  <c r="CW13" i="30" s="1"/>
  <c r="DU13" i="30"/>
  <c r="CS13" i="30"/>
  <c r="DH13" i="30"/>
  <c r="DI13" i="30" s="1"/>
  <c r="DG13" i="30"/>
  <c r="DP13" i="30"/>
  <c r="DB13" i="30"/>
  <c r="CL13" i="30"/>
  <c r="DJ7" i="30"/>
  <c r="DL7" i="30"/>
  <c r="CL21" i="30"/>
  <c r="DP21" i="30"/>
  <c r="DB21" i="30"/>
  <c r="DW21" i="30"/>
  <c r="DX21" i="30" s="1"/>
  <c r="DI21" i="30"/>
  <c r="CU21" i="30"/>
  <c r="CW21" i="30" s="1"/>
  <c r="CI16" i="30"/>
  <c r="DJ16" i="30"/>
  <c r="DL16" i="30"/>
  <c r="CV12" i="30"/>
  <c r="CX12" i="30"/>
  <c r="CY12" i="30"/>
  <c r="DB22" i="30"/>
  <c r="DP22" i="30"/>
  <c r="CL22" i="30"/>
  <c r="CU22" i="30"/>
  <c r="CW22" i="30" s="1"/>
  <c r="DI22" i="30"/>
  <c r="CI7" i="30"/>
  <c r="DK14" i="30"/>
  <c r="DM14" i="30"/>
  <c r="CX18" i="30"/>
  <c r="CY18" i="30"/>
  <c r="CV18" i="30"/>
  <c r="DJ12" i="30"/>
  <c r="DL12" i="30"/>
  <c r="DK16" i="30"/>
  <c r="DM16" i="30"/>
  <c r="CV7" i="30"/>
  <c r="CX7" i="30"/>
  <c r="CY7" i="30"/>
  <c r="CI12" i="30"/>
  <c r="DM18" i="30"/>
  <c r="DK18" i="30"/>
  <c r="CI18" i="30"/>
  <c r="CV9" i="30"/>
  <c r="CX9" i="30"/>
  <c r="CY9" i="30"/>
  <c r="CI14" i="30"/>
  <c r="BK27" i="30" l="1"/>
  <c r="BX27" i="30"/>
  <c r="CY6" i="30"/>
  <c r="CI6" i="30"/>
  <c r="BK26" i="30"/>
  <c r="BS23" i="30"/>
  <c r="BS28" i="30" s="1"/>
  <c r="BK24" i="30"/>
  <c r="BX24" i="30"/>
  <c r="BX25" i="30" s="1"/>
  <c r="BX26" i="30"/>
  <c r="BD27" i="30"/>
  <c r="BD24" i="30"/>
  <c r="BD25" i="30" s="1"/>
  <c r="BD26" i="30"/>
  <c r="BF23" i="30"/>
  <c r="BF28" i="30" s="1"/>
  <c r="BF27" i="30"/>
  <c r="BF26" i="30"/>
  <c r="BF24" i="30"/>
  <c r="BG27" i="30"/>
  <c r="BG23" i="30"/>
  <c r="BG28" i="30" s="1"/>
  <c r="BG26" i="30"/>
  <c r="BG24" i="30"/>
  <c r="BE24" i="30"/>
  <c r="BE26" i="30"/>
  <c r="BD23" i="30"/>
  <c r="BD28" i="30" s="1"/>
  <c r="BE23" i="30"/>
  <c r="BE28" i="30" s="1"/>
  <c r="BU15" i="30"/>
  <c r="BT15" i="30"/>
  <c r="BR15" i="30"/>
  <c r="CF10" i="30"/>
  <c r="CF23" i="30" s="1"/>
  <c r="CF28" i="30" s="1"/>
  <c r="CI10" i="30"/>
  <c r="BE27" i="30"/>
  <c r="BR8" i="30"/>
  <c r="BT8" i="30"/>
  <c r="BU8" i="30"/>
  <c r="BR6" i="30"/>
  <c r="BT6" i="30"/>
  <c r="BU6" i="30"/>
  <c r="CV10" i="30"/>
  <c r="CX10" i="30"/>
  <c r="CY10" i="30"/>
  <c r="DL10" i="30"/>
  <c r="DJ10" i="30"/>
  <c r="DM10" i="30"/>
  <c r="DK10" i="30"/>
  <c r="BS27" i="30"/>
  <c r="CX6" i="30"/>
  <c r="BR10" i="30"/>
  <c r="BT10" i="30"/>
  <c r="BU10" i="30"/>
  <c r="BS24" i="30"/>
  <c r="BK23" i="30"/>
  <c r="BK28" i="30" s="1"/>
  <c r="DK21" i="30"/>
  <c r="DM21" i="30"/>
  <c r="CV15" i="30"/>
  <c r="CX15" i="30"/>
  <c r="CY15" i="30"/>
  <c r="DJ8" i="30"/>
  <c r="DL8" i="30"/>
  <c r="CI21" i="30"/>
  <c r="CI5" i="30"/>
  <c r="CV21" i="30"/>
  <c r="CX21" i="30"/>
  <c r="CY21" i="30"/>
  <c r="DK20" i="30"/>
  <c r="DM20" i="30"/>
  <c r="DM5" i="30"/>
  <c r="DK5" i="30"/>
  <c r="CX5" i="30"/>
  <c r="CY5" i="30"/>
  <c r="CV5" i="30"/>
  <c r="DJ22" i="30"/>
  <c r="DL22" i="30"/>
  <c r="CI20" i="30"/>
  <c r="DJ13" i="30"/>
  <c r="DL13" i="30"/>
  <c r="CX13" i="30"/>
  <c r="CY13" i="30"/>
  <c r="CV13" i="30"/>
  <c r="CV20" i="30"/>
  <c r="CX20" i="30"/>
  <c r="CY20" i="30"/>
  <c r="CY8" i="30"/>
  <c r="CV8" i="30"/>
  <c r="CX8" i="30"/>
  <c r="DJ5" i="30"/>
  <c r="DL5" i="30"/>
  <c r="CI13" i="30"/>
  <c r="CI8" i="30"/>
  <c r="CV22" i="30"/>
  <c r="CX22" i="30"/>
  <c r="CY22" i="30"/>
  <c r="DJ15" i="30"/>
  <c r="DL15" i="30"/>
  <c r="DM13" i="30"/>
  <c r="DK13" i="30"/>
  <c r="DK15" i="30"/>
  <c r="DM15" i="30"/>
  <c r="DK8" i="30"/>
  <c r="DM8" i="30"/>
  <c r="DK22" i="30"/>
  <c r="DM22" i="30"/>
  <c r="DJ21" i="30"/>
  <c r="DL21" i="30"/>
  <c r="CI15" i="30"/>
  <c r="CI22" i="30"/>
  <c r="CF24" i="30" l="1"/>
  <c r="CF25" i="30" s="1"/>
  <c r="BT24" i="30"/>
  <c r="CF27" i="30"/>
  <c r="BU23" i="30"/>
  <c r="BU28" i="30" s="1"/>
  <c r="BR26" i="30"/>
  <c r="CF26" i="30"/>
  <c r="BS25" i="30"/>
  <c r="BR23" i="30"/>
  <c r="BR28" i="30" s="1"/>
  <c r="BR27" i="30"/>
  <c r="BR24" i="30"/>
  <c r="BR25" i="30" s="1"/>
  <c r="BU27" i="30"/>
  <c r="BE25" i="30"/>
  <c r="BU24" i="30"/>
  <c r="BU25" i="30" s="1"/>
  <c r="BG25" i="30"/>
  <c r="BT23" i="30"/>
  <c r="BT28" i="30" s="1"/>
  <c r="BU26" i="30"/>
  <c r="BT26" i="30"/>
  <c r="BT27" i="30"/>
  <c r="BF25" i="30"/>
  <c r="BK25" i="30"/>
  <c r="BT25" i="30" l="1"/>
  <c r="Q102" i="36"/>
  <c r="Q101" i="36"/>
  <c r="Q100" i="36"/>
  <c r="Q49" i="36"/>
  <c r="Q48" i="36"/>
  <c r="Q47" i="36"/>
  <c r="Q113" i="36"/>
  <c r="Q112" i="36"/>
  <c r="Q111" i="36"/>
  <c r="Q110" i="36"/>
  <c r="Q109" i="36"/>
  <c r="Q108" i="36"/>
  <c r="Q99" i="36"/>
  <c r="Q98" i="36"/>
  <c r="Q97" i="36"/>
  <c r="Q96" i="36"/>
  <c r="Q95" i="36"/>
  <c r="Q94" i="36"/>
  <c r="Q93" i="36"/>
  <c r="Q92" i="36"/>
  <c r="Q91" i="36"/>
  <c r="Q90" i="36"/>
  <c r="Q89" i="36"/>
  <c r="Q88" i="36"/>
  <c r="Q87" i="36"/>
  <c r="Q86" i="36"/>
  <c r="Q85" i="36"/>
  <c r="Q84" i="36"/>
  <c r="Q83" i="36"/>
  <c r="Q82" i="36"/>
  <c r="Q81" i="36"/>
  <c r="Q80" i="36"/>
  <c r="Q79" i="36"/>
  <c r="Q78" i="36"/>
  <c r="Q77" i="36"/>
  <c r="Q76" i="36"/>
  <c r="Q75" i="36"/>
  <c r="Q74" i="36"/>
  <c r="Q73" i="36"/>
  <c r="Q72" i="36"/>
  <c r="Q71" i="36"/>
  <c r="Q70" i="36"/>
  <c r="Q69" i="36"/>
  <c r="Q68" i="36"/>
  <c r="Q67" i="36"/>
  <c r="Q66" i="36"/>
  <c r="Q65" i="36"/>
  <c r="Q64" i="36"/>
  <c r="Q63" i="36"/>
  <c r="Q62" i="36"/>
  <c r="Q61" i="36"/>
  <c r="Q60" i="36"/>
  <c r="Q59" i="36"/>
  <c r="Q58" i="36"/>
  <c r="Q57" i="36"/>
  <c r="Q56" i="36"/>
  <c r="Q55" i="36"/>
  <c r="Q54" i="36"/>
  <c r="Q53" i="36"/>
  <c r="Q52" i="36"/>
  <c r="Q51" i="36"/>
  <c r="Q50" i="36"/>
  <c r="Q46" i="36"/>
  <c r="Q45" i="36"/>
  <c r="Q44" i="36"/>
  <c r="Q43" i="36"/>
  <c r="Q42" i="36"/>
  <c r="Q41" i="36"/>
  <c r="Q40" i="36"/>
  <c r="Q39" i="36"/>
  <c r="Q38" i="36"/>
  <c r="Q37" i="36"/>
  <c r="Q36" i="36"/>
  <c r="Q35" i="36"/>
  <c r="Q34" i="36"/>
  <c r="Q33" i="36"/>
  <c r="Q32" i="36"/>
  <c r="Q31" i="36"/>
  <c r="Q30" i="36"/>
  <c r="Q29" i="36"/>
  <c r="Q28" i="36"/>
  <c r="Q27" i="36"/>
  <c r="Q26" i="36"/>
  <c r="Q25" i="36"/>
  <c r="Q24" i="36"/>
  <c r="Q23" i="36"/>
  <c r="Q22" i="36"/>
  <c r="Q21" i="36"/>
  <c r="Q20" i="36"/>
  <c r="Q19" i="36"/>
  <c r="Q18" i="36"/>
  <c r="Q17" i="36"/>
  <c r="Q16" i="36"/>
  <c r="Q15" i="36"/>
  <c r="Q14" i="36"/>
  <c r="Q13" i="36"/>
  <c r="Q12" i="36"/>
  <c r="Q11" i="36"/>
  <c r="Q10" i="36"/>
  <c r="Q9" i="36"/>
  <c r="Q8" i="36"/>
  <c r="Q7" i="36"/>
  <c r="Q6" i="36"/>
  <c r="Q5" i="36"/>
  <c r="Q4" i="36"/>
  <c r="BR82" i="30" l="1"/>
  <c r="BO82" i="30"/>
  <c r="BL82" i="30"/>
  <c r="BI82" i="30"/>
  <c r="BF82" i="30"/>
  <c r="BR81" i="30"/>
  <c r="BO81" i="30"/>
  <c r="BL81" i="30"/>
  <c r="BI81" i="30"/>
  <c r="BF81" i="30"/>
  <c r="BV79" i="30"/>
  <c r="BR79" i="30"/>
  <c r="BO79" i="30"/>
  <c r="BL79" i="30"/>
  <c r="BI79" i="30"/>
  <c r="BF79" i="30"/>
  <c r="BV78" i="30"/>
  <c r="BR78" i="30"/>
  <c r="BO78" i="30"/>
  <c r="BL78" i="30"/>
  <c r="BI78" i="30"/>
  <c r="BF78" i="30"/>
  <c r="BV76" i="30"/>
  <c r="BR76" i="30"/>
  <c r="BO76" i="30"/>
  <c r="BL76" i="30"/>
  <c r="BI76" i="30"/>
  <c r="BF76" i="30"/>
  <c r="BV75" i="30"/>
  <c r="BR75" i="30"/>
  <c r="BO75" i="30"/>
  <c r="BL75" i="30"/>
  <c r="BI75" i="30"/>
  <c r="BF75" i="30"/>
  <c r="BR73" i="30"/>
  <c r="BO73" i="30"/>
  <c r="BL73" i="30"/>
  <c r="BI73" i="30"/>
  <c r="BF73" i="30"/>
  <c r="BR72" i="30"/>
  <c r="BO72" i="30"/>
  <c r="BL72" i="30"/>
  <c r="BI72" i="30"/>
  <c r="BF72" i="30"/>
  <c r="CM52" i="30"/>
  <c r="CL52" i="30"/>
  <c r="CK52" i="30"/>
  <c r="CJ52" i="30"/>
  <c r="CI52" i="30"/>
  <c r="CI53" i="30" s="1"/>
  <c r="CH52" i="30"/>
  <c r="CM51" i="30"/>
  <c r="CL51" i="30"/>
  <c r="CK51" i="30"/>
  <c r="CK53" i="30" s="1"/>
  <c r="CJ51" i="30"/>
  <c r="CJ53" i="30" s="1"/>
  <c r="CI51" i="30"/>
  <c r="CH51" i="30"/>
  <c r="BD31" i="30"/>
  <c r="BV50" i="30"/>
  <c r="BU50" i="30"/>
  <c r="BS50" i="30"/>
  <c r="BR50" i="30"/>
  <c r="BV49" i="30"/>
  <c r="BU49" i="30"/>
  <c r="BS49" i="30"/>
  <c r="BF49" i="30"/>
  <c r="BR49" i="30"/>
  <c r="BI49" i="30"/>
  <c r="BE49" i="30"/>
  <c r="BV48" i="30"/>
  <c r="BH48" i="30"/>
  <c r="BU48" i="30"/>
  <c r="BS48" i="30"/>
  <c r="BR48" i="30"/>
  <c r="BV47" i="30"/>
  <c r="BU47" i="30"/>
  <c r="BS47" i="30"/>
  <c r="BR47" i="30"/>
  <c r="BV46" i="30"/>
  <c r="BU46" i="30"/>
  <c r="BS46" i="30"/>
  <c r="BF46" i="30"/>
  <c r="BR46" i="30"/>
  <c r="BV45" i="30"/>
  <c r="BH45" i="30"/>
  <c r="BU45" i="30"/>
  <c r="BG45" i="30"/>
  <c r="BS45" i="30"/>
  <c r="BR45" i="30"/>
  <c r="BV44" i="30"/>
  <c r="BU44" i="30"/>
  <c r="BS44" i="30"/>
  <c r="BR44" i="30"/>
  <c r="BE44" i="30"/>
  <c r="BV43" i="30"/>
  <c r="BU43" i="30"/>
  <c r="BS43" i="30"/>
  <c r="BR43" i="30"/>
  <c r="BV42" i="30"/>
  <c r="BU42" i="30"/>
  <c r="BG42" i="30"/>
  <c r="BS42" i="30"/>
  <c r="BF42" i="30"/>
  <c r="BR42" i="30"/>
  <c r="BV41" i="30"/>
  <c r="BH41" i="30"/>
  <c r="BG41" i="30"/>
  <c r="BS41" i="30"/>
  <c r="BF41" i="30"/>
  <c r="BR41" i="30"/>
  <c r="BI41" i="30"/>
  <c r="BV40" i="30"/>
  <c r="BH40" i="30"/>
  <c r="BU40" i="30"/>
  <c r="BG40" i="30"/>
  <c r="BS40" i="30"/>
  <c r="BF40" i="30"/>
  <c r="BR40" i="30"/>
  <c r="BI40" i="30"/>
  <c r="BV39" i="30"/>
  <c r="BH39" i="30"/>
  <c r="BU39" i="30"/>
  <c r="BG39" i="30"/>
  <c r="BS39" i="30"/>
  <c r="BF39" i="30"/>
  <c r="BR39" i="30"/>
  <c r="BI39" i="30"/>
  <c r="BE39" i="30"/>
  <c r="BV38" i="30"/>
  <c r="BH38" i="30"/>
  <c r="BU38" i="30"/>
  <c r="BG38" i="30"/>
  <c r="BS38" i="30"/>
  <c r="BF38" i="30"/>
  <c r="BR38" i="30"/>
  <c r="BI38" i="30"/>
  <c r="BE38" i="30"/>
  <c r="BV37" i="30"/>
  <c r="BH37" i="30"/>
  <c r="BU37" i="30"/>
  <c r="BG37" i="30"/>
  <c r="BS37" i="30"/>
  <c r="BR37" i="30"/>
  <c r="BI37" i="30"/>
  <c r="BE37" i="30"/>
  <c r="BV36" i="30"/>
  <c r="BH36" i="30"/>
  <c r="BU36" i="30"/>
  <c r="BG36" i="30"/>
  <c r="BS36" i="30"/>
  <c r="BF36" i="30"/>
  <c r="BR36" i="30"/>
  <c r="BI36" i="30"/>
  <c r="BV35" i="30"/>
  <c r="BH35" i="30"/>
  <c r="BU35" i="30"/>
  <c r="BG35" i="30"/>
  <c r="BS35" i="30"/>
  <c r="BF35" i="30"/>
  <c r="BR35" i="30"/>
  <c r="BI35" i="30"/>
  <c r="BE35" i="30"/>
  <c r="BV34" i="30"/>
  <c r="BH34" i="30"/>
  <c r="BU34" i="30"/>
  <c r="BG34" i="30"/>
  <c r="BS34" i="30"/>
  <c r="BF34" i="30"/>
  <c r="BR34" i="30"/>
  <c r="BI34" i="30"/>
  <c r="DQ23" i="30" l="1"/>
  <c r="DQ28" i="30" s="1"/>
  <c r="CL53" i="30"/>
  <c r="CM53" i="30"/>
  <c r="BJ40" i="30"/>
  <c r="BK41" i="30"/>
  <c r="BJ38" i="30"/>
  <c r="BJ34" i="30"/>
  <c r="BK42" i="30"/>
  <c r="BL34" i="30"/>
  <c r="BL35" i="30"/>
  <c r="BL36" i="30"/>
  <c r="BL37" i="30"/>
  <c r="BL38" i="30"/>
  <c r="BL39" i="30"/>
  <c r="BL40" i="30"/>
  <c r="BK45" i="30"/>
  <c r="BJ37" i="30"/>
  <c r="BL41" i="30"/>
  <c r="BJ35" i="30"/>
  <c r="BL48" i="30"/>
  <c r="BJ36" i="30"/>
  <c r="BJ41" i="30"/>
  <c r="BJ39" i="30"/>
  <c r="BK34" i="30"/>
  <c r="BK35" i="30"/>
  <c r="BK36" i="30"/>
  <c r="BK37" i="30"/>
  <c r="BK38" i="30"/>
  <c r="BK39" i="30"/>
  <c r="BK40" i="30"/>
  <c r="CK24" i="30"/>
  <c r="CK27" i="30"/>
  <c r="DD24" i="30"/>
  <c r="DN26" i="30"/>
  <c r="BE42" i="30"/>
  <c r="BE48" i="30"/>
  <c r="BE43" i="30"/>
  <c r="DR23" i="30"/>
  <c r="DR28" i="30" s="1"/>
  <c r="BE50" i="30"/>
  <c r="BE45" i="30"/>
  <c r="BE46" i="30"/>
  <c r="BE34" i="30"/>
  <c r="BE47" i="30"/>
  <c r="BF33" i="30"/>
  <c r="BF37" i="30"/>
  <c r="DC27" i="30"/>
  <c r="DC24" i="30"/>
  <c r="DC26" i="30"/>
  <c r="DC23" i="30"/>
  <c r="DC28" i="30" s="1"/>
  <c r="BU33" i="30"/>
  <c r="BJ33" i="30"/>
  <c r="CM23" i="30"/>
  <c r="CM28" i="30" s="1"/>
  <c r="CM27" i="30"/>
  <c r="CM24" i="30"/>
  <c r="DD26" i="30"/>
  <c r="DD23" i="30"/>
  <c r="DD28" i="30" s="1"/>
  <c r="CJ24" i="30"/>
  <c r="DD27" i="30"/>
  <c r="BV33" i="30"/>
  <c r="BS33" i="30"/>
  <c r="BE40" i="30"/>
  <c r="CM26" i="30"/>
  <c r="CO26" i="30"/>
  <c r="BR33" i="30"/>
  <c r="BI42" i="30"/>
  <c r="BE41" i="30"/>
  <c r="BE36" i="30"/>
  <c r="BU41" i="30"/>
  <c r="BI33" i="30"/>
  <c r="BF48" i="30"/>
  <c r="DN23" i="30"/>
  <c r="DN28" i="30" s="1"/>
  <c r="DN27" i="30"/>
  <c r="DN24" i="30"/>
  <c r="BJ48" i="30"/>
  <c r="CH53" i="30"/>
  <c r="DO23" i="30"/>
  <c r="DO28" i="30" s="1"/>
  <c r="DO27" i="30"/>
  <c r="DO24" i="30"/>
  <c r="DO26" i="30"/>
  <c r="CZ27" i="30"/>
  <c r="CZ24" i="30"/>
  <c r="CZ26" i="30"/>
  <c r="BH33" i="30"/>
  <c r="CZ23" i="30"/>
  <c r="CZ28" i="30" s="1"/>
  <c r="BF45" i="30"/>
  <c r="CJ26" i="30"/>
  <c r="CJ23" i="30"/>
  <c r="CJ28" i="30" s="1"/>
  <c r="BG33" i="30"/>
  <c r="DA27" i="30"/>
  <c r="DA24" i="30"/>
  <c r="BL33" i="30"/>
  <c r="DA26" i="30"/>
  <c r="DA23" i="30"/>
  <c r="DA28" i="30" s="1"/>
  <c r="DQ27" i="30"/>
  <c r="DQ24" i="30"/>
  <c r="DQ25" i="30" s="1"/>
  <c r="DQ26" i="30"/>
  <c r="BH44" i="30"/>
  <c r="BJ45" i="30"/>
  <c r="CO23" i="30"/>
  <c r="CO28" i="30" s="1"/>
  <c r="CO27" i="30"/>
  <c r="CO24" i="30"/>
  <c r="CK26" i="30"/>
  <c r="CK23" i="30"/>
  <c r="CK28" i="30" s="1"/>
  <c r="BK33" i="30"/>
  <c r="DR27" i="30"/>
  <c r="DR24" i="30"/>
  <c r="DR26" i="30"/>
  <c r="BK48" i="30"/>
  <c r="CJ27" i="30"/>
  <c r="BE33" i="30"/>
  <c r="BF43" i="30"/>
  <c r="BF44" i="30"/>
  <c r="BF47" i="30"/>
  <c r="BF50" i="30"/>
  <c r="BG43" i="30"/>
  <c r="BG44" i="30"/>
  <c r="BG46" i="30"/>
  <c r="BG47" i="30"/>
  <c r="BG48" i="30"/>
  <c r="BG49" i="30"/>
  <c r="BG50" i="30"/>
  <c r="BH42" i="30"/>
  <c r="BH43" i="30"/>
  <c r="BH46" i="30"/>
  <c r="BH47" i="30"/>
  <c r="BH49" i="30"/>
  <c r="BH50" i="30"/>
  <c r="BI43" i="30"/>
  <c r="BI44" i="30"/>
  <c r="BI45" i="30"/>
  <c r="BI46" i="30"/>
  <c r="BI47" i="30"/>
  <c r="BI48" i="30"/>
  <c r="BI50" i="30"/>
  <c r="BJ42" i="30"/>
  <c r="BJ43" i="30"/>
  <c r="BJ44" i="30"/>
  <c r="BJ46" i="30"/>
  <c r="BJ47" i="30"/>
  <c r="BJ49" i="30"/>
  <c r="BJ50" i="30"/>
  <c r="BK43" i="30"/>
  <c r="BK44" i="30"/>
  <c r="BK46" i="30"/>
  <c r="BK47" i="30"/>
  <c r="BK49" i="30"/>
  <c r="BK50" i="30"/>
  <c r="BL42" i="30"/>
  <c r="BL43" i="30"/>
  <c r="BL44" i="30"/>
  <c r="BL45" i="30"/>
  <c r="BL46" i="30"/>
  <c r="BL47" i="30"/>
  <c r="BL49" i="30"/>
  <c r="BL50" i="30"/>
  <c r="BM41" i="30" l="1"/>
  <c r="DO25" i="30"/>
  <c r="DS24" i="30"/>
  <c r="DE27" i="30"/>
  <c r="CP26" i="30"/>
  <c r="DR25" i="30"/>
  <c r="DS27" i="30"/>
  <c r="DS23" i="30"/>
  <c r="DS28" i="30" s="1"/>
  <c r="CP27" i="30"/>
  <c r="CO25" i="30"/>
  <c r="DS26" i="30"/>
  <c r="BQ37" i="30"/>
  <c r="DA25" i="30"/>
  <c r="CQ23" i="30"/>
  <c r="CQ28" i="30" s="1"/>
  <c r="CP24" i="30"/>
  <c r="DD25" i="30"/>
  <c r="DE26" i="30"/>
  <c r="CP23" i="30"/>
  <c r="CP28" i="30" s="1"/>
  <c r="CZ25" i="30"/>
  <c r="DE24" i="30"/>
  <c r="CQ26" i="30"/>
  <c r="CK25" i="30"/>
  <c r="CQ24" i="30"/>
  <c r="CQ27" i="30"/>
  <c r="DC25" i="30"/>
  <c r="BM37" i="30"/>
  <c r="DN25" i="30"/>
  <c r="DE23" i="30"/>
  <c r="DE28" i="30" s="1"/>
  <c r="CJ25" i="30"/>
  <c r="CM25" i="30"/>
  <c r="DS25" i="30" l="1"/>
  <c r="CQ25" i="30"/>
  <c r="DE25" i="30"/>
  <c r="BP41" i="30"/>
  <c r="BO41" i="30"/>
  <c r="CP25" i="30"/>
  <c r="BP37" i="30"/>
  <c r="BO37" i="30"/>
  <c r="BQ41" i="30"/>
  <c r="BM38" i="30" l="1"/>
  <c r="BM50" i="30"/>
  <c r="BP43" i="30"/>
  <c r="BP42" i="30"/>
  <c r="BP50" i="30"/>
  <c r="BO35" i="30"/>
  <c r="BQ39" i="30"/>
  <c r="BM43" i="30"/>
  <c r="BP35" i="30"/>
  <c r="BM35" i="30"/>
  <c r="BQ50" i="30"/>
  <c r="BQ35" i="30"/>
  <c r="BO38" i="30"/>
  <c r="BO50" i="30"/>
  <c r="BP48" i="30"/>
  <c r="BO47" i="30"/>
  <c r="BQ48" i="30"/>
  <c r="BO45" i="30"/>
  <c r="BQ43" i="30"/>
  <c r="BM45" i="30"/>
  <c r="BO39" i="30"/>
  <c r="BO43" i="30"/>
  <c r="BP39" i="30"/>
  <c r="BQ45" i="30"/>
  <c r="BO42" i="30"/>
  <c r="BP34" i="30"/>
  <c r="BQ47" i="30"/>
  <c r="BM34" i="30"/>
  <c r="BM39" i="30"/>
  <c r="BM48" i="30"/>
  <c r="BP45" i="30"/>
  <c r="BQ42" i="30"/>
  <c r="BQ34" i="30"/>
  <c r="BP47" i="30"/>
  <c r="BO48" i="30"/>
  <c r="BM42" i="30"/>
  <c r="BO34" i="30"/>
  <c r="BM47" i="30"/>
  <c r="BQ38" i="30" l="1"/>
  <c r="BP38" i="30"/>
  <c r="BQ49" i="30"/>
  <c r="BM46" i="30"/>
  <c r="BO44" i="30"/>
  <c r="BM33" i="30"/>
  <c r="BM40" i="30"/>
  <c r="BM44" i="30"/>
  <c r="DB27" i="30"/>
  <c r="DB24" i="30"/>
  <c r="BQ33" i="30"/>
  <c r="DB26" i="30"/>
  <c r="DB23" i="30"/>
  <c r="DB28" i="30" s="1"/>
  <c r="BP40" i="30"/>
  <c r="BP49" i="30"/>
  <c r="BM36" i="30"/>
  <c r="BP44" i="30"/>
  <c r="DP27" i="30"/>
  <c r="DP24" i="30"/>
  <c r="DP26" i="30"/>
  <c r="DP23" i="30"/>
  <c r="DP28" i="30" s="1"/>
  <c r="BO40" i="30"/>
  <c r="BP46" i="30"/>
  <c r="BO49" i="30"/>
  <c r="BQ44" i="30"/>
  <c r="CW27" i="30"/>
  <c r="CW24" i="30"/>
  <c r="CW26" i="30"/>
  <c r="CW23" i="30"/>
  <c r="CW28" i="30" s="1"/>
  <c r="CL26" i="30"/>
  <c r="BP33" i="30"/>
  <c r="CL23" i="30"/>
  <c r="CL28" i="30" s="1"/>
  <c r="CL27" i="30"/>
  <c r="CL24" i="30"/>
  <c r="BQ46" i="30"/>
  <c r="BM49" i="30"/>
  <c r="BQ40" i="30"/>
  <c r="DX27" i="30"/>
  <c r="DX24" i="30"/>
  <c r="DX26" i="30"/>
  <c r="DX23" i="30"/>
  <c r="DX28" i="30" s="1"/>
  <c r="BO33" i="30"/>
  <c r="BO36" i="30"/>
  <c r="BO46" i="30"/>
  <c r="BP36" i="30"/>
  <c r="BQ36" i="30"/>
  <c r="CL25" i="30" l="1"/>
  <c r="DK26" i="30"/>
  <c r="DK23" i="30"/>
  <c r="DK28" i="30" s="1"/>
  <c r="DK27" i="30"/>
  <c r="DK24" i="30"/>
  <c r="CI26" i="30"/>
  <c r="CI23" i="30"/>
  <c r="CI28" i="30" s="1"/>
  <c r="CI27" i="30"/>
  <c r="CI24" i="30"/>
  <c r="CW25" i="30"/>
  <c r="DB25" i="30"/>
  <c r="CY27" i="30"/>
  <c r="CY24" i="30"/>
  <c r="CY26" i="30"/>
  <c r="CY23" i="30"/>
  <c r="CY28" i="30" s="1"/>
  <c r="DP25" i="30"/>
  <c r="DJ26" i="30"/>
  <c r="DJ23" i="30"/>
  <c r="DJ28" i="30" s="1"/>
  <c r="DJ27" i="30"/>
  <c r="DJ24" i="30"/>
  <c r="DL23" i="30"/>
  <c r="DL28" i="30" s="1"/>
  <c r="DL27" i="30"/>
  <c r="DL24" i="30"/>
  <c r="DL26" i="30"/>
  <c r="CV27" i="30"/>
  <c r="CV24" i="30"/>
  <c r="CV26" i="30"/>
  <c r="CV23" i="30"/>
  <c r="CV28" i="30" s="1"/>
  <c r="DM23" i="30"/>
  <c r="DM28" i="30" s="1"/>
  <c r="DM27" i="30"/>
  <c r="DM24" i="30"/>
  <c r="DM25" i="30" s="1"/>
  <c r="DM26" i="30"/>
  <c r="DX25" i="30"/>
  <c r="CX27" i="30"/>
  <c r="CX24" i="30"/>
  <c r="CX26" i="30"/>
  <c r="CX23" i="30"/>
  <c r="CX28" i="30" s="1"/>
  <c r="DL25" i="30" l="1"/>
  <c r="CI25" i="30"/>
  <c r="CY25" i="30"/>
  <c r="DK25" i="30"/>
  <c r="CX25" i="30"/>
  <c r="CV25" i="30"/>
  <c r="DJ25" i="30"/>
</calcChain>
</file>

<file path=xl/sharedStrings.xml><?xml version="1.0" encoding="utf-8"?>
<sst xmlns="http://schemas.openxmlformats.org/spreadsheetml/2006/main" count="562" uniqueCount="201">
  <si>
    <t>Concrete</t>
  </si>
  <si>
    <t>FRP</t>
  </si>
  <si>
    <t>Beam</t>
  </si>
  <si>
    <t>f'c</t>
  </si>
  <si>
    <t>Ec</t>
  </si>
  <si>
    <t>fr</t>
  </si>
  <si>
    <t>εcu</t>
  </si>
  <si>
    <t>ffu</t>
  </si>
  <si>
    <t>Efrp</t>
  </si>
  <si>
    <t>Af1</t>
  </si>
  <si>
    <t>Af total</t>
  </si>
  <si>
    <t>εfu</t>
  </si>
  <si>
    <t>h</t>
  </si>
  <si>
    <t>b</t>
  </si>
  <si>
    <t>d</t>
  </si>
  <si>
    <t>dc</t>
  </si>
  <si>
    <t>s</t>
  </si>
  <si>
    <t>c</t>
  </si>
  <si>
    <t>β</t>
  </si>
  <si>
    <t>MPa</t>
  </si>
  <si>
    <t>mm</t>
  </si>
  <si>
    <t>mm2</t>
  </si>
  <si>
    <r>
      <t>d</t>
    </r>
    <r>
      <rPr>
        <b/>
        <vertAlign val="subscript"/>
        <sz val="9"/>
        <color rgb="FF000000"/>
        <rFont val="Calibri"/>
        <family val="2"/>
        <scheme val="minor"/>
      </rPr>
      <t>b</t>
    </r>
  </si>
  <si>
    <t>Literature</t>
  </si>
  <si>
    <t>SC</t>
  </si>
  <si>
    <t>GI-6</t>
  </si>
  <si>
    <t>Side</t>
  </si>
  <si>
    <t>G2-6</t>
  </si>
  <si>
    <t>G2-8</t>
  </si>
  <si>
    <t>5#13G1</t>
  </si>
  <si>
    <t>2#15G3</t>
  </si>
  <si>
    <t>3#20G1</t>
  </si>
  <si>
    <t>2#22G1</t>
  </si>
  <si>
    <t>2#25G1</t>
  </si>
  <si>
    <t>2#25G3</t>
  </si>
  <si>
    <t>N6#15G1</t>
  </si>
  <si>
    <t>H5#15G2</t>
  </si>
  <si>
    <t>H6#15G1</t>
  </si>
  <si>
    <t>H5#15G3</t>
  </si>
  <si>
    <t>H2#25G3</t>
  </si>
  <si>
    <t>McCallum (2013)</t>
  </si>
  <si>
    <t>B1</t>
  </si>
  <si>
    <t>B6</t>
  </si>
  <si>
    <t>B1V5</t>
  </si>
  <si>
    <t>B2V5</t>
  </si>
  <si>
    <t>B3V5</t>
  </si>
  <si>
    <t>B4V5</t>
  </si>
  <si>
    <t>B5V5</t>
  </si>
  <si>
    <t>Gross et al. (2009)</t>
  </si>
  <si>
    <t>GX3A</t>
  </si>
  <si>
    <t>ρ</t>
  </si>
  <si>
    <t>kb</t>
  </si>
  <si>
    <t>dside</t>
  </si>
  <si>
    <t>3#4-R-c30-N</t>
  </si>
  <si>
    <t>3#4-R-c38-N</t>
  </si>
  <si>
    <t>3#4-R-c50-N</t>
  </si>
  <si>
    <t>2#5-R-c30-N</t>
  </si>
  <si>
    <t>2#5-R-c50-N</t>
  </si>
  <si>
    <t>2#6-R-c50-N</t>
  </si>
  <si>
    <t>2#8-R-c50-N</t>
  </si>
  <si>
    <t>3#6-R-c38-N</t>
  </si>
  <si>
    <t>3#6-R-c50-N</t>
  </si>
  <si>
    <t>3#5-R-c50-s317-N</t>
  </si>
  <si>
    <t>2#6-R-c50-H</t>
  </si>
  <si>
    <t>2#8-R-c50-H</t>
  </si>
  <si>
    <t>3#6-R-c50-H</t>
  </si>
  <si>
    <t>2#6-S-c50-H</t>
  </si>
  <si>
    <t>2#8-S-c50-H</t>
  </si>
  <si>
    <t>3#6-S-c50-H</t>
  </si>
  <si>
    <t>Avg.</t>
  </si>
  <si>
    <t>SD</t>
  </si>
  <si>
    <t>COV</t>
  </si>
  <si>
    <t>Moment</t>
  </si>
  <si>
    <t>4#15G1</t>
  </si>
  <si>
    <t>2#20G1</t>
  </si>
  <si>
    <t>3#20G2</t>
  </si>
  <si>
    <t>2#25G2</t>
  </si>
  <si>
    <t>GY3A</t>
  </si>
  <si>
    <t>GX4A</t>
  </si>
  <si>
    <t>GI-8</t>
  </si>
  <si>
    <t>N5#15G2</t>
  </si>
  <si>
    <t>N5#15G3</t>
  </si>
  <si>
    <t>5#15G3</t>
  </si>
  <si>
    <t>Design</t>
  </si>
  <si>
    <t>Bottom cover</t>
  </si>
  <si>
    <t>Side cover</t>
  </si>
  <si>
    <t>Top cover</t>
  </si>
  <si>
    <r>
      <t>d</t>
    </r>
    <r>
      <rPr>
        <b/>
        <vertAlign val="subscript"/>
        <sz val="9"/>
        <color rgb="FF000000"/>
        <rFont val="Calibri"/>
        <family val="2"/>
        <scheme val="minor"/>
      </rPr>
      <t>stirrups</t>
    </r>
  </si>
  <si>
    <r>
      <t>n</t>
    </r>
    <r>
      <rPr>
        <b/>
        <vertAlign val="subscript"/>
        <sz val="9"/>
        <color indexed="8"/>
        <rFont val="Calibri"/>
        <family val="2"/>
        <scheme val="minor"/>
      </rPr>
      <t>total</t>
    </r>
  </si>
  <si>
    <r>
      <t>n</t>
    </r>
    <r>
      <rPr>
        <b/>
        <vertAlign val="subscript"/>
        <sz val="9"/>
        <color indexed="8"/>
        <rFont val="Calibri"/>
        <family val="2"/>
        <scheme val="minor"/>
      </rPr>
      <t>bottom</t>
    </r>
  </si>
  <si>
    <r>
      <t>ρ</t>
    </r>
    <r>
      <rPr>
        <b/>
        <vertAlign val="subscript"/>
        <sz val="9"/>
        <color indexed="8"/>
        <rFont val="Calibri"/>
        <family val="2"/>
        <scheme val="minor"/>
      </rPr>
      <t>f</t>
    </r>
  </si>
  <si>
    <t>α1</t>
  </si>
  <si>
    <t>β1</t>
  </si>
  <si>
    <r>
      <t>ρ</t>
    </r>
    <r>
      <rPr>
        <b/>
        <vertAlign val="subscript"/>
        <sz val="9"/>
        <color indexed="8"/>
        <rFont val="Calibri"/>
        <family val="2"/>
        <scheme val="minor"/>
      </rPr>
      <t>fb</t>
    </r>
  </si>
  <si>
    <r>
      <t>ρ</t>
    </r>
    <r>
      <rPr>
        <b/>
        <vertAlign val="subscript"/>
        <sz val="9"/>
        <color indexed="8"/>
        <rFont val="Calibri"/>
        <family val="2"/>
        <scheme val="minor"/>
      </rPr>
      <t>f</t>
    </r>
    <r>
      <rPr>
        <b/>
        <sz val="9"/>
        <color indexed="8"/>
        <rFont val="Calibri"/>
        <family val="2"/>
        <scheme val="minor"/>
      </rPr>
      <t>/ρ</t>
    </r>
    <r>
      <rPr>
        <b/>
        <vertAlign val="subscript"/>
        <sz val="9"/>
        <color indexed="8"/>
        <rFont val="Calibri"/>
        <family val="2"/>
        <scheme val="minor"/>
      </rPr>
      <t>fb</t>
    </r>
  </si>
  <si>
    <t>ffrp</t>
  </si>
  <si>
    <r>
      <t>c</t>
    </r>
    <r>
      <rPr>
        <b/>
        <vertAlign val="subscript"/>
        <sz val="9"/>
        <color indexed="8"/>
        <rFont val="Calibri"/>
        <family val="2"/>
        <scheme val="minor"/>
      </rPr>
      <t>b</t>
    </r>
  </si>
  <si>
    <t>Failure mode</t>
  </si>
  <si>
    <t>Mr predict</t>
  </si>
  <si>
    <t>nf</t>
  </si>
  <si>
    <t>k</t>
  </si>
  <si>
    <t>j</t>
  </si>
  <si>
    <t>fcr</t>
  </si>
  <si>
    <t>Mcr</t>
  </si>
  <si>
    <r>
      <t>fcr/</t>
    </r>
    <r>
      <rPr>
        <b/>
        <sz val="9"/>
        <color indexed="8"/>
        <rFont val="Arial"/>
        <family val="2"/>
      </rPr>
      <t>ρ</t>
    </r>
  </si>
  <si>
    <t>fsr</t>
  </si>
  <si>
    <t>Sqrt</t>
  </si>
  <si>
    <t>Trial</t>
  </si>
  <si>
    <t>s/2</t>
  </si>
  <si>
    <t>Max(s/2, ds)</t>
  </si>
  <si>
    <t>Min(dc, 50mm)</t>
  </si>
  <si>
    <t>Avg. spacing</t>
  </si>
  <si>
    <t>New Sqrt</t>
  </si>
  <si>
    <t>New Sqrt-avg.s</t>
  </si>
  <si>
    <t>0.5 mm</t>
  </si>
  <si>
    <t>0.7 mm</t>
  </si>
  <si>
    <t>~ 0.4 mm</t>
  </si>
  <si>
    <t>~ 0.5 mm</t>
  </si>
  <si>
    <t>~ 0.6 mm</t>
  </si>
  <si>
    <t>~ 0.7 mm</t>
  </si>
  <si>
    <t>~ 0.8 mm</t>
  </si>
  <si>
    <t>kN.m</t>
  </si>
  <si>
    <t>Strain</t>
  </si>
  <si>
    <t>Stress</t>
  </si>
  <si>
    <t>Strain Extrapolated</t>
  </si>
  <si>
    <t>Crack width Extrapolated</t>
  </si>
  <si>
    <t>kb w/o SW</t>
  </si>
  <si>
    <r>
      <rPr>
        <sz val="9"/>
        <color indexed="8"/>
        <rFont val="Arial"/>
        <family val="2"/>
      </rPr>
      <t>ε</t>
    </r>
    <r>
      <rPr>
        <sz val="9"/>
        <color indexed="8"/>
        <rFont val="Calibri"/>
        <family val="2"/>
      </rPr>
      <t>fm</t>
    </r>
  </si>
  <si>
    <r>
      <rPr>
        <sz val="9"/>
        <color indexed="8"/>
        <rFont val="Arial"/>
        <family val="2"/>
      </rPr>
      <t>ε</t>
    </r>
    <r>
      <rPr>
        <sz val="9"/>
        <color indexed="8"/>
        <rFont val="Calibri"/>
        <family val="2"/>
      </rPr>
      <t>fm-EX</t>
    </r>
  </si>
  <si>
    <t>New Eq. no-TS</t>
  </si>
  <si>
    <t>New Eq. TS</t>
  </si>
  <si>
    <t>New Eq.-avg.s-no-TS</t>
  </si>
  <si>
    <t xml:space="preserve">OLD </t>
  </si>
  <si>
    <t>New-TS</t>
  </si>
  <si>
    <t>New-no-TS</t>
  </si>
  <si>
    <t>New Eq.-avg.s</t>
  </si>
  <si>
    <t>Old</t>
  </si>
  <si>
    <t>B1-3#13-30</t>
  </si>
  <si>
    <t>B2-3#13-38</t>
  </si>
  <si>
    <t>B3-3#13-50</t>
  </si>
  <si>
    <t>B4-2#16-30</t>
  </si>
  <si>
    <t>B6-2#16-50</t>
  </si>
  <si>
    <t>B9-2#20-50</t>
  </si>
  <si>
    <t>B10-2#25-50</t>
  </si>
  <si>
    <t>B11-3#20-38</t>
  </si>
  <si>
    <t>B12-3#20-50</t>
  </si>
  <si>
    <t>B8-3#16-c50-s317</t>
  </si>
  <si>
    <t>3#16-c50-s200</t>
  </si>
  <si>
    <t>3#16-c50-s100</t>
  </si>
  <si>
    <t>H-2#20-50-R</t>
  </si>
  <si>
    <r>
      <t>3316</t>
    </r>
    <r>
      <rPr>
        <sz val="8"/>
        <color indexed="8"/>
        <rFont val="Times New Roman"/>
        <family val="1"/>
      </rPr>
      <t> </t>
    </r>
  </si>
  <si>
    <t>H-2#25-50-R</t>
  </si>
  <si>
    <t>H-3#20-50-R</t>
  </si>
  <si>
    <t>H-2#20-50-SC</t>
  </si>
  <si>
    <t>H-2#25-50-SC</t>
  </si>
  <si>
    <t>H-3#20-50-SC</t>
  </si>
  <si>
    <t>NSC</t>
  </si>
  <si>
    <t>Median</t>
  </si>
  <si>
    <t>Perc.</t>
  </si>
  <si>
    <t>Theoretical Strain at the level of reinforcemnt</t>
  </si>
  <si>
    <t xml:space="preserve">Theoretical strain extrapolated to the rension face </t>
  </si>
  <si>
    <t xml:space="preserve">Beam </t>
  </si>
  <si>
    <t>wproposed</t>
  </si>
  <si>
    <t>wexisting</t>
  </si>
  <si>
    <t>0.4 mm</t>
  </si>
  <si>
    <t>0.6 mm</t>
  </si>
  <si>
    <t>3#5-R-c50-s200-N</t>
  </si>
  <si>
    <t>3#5-R-c50-s100-N</t>
  </si>
  <si>
    <t>Average</t>
  </si>
  <si>
    <t>S.D.</t>
  </si>
  <si>
    <t>-</t>
  </si>
  <si>
    <t>NS</t>
  </si>
  <si>
    <t>HS-R</t>
  </si>
  <si>
    <t>HS-SC</t>
  </si>
  <si>
    <t>All R</t>
  </si>
  <si>
    <t>kb-new</t>
  </si>
  <si>
    <t>R</t>
  </si>
  <si>
    <t>Extrap. Crack width</t>
  </si>
  <si>
    <t>B4-2#16-38</t>
  </si>
  <si>
    <t>S</t>
  </si>
  <si>
    <t>A-002</t>
  </si>
  <si>
    <t>A-004</t>
  </si>
  <si>
    <t>A-005</t>
  </si>
  <si>
    <t>A-008</t>
  </si>
  <si>
    <t>A-001</t>
  </si>
  <si>
    <t>N-3#5-c30</t>
  </si>
  <si>
    <t>N-4#5-c30</t>
  </si>
  <si>
    <t>N-5#5-c50</t>
  </si>
  <si>
    <t>H-3#6-c38</t>
  </si>
  <si>
    <t>H-5#5-c50</t>
  </si>
  <si>
    <t>Kassem et al. (2011)</t>
  </si>
  <si>
    <t>El-Nemr et al. (2018)</t>
  </si>
  <si>
    <t>El-Nemr et al. (2013)</t>
  </si>
  <si>
    <t>Nanni et al. 2021</t>
  </si>
  <si>
    <r>
      <t>d</t>
    </r>
    <r>
      <rPr>
        <b/>
        <vertAlign val="subscript"/>
        <sz val="11"/>
        <color rgb="FF000000"/>
        <rFont val="Times New Roman"/>
        <family val="1"/>
      </rPr>
      <t>b</t>
    </r>
  </si>
  <si>
    <r>
      <t>n</t>
    </r>
    <r>
      <rPr>
        <b/>
        <vertAlign val="subscript"/>
        <sz val="11"/>
        <color rgb="FF000000"/>
        <rFont val="Times New Roman"/>
        <family val="1"/>
      </rPr>
      <t>total</t>
    </r>
  </si>
  <si>
    <r>
      <t xml:space="preserve">Af </t>
    </r>
    <r>
      <rPr>
        <b/>
        <vertAlign val="subscript"/>
        <sz val="11"/>
        <color rgb="FF000000"/>
        <rFont val="Times New Roman"/>
        <family val="1"/>
      </rPr>
      <t>total</t>
    </r>
  </si>
  <si>
    <r>
      <t>A</t>
    </r>
    <r>
      <rPr>
        <b/>
        <vertAlign val="subscript"/>
        <sz val="11"/>
        <color rgb="FF000000"/>
        <rFont val="Times New Roman"/>
        <family val="1"/>
      </rPr>
      <t>(rebar)</t>
    </r>
  </si>
  <si>
    <t>GFRP type</t>
  </si>
  <si>
    <t>Beam ID</t>
  </si>
  <si>
    <t xml:space="preserve"> Extrap. Bar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</si>
</sst>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7" formatCode="0.0000"/>
  </numFmts>
  <fonts count="39" x14ac:knownFonts="1">
    <font>
      <sz val="10"/>
      <color indexed="8"/>
      <name val="Arial"/>
    </font>
    <font>
      <sz val="10"/>
      <color indexed="8"/>
      <name val="Arial"/>
      <family val="2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vertAlign val="subscript"/>
      <sz val="9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9"/>
      <color indexed="8"/>
      <name val="Times New Roman"/>
      <family val="1"/>
    </font>
    <font>
      <b/>
      <sz val="9"/>
      <color indexed="8"/>
      <name val="Arial"/>
      <family val="2"/>
    </font>
    <font>
      <sz val="10"/>
      <color rgb="FF00000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vertAlign val="subscript"/>
      <sz val="9"/>
      <color indexed="8"/>
      <name val="Calibri"/>
      <family val="2"/>
      <scheme val="minor"/>
    </font>
    <font>
      <sz val="9"/>
      <color indexed="8"/>
      <name val="Calibri"/>
      <family val="2"/>
    </font>
    <font>
      <sz val="9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9"/>
      <color rgb="FF000000"/>
      <name val="Times New Roman"/>
      <family val="1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8"/>
      <name val="Times New Roman"/>
      <family val="1"/>
    </font>
    <font>
      <sz val="9"/>
      <color rgb="FFFF0000"/>
      <name val="Calibri"/>
      <family val="2"/>
    </font>
    <font>
      <sz val="9"/>
      <color rgb="FFFF0000"/>
      <name val="Times New Roman"/>
      <family val="1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sz val="10"/>
      <color rgb="FF009900"/>
      <name val="Arial"/>
      <family val="2"/>
    </font>
    <font>
      <sz val="8"/>
      <name val="Arial"/>
      <family val="2"/>
    </font>
    <font>
      <b/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9900"/>
      <name val="Times New Roman"/>
      <family val="1"/>
    </font>
    <font>
      <b/>
      <sz val="11"/>
      <color indexed="8"/>
      <name val="Times New Roman"/>
      <family val="1"/>
    </font>
    <font>
      <b/>
      <vertAlign val="subscript"/>
      <sz val="11"/>
      <color rgb="FF000000"/>
      <name val="Times New Roman"/>
      <family val="1"/>
    </font>
    <font>
      <sz val="10"/>
      <color rgb="FF0000FF"/>
      <name val="Times New Roman"/>
      <family val="1"/>
    </font>
    <font>
      <sz val="10"/>
      <color rgb="FF009900"/>
      <name val="Times New Roman"/>
      <family val="1"/>
    </font>
    <font>
      <sz val="1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33">
    <xf numFmtId="0" fontId="0" fillId="0" borderId="0" xfId="0"/>
    <xf numFmtId="0" fontId="4" fillId="0" borderId="0" xfId="0" applyFont="1"/>
    <xf numFmtId="0" fontId="5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/>
    </xf>
    <xf numFmtId="167" fontId="4" fillId="3" borderId="1" xfId="0" applyNumberFormat="1" applyFont="1" applyFill="1" applyBorder="1" applyAlignment="1">
      <alignment horizontal="center"/>
    </xf>
    <xf numFmtId="0" fontId="8" fillId="11" borderId="0" xfId="0" applyFont="1" applyFill="1" applyAlignment="1">
      <alignment vertical="center"/>
    </xf>
    <xf numFmtId="0" fontId="14" fillId="5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8" borderId="0" xfId="0" applyFont="1" applyFill="1"/>
    <xf numFmtId="0" fontId="5" fillId="2" borderId="0" xfId="0" applyFont="1" applyFill="1"/>
    <xf numFmtId="0" fontId="5" fillId="9" borderId="1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0" fontId="5" fillId="9" borderId="12" xfId="0" applyFont="1" applyFill="1" applyBorder="1" applyAlignment="1">
      <alignment horizontal="center"/>
    </xf>
    <xf numFmtId="0" fontId="16" fillId="9" borderId="1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8" fillId="2" borderId="0" xfId="0" applyFont="1" applyFill="1"/>
    <xf numFmtId="167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165" fontId="4" fillId="9" borderId="0" xfId="0" applyNumberFormat="1" applyFont="1" applyFill="1" applyAlignment="1">
      <alignment horizontal="center"/>
    </xf>
    <xf numFmtId="167" fontId="4" fillId="9" borderId="0" xfId="0" applyNumberFormat="1" applyFont="1" applyFill="1" applyAlignment="1">
      <alignment horizontal="center"/>
    </xf>
    <xf numFmtId="165" fontId="19" fillId="9" borderId="0" xfId="0" applyNumberFormat="1" applyFont="1" applyFill="1" applyAlignment="1">
      <alignment horizontal="center"/>
    </xf>
    <xf numFmtId="165" fontId="20" fillId="9" borderId="0" xfId="0" applyNumberFormat="1" applyFont="1" applyFill="1" applyAlignment="1">
      <alignment horizontal="center"/>
    </xf>
    <xf numFmtId="0" fontId="21" fillId="11" borderId="4" xfId="0" applyFont="1" applyFill="1" applyBorder="1" applyAlignment="1">
      <alignment horizontal="center" vertical="center"/>
    </xf>
    <xf numFmtId="0" fontId="21" fillId="11" borderId="4" xfId="0" applyFont="1" applyFill="1" applyBorder="1" applyAlignment="1">
      <alignment horizontal="center" vertical="center" wrapText="1"/>
    </xf>
    <xf numFmtId="1" fontId="21" fillId="11" borderId="0" xfId="0" applyNumberFormat="1" applyFont="1" applyFill="1" applyAlignment="1">
      <alignment horizontal="center" vertical="center" wrapText="1"/>
    </xf>
    <xf numFmtId="165" fontId="21" fillId="5" borderId="0" xfId="0" applyNumberFormat="1" applyFont="1" applyFill="1" applyAlignment="1">
      <alignment horizontal="center" vertical="center" wrapText="1"/>
    </xf>
    <xf numFmtId="1" fontId="21" fillId="5" borderId="0" xfId="0" applyNumberFormat="1" applyFont="1" applyFill="1" applyAlignment="1">
      <alignment horizontal="center" vertical="center" wrapText="1"/>
    </xf>
    <xf numFmtId="2" fontId="21" fillId="5" borderId="0" xfId="0" applyNumberFormat="1" applyFont="1" applyFill="1" applyAlignment="1">
      <alignment horizontal="center" vertical="center" wrapText="1"/>
    </xf>
    <xf numFmtId="164" fontId="21" fillId="5" borderId="0" xfId="0" applyNumberFormat="1" applyFont="1" applyFill="1" applyAlignment="1">
      <alignment horizontal="center" vertical="center" wrapText="1"/>
    </xf>
    <xf numFmtId="165" fontId="21" fillId="9" borderId="0" xfId="0" applyNumberFormat="1" applyFont="1" applyFill="1" applyAlignment="1">
      <alignment horizontal="center" vertical="center" wrapText="1"/>
    </xf>
    <xf numFmtId="1" fontId="21" fillId="9" borderId="0" xfId="0" applyNumberFormat="1" applyFont="1" applyFill="1" applyAlignment="1">
      <alignment horizontal="center" vertical="center" wrapText="1"/>
    </xf>
    <xf numFmtId="2" fontId="21" fillId="9" borderId="0" xfId="0" applyNumberFormat="1" applyFont="1" applyFill="1" applyAlignment="1">
      <alignment horizontal="center" vertical="center" wrapText="1"/>
    </xf>
    <xf numFmtId="164" fontId="21" fillId="9" borderId="0" xfId="0" applyNumberFormat="1" applyFont="1" applyFill="1" applyAlignment="1">
      <alignment horizontal="center" vertical="center" wrapText="1"/>
    </xf>
    <xf numFmtId="165" fontId="21" fillId="7" borderId="0" xfId="0" applyNumberFormat="1" applyFont="1" applyFill="1" applyAlignment="1">
      <alignment horizontal="center" vertical="center" wrapText="1"/>
    </xf>
    <xf numFmtId="1" fontId="21" fillId="7" borderId="0" xfId="0" applyNumberFormat="1" applyFont="1" applyFill="1" applyAlignment="1">
      <alignment horizontal="center" vertical="center" wrapText="1"/>
    </xf>
    <xf numFmtId="2" fontId="21" fillId="7" borderId="0" xfId="0" applyNumberFormat="1" applyFont="1" applyFill="1" applyAlignment="1">
      <alignment horizontal="center" vertical="center" wrapText="1"/>
    </xf>
    <xf numFmtId="164" fontId="21" fillId="7" borderId="0" xfId="0" applyNumberFormat="1" applyFont="1" applyFill="1" applyAlignment="1">
      <alignment horizontal="center" vertical="center" wrapText="1"/>
    </xf>
    <xf numFmtId="165" fontId="21" fillId="6" borderId="0" xfId="0" applyNumberFormat="1" applyFont="1" applyFill="1" applyAlignment="1">
      <alignment horizontal="center" vertical="center" wrapText="1"/>
    </xf>
    <xf numFmtId="1" fontId="21" fillId="6" borderId="0" xfId="0" applyNumberFormat="1" applyFont="1" applyFill="1" applyAlignment="1">
      <alignment horizontal="center" vertical="center" wrapText="1"/>
    </xf>
    <xf numFmtId="2" fontId="21" fillId="6" borderId="0" xfId="0" applyNumberFormat="1" applyFont="1" applyFill="1" applyAlignment="1">
      <alignment horizontal="center" vertical="center" wrapText="1"/>
    </xf>
    <xf numFmtId="2" fontId="22" fillId="6" borderId="0" xfId="0" applyNumberFormat="1" applyFont="1" applyFill="1" applyAlignment="1">
      <alignment horizontal="center" vertical="center"/>
    </xf>
    <xf numFmtId="1" fontId="22" fillId="6" borderId="0" xfId="0" applyNumberFormat="1" applyFont="1" applyFill="1" applyAlignment="1">
      <alignment horizontal="center" vertical="center"/>
    </xf>
    <xf numFmtId="164" fontId="22" fillId="6" borderId="0" xfId="0" applyNumberFormat="1" applyFont="1" applyFill="1" applyAlignment="1">
      <alignment horizontal="center" vertical="center"/>
    </xf>
    <xf numFmtId="165" fontId="21" fillId="8" borderId="0" xfId="0" applyNumberFormat="1" applyFont="1" applyFill="1" applyAlignment="1">
      <alignment horizontal="center" vertical="center" wrapText="1"/>
    </xf>
    <xf numFmtId="1" fontId="21" fillId="8" borderId="0" xfId="0" applyNumberFormat="1" applyFont="1" applyFill="1" applyAlignment="1">
      <alignment horizontal="center" vertical="center" wrapText="1"/>
    </xf>
    <xf numFmtId="2" fontId="21" fillId="8" borderId="0" xfId="0" applyNumberFormat="1" applyFont="1" applyFill="1" applyAlignment="1">
      <alignment horizontal="center" vertical="center" wrapText="1"/>
    </xf>
    <xf numFmtId="1" fontId="12" fillId="8" borderId="0" xfId="0" applyNumberFormat="1" applyFont="1" applyFill="1" applyAlignment="1">
      <alignment horizontal="center"/>
    </xf>
    <xf numFmtId="164" fontId="21" fillId="0" borderId="0" xfId="0" applyNumberFormat="1" applyFont="1" applyAlignment="1">
      <alignment horizontal="center" vertical="center" wrapText="1"/>
    </xf>
    <xf numFmtId="164" fontId="22" fillId="0" borderId="0" xfId="0" applyNumberFormat="1" applyFont="1"/>
    <xf numFmtId="0" fontId="21" fillId="11" borderId="0" xfId="0" applyFont="1" applyFill="1" applyAlignment="1">
      <alignment horizontal="center" vertical="center"/>
    </xf>
    <xf numFmtId="0" fontId="21" fillId="11" borderId="0" xfId="0" applyFont="1" applyFill="1" applyAlignment="1">
      <alignment horizontal="center" vertical="center" wrapText="1"/>
    </xf>
    <xf numFmtId="2" fontId="22" fillId="8" borderId="0" xfId="0" applyNumberFormat="1" applyFont="1" applyFill="1" applyAlignment="1">
      <alignment horizontal="center" vertical="center"/>
    </xf>
    <xf numFmtId="0" fontId="7" fillId="2" borderId="0" xfId="0" applyFont="1" applyFill="1"/>
    <xf numFmtId="0" fontId="4" fillId="12" borderId="1" xfId="0" applyFont="1" applyFill="1" applyBorder="1" applyAlignment="1">
      <alignment horizontal="center"/>
    </xf>
    <xf numFmtId="2" fontId="4" fillId="12" borderId="1" xfId="0" applyNumberFormat="1" applyFont="1" applyFill="1" applyBorder="1" applyAlignment="1">
      <alignment horizontal="center"/>
    </xf>
    <xf numFmtId="167" fontId="4" fillId="12" borderId="1" xfId="0" applyNumberFormat="1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64" fontId="4" fillId="13" borderId="1" xfId="0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 vertical="center"/>
    </xf>
    <xf numFmtId="167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 vertical="center"/>
    </xf>
    <xf numFmtId="1" fontId="4" fillId="10" borderId="1" xfId="0" applyNumberFormat="1" applyFont="1" applyFill="1" applyBorder="1" applyAlignment="1">
      <alignment horizontal="center" vertical="center"/>
    </xf>
    <xf numFmtId="2" fontId="4" fillId="10" borderId="1" xfId="0" applyNumberFormat="1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165" fontId="4" fillId="10" borderId="0" xfId="0" applyNumberFormat="1" applyFont="1" applyFill="1" applyAlignment="1">
      <alignment horizontal="center"/>
    </xf>
    <xf numFmtId="167" fontId="4" fillId="10" borderId="0" xfId="0" applyNumberFormat="1" applyFont="1" applyFill="1" applyAlignment="1">
      <alignment horizontal="center"/>
    </xf>
    <xf numFmtId="0" fontId="4" fillId="10" borderId="0" xfId="0" applyFont="1" applyFill="1"/>
    <xf numFmtId="0" fontId="21" fillId="11" borderId="13" xfId="0" applyFont="1" applyFill="1" applyBorder="1" applyAlignment="1">
      <alignment horizontal="center" vertical="center"/>
    </xf>
    <xf numFmtId="0" fontId="21" fillId="11" borderId="13" xfId="0" applyFon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2" fontId="21" fillId="15" borderId="0" xfId="0" applyNumberFormat="1" applyFont="1" applyFill="1" applyAlignment="1">
      <alignment horizontal="center" vertical="center" wrapText="1"/>
    </xf>
    <xf numFmtId="2" fontId="21" fillId="10" borderId="0" xfId="0" applyNumberFormat="1" applyFont="1" applyFill="1" applyAlignment="1">
      <alignment horizontal="center" vertical="center" wrapText="1"/>
    </xf>
    <xf numFmtId="2" fontId="21" fillId="16" borderId="0" xfId="0" applyNumberFormat="1" applyFont="1" applyFill="1" applyAlignment="1">
      <alignment horizontal="center" vertical="center" wrapText="1"/>
    </xf>
    <xf numFmtId="2" fontId="21" fillId="17" borderId="0" xfId="0" applyNumberFormat="1" applyFont="1" applyFill="1" applyAlignment="1">
      <alignment horizontal="center" vertical="center" wrapText="1"/>
    </xf>
    <xf numFmtId="2" fontId="21" fillId="18" borderId="0" xfId="0" applyNumberFormat="1" applyFont="1" applyFill="1" applyAlignment="1">
      <alignment horizontal="center" vertical="center" wrapText="1"/>
    </xf>
    <xf numFmtId="0" fontId="0" fillId="18" borderId="0" xfId="0" applyFill="1"/>
    <xf numFmtId="1" fontId="12" fillId="5" borderId="0" xfId="0" applyNumberFormat="1" applyFont="1" applyFill="1" applyAlignment="1">
      <alignment horizontal="center"/>
    </xf>
    <xf numFmtId="2" fontId="22" fillId="15" borderId="0" xfId="0" applyNumberFormat="1" applyFont="1" applyFill="1" applyAlignment="1">
      <alignment horizontal="center"/>
    </xf>
    <xf numFmtId="2" fontId="22" fillId="10" borderId="0" xfId="0" applyNumberFormat="1" applyFont="1" applyFill="1" applyAlignment="1">
      <alignment horizontal="center"/>
    </xf>
    <xf numFmtId="2" fontId="22" fillId="16" borderId="0" xfId="0" applyNumberFormat="1" applyFont="1" applyFill="1" applyAlignment="1">
      <alignment horizontal="center"/>
    </xf>
    <xf numFmtId="2" fontId="22" fillId="17" borderId="0" xfId="0" applyNumberFormat="1" applyFont="1" applyFill="1" applyAlignment="1">
      <alignment horizontal="center"/>
    </xf>
    <xf numFmtId="2" fontId="22" fillId="18" borderId="0" xfId="0" applyNumberFormat="1" applyFont="1" applyFill="1" applyAlignment="1">
      <alignment horizontal="center"/>
    </xf>
    <xf numFmtId="2" fontId="12" fillId="5" borderId="0" xfId="0" applyNumberFormat="1" applyFont="1" applyFill="1" applyAlignment="1">
      <alignment horizontal="center"/>
    </xf>
    <xf numFmtId="164" fontId="22" fillId="17" borderId="0" xfId="0" applyNumberFormat="1" applyFont="1" applyFill="1" applyAlignment="1">
      <alignment horizontal="center"/>
    </xf>
    <xf numFmtId="165" fontId="0" fillId="0" borderId="0" xfId="0" applyNumberFormat="1"/>
    <xf numFmtId="0" fontId="11" fillId="0" borderId="4" xfId="0" applyFont="1" applyBorder="1" applyAlignment="1">
      <alignment horizontal="left" vertical="center"/>
    </xf>
    <xf numFmtId="165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0" fontId="21" fillId="0" borderId="4" xfId="0" applyFont="1" applyBorder="1" applyAlignment="1">
      <alignment vertic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164" fontId="22" fillId="0" borderId="0" xfId="0" applyNumberFormat="1" applyFont="1" applyAlignment="1">
      <alignment horizontal="center" vertical="center"/>
    </xf>
    <xf numFmtId="165" fontId="12" fillId="9" borderId="0" xfId="0" applyNumberFormat="1" applyFont="1" applyFill="1" applyAlignment="1">
      <alignment horizontal="center" vertical="center"/>
    </xf>
    <xf numFmtId="1" fontId="12" fillId="9" borderId="0" xfId="0" applyNumberFormat="1" applyFont="1" applyFill="1" applyAlignment="1">
      <alignment horizontal="center" vertical="center"/>
    </xf>
    <xf numFmtId="2" fontId="0" fillId="9" borderId="0" xfId="0" applyNumberFormat="1" applyFill="1"/>
    <xf numFmtId="0" fontId="11" fillId="0" borderId="13" xfId="0" applyFont="1" applyBorder="1" applyAlignment="1">
      <alignment horizontal="left" vertical="center"/>
    </xf>
    <xf numFmtId="0" fontId="21" fillId="0" borderId="5" xfId="0" applyFont="1" applyBorder="1" applyAlignment="1">
      <alignment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9" fontId="22" fillId="10" borderId="0" xfId="3" applyFont="1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2" fontId="1" fillId="0" borderId="0" xfId="0" applyNumberFormat="1" applyFont="1"/>
    <xf numFmtId="0" fontId="25" fillId="7" borderId="12" xfId="0" applyFont="1" applyFill="1" applyBorder="1" applyAlignment="1">
      <alignment horizontal="center"/>
    </xf>
    <xf numFmtId="164" fontId="26" fillId="7" borderId="0" xfId="0" applyNumberFormat="1" applyFont="1" applyFill="1" applyAlignment="1">
      <alignment horizontal="center" vertical="center" wrapText="1"/>
    </xf>
    <xf numFmtId="2" fontId="26" fillId="16" borderId="0" xfId="0" applyNumberFormat="1" applyFont="1" applyFill="1" applyAlignment="1">
      <alignment horizontal="center" vertical="center" wrapText="1"/>
    </xf>
    <xf numFmtId="2" fontId="26" fillId="16" borderId="0" xfId="0" applyNumberFormat="1" applyFont="1" applyFill="1" applyAlignment="1">
      <alignment horizontal="center"/>
    </xf>
    <xf numFmtId="0" fontId="27" fillId="0" borderId="0" xfId="0" applyFont="1"/>
    <xf numFmtId="0" fontId="28" fillId="0" borderId="0" xfId="0" applyFont="1"/>
    <xf numFmtId="0" fontId="29" fillId="0" borderId="0" xfId="0" applyFont="1"/>
    <xf numFmtId="164" fontId="4" fillId="9" borderId="0" xfId="0" applyNumberFormat="1" applyFont="1" applyFill="1" applyAlignment="1">
      <alignment horizontal="center"/>
    </xf>
    <xf numFmtId="164" fontId="4" fillId="10" borderId="0" xfId="0" applyNumberFormat="1" applyFont="1" applyFill="1" applyAlignment="1">
      <alignment horizontal="center"/>
    </xf>
    <xf numFmtId="0" fontId="12" fillId="0" borderId="0" xfId="0" applyFont="1"/>
    <xf numFmtId="0" fontId="31" fillId="2" borderId="0" xfId="0" applyFont="1" applyFill="1" applyAlignment="1">
      <alignment horizontal="center"/>
    </xf>
    <xf numFmtId="0" fontId="32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24" fillId="10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2" fontId="12" fillId="10" borderId="1" xfId="0" applyNumberFormat="1" applyFont="1" applyFill="1" applyBorder="1" applyAlignment="1">
      <alignment horizontal="center" vertical="center"/>
    </xf>
    <xf numFmtId="0" fontId="12" fillId="6" borderId="0" xfId="0" applyFont="1" applyFill="1"/>
    <xf numFmtId="0" fontId="34" fillId="4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4" fillId="5" borderId="3" xfId="0" applyFont="1" applyFill="1" applyBorder="1" applyAlignment="1">
      <alignment horizontal="center" vertical="center"/>
    </xf>
    <xf numFmtId="0" fontId="34" fillId="10" borderId="3" xfId="0" applyFont="1" applyFill="1" applyBorder="1" applyAlignment="1">
      <alignment horizontal="center" vertical="center" wrapText="1"/>
    </xf>
    <xf numFmtId="165" fontId="12" fillId="3" borderId="1" xfId="0" applyNumberFormat="1" applyFont="1" applyFill="1" applyBorder="1" applyAlignment="1">
      <alignment horizontal="center"/>
    </xf>
    <xf numFmtId="1" fontId="12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24" fillId="0" borderId="14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64" fontId="12" fillId="5" borderId="1" xfId="0" applyNumberFormat="1" applyFont="1" applyFill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10" xfId="0" applyFont="1" applyFill="1" applyBorder="1" applyAlignment="1">
      <alignment horizontal="center" vertical="center"/>
    </xf>
    <xf numFmtId="0" fontId="12" fillId="5" borderId="0" xfId="0" applyFont="1" applyFill="1"/>
    <xf numFmtId="0" fontId="24" fillId="5" borderId="6" xfId="0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4" fillId="5" borderId="15" xfId="0" applyFont="1" applyFill="1" applyBorder="1" applyAlignment="1">
      <alignment horizontal="center" vertical="center"/>
    </xf>
    <xf numFmtId="167" fontId="12" fillId="10" borderId="0" xfId="0" applyNumberFormat="1" applyFont="1" applyFill="1" applyBorder="1" applyAlignment="1">
      <alignment horizontal="center"/>
    </xf>
    <xf numFmtId="167" fontId="34" fillId="10" borderId="1" xfId="0" applyNumberFormat="1" applyFont="1" applyFill="1" applyBorder="1" applyAlignment="1">
      <alignment horizontal="center" vertical="center"/>
    </xf>
    <xf numFmtId="167" fontId="22" fillId="10" borderId="1" xfId="0" applyNumberFormat="1" applyFont="1" applyFill="1" applyBorder="1" applyAlignment="1">
      <alignment horizontal="center"/>
    </xf>
    <xf numFmtId="167" fontId="12" fillId="10" borderId="1" xfId="0" applyNumberFormat="1" applyFont="1" applyFill="1" applyBorder="1" applyAlignment="1">
      <alignment horizontal="center"/>
    </xf>
    <xf numFmtId="167" fontId="36" fillId="10" borderId="1" xfId="0" applyNumberFormat="1" applyFont="1" applyFill="1" applyBorder="1" applyAlignment="1">
      <alignment horizontal="center"/>
    </xf>
    <xf numFmtId="167" fontId="37" fillId="10" borderId="1" xfId="0" applyNumberFormat="1" applyFont="1" applyFill="1" applyBorder="1" applyAlignment="1">
      <alignment horizontal="center"/>
    </xf>
    <xf numFmtId="167" fontId="38" fillId="10" borderId="1" xfId="0" applyNumberFormat="1" applyFont="1" applyFill="1" applyBorder="1" applyAlignment="1">
      <alignment horizontal="center"/>
    </xf>
    <xf numFmtId="167" fontId="12" fillId="0" borderId="0" xfId="0" applyNumberFormat="1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/>
    <xf numFmtId="0" fontId="0" fillId="0" borderId="0" xfId="0" applyFill="1"/>
    <xf numFmtId="0" fontId="31" fillId="2" borderId="10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Fill="1" applyBorder="1"/>
  </cellXfs>
  <cellStyles count="4">
    <cellStyle name="Normal" xfId="0" builtinId="0"/>
    <cellStyle name="Normal 2" xfId="1" xr:uid="{00000000-0005-0000-0000-000001000000}"/>
    <cellStyle name="Percent 2" xfId="2" xr:uid="{3AFB56EF-5A04-4B36-ACE9-F218B9F096D6}"/>
    <cellStyle name="Percent 3" xfId="3" xr:uid="{B6D8C91F-DAF5-413A-8B84-5D724A40CD87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  <color rgb="FF009900"/>
      <color rgb="FFFFCC66"/>
      <color rgb="FFCC00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428213</xdr:colOff>
      <xdr:row>25</xdr:row>
      <xdr:rowOff>142047</xdr:rowOff>
    </xdr:from>
    <xdr:to>
      <xdr:col>53</xdr:col>
      <xdr:colOff>373243</xdr:colOff>
      <xdr:row>61</xdr:row>
      <xdr:rowOff>22058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B0515A-BAC0-43CB-BCA6-A2991960A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84013" y="4247322"/>
          <a:ext cx="5745755" cy="5747411"/>
        </a:xfrm>
        <a:prstGeom prst="rect">
          <a:avLst/>
        </a:prstGeom>
      </xdr:spPr>
    </xdr:pic>
    <xdr:clientData/>
  </xdr:twoCellAnchor>
  <xdr:twoCellAnchor editAs="oneCell">
    <xdr:from>
      <xdr:col>29</xdr:col>
      <xdr:colOff>256761</xdr:colOff>
      <xdr:row>23</xdr:row>
      <xdr:rowOff>57978</xdr:rowOff>
    </xdr:from>
    <xdr:to>
      <xdr:col>37</xdr:col>
      <xdr:colOff>131903</xdr:colOff>
      <xdr:row>38</xdr:row>
      <xdr:rowOff>117294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680190-EB35-1F4E-25D1-56F0CB0B2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59131" y="3917674"/>
          <a:ext cx="4952381" cy="25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iveconcordia-my.sharepoint.com/personal/omar_mohamed_concordia_ca/Documents/Desktop/D-Drive/Egypt%20Work/Omair/Paper%203/Kb%20excel/Kb%20factor-intercept-Paper%20-%202022-05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ams"/>
      <sheetName val="Crack width graphs"/>
      <sheetName val="EQ. + SLOPES"/>
    </sheetNames>
    <sheetDataSet>
      <sheetData sheetId="0"/>
      <sheetData sheetId="1">
        <row r="12">
          <cell r="BN12">
            <v>33.36</v>
          </cell>
          <cell r="BR12">
            <v>4266.3242981832691</v>
          </cell>
          <cell r="BS12">
            <v>0.48241120215062638</v>
          </cell>
          <cell r="BU12">
            <v>0.3966056434014788</v>
          </cell>
          <cell r="EL12">
            <v>36.151000000000003</v>
          </cell>
          <cell r="EP12">
            <v>3119.3635493850516</v>
          </cell>
          <cell r="EQ12">
            <v>0.83502524784160981</v>
          </cell>
          <cell r="ES12">
            <v>0.40415207925156504</v>
          </cell>
          <cell r="FA12">
            <v>36.567</v>
          </cell>
          <cell r="FE12">
            <v>3155.2589668436053</v>
          </cell>
          <cell r="FF12">
            <v>0.81690079009010708</v>
          </cell>
          <cell r="FH12">
            <v>0.39992959484147406</v>
          </cell>
        </row>
        <row r="13">
          <cell r="CD13">
            <v>40.869</v>
          </cell>
          <cell r="CH13">
            <v>3680.0706913876329</v>
          </cell>
          <cell r="CI13">
            <v>0.56042462403463833</v>
          </cell>
          <cell r="CK13">
            <v>0.40251990219193073</v>
          </cell>
          <cell r="DH13">
            <v>47.863</v>
          </cell>
          <cell r="DL13">
            <v>2807.0355990359576</v>
          </cell>
          <cell r="DM13">
            <v>1.1237320235162629</v>
          </cell>
          <cell r="DO13">
            <v>0.40402746123271815</v>
          </cell>
          <cell r="DW13">
            <v>45.152000000000001</v>
          </cell>
          <cell r="EA13">
            <v>2744.5350268000802</v>
          </cell>
          <cell r="EB13">
            <v>0.90510787921359304</v>
          </cell>
          <cell r="ED13">
            <v>0.39709952918516978</v>
          </cell>
        </row>
        <row r="14">
          <cell r="BN14">
            <v>35.523000000000003</v>
          </cell>
          <cell r="BR14">
            <v>4542.9447855025264</v>
          </cell>
          <cell r="BS14">
            <v>0.576219421711341</v>
          </cell>
          <cell r="BU14">
            <v>0.50444403586713771</v>
          </cell>
        </row>
        <row r="16">
          <cell r="DH16">
            <v>52.44</v>
          </cell>
          <cell r="DL16">
            <v>3075.4642795780796</v>
          </cell>
          <cell r="DM16">
            <v>1.2629007582883778</v>
          </cell>
          <cell r="DO16">
            <v>0.49748514599353078</v>
          </cell>
          <cell r="EL16">
            <v>43.024999999999999</v>
          </cell>
          <cell r="EP16">
            <v>3712.5008080631751</v>
          </cell>
          <cell r="EQ16">
            <v>0.86916520661605257</v>
          </cell>
          <cell r="ES16">
            <v>0.50066600862507304</v>
          </cell>
          <cell r="FA16">
            <v>44.055</v>
          </cell>
          <cell r="FE16">
            <v>3801.3764810975754</v>
          </cell>
          <cell r="FF16">
            <v>0.84782153658281867</v>
          </cell>
          <cell r="FH16">
            <v>0.50006279656648867</v>
          </cell>
        </row>
        <row r="17">
          <cell r="BN17">
            <v>37.96</v>
          </cell>
          <cell r="BR17">
            <v>4854.6064256306026</v>
          </cell>
          <cell r="BS17">
            <v>0.64297331005764835</v>
          </cell>
          <cell r="BU17">
            <v>0.60149858908623066</v>
          </cell>
          <cell r="CD17">
            <v>47.886000000000003</v>
          </cell>
          <cell r="CH17">
            <v>4311.9201626608965</v>
          </cell>
          <cell r="CI17">
            <v>0.5978781366075584</v>
          </cell>
          <cell r="CK17">
            <v>0.50314987773991338</v>
          </cell>
          <cell r="DW17">
            <v>53.612000000000002</v>
          </cell>
          <cell r="EA17">
            <v>3258.7706382177071</v>
          </cell>
          <cell r="EB17">
            <v>0.95226539240206676</v>
          </cell>
          <cell r="ED17">
            <v>0.49606895030516596</v>
          </cell>
          <cell r="FP17">
            <v>50.225000000000001</v>
          </cell>
          <cell r="FT17">
            <v>4333.7676486919927</v>
          </cell>
          <cell r="FU17">
            <v>0.60674390789974797</v>
          </cell>
          <cell r="FW17">
            <v>0.40200000000000002</v>
          </cell>
        </row>
        <row r="19">
          <cell r="BN19">
            <v>40.44</v>
          </cell>
          <cell r="BR19">
            <v>5171.767224776122</v>
          </cell>
          <cell r="BS19">
            <v>0.70453391054850623</v>
          </cell>
          <cell r="BU19">
            <v>0.70214775538751228</v>
          </cell>
          <cell r="DH19">
            <v>61.351999999999997</v>
          </cell>
          <cell r="DL19">
            <v>3598.1289946734237</v>
          </cell>
          <cell r="DM19">
            <v>1.2953216268002226</v>
          </cell>
          <cell r="DO19">
            <v>0.59697281186752704</v>
          </cell>
        </row>
        <row r="20">
          <cell r="CS20">
            <v>71.78</v>
          </cell>
          <cell r="CW20">
            <v>3649.7665966883978</v>
          </cell>
          <cell r="CX20">
            <v>0.55125274440406169</v>
          </cell>
          <cell r="CZ20">
            <v>0.40386893060522044</v>
          </cell>
          <cell r="EL20">
            <v>50.154000000000003</v>
          </cell>
          <cell r="EP20">
            <v>4327.6412673469022</v>
          </cell>
          <cell r="EQ20">
            <v>0.89115083015489205</v>
          </cell>
          <cell r="ES20">
            <v>0.59838636211575003</v>
          </cell>
          <cell r="FA20">
            <v>48.445</v>
          </cell>
          <cell r="FE20">
            <v>4180.176679758757</v>
          </cell>
          <cell r="FF20">
            <v>0.92444812006579868</v>
          </cell>
          <cell r="FH20">
            <v>0.59959278623291878</v>
          </cell>
          <cell r="FP20">
            <v>53.521000000000001</v>
          </cell>
          <cell r="FT20">
            <v>4618.1698024020734</v>
          </cell>
          <cell r="FU20">
            <v>0.69791353964202918</v>
          </cell>
          <cell r="FW20">
            <v>0.50009295716941782</v>
          </cell>
        </row>
        <row r="21">
          <cell r="CD21">
            <v>53.652999999999999</v>
          </cell>
          <cell r="CH21">
            <v>4831.2127237030672</v>
          </cell>
          <cell r="CI21">
            <v>0.63647936068191979</v>
          </cell>
          <cell r="CK21">
            <v>0.60014262525604134</v>
          </cell>
          <cell r="DH21">
            <v>67.185000000000002</v>
          </cell>
          <cell r="DL21">
            <v>3940.2186808438837</v>
          </cell>
          <cell r="DM21">
            <v>1.3857112354644023</v>
          </cell>
          <cell r="DO21">
            <v>0.69934789299894251</v>
          </cell>
          <cell r="DW21">
            <v>63.896000000000001</v>
          </cell>
          <cell r="EA21">
            <v>3883.8769062814035</v>
          </cell>
          <cell r="EB21">
            <v>0.97414925823284038</v>
          </cell>
          <cell r="ED21">
            <v>0.6048131290666432</v>
          </cell>
        </row>
        <row r="22">
          <cell r="AI22">
            <v>27.93</v>
          </cell>
          <cell r="AM22">
            <v>3651.1743148644314</v>
          </cell>
          <cell r="AN22">
            <v>0.73424103910819882</v>
          </cell>
          <cell r="AP22">
            <v>0.40387031711737414</v>
          </cell>
          <cell r="BN22">
            <v>43.19</v>
          </cell>
          <cell r="BR22">
            <v>5523.4576270544185</v>
          </cell>
          <cell r="BS22">
            <v>0.75310988149778268</v>
          </cell>
          <cell r="BU22">
            <v>0.80159871732806443</v>
          </cell>
        </row>
        <row r="23">
          <cell r="FA23">
            <v>55.868000000000002</v>
          </cell>
          <cell r="FE23">
            <v>4820.6855350348278</v>
          </cell>
          <cell r="FF23">
            <v>0.93565308984783169</v>
          </cell>
          <cell r="FH23">
            <v>0.69984663036965022</v>
          </cell>
          <cell r="FP23">
            <v>62.314999999999998</v>
          </cell>
          <cell r="FT23">
            <v>5376.9782185812146</v>
          </cell>
          <cell r="FU23">
            <v>0.7256528550916822</v>
          </cell>
          <cell r="FW23">
            <v>0.60099999999999998</v>
          </cell>
        </row>
        <row r="24">
          <cell r="CS24">
            <v>84.064999999999998</v>
          </cell>
          <cell r="CW24">
            <v>4274.4166752662331</v>
          </cell>
          <cell r="CX24">
            <v>0.58801983038901073</v>
          </cell>
          <cell r="CZ24">
            <v>0.50453745898558078</v>
          </cell>
          <cell r="DH24">
            <v>71.2423</v>
          </cell>
          <cell r="DL24">
            <v>4178.1683608883559</v>
          </cell>
          <cell r="DM24">
            <v>1.4871886444712978</v>
          </cell>
          <cell r="DO24">
            <v>0.79588845242049389</v>
          </cell>
          <cell r="EL24">
            <v>56.389000000000003</v>
          </cell>
          <cell r="EP24">
            <v>4865.6410939192192</v>
          </cell>
          <cell r="EQ24">
            <v>0.92844643849896102</v>
          </cell>
          <cell r="ES24">
            <v>0.70093241207510226</v>
          </cell>
        </row>
        <row r="25">
          <cell r="CD25">
            <v>60.435000000000002</v>
          </cell>
          <cell r="CH25">
            <v>5441.901495852886</v>
          </cell>
          <cell r="CI25">
            <v>0.6586586861085707</v>
          </cell>
          <cell r="CK25">
            <v>0.69956019146007231</v>
          </cell>
          <cell r="DW25">
            <v>72.632999999999996</v>
          </cell>
          <cell r="EA25">
            <v>4414.9497829901266</v>
          </cell>
          <cell r="EB25">
            <v>0.99546922635483515</v>
          </cell>
          <cell r="ED25">
            <v>0.70256070548145422</v>
          </cell>
          <cell r="FP25">
            <v>63.74</v>
          </cell>
          <cell r="FT25">
            <v>5499.9372807890022</v>
          </cell>
          <cell r="FU25">
            <v>0.82080800541261756</v>
          </cell>
          <cell r="FW25">
            <v>0.70045225527646904</v>
          </cell>
        </row>
        <row r="26">
          <cell r="FA26">
            <v>59.988</v>
          </cell>
          <cell r="FE26">
            <v>5176.1882271724289</v>
          </cell>
          <cell r="FF26">
            <v>0.99591955695222179</v>
          </cell>
          <cell r="FH26">
            <v>0.79985918968294811</v>
          </cell>
        </row>
        <row r="27">
          <cell r="CS27">
            <v>92.5</v>
          </cell>
          <cell r="CW27">
            <v>4703.3074699592762</v>
          </cell>
          <cell r="CX27">
            <v>0.63077188631093106</v>
          </cell>
          <cell r="CZ27">
            <v>0.59552539662686754</v>
          </cell>
          <cell r="EL27">
            <v>62.756</v>
          </cell>
          <cell r="EP27">
            <v>5415.0308125697302</v>
          </cell>
          <cell r="EQ27">
            <v>0.9491204267393003</v>
          </cell>
          <cell r="ES27">
            <v>0.79744634144861037</v>
          </cell>
        </row>
        <row r="28">
          <cell r="CD28">
            <v>66.534999999999997</v>
          </cell>
          <cell r="CH28">
            <v>5991.1792177806192</v>
          </cell>
          <cell r="CI28">
            <v>0.68536896548437465</v>
          </cell>
          <cell r="CK28">
            <v>0.80140257635200673</v>
          </cell>
          <cell r="DW28">
            <v>79.584999999999994</v>
          </cell>
          <cell r="EA28">
            <v>4837.5225927508054</v>
          </cell>
          <cell r="EB28">
            <v>1.0349135092242994</v>
          </cell>
          <cell r="ED28">
            <v>0.80030828189626524</v>
          </cell>
          <cell r="FP28">
            <v>70.653999999999996</v>
          </cell>
          <cell r="FT28">
            <v>6096.5260219150632</v>
          </cell>
          <cell r="FU28">
            <v>0.84560258176680525</v>
          </cell>
          <cell r="FW28">
            <v>0.79988573101352578</v>
          </cell>
        </row>
        <row r="31">
          <cell r="AY31">
            <v>41.02</v>
          </cell>
          <cell r="BC31">
            <v>4949.6348171051513</v>
          </cell>
          <cell r="BD31">
            <v>0.53921802699863453</v>
          </cell>
          <cell r="BF31">
            <v>0.40394190592695922</v>
          </cell>
          <cell r="CS31">
            <v>105.77800000000001</v>
          </cell>
          <cell r="CW31">
            <v>5378.4481898092145</v>
          </cell>
          <cell r="CX31">
            <v>0.64690675148507426</v>
          </cell>
          <cell r="CZ31">
            <v>0.69843060357173381</v>
          </cell>
        </row>
        <row r="35">
          <cell r="E35">
            <v>33.58</v>
          </cell>
          <cell r="I35">
            <v>4142.9938922462043</v>
          </cell>
          <cell r="J35">
            <v>0.92797451862235514</v>
          </cell>
          <cell r="L35">
            <v>0.39734973446124966</v>
          </cell>
          <cell r="AI35">
            <v>30.87</v>
          </cell>
          <cell r="AM35">
            <v>4035.5084532712135</v>
          </cell>
          <cell r="AN35">
            <v>0.82323901531924881</v>
          </cell>
          <cell r="AP35">
            <v>0.5004894401799671</v>
          </cell>
          <cell r="CS35">
            <v>117.255</v>
          </cell>
          <cell r="CW35">
            <v>5962.0142420548646</v>
          </cell>
          <cell r="CX35">
            <v>0.67082331325778388</v>
          </cell>
          <cell r="CZ35">
            <v>0.80283397707861937</v>
          </cell>
        </row>
        <row r="37">
          <cell r="T37">
            <v>31.968</v>
          </cell>
          <cell r="X37">
            <v>4034.8620470301439</v>
          </cell>
          <cell r="Y37">
            <v>0.83142313119311673</v>
          </cell>
          <cell r="AA37">
            <v>0.4</v>
          </cell>
        </row>
        <row r="42">
          <cell r="AY42">
            <v>44.84</v>
          </cell>
          <cell r="BC42">
            <v>5410.571067747318</v>
          </cell>
          <cell r="BD42">
            <v>0.60460811623145372</v>
          </cell>
          <cell r="BF42">
            <v>0.49510627201222773</v>
          </cell>
        </row>
        <row r="43">
          <cell r="E43">
            <v>37.145000000000003</v>
          </cell>
          <cell r="I43">
            <v>4582.8322849161777</v>
          </cell>
          <cell r="J43">
            <v>1.0580659128564698</v>
          </cell>
          <cell r="L43">
            <v>0.50115177183455373</v>
          </cell>
        </row>
        <row r="48">
          <cell r="AI48">
            <v>36.020250000000004</v>
          </cell>
          <cell r="AM48">
            <v>4708.7795064445236</v>
          </cell>
          <cell r="AN48">
            <v>0.84307631165848274</v>
          </cell>
          <cell r="AP48">
            <v>0.59806164953664254</v>
          </cell>
        </row>
        <row r="49">
          <cell r="AY49">
            <v>48.13</v>
          </cell>
          <cell r="BC49">
            <v>5807.5554302113833</v>
          </cell>
          <cell r="BD49">
            <v>0.68561575214949932</v>
          </cell>
          <cell r="BF49">
            <v>0.60263659412794857</v>
          </cell>
        </row>
        <row r="50">
          <cell r="E50">
            <v>40.375</v>
          </cell>
          <cell r="I50">
            <v>4981.3394401262804</v>
          </cell>
          <cell r="J50">
            <v>1.1663703880343836</v>
          </cell>
          <cell r="L50">
            <v>0.60048920544986617</v>
          </cell>
          <cell r="T50">
            <v>38.398000000000003</v>
          </cell>
          <cell r="X50">
            <v>4846.4287062644971</v>
          </cell>
          <cell r="Y50">
            <v>0.85317157802127686</v>
          </cell>
          <cell r="AA50">
            <v>0.50013427541402244</v>
          </cell>
        </row>
        <row r="55">
          <cell r="AI55">
            <v>37.700250000000004</v>
          </cell>
          <cell r="AM55">
            <v>4928.3990141055419</v>
          </cell>
          <cell r="AN55">
            <v>0.93708397142101074</v>
          </cell>
          <cell r="AP55">
            <v>0.69575299468007812</v>
          </cell>
        </row>
        <row r="56">
          <cell r="E56">
            <v>42.4</v>
          </cell>
          <cell r="I56">
            <v>5231.1775173090846</v>
          </cell>
          <cell r="J56">
            <v>1.2964642094149283</v>
          </cell>
          <cell r="L56">
            <v>0.70094279000467641</v>
          </cell>
          <cell r="AY56">
            <v>51.23</v>
          </cell>
          <cell r="BC56">
            <v>6181.6136440832988</v>
          </cell>
          <cell r="BD56">
            <v>0.75202674335137909</v>
          </cell>
          <cell r="BF56">
            <v>0.70358487081992727</v>
          </cell>
        </row>
        <row r="59">
          <cell r="T59">
            <v>40.51</v>
          </cell>
          <cell r="X59">
            <v>5112.9961688310541</v>
          </cell>
          <cell r="Y59">
            <v>0.96941469463964669</v>
          </cell>
          <cell r="AA59">
            <v>0.59953353037004076</v>
          </cell>
        </row>
        <row r="62">
          <cell r="AY62">
            <v>54.68</v>
          </cell>
          <cell r="BC62">
            <v>6597.9042369407525</v>
          </cell>
          <cell r="BD62">
            <v>0.80011576372472759</v>
          </cell>
          <cell r="BF62">
            <v>0.79898786632712904</v>
          </cell>
        </row>
        <row r="63">
          <cell r="E63">
            <v>45.43</v>
          </cell>
          <cell r="I63">
            <v>5605.0093068715032</v>
          </cell>
          <cell r="J63">
            <v>1.3737684492438347</v>
          </cell>
          <cell r="L63">
            <v>0.79581561986199723</v>
          </cell>
        </row>
        <row r="65">
          <cell r="AI65">
            <v>40.195</v>
          </cell>
          <cell r="AM65">
            <v>5254.5274466872825</v>
          </cell>
          <cell r="AN65">
            <v>1.0098581613130038</v>
          </cell>
          <cell r="AP65">
            <v>0.79940112916152817</v>
          </cell>
        </row>
        <row r="68">
          <cell r="T68">
            <v>44.442</v>
          </cell>
          <cell r="X68">
            <v>5609.2761228138652</v>
          </cell>
          <cell r="Y68">
            <v>1.0313679119734627</v>
          </cell>
          <cell r="AA68">
            <v>0.6997595686720125</v>
          </cell>
        </row>
        <row r="86">
          <cell r="T86">
            <v>52.655000000000001</v>
          </cell>
          <cell r="X86">
            <v>6645.885294243375</v>
          </cell>
          <cell r="Y86">
            <v>0.99505278380145556</v>
          </cell>
          <cell r="AA86">
            <v>0.79988466625433796</v>
          </cell>
        </row>
        <row r="371">
          <cell r="HT371">
            <v>25.42257764</v>
          </cell>
          <cell r="HY371">
            <v>2195.5148341139629</v>
          </cell>
          <cell r="HZ371">
            <v>0.94916049360609311</v>
          </cell>
          <cell r="IB371">
            <v>0.40476984333809563</v>
          </cell>
        </row>
        <row r="389">
          <cell r="IF389">
            <v>32.188000000000002</v>
          </cell>
          <cell r="IN389">
            <v>1643.925017165147</v>
          </cell>
          <cell r="IO389">
            <v>1.2192711042627653</v>
          </cell>
          <cell r="IQ389">
            <v>0.39905622090748794</v>
          </cell>
        </row>
        <row r="436">
          <cell r="IF436">
            <v>40.695</v>
          </cell>
          <cell r="IN436">
            <v>2078.3996698625465</v>
          </cell>
          <cell r="IO436">
            <v>1.2203715311163033</v>
          </cell>
          <cell r="IQ436">
            <v>0.50497855114836432</v>
          </cell>
        </row>
        <row r="496">
          <cell r="HT496">
            <v>26.54100191125</v>
          </cell>
          <cell r="HY496">
            <v>2292.1028793206356</v>
          </cell>
          <cell r="HZ496">
            <v>1.1323753442069171</v>
          </cell>
          <cell r="IB496">
            <v>0.5041463540914658</v>
          </cell>
          <cell r="IF496">
            <v>51.640999999999998</v>
          </cell>
          <cell r="IN496">
            <v>2637.4404067175765</v>
          </cell>
          <cell r="IO496">
            <v>1.1470001627248541</v>
          </cell>
          <cell r="IQ496">
            <v>0.60227929636963451</v>
          </cell>
        </row>
        <row r="577">
          <cell r="IF577">
            <v>69.444000000000003</v>
          </cell>
          <cell r="IN577">
            <v>3546.685997639383</v>
          </cell>
          <cell r="IO577">
            <v>0.99772433343100753</v>
          </cell>
          <cell r="IQ577">
            <v>0.70450666160210818</v>
          </cell>
        </row>
        <row r="646">
          <cell r="IF646">
            <v>84.808999999999997</v>
          </cell>
          <cell r="IN646">
            <v>4331.4165770087902</v>
          </cell>
          <cell r="IO646">
            <v>0.93265388327636667</v>
          </cell>
          <cell r="IQ646">
            <v>0.80427071682898033</v>
          </cell>
        </row>
        <row r="647">
          <cell r="HT647">
            <v>27.879444071249999</v>
          </cell>
          <cell r="HY647">
            <v>2407.6918513948117</v>
          </cell>
          <cell r="HZ647">
            <v>1.2928558936493861</v>
          </cell>
          <cell r="IB647">
            <v>0.60462088117297508</v>
          </cell>
        </row>
        <row r="690">
          <cell r="GP690">
            <v>25.880948244999999</v>
          </cell>
          <cell r="GX690">
            <v>2309.6389718812188</v>
          </cell>
          <cell r="GY690">
            <v>0.90249668866859978</v>
          </cell>
          <cell r="HA690">
            <v>0.40468399729114168</v>
          </cell>
        </row>
        <row r="888">
          <cell r="GA888">
            <v>32.628163520624994</v>
          </cell>
          <cell r="GI888">
            <v>1962.2443906390083</v>
          </cell>
          <cell r="GJ888">
            <v>1.2983199198109774</v>
          </cell>
          <cell r="GL888">
            <v>0.40455251093831379</v>
          </cell>
        </row>
        <row r="915">
          <cell r="GP915">
            <v>29.144546934999997</v>
          </cell>
          <cell r="GX915">
            <v>2600.8854382644863</v>
          </cell>
          <cell r="GY915">
            <v>0.99975881896735685</v>
          </cell>
          <cell r="HA915">
            <v>0.50482724104912591</v>
          </cell>
        </row>
        <row r="1083">
          <cell r="GP1083">
            <v>30.996364175625001</v>
          </cell>
          <cell r="GX1083">
            <v>2766.1432652676122</v>
          </cell>
          <cell r="GY1083">
            <v>1.1265052042100876</v>
          </cell>
          <cell r="HA1083">
            <v>0.60497048480711024</v>
          </cell>
        </row>
        <row r="1234">
          <cell r="HT1234">
            <v>30.959694527499998</v>
          </cell>
          <cell r="HY1234">
            <v>2673.7048287273169</v>
          </cell>
          <cell r="HZ1234">
            <v>1.354558700852369</v>
          </cell>
          <cell r="IB1234">
            <v>0.7034664829325199</v>
          </cell>
        </row>
        <row r="1238">
          <cell r="HE1238">
            <v>36.166784575000001</v>
          </cell>
          <cell r="HM1238">
            <v>1817.7511444481634</v>
          </cell>
          <cell r="HN1238">
            <v>1.1184161977798837</v>
          </cell>
          <cell r="HP1238">
            <v>0.40489146276616617</v>
          </cell>
        </row>
        <row r="1250">
          <cell r="GP1250">
            <v>32.371475983750003</v>
          </cell>
          <cell r="GX1250">
            <v>2888.8594730616264</v>
          </cell>
          <cell r="GY1250">
            <v>1.2563458436370019</v>
          </cell>
          <cell r="HA1250">
            <v>0.7046313126877386</v>
          </cell>
        </row>
        <row r="1425">
          <cell r="GP1425">
            <v>34.131619100625002</v>
          </cell>
          <cell r="GX1425">
            <v>3045.936219258836</v>
          </cell>
          <cell r="GY1425">
            <v>1.3609028303051471</v>
          </cell>
          <cell r="HA1425">
            <v>0.80477455644572393</v>
          </cell>
        </row>
        <row r="1612">
          <cell r="HE1612">
            <v>40.402128943749993</v>
          </cell>
          <cell r="HM1612">
            <v>2030.6205538771981</v>
          </cell>
          <cell r="HN1612">
            <v>1.2481974630230057</v>
          </cell>
          <cell r="HP1612">
            <v>0.50479241199184854</v>
          </cell>
        </row>
        <row r="1675">
          <cell r="HT1675">
            <v>33.306552014375001</v>
          </cell>
          <cell r="HY1675">
            <v>2876.3813825744146</v>
          </cell>
          <cell r="HZ1675">
            <v>1.4399214938284415</v>
          </cell>
          <cell r="IB1675">
            <v>0.80448398512135122</v>
          </cell>
        </row>
        <row r="1717">
          <cell r="GA1717">
            <v>38.586981358125009</v>
          </cell>
          <cell r="GI1717">
            <v>2320.6052548379043</v>
          </cell>
          <cell r="GJ1717">
            <v>1.3703363259611958</v>
          </cell>
          <cell r="GL1717">
            <v>0.50497342837239745</v>
          </cell>
        </row>
        <row r="2137">
          <cell r="HE2137">
            <v>45.719227942499998</v>
          </cell>
          <cell r="HM2137">
            <v>2297.8592067930826</v>
          </cell>
          <cell r="HN2137">
            <v>1.3213292245948465</v>
          </cell>
          <cell r="HP2137">
            <v>0.60469336121753126</v>
          </cell>
        </row>
        <row r="2738">
          <cell r="HE2738">
            <v>51.311349298750002</v>
          </cell>
          <cell r="HM2738">
            <v>2578.9205484265058</v>
          </cell>
          <cell r="HN2738">
            <v>1.3718304064569746</v>
          </cell>
          <cell r="HP2738">
            <v>0.70459431044321397</v>
          </cell>
        </row>
        <row r="3008">
          <cell r="IU3008">
            <v>34.875</v>
          </cell>
          <cell r="JC3008">
            <v>2029.9999569248994</v>
          </cell>
          <cell r="JD3008">
            <v>1.2312251731567803</v>
          </cell>
          <cell r="JF3008">
            <v>0.39713031781338864</v>
          </cell>
        </row>
        <row r="3154">
          <cell r="GA3154">
            <v>48.982826632499993</v>
          </cell>
          <cell r="GI3154">
            <v>2945.8071318206089</v>
          </cell>
          <cell r="GJ3154">
            <v>1.2930739503277959</v>
          </cell>
          <cell r="GL3154">
            <v>0.60487795439012493</v>
          </cell>
        </row>
        <row r="3338">
          <cell r="HE3338">
            <v>57.435180549374998</v>
          </cell>
          <cell r="HM3338">
            <v>2886.7057550750842</v>
          </cell>
          <cell r="HN3338">
            <v>1.4001339116179468</v>
          </cell>
          <cell r="HP3338">
            <v>0.80495728872492489</v>
          </cell>
        </row>
        <row r="3735">
          <cell r="IU3735">
            <v>43.079013250000003</v>
          </cell>
          <cell r="JC3735">
            <v>2507.5382090857966</v>
          </cell>
          <cell r="JD3735">
            <v>1.2671214054049016</v>
          </cell>
          <cell r="JF3735">
            <v>0.50485343460252485</v>
          </cell>
        </row>
        <row r="4445">
          <cell r="IU4445">
            <v>50.706300087500004</v>
          </cell>
          <cell r="JC4445">
            <v>2951.5064370880577</v>
          </cell>
          <cell r="JD4445">
            <v>1.2899075043294734</v>
          </cell>
          <cell r="JF4445">
            <v>0.60492541682828394</v>
          </cell>
        </row>
        <row r="5687">
          <cell r="GA5687">
            <v>71.95636125499999</v>
          </cell>
          <cell r="GI5687">
            <v>4327.4260947651765</v>
          </cell>
          <cell r="GJ5687">
            <v>1.0256340416483787</v>
          </cell>
          <cell r="GL5687">
            <v>0.70479395577266046</v>
          </cell>
        </row>
        <row r="5708">
          <cell r="IU5708">
            <v>63.118976050000008</v>
          </cell>
          <cell r="JC5708">
            <v>3674.022040505914</v>
          </cell>
          <cell r="JD5708">
            <v>1.2076643025089218</v>
          </cell>
          <cell r="JF5708">
            <v>0.70499739905404313</v>
          </cell>
        </row>
        <row r="6734">
          <cell r="IU6734">
            <v>73.056450712500009</v>
          </cell>
          <cell r="JC6734">
            <v>4252.4614136046175</v>
          </cell>
          <cell r="JD6734">
            <v>1.1912286149373903</v>
          </cell>
          <cell r="JF6734">
            <v>0.80488721140924513</v>
          </cell>
        </row>
        <row r="11005">
          <cell r="GA11005">
            <v>118.82017169625</v>
          </cell>
          <cell r="GI11005">
            <v>7145.7964607278136</v>
          </cell>
          <cell r="GJ11005">
            <v>0.70915710086133377</v>
          </cell>
          <cell r="GL11005">
            <v>0.8046984817903875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9D2C-E174-4539-BC79-4A32B35C9E60}">
  <dimension ref="A1:U1482"/>
  <sheetViews>
    <sheetView tabSelected="1" zoomScale="85" zoomScaleNormal="85" workbookViewId="0">
      <selection activeCell="X17" sqref="X17"/>
    </sheetView>
  </sheetViews>
  <sheetFormatPr defaultRowHeight="15.75" x14ac:dyDescent="0.25"/>
  <cols>
    <col min="1" max="1" width="35.42578125" style="159" customWidth="1"/>
    <col min="2" max="2" width="21.85546875" style="215" customWidth="1"/>
    <col min="3" max="3" width="13.28515625" style="215" customWidth="1"/>
    <col min="4" max="10" width="9.140625" style="155"/>
    <col min="11" max="11" width="10.7109375" style="155" bestFit="1" customWidth="1"/>
    <col min="12" max="14" width="9.140625" style="155"/>
    <col min="15" max="15" width="9.140625" style="155" customWidth="1"/>
    <col min="16" max="17" width="9.140625" style="155"/>
    <col min="18" max="18" width="18.140625" style="171" customWidth="1"/>
    <col min="19" max="19" width="16.28515625" style="226" customWidth="1"/>
  </cols>
  <sheetData>
    <row r="1" spans="1:21" s="1" customFormat="1" ht="12.75" customHeight="1" x14ac:dyDescent="0.25">
      <c r="A1" s="156"/>
      <c r="B1" s="216" t="s">
        <v>2</v>
      </c>
      <c r="C1" s="217"/>
      <c r="D1" s="217"/>
      <c r="E1" s="217"/>
      <c r="F1" s="217"/>
      <c r="G1" s="217"/>
      <c r="H1" s="218"/>
      <c r="I1" s="210" t="s">
        <v>0</v>
      </c>
      <c r="J1" s="211"/>
      <c r="K1" s="212" t="s">
        <v>1</v>
      </c>
      <c r="L1" s="213"/>
      <c r="M1" s="213"/>
      <c r="N1" s="213"/>
      <c r="O1" s="213"/>
      <c r="P1" s="213"/>
      <c r="Q1" s="214"/>
      <c r="R1" s="160"/>
      <c r="S1" s="219"/>
    </row>
    <row r="2" spans="1:21" s="2" customFormat="1" ht="31.5" customHeight="1" x14ac:dyDescent="0.2">
      <c r="A2" s="230" t="s">
        <v>23</v>
      </c>
      <c r="B2" s="163" t="s">
        <v>199</v>
      </c>
      <c r="C2" s="163" t="s">
        <v>198</v>
      </c>
      <c r="D2" s="173" t="s">
        <v>12</v>
      </c>
      <c r="E2" s="173" t="s">
        <v>13</v>
      </c>
      <c r="F2" s="173" t="s">
        <v>15</v>
      </c>
      <c r="G2" s="173" t="s">
        <v>16</v>
      </c>
      <c r="H2" s="174" t="s">
        <v>50</v>
      </c>
      <c r="I2" s="161" t="s">
        <v>3</v>
      </c>
      <c r="J2" s="161" t="s">
        <v>4</v>
      </c>
      <c r="K2" s="172" t="s">
        <v>7</v>
      </c>
      <c r="L2" s="172" t="s">
        <v>8</v>
      </c>
      <c r="M2" s="172" t="s">
        <v>194</v>
      </c>
      <c r="N2" s="172" t="s">
        <v>197</v>
      </c>
      <c r="O2" s="172" t="s">
        <v>195</v>
      </c>
      <c r="P2" s="172" t="s">
        <v>196</v>
      </c>
      <c r="Q2" s="172" t="s">
        <v>11</v>
      </c>
      <c r="R2" s="175" t="s">
        <v>177</v>
      </c>
      <c r="S2" s="220" t="s">
        <v>200</v>
      </c>
    </row>
    <row r="3" spans="1:21" s="2" customFormat="1" ht="12.75" customHeight="1" x14ac:dyDescent="0.25">
      <c r="A3" s="156"/>
      <c r="B3" s="163"/>
      <c r="C3" s="163"/>
      <c r="D3" s="163" t="s">
        <v>20</v>
      </c>
      <c r="E3" s="163" t="s">
        <v>20</v>
      </c>
      <c r="F3" s="163" t="s">
        <v>20</v>
      </c>
      <c r="G3" s="163" t="s">
        <v>20</v>
      </c>
      <c r="H3" s="163"/>
      <c r="I3" s="161" t="s">
        <v>19</v>
      </c>
      <c r="J3" s="161" t="s">
        <v>19</v>
      </c>
      <c r="K3" s="162" t="s">
        <v>19</v>
      </c>
      <c r="L3" s="162" t="s">
        <v>19</v>
      </c>
      <c r="M3" s="162"/>
      <c r="N3" s="162" t="s">
        <v>21</v>
      </c>
      <c r="O3" s="162"/>
      <c r="P3" s="162" t="s">
        <v>21</v>
      </c>
      <c r="Q3" s="162"/>
      <c r="R3" s="164" t="s">
        <v>20</v>
      </c>
      <c r="S3" s="221"/>
    </row>
    <row r="4" spans="1:21" s="1" customFormat="1" x14ac:dyDescent="0.25">
      <c r="A4" s="156"/>
      <c r="B4" s="163" t="s">
        <v>73</v>
      </c>
      <c r="C4" s="163" t="s">
        <v>24</v>
      </c>
      <c r="D4" s="167">
        <v>400</v>
      </c>
      <c r="E4" s="167">
        <v>200</v>
      </c>
      <c r="F4" s="167">
        <v>57.949999999999989</v>
      </c>
      <c r="G4" s="168">
        <v>38.033333333333331</v>
      </c>
      <c r="H4" s="209">
        <v>1.1635725771086101E-2</v>
      </c>
      <c r="I4" s="176">
        <v>38.950000000000003</v>
      </c>
      <c r="J4" s="177">
        <f>4500*(I4)^0.5</f>
        <v>28084.470797933864</v>
      </c>
      <c r="K4" s="165">
        <v>1000</v>
      </c>
      <c r="L4" s="165">
        <v>48100</v>
      </c>
      <c r="M4" s="165">
        <v>15.9</v>
      </c>
      <c r="N4" s="165">
        <v>199</v>
      </c>
      <c r="O4" s="165">
        <v>4</v>
      </c>
      <c r="P4" s="165">
        <f>N4*O4</f>
        <v>796</v>
      </c>
      <c r="Q4" s="166">
        <f>K4/L4</f>
        <v>2.0790020790020791E-2</v>
      </c>
      <c r="R4" s="169">
        <v>0.49</v>
      </c>
      <c r="S4" s="222">
        <v>4.0644394009329557E-3</v>
      </c>
    </row>
    <row r="5" spans="1:21" x14ac:dyDescent="0.25">
      <c r="A5" s="156"/>
      <c r="B5" s="163" t="s">
        <v>74</v>
      </c>
      <c r="C5" s="163" t="s">
        <v>24</v>
      </c>
      <c r="D5" s="167">
        <v>400</v>
      </c>
      <c r="E5" s="167">
        <v>200</v>
      </c>
      <c r="F5" s="167">
        <v>59.550000000000011</v>
      </c>
      <c r="G5" s="168">
        <v>110.9</v>
      </c>
      <c r="H5" s="209">
        <v>8.3419004259068872E-3</v>
      </c>
      <c r="I5" s="176">
        <v>38.950000000000003</v>
      </c>
      <c r="J5" s="177">
        <f t="shared" ref="J5:J68" si="0">4500*(I5)^0.5</f>
        <v>28084.470797933864</v>
      </c>
      <c r="K5" s="165">
        <v>1000</v>
      </c>
      <c r="L5" s="165">
        <v>47600</v>
      </c>
      <c r="M5" s="165">
        <v>19.100000000000001</v>
      </c>
      <c r="N5" s="165">
        <v>284</v>
      </c>
      <c r="O5" s="165">
        <v>2</v>
      </c>
      <c r="P5" s="165">
        <f>N5*O5</f>
        <v>568</v>
      </c>
      <c r="Q5" s="166">
        <f>K5/L5</f>
        <v>2.100840336134454E-2</v>
      </c>
      <c r="R5" s="170">
        <v>0.88</v>
      </c>
      <c r="S5" s="222">
        <v>4.4371539126339841E-3</v>
      </c>
    </row>
    <row r="6" spans="1:21" s="1" customFormat="1" x14ac:dyDescent="0.25">
      <c r="A6" s="156"/>
      <c r="B6" s="163" t="s">
        <v>31</v>
      </c>
      <c r="C6" s="163" t="s">
        <v>24</v>
      </c>
      <c r="D6" s="167">
        <v>400</v>
      </c>
      <c r="E6" s="167">
        <v>200</v>
      </c>
      <c r="F6" s="167">
        <v>59.550000000000011</v>
      </c>
      <c r="G6" s="168">
        <v>55.45</v>
      </c>
      <c r="H6" s="209">
        <v>1.2512850638860332E-2</v>
      </c>
      <c r="I6" s="176">
        <v>42.1</v>
      </c>
      <c r="J6" s="177">
        <f t="shared" si="0"/>
        <v>29198.030755515003</v>
      </c>
      <c r="K6" s="165">
        <v>1000</v>
      </c>
      <c r="L6" s="165">
        <v>47600</v>
      </c>
      <c r="M6" s="165">
        <v>19.100000000000001</v>
      </c>
      <c r="N6" s="165">
        <v>284</v>
      </c>
      <c r="O6" s="165">
        <v>3</v>
      </c>
      <c r="P6" s="165">
        <f>N6*O6</f>
        <v>852</v>
      </c>
      <c r="Q6" s="166">
        <f>K6/L6</f>
        <v>2.100840336134454E-2</v>
      </c>
      <c r="R6" s="170">
        <v>0.62</v>
      </c>
      <c r="S6" s="222">
        <v>3.9276268585542746E-3</v>
      </c>
      <c r="U6" s="232"/>
    </row>
    <row r="7" spans="1:21" x14ac:dyDescent="0.25">
      <c r="A7" s="156"/>
      <c r="B7" s="163" t="s">
        <v>32</v>
      </c>
      <c r="C7" s="163" t="s">
        <v>24</v>
      </c>
      <c r="D7" s="167">
        <v>400</v>
      </c>
      <c r="E7" s="167">
        <v>200</v>
      </c>
      <c r="F7" s="167">
        <v>61.100000000000023</v>
      </c>
      <c r="G7" s="168">
        <v>107.8</v>
      </c>
      <c r="H7" s="209">
        <v>1.1419297727943346E-2</v>
      </c>
      <c r="I7" s="176">
        <v>38.950000000000003</v>
      </c>
      <c r="J7" s="177">
        <f t="shared" si="0"/>
        <v>28084.470797933864</v>
      </c>
      <c r="K7" s="165">
        <v>1000</v>
      </c>
      <c r="L7" s="165">
        <v>46400</v>
      </c>
      <c r="M7" s="165">
        <v>22.2</v>
      </c>
      <c r="N7" s="165">
        <v>387</v>
      </c>
      <c r="O7" s="165">
        <v>2</v>
      </c>
      <c r="P7" s="165">
        <f>N7*O7</f>
        <v>774</v>
      </c>
      <c r="Q7" s="166">
        <f>K7/L7</f>
        <v>2.1551724137931036E-2</v>
      </c>
      <c r="R7" s="170">
        <v>0.62</v>
      </c>
      <c r="S7" s="222">
        <v>4.2292913825123409E-3</v>
      </c>
      <c r="U7" s="231"/>
    </row>
    <row r="8" spans="1:21" x14ac:dyDescent="0.25">
      <c r="A8" s="156"/>
      <c r="B8" s="163" t="s">
        <v>75</v>
      </c>
      <c r="C8" s="163" t="s">
        <v>24</v>
      </c>
      <c r="D8" s="167">
        <v>400</v>
      </c>
      <c r="E8" s="167">
        <v>200</v>
      </c>
      <c r="F8" s="167">
        <v>59.550000000000011</v>
      </c>
      <c r="G8" s="168">
        <v>55.45</v>
      </c>
      <c r="H8" s="209">
        <v>1.2512850638860332E-2</v>
      </c>
      <c r="I8" s="176">
        <v>48.13</v>
      </c>
      <c r="J8" s="177">
        <f t="shared" si="0"/>
        <v>31219.104727714406</v>
      </c>
      <c r="K8" s="165">
        <v>1000</v>
      </c>
      <c r="L8" s="165">
        <v>52500</v>
      </c>
      <c r="M8" s="165">
        <v>19.100000000000001</v>
      </c>
      <c r="N8" s="165">
        <v>284</v>
      </c>
      <c r="O8" s="165">
        <v>3</v>
      </c>
      <c r="P8" s="165">
        <f>N8*O8</f>
        <v>852</v>
      </c>
      <c r="Q8" s="166">
        <f>K8/L8</f>
        <v>1.9047619047619049E-2</v>
      </c>
      <c r="R8" s="170">
        <v>0.8</v>
      </c>
      <c r="S8" s="222">
        <v>4.3728035502088973E-3</v>
      </c>
    </row>
    <row r="9" spans="1:21" x14ac:dyDescent="0.25">
      <c r="A9" s="156"/>
      <c r="B9" s="163" t="s">
        <v>33</v>
      </c>
      <c r="C9" s="163" t="s">
        <v>24</v>
      </c>
      <c r="D9" s="167">
        <v>400</v>
      </c>
      <c r="E9" s="167">
        <v>200</v>
      </c>
      <c r="F9" s="167">
        <v>62.699999999999989</v>
      </c>
      <c r="G9" s="168">
        <v>104.6</v>
      </c>
      <c r="H9" s="209">
        <v>1.5120071153276014E-2</v>
      </c>
      <c r="I9" s="176">
        <v>48.13</v>
      </c>
      <c r="J9" s="177">
        <f t="shared" si="0"/>
        <v>31219.104727714406</v>
      </c>
      <c r="K9" s="165">
        <v>1000</v>
      </c>
      <c r="L9" s="165">
        <v>53200</v>
      </c>
      <c r="M9" s="165">
        <v>25.4</v>
      </c>
      <c r="N9" s="165">
        <v>510</v>
      </c>
      <c r="O9" s="165">
        <v>2</v>
      </c>
      <c r="P9" s="165">
        <f>N9*O9</f>
        <v>1020</v>
      </c>
      <c r="Q9" s="166">
        <f>K9/L9</f>
        <v>1.8796992481203006E-2</v>
      </c>
      <c r="R9" s="170">
        <v>0.68</v>
      </c>
      <c r="S9" s="222">
        <v>3.500095243183714E-3</v>
      </c>
    </row>
    <row r="10" spans="1:21" x14ac:dyDescent="0.25">
      <c r="A10" s="156"/>
      <c r="B10" s="163" t="s">
        <v>76</v>
      </c>
      <c r="C10" s="163" t="s">
        <v>24</v>
      </c>
      <c r="D10" s="167">
        <v>400</v>
      </c>
      <c r="E10" s="167">
        <v>200</v>
      </c>
      <c r="F10" s="167">
        <v>62.699999999999989</v>
      </c>
      <c r="G10" s="168">
        <v>104.6</v>
      </c>
      <c r="H10" s="209">
        <v>1.5120071153276014E-2</v>
      </c>
      <c r="I10" s="176">
        <v>48.13</v>
      </c>
      <c r="J10" s="177">
        <f t="shared" si="0"/>
        <v>31219.104727714406</v>
      </c>
      <c r="K10" s="165">
        <v>1000</v>
      </c>
      <c r="L10" s="165">
        <v>66300</v>
      </c>
      <c r="M10" s="165">
        <v>25.4</v>
      </c>
      <c r="N10" s="165">
        <v>510</v>
      </c>
      <c r="O10" s="165">
        <v>2</v>
      </c>
      <c r="P10" s="165">
        <f>N10*O10</f>
        <v>1020</v>
      </c>
      <c r="Q10" s="166">
        <f>K10/L10</f>
        <v>1.5082956259426848E-2</v>
      </c>
      <c r="R10" s="170">
        <v>0.45</v>
      </c>
      <c r="S10" s="222">
        <v>2.9347893912531867E-3</v>
      </c>
    </row>
    <row r="11" spans="1:21" x14ac:dyDescent="0.25">
      <c r="A11" s="157" t="s">
        <v>40</v>
      </c>
      <c r="B11" s="163" t="s">
        <v>41</v>
      </c>
      <c r="C11" s="163" t="s">
        <v>24</v>
      </c>
      <c r="D11" s="167">
        <v>300</v>
      </c>
      <c r="E11" s="167">
        <v>200</v>
      </c>
      <c r="F11" s="167">
        <v>45.949999999999989</v>
      </c>
      <c r="G11" s="168">
        <v>85.5</v>
      </c>
      <c r="H11" s="209">
        <v>7.8331037197402077E-3</v>
      </c>
      <c r="I11" s="176">
        <v>31</v>
      </c>
      <c r="J11" s="177">
        <f t="shared" si="0"/>
        <v>25054.939632735095</v>
      </c>
      <c r="K11" s="165">
        <v>1000</v>
      </c>
      <c r="L11" s="165">
        <v>52700</v>
      </c>
      <c r="M11" s="165">
        <v>15.9</v>
      </c>
      <c r="N11" s="165">
        <v>199</v>
      </c>
      <c r="O11" s="165">
        <v>2</v>
      </c>
      <c r="P11" s="165">
        <f>N11*O11</f>
        <v>398</v>
      </c>
      <c r="Q11" s="166">
        <f>K11/L11</f>
        <v>1.8975332068311195E-2</v>
      </c>
      <c r="R11" s="170">
        <v>0.67</v>
      </c>
      <c r="S11" s="222">
        <v>3.763591430028872E-3</v>
      </c>
    </row>
    <row r="12" spans="1:21" x14ac:dyDescent="0.25">
      <c r="A12" s="156"/>
      <c r="B12" s="163" t="s">
        <v>41</v>
      </c>
      <c r="C12" s="163" t="s">
        <v>24</v>
      </c>
      <c r="D12" s="167">
        <v>300</v>
      </c>
      <c r="E12" s="167">
        <v>200</v>
      </c>
      <c r="F12" s="167">
        <v>45.949999999999989</v>
      </c>
      <c r="G12" s="168">
        <v>85.5</v>
      </c>
      <c r="H12" s="209">
        <v>7.8331037197402077E-3</v>
      </c>
      <c r="I12" s="176">
        <v>31</v>
      </c>
      <c r="J12" s="177">
        <f t="shared" si="0"/>
        <v>25054.939632735095</v>
      </c>
      <c r="K12" s="165">
        <v>1000</v>
      </c>
      <c r="L12" s="165">
        <v>52700</v>
      </c>
      <c r="M12" s="165">
        <v>15.9</v>
      </c>
      <c r="N12" s="165">
        <v>199</v>
      </c>
      <c r="O12" s="165">
        <v>2</v>
      </c>
      <c r="P12" s="165">
        <f>N12*O12</f>
        <v>398</v>
      </c>
      <c r="Q12" s="166">
        <f>K12/L12</f>
        <v>1.8975332068311195E-2</v>
      </c>
      <c r="R12" s="170">
        <v>0.77</v>
      </c>
      <c r="S12" s="222">
        <v>4.1330237176390684E-3</v>
      </c>
    </row>
    <row r="13" spans="1:21" x14ac:dyDescent="0.25">
      <c r="A13" s="156"/>
      <c r="B13" s="163" t="s">
        <v>42</v>
      </c>
      <c r="C13" s="163" t="s">
        <v>24</v>
      </c>
      <c r="D13" s="167">
        <v>300</v>
      </c>
      <c r="E13" s="167">
        <v>200</v>
      </c>
      <c r="F13" s="167">
        <v>47.550000000000011</v>
      </c>
      <c r="G13" s="168">
        <v>82.300000000000011</v>
      </c>
      <c r="H13" s="209">
        <v>1.1249752426223015E-2</v>
      </c>
      <c r="I13" s="176">
        <v>36</v>
      </c>
      <c r="J13" s="177">
        <f t="shared" si="0"/>
        <v>27000</v>
      </c>
      <c r="K13" s="165">
        <v>1000</v>
      </c>
      <c r="L13" s="165">
        <v>53300</v>
      </c>
      <c r="M13" s="165">
        <v>19.100000000000001</v>
      </c>
      <c r="N13" s="165">
        <v>284</v>
      </c>
      <c r="O13" s="165">
        <v>2</v>
      </c>
      <c r="P13" s="165">
        <f>N13*O13</f>
        <v>568</v>
      </c>
      <c r="Q13" s="166">
        <f>K13/L13</f>
        <v>1.8761726078799251E-2</v>
      </c>
      <c r="R13" s="170">
        <v>0.69</v>
      </c>
      <c r="S13" s="222">
        <v>4.3471121439849813E-3</v>
      </c>
    </row>
    <row r="14" spans="1:21" x14ac:dyDescent="0.25">
      <c r="A14" s="156"/>
      <c r="B14" s="163" t="s">
        <v>42</v>
      </c>
      <c r="C14" s="163" t="s">
        <v>24</v>
      </c>
      <c r="D14" s="167">
        <v>300</v>
      </c>
      <c r="E14" s="167">
        <v>200</v>
      </c>
      <c r="F14" s="167">
        <v>47.550000000000011</v>
      </c>
      <c r="G14" s="168">
        <v>82.300000000000011</v>
      </c>
      <c r="H14" s="209">
        <v>1.1249752426223015E-2</v>
      </c>
      <c r="I14" s="176">
        <v>36</v>
      </c>
      <c r="J14" s="177">
        <f t="shared" si="0"/>
        <v>27000</v>
      </c>
      <c r="K14" s="165">
        <v>1000</v>
      </c>
      <c r="L14" s="165">
        <v>53300</v>
      </c>
      <c r="M14" s="165">
        <v>19.100000000000001</v>
      </c>
      <c r="N14" s="165">
        <v>284</v>
      </c>
      <c r="O14" s="165">
        <v>2</v>
      </c>
      <c r="P14" s="165">
        <f>N14*O14</f>
        <v>568</v>
      </c>
      <c r="Q14" s="166">
        <f>K14/L14</f>
        <v>1.8761726078799251E-2</v>
      </c>
      <c r="R14" s="170">
        <v>0.75</v>
      </c>
      <c r="S14" s="222">
        <v>4.6939561980263358E-3</v>
      </c>
    </row>
    <row r="15" spans="1:21" x14ac:dyDescent="0.25">
      <c r="A15" s="156"/>
      <c r="B15" s="163" t="s">
        <v>43</v>
      </c>
      <c r="C15" s="163" t="s">
        <v>24</v>
      </c>
      <c r="D15" s="167">
        <v>300</v>
      </c>
      <c r="E15" s="167">
        <v>200</v>
      </c>
      <c r="F15" s="167">
        <v>45.949999999999989</v>
      </c>
      <c r="G15" s="168">
        <v>108.1</v>
      </c>
      <c r="H15" s="209">
        <v>7.8331037197402077E-3</v>
      </c>
      <c r="I15" s="176">
        <v>29</v>
      </c>
      <c r="J15" s="177">
        <f t="shared" si="0"/>
        <v>24233.241632105266</v>
      </c>
      <c r="K15" s="165">
        <v>1000</v>
      </c>
      <c r="L15" s="165">
        <v>52700</v>
      </c>
      <c r="M15" s="165">
        <v>15.9</v>
      </c>
      <c r="N15" s="165">
        <v>199</v>
      </c>
      <c r="O15" s="165">
        <v>2</v>
      </c>
      <c r="P15" s="165">
        <f>N15*O15</f>
        <v>398</v>
      </c>
      <c r="Q15" s="166">
        <f>K15/L15</f>
        <v>1.8975332068311195E-2</v>
      </c>
      <c r="R15" s="170">
        <v>0.77</v>
      </c>
      <c r="S15" s="222">
        <v>5.1979592186824431E-3</v>
      </c>
    </row>
    <row r="16" spans="1:21" s="1" customFormat="1" x14ac:dyDescent="0.25">
      <c r="A16" s="156"/>
      <c r="B16" s="163" t="s">
        <v>43</v>
      </c>
      <c r="C16" s="163" t="s">
        <v>24</v>
      </c>
      <c r="D16" s="167">
        <v>300</v>
      </c>
      <c r="E16" s="167">
        <v>200</v>
      </c>
      <c r="F16" s="167">
        <v>45.949999999999989</v>
      </c>
      <c r="G16" s="168">
        <v>108.1</v>
      </c>
      <c r="H16" s="209">
        <v>7.8331037197402077E-3</v>
      </c>
      <c r="I16" s="176">
        <v>29</v>
      </c>
      <c r="J16" s="177">
        <f t="shared" si="0"/>
        <v>24233.241632105266</v>
      </c>
      <c r="K16" s="165">
        <v>1000</v>
      </c>
      <c r="L16" s="165">
        <v>52700</v>
      </c>
      <c r="M16" s="165">
        <v>15.9</v>
      </c>
      <c r="N16" s="165">
        <v>199</v>
      </c>
      <c r="O16" s="165">
        <v>2</v>
      </c>
      <c r="P16" s="165">
        <f>N16*O16</f>
        <v>398</v>
      </c>
      <c r="Q16" s="166">
        <f>K16/L16</f>
        <v>1.8975332068311195E-2</v>
      </c>
      <c r="R16" s="170">
        <v>0.7</v>
      </c>
      <c r="S16" s="222">
        <v>5.1979592186824431E-3</v>
      </c>
    </row>
    <row r="17" spans="1:19" s="1" customFormat="1" x14ac:dyDescent="0.25">
      <c r="A17" s="156"/>
      <c r="B17" s="163" t="s">
        <v>44</v>
      </c>
      <c r="C17" s="163" t="s">
        <v>24</v>
      </c>
      <c r="D17" s="167">
        <v>300</v>
      </c>
      <c r="E17" s="167">
        <v>200</v>
      </c>
      <c r="F17" s="167">
        <v>45.949999999999989</v>
      </c>
      <c r="G17" s="168">
        <v>108.1</v>
      </c>
      <c r="H17" s="209">
        <v>7.8331037197402077E-3</v>
      </c>
      <c r="I17" s="176">
        <v>29</v>
      </c>
      <c r="J17" s="177">
        <f t="shared" si="0"/>
        <v>24233.241632105266</v>
      </c>
      <c r="K17" s="165">
        <v>1000</v>
      </c>
      <c r="L17" s="165">
        <v>52700</v>
      </c>
      <c r="M17" s="165">
        <v>15.9</v>
      </c>
      <c r="N17" s="165">
        <v>199</v>
      </c>
      <c r="O17" s="165">
        <v>2</v>
      </c>
      <c r="P17" s="165">
        <f>N17*O17</f>
        <v>398</v>
      </c>
      <c r="Q17" s="166">
        <f>K17/L17</f>
        <v>1.8975332068311195E-2</v>
      </c>
      <c r="R17" s="170">
        <v>0.68</v>
      </c>
      <c r="S17" s="222">
        <v>4.6204081943843943E-3</v>
      </c>
    </row>
    <row r="18" spans="1:19" x14ac:dyDescent="0.25">
      <c r="A18" s="156"/>
      <c r="B18" s="163" t="s">
        <v>44</v>
      </c>
      <c r="C18" s="163" t="s">
        <v>24</v>
      </c>
      <c r="D18" s="167">
        <v>300</v>
      </c>
      <c r="E18" s="167">
        <v>200</v>
      </c>
      <c r="F18" s="167">
        <v>45.949999999999989</v>
      </c>
      <c r="G18" s="168">
        <v>108.1</v>
      </c>
      <c r="H18" s="209">
        <v>7.8331037197402077E-3</v>
      </c>
      <c r="I18" s="176">
        <v>29</v>
      </c>
      <c r="J18" s="177">
        <f t="shared" si="0"/>
        <v>24233.241632105266</v>
      </c>
      <c r="K18" s="165">
        <v>1000</v>
      </c>
      <c r="L18" s="165">
        <v>52700</v>
      </c>
      <c r="M18" s="165">
        <v>15.9</v>
      </c>
      <c r="N18" s="165">
        <v>199</v>
      </c>
      <c r="O18" s="165">
        <v>2</v>
      </c>
      <c r="P18" s="165">
        <f>N18*O18</f>
        <v>398</v>
      </c>
      <c r="Q18" s="166">
        <f>K18/L18</f>
        <v>1.8975332068311195E-2</v>
      </c>
      <c r="R18" s="170">
        <v>0.74</v>
      </c>
      <c r="S18" s="222">
        <v>4.6204081943843943E-3</v>
      </c>
    </row>
    <row r="19" spans="1:19" x14ac:dyDescent="0.25">
      <c r="A19" s="156"/>
      <c r="B19" s="163" t="s">
        <v>45</v>
      </c>
      <c r="C19" s="163" t="s">
        <v>24</v>
      </c>
      <c r="D19" s="167">
        <v>300</v>
      </c>
      <c r="E19" s="167">
        <v>200</v>
      </c>
      <c r="F19" s="167">
        <v>45.949999999999989</v>
      </c>
      <c r="G19" s="168">
        <v>108.1</v>
      </c>
      <c r="H19" s="209">
        <v>7.8331037197402077E-3</v>
      </c>
      <c r="I19" s="176">
        <v>29</v>
      </c>
      <c r="J19" s="177">
        <f t="shared" si="0"/>
        <v>24233.241632105266</v>
      </c>
      <c r="K19" s="165">
        <v>1000</v>
      </c>
      <c r="L19" s="165">
        <v>52700</v>
      </c>
      <c r="M19" s="165">
        <v>15.9</v>
      </c>
      <c r="N19" s="165">
        <v>199</v>
      </c>
      <c r="O19" s="165">
        <v>2</v>
      </c>
      <c r="P19" s="165">
        <f>N19*O19</f>
        <v>398</v>
      </c>
      <c r="Q19" s="166">
        <f>K19/L19</f>
        <v>1.8975332068311195E-2</v>
      </c>
      <c r="R19" s="170">
        <v>0.55000000000000004</v>
      </c>
      <c r="S19" s="222">
        <v>4.0428571700863447E-3</v>
      </c>
    </row>
    <row r="20" spans="1:19" x14ac:dyDescent="0.25">
      <c r="A20" s="156"/>
      <c r="B20" s="163" t="s">
        <v>45</v>
      </c>
      <c r="C20" s="163" t="s">
        <v>24</v>
      </c>
      <c r="D20" s="167">
        <v>300</v>
      </c>
      <c r="E20" s="167">
        <v>200</v>
      </c>
      <c r="F20" s="167">
        <v>45.949999999999989</v>
      </c>
      <c r="G20" s="168">
        <v>108.1</v>
      </c>
      <c r="H20" s="209">
        <v>7.8331037197402077E-3</v>
      </c>
      <c r="I20" s="176">
        <v>29</v>
      </c>
      <c r="J20" s="177">
        <f t="shared" si="0"/>
        <v>24233.241632105266</v>
      </c>
      <c r="K20" s="165">
        <v>1000</v>
      </c>
      <c r="L20" s="165">
        <v>52700</v>
      </c>
      <c r="M20" s="165">
        <v>15.9</v>
      </c>
      <c r="N20" s="165">
        <v>199</v>
      </c>
      <c r="O20" s="165">
        <v>2</v>
      </c>
      <c r="P20" s="165">
        <f>N20*O20</f>
        <v>398</v>
      </c>
      <c r="Q20" s="166">
        <f>K20/L20</f>
        <v>1.8975332068311195E-2</v>
      </c>
      <c r="R20" s="170">
        <v>0.73</v>
      </c>
      <c r="S20" s="222">
        <v>4.6204081943843943E-3</v>
      </c>
    </row>
    <row r="21" spans="1:19" s="1" customFormat="1" x14ac:dyDescent="0.25">
      <c r="A21" s="156"/>
      <c r="B21" s="163" t="s">
        <v>46</v>
      </c>
      <c r="C21" s="163" t="s">
        <v>24</v>
      </c>
      <c r="D21" s="167">
        <v>300</v>
      </c>
      <c r="E21" s="167">
        <v>200</v>
      </c>
      <c r="F21" s="167">
        <v>45.949999999999989</v>
      </c>
      <c r="G21" s="168">
        <v>108.1</v>
      </c>
      <c r="H21" s="209">
        <v>7.8331037197402077E-3</v>
      </c>
      <c r="I21" s="176">
        <v>29</v>
      </c>
      <c r="J21" s="177">
        <f t="shared" si="0"/>
        <v>24233.241632105266</v>
      </c>
      <c r="K21" s="165">
        <v>1000</v>
      </c>
      <c r="L21" s="165">
        <v>52700</v>
      </c>
      <c r="M21" s="165">
        <v>15.9</v>
      </c>
      <c r="N21" s="165">
        <v>199</v>
      </c>
      <c r="O21" s="165">
        <v>2</v>
      </c>
      <c r="P21" s="165">
        <f>N21*O21</f>
        <v>398</v>
      </c>
      <c r="Q21" s="166">
        <f>K21/L21</f>
        <v>1.8975332068311195E-2</v>
      </c>
      <c r="R21" s="170">
        <v>0.78</v>
      </c>
      <c r="S21" s="222">
        <v>5.1979592186824431E-3</v>
      </c>
    </row>
    <row r="22" spans="1:19" s="1" customFormat="1" ht="13.5" customHeight="1" x14ac:dyDescent="0.25">
      <c r="A22" s="156"/>
      <c r="B22" s="163" t="s">
        <v>46</v>
      </c>
      <c r="C22" s="163" t="s">
        <v>24</v>
      </c>
      <c r="D22" s="167">
        <v>300</v>
      </c>
      <c r="E22" s="167">
        <v>200</v>
      </c>
      <c r="F22" s="167">
        <v>45.949999999999989</v>
      </c>
      <c r="G22" s="168">
        <v>108.1</v>
      </c>
      <c r="H22" s="209">
        <v>7.8331037197402077E-3</v>
      </c>
      <c r="I22" s="176">
        <v>29</v>
      </c>
      <c r="J22" s="177">
        <f t="shared" si="0"/>
        <v>24233.241632105266</v>
      </c>
      <c r="K22" s="165">
        <v>1000</v>
      </c>
      <c r="L22" s="165">
        <v>52700</v>
      </c>
      <c r="M22" s="165">
        <v>15.9</v>
      </c>
      <c r="N22" s="165">
        <v>199</v>
      </c>
      <c r="O22" s="165">
        <v>2</v>
      </c>
      <c r="P22" s="165">
        <f>N22*O22</f>
        <v>398</v>
      </c>
      <c r="Q22" s="166">
        <f>K22/L22</f>
        <v>1.8975332068311195E-2</v>
      </c>
      <c r="R22" s="170">
        <v>0.73</v>
      </c>
      <c r="S22" s="222">
        <v>4.6204081943843943E-3</v>
      </c>
    </row>
    <row r="23" spans="1:19" x14ac:dyDescent="0.25">
      <c r="A23" s="156"/>
      <c r="B23" s="163" t="s">
        <v>47</v>
      </c>
      <c r="C23" s="163" t="s">
        <v>24</v>
      </c>
      <c r="D23" s="167">
        <v>300</v>
      </c>
      <c r="E23" s="167">
        <v>200</v>
      </c>
      <c r="F23" s="167">
        <v>45.949999999999989</v>
      </c>
      <c r="G23" s="168">
        <v>108.1</v>
      </c>
      <c r="H23" s="209">
        <v>7.8331037197402077E-3</v>
      </c>
      <c r="I23" s="176">
        <v>32</v>
      </c>
      <c r="J23" s="177">
        <f t="shared" si="0"/>
        <v>25455.844122715713</v>
      </c>
      <c r="K23" s="165">
        <v>1000</v>
      </c>
      <c r="L23" s="165">
        <v>52700</v>
      </c>
      <c r="M23" s="165">
        <v>15.9</v>
      </c>
      <c r="N23" s="165">
        <v>199</v>
      </c>
      <c r="O23" s="165">
        <v>2</v>
      </c>
      <c r="P23" s="165">
        <f>N23*O23</f>
        <v>398</v>
      </c>
      <c r="Q23" s="166">
        <f>K23/L23</f>
        <v>1.8975332068311195E-2</v>
      </c>
      <c r="R23" s="170">
        <v>0.69</v>
      </c>
      <c r="S23" s="222">
        <v>5.1938194190637539E-3</v>
      </c>
    </row>
    <row r="24" spans="1:19" x14ac:dyDescent="0.25">
      <c r="A24" s="156"/>
      <c r="B24" s="163" t="s">
        <v>47</v>
      </c>
      <c r="C24" s="163" t="s">
        <v>24</v>
      </c>
      <c r="D24" s="167">
        <v>300</v>
      </c>
      <c r="E24" s="167">
        <v>200</v>
      </c>
      <c r="F24" s="167">
        <v>45.949999999999989</v>
      </c>
      <c r="G24" s="168">
        <v>108.1</v>
      </c>
      <c r="H24" s="209">
        <v>7.8331037197402077E-3</v>
      </c>
      <c r="I24" s="176">
        <v>32</v>
      </c>
      <c r="J24" s="177">
        <f t="shared" si="0"/>
        <v>25455.844122715713</v>
      </c>
      <c r="K24" s="165">
        <v>1000</v>
      </c>
      <c r="L24" s="165">
        <v>52700</v>
      </c>
      <c r="M24" s="165">
        <v>15.9</v>
      </c>
      <c r="N24" s="165">
        <v>199</v>
      </c>
      <c r="O24" s="165">
        <v>2</v>
      </c>
      <c r="P24" s="165">
        <f>N24*O24</f>
        <v>398</v>
      </c>
      <c r="Q24" s="166">
        <f>K24/L24</f>
        <v>1.8975332068311195E-2</v>
      </c>
      <c r="R24" s="170">
        <v>0.55000000000000004</v>
      </c>
      <c r="S24" s="222">
        <v>5.1938194190637539E-3</v>
      </c>
    </row>
    <row r="25" spans="1:19" x14ac:dyDescent="0.25">
      <c r="A25" s="157" t="s">
        <v>48</v>
      </c>
      <c r="B25" s="163" t="s">
        <v>49</v>
      </c>
      <c r="C25" s="163" t="s">
        <v>24</v>
      </c>
      <c r="D25" s="167">
        <v>203</v>
      </c>
      <c r="E25" s="167">
        <v>102</v>
      </c>
      <c r="F25" s="167">
        <v>30.150000000000006</v>
      </c>
      <c r="G25" s="168">
        <v>41.7</v>
      </c>
      <c r="H25" s="209">
        <v>8.0541328478165933E-3</v>
      </c>
      <c r="I25" s="176">
        <v>31</v>
      </c>
      <c r="J25" s="177">
        <f t="shared" si="0"/>
        <v>25054.939632735095</v>
      </c>
      <c r="K25" s="165">
        <v>1000</v>
      </c>
      <c r="L25" s="165">
        <v>40800</v>
      </c>
      <c r="M25" s="165">
        <v>9.5</v>
      </c>
      <c r="N25" s="165">
        <v>71</v>
      </c>
      <c r="O25" s="165">
        <v>2</v>
      </c>
      <c r="P25" s="165">
        <f>N25*O25</f>
        <v>142</v>
      </c>
      <c r="Q25" s="166">
        <f>K25/L25</f>
        <v>2.4509803921568627E-2</v>
      </c>
      <c r="R25" s="170">
        <v>0.69</v>
      </c>
      <c r="S25" s="222">
        <v>5.8776180083959795E-3</v>
      </c>
    </row>
    <row r="26" spans="1:19" x14ac:dyDescent="0.25">
      <c r="A26" s="156"/>
      <c r="B26" s="163" t="s">
        <v>77</v>
      </c>
      <c r="C26" s="163" t="s">
        <v>24</v>
      </c>
      <c r="D26" s="167">
        <v>203</v>
      </c>
      <c r="E26" s="167">
        <v>102</v>
      </c>
      <c r="F26" s="167">
        <v>30.150000000000006</v>
      </c>
      <c r="G26" s="168">
        <v>41.7</v>
      </c>
      <c r="H26" s="209">
        <v>8.0541328478165933E-3</v>
      </c>
      <c r="I26" s="176">
        <v>31</v>
      </c>
      <c r="J26" s="177">
        <f t="shared" si="0"/>
        <v>25054.939632735095</v>
      </c>
      <c r="K26" s="165">
        <v>1000</v>
      </c>
      <c r="L26" s="165">
        <v>46200</v>
      </c>
      <c r="M26" s="165">
        <v>9.5</v>
      </c>
      <c r="N26" s="165">
        <v>71</v>
      </c>
      <c r="O26" s="165">
        <v>2</v>
      </c>
      <c r="P26" s="165">
        <f>N26*O26</f>
        <v>142</v>
      </c>
      <c r="Q26" s="166">
        <f>K26/L26</f>
        <v>2.1645021645021644E-2</v>
      </c>
      <c r="R26" s="170">
        <v>0.48</v>
      </c>
      <c r="S26" s="222">
        <v>5.1998119755933539E-3</v>
      </c>
    </row>
    <row r="27" spans="1:19" x14ac:dyDescent="0.25">
      <c r="A27" s="156"/>
      <c r="B27" s="163" t="s">
        <v>78</v>
      </c>
      <c r="C27" s="163" t="s">
        <v>24</v>
      </c>
      <c r="D27" s="167">
        <v>203</v>
      </c>
      <c r="E27" s="167">
        <v>102</v>
      </c>
      <c r="F27" s="167">
        <v>31.75</v>
      </c>
      <c r="G27" s="168">
        <v>38.5</v>
      </c>
      <c r="H27" s="209">
        <v>1.477028767711464E-2</v>
      </c>
      <c r="I27" s="176">
        <v>31</v>
      </c>
      <c r="J27" s="177">
        <f t="shared" si="0"/>
        <v>25054.939632735095</v>
      </c>
      <c r="K27" s="165">
        <v>1000</v>
      </c>
      <c r="L27" s="165">
        <v>40800</v>
      </c>
      <c r="M27" s="165">
        <v>12.7</v>
      </c>
      <c r="N27" s="165">
        <v>129</v>
      </c>
      <c r="O27" s="165">
        <v>2</v>
      </c>
      <c r="P27" s="165">
        <f>N27*O27</f>
        <v>258</v>
      </c>
      <c r="Q27" s="166">
        <f>K27/L27</f>
        <v>2.4509803921568627E-2</v>
      </c>
      <c r="R27" s="170">
        <v>0.48</v>
      </c>
      <c r="S27" s="222">
        <v>4.1930582724506484E-3</v>
      </c>
    </row>
    <row r="28" spans="1:19" x14ac:dyDescent="0.25">
      <c r="A28" s="157" t="s">
        <v>190</v>
      </c>
      <c r="B28" s="163" t="s">
        <v>25</v>
      </c>
      <c r="C28" s="163" t="s">
        <v>24</v>
      </c>
      <c r="D28" s="167">
        <v>300</v>
      </c>
      <c r="E28" s="167">
        <v>200</v>
      </c>
      <c r="F28" s="167">
        <v>46.349999999999994</v>
      </c>
      <c r="G28" s="168">
        <v>53.65</v>
      </c>
      <c r="H28" s="209">
        <v>1.5257244234180957E-2</v>
      </c>
      <c r="I28" s="176">
        <v>39.049999999999997</v>
      </c>
      <c r="J28" s="177">
        <f t="shared" si="0"/>
        <v>28120.499639942387</v>
      </c>
      <c r="K28" s="165">
        <v>1000</v>
      </c>
      <c r="L28" s="165">
        <v>40000</v>
      </c>
      <c r="M28" s="165">
        <v>12.7</v>
      </c>
      <c r="N28" s="165">
        <v>129</v>
      </c>
      <c r="O28" s="165">
        <v>6</v>
      </c>
      <c r="P28" s="165">
        <f>N28*O28</f>
        <v>774</v>
      </c>
      <c r="Q28" s="166">
        <f>K28/L28</f>
        <v>2.5000000000000001E-2</v>
      </c>
      <c r="R28" s="170">
        <v>0.56999999999999995</v>
      </c>
      <c r="S28" s="222">
        <v>4.7161506430565521E-3</v>
      </c>
    </row>
    <row r="29" spans="1:19" x14ac:dyDescent="0.25">
      <c r="A29" s="156"/>
      <c r="B29" s="163" t="s">
        <v>79</v>
      </c>
      <c r="C29" s="163" t="s">
        <v>24</v>
      </c>
      <c r="D29" s="167">
        <v>300</v>
      </c>
      <c r="E29" s="167">
        <v>200</v>
      </c>
      <c r="F29" s="167">
        <v>46.349999999999994</v>
      </c>
      <c r="G29" s="168">
        <v>35.766666666666666</v>
      </c>
      <c r="H29" s="209">
        <v>2.0342992312241279E-2</v>
      </c>
      <c r="I29" s="176">
        <v>39.049999999999997</v>
      </c>
      <c r="J29" s="177">
        <f t="shared" si="0"/>
        <v>28120.499639942387</v>
      </c>
      <c r="K29" s="165">
        <v>1000</v>
      </c>
      <c r="L29" s="165">
        <v>40000</v>
      </c>
      <c r="M29" s="165">
        <v>12.7</v>
      </c>
      <c r="N29" s="165">
        <v>129</v>
      </c>
      <c r="O29" s="165">
        <v>8</v>
      </c>
      <c r="P29" s="165">
        <f>N29*O29</f>
        <v>1032</v>
      </c>
      <c r="Q29" s="166">
        <f>K29/L29</f>
        <v>2.5000000000000001E-2</v>
      </c>
      <c r="R29" s="170">
        <v>0.47</v>
      </c>
      <c r="S29" s="222">
        <v>4.0357709991564635E-3</v>
      </c>
    </row>
    <row r="30" spans="1:19" x14ac:dyDescent="0.25">
      <c r="A30" s="157" t="s">
        <v>191</v>
      </c>
      <c r="B30" s="163" t="s">
        <v>29</v>
      </c>
      <c r="C30" s="163" t="s">
        <v>24</v>
      </c>
      <c r="D30" s="167">
        <v>400</v>
      </c>
      <c r="E30" s="167">
        <v>200</v>
      </c>
      <c r="F30" s="167">
        <v>56.350000000000023</v>
      </c>
      <c r="G30" s="168">
        <v>58.65</v>
      </c>
      <c r="H30" s="209">
        <v>9.3845482322130087E-3</v>
      </c>
      <c r="I30" s="176">
        <v>38.950000000000003</v>
      </c>
      <c r="J30" s="177">
        <f t="shared" si="0"/>
        <v>28084.470797933864</v>
      </c>
      <c r="K30" s="165">
        <v>1000</v>
      </c>
      <c r="L30" s="165">
        <v>48700</v>
      </c>
      <c r="M30" s="165">
        <v>12.7</v>
      </c>
      <c r="N30" s="165">
        <v>129</v>
      </c>
      <c r="O30" s="165">
        <v>5</v>
      </c>
      <c r="P30" s="165">
        <f>N30*O30</f>
        <v>645</v>
      </c>
      <c r="Q30" s="166">
        <f>K30/L30</f>
        <v>2.0533880903490759E-2</v>
      </c>
      <c r="R30" s="170">
        <v>0.55000000000000004</v>
      </c>
      <c r="S30" s="222">
        <v>5.1342146379171885E-3</v>
      </c>
    </row>
    <row r="31" spans="1:19" x14ac:dyDescent="0.25">
      <c r="A31" s="157" t="s">
        <v>192</v>
      </c>
      <c r="B31" s="163" t="s">
        <v>80</v>
      </c>
      <c r="C31" s="163" t="s">
        <v>24</v>
      </c>
      <c r="D31" s="167">
        <v>400</v>
      </c>
      <c r="E31" s="167">
        <v>200</v>
      </c>
      <c r="F31" s="167">
        <v>57.949999999999989</v>
      </c>
      <c r="G31" s="168">
        <v>57.05</v>
      </c>
      <c r="H31" s="209">
        <v>1.4544657213857622E-2</v>
      </c>
      <c r="I31" s="176">
        <v>29</v>
      </c>
      <c r="J31" s="177">
        <f t="shared" si="0"/>
        <v>24233.241632105266</v>
      </c>
      <c r="K31" s="165">
        <v>1000</v>
      </c>
      <c r="L31" s="165">
        <v>69300</v>
      </c>
      <c r="M31" s="165">
        <v>15.9</v>
      </c>
      <c r="N31" s="165">
        <v>199</v>
      </c>
      <c r="O31" s="165">
        <v>5</v>
      </c>
      <c r="P31" s="165">
        <f>N31*O31</f>
        <v>995</v>
      </c>
      <c r="Q31" s="166">
        <f>K31/L31</f>
        <v>1.443001443001443E-2</v>
      </c>
      <c r="R31" s="170">
        <v>0.86</v>
      </c>
      <c r="S31" s="222">
        <v>5.5896715458687105E-3</v>
      </c>
    </row>
    <row r="32" spans="1:19" x14ac:dyDescent="0.25">
      <c r="A32" s="156"/>
      <c r="B32" s="163" t="s">
        <v>35</v>
      </c>
      <c r="C32" s="163" t="s">
        <v>24</v>
      </c>
      <c r="D32" s="167">
        <v>400</v>
      </c>
      <c r="E32" s="167">
        <v>200</v>
      </c>
      <c r="F32" s="167">
        <v>57.949999999999989</v>
      </c>
      <c r="G32" s="168">
        <v>57.05</v>
      </c>
      <c r="H32" s="209">
        <v>1.7453588656629146E-2</v>
      </c>
      <c r="I32" s="176">
        <v>33.5</v>
      </c>
      <c r="J32" s="177">
        <f t="shared" si="0"/>
        <v>26045.633031278008</v>
      </c>
      <c r="K32" s="165">
        <v>1000</v>
      </c>
      <c r="L32" s="165">
        <v>50000</v>
      </c>
      <c r="M32" s="165">
        <v>15.9</v>
      </c>
      <c r="N32" s="165">
        <v>199</v>
      </c>
      <c r="O32" s="165">
        <v>6</v>
      </c>
      <c r="P32" s="165">
        <f>N32*O32</f>
        <v>1194</v>
      </c>
      <c r="Q32" s="166">
        <f>K32/L32</f>
        <v>0.02</v>
      </c>
      <c r="R32" s="170">
        <v>0.53</v>
      </c>
      <c r="S32" s="222">
        <v>5.9990496676507448E-3</v>
      </c>
    </row>
    <row r="33" spans="1:19" x14ac:dyDescent="0.25">
      <c r="A33" s="156"/>
      <c r="B33" s="163" t="s">
        <v>36</v>
      </c>
      <c r="C33" s="163" t="s">
        <v>24</v>
      </c>
      <c r="D33" s="167">
        <v>400</v>
      </c>
      <c r="E33" s="167">
        <v>200</v>
      </c>
      <c r="F33" s="167">
        <v>57.949999999999989</v>
      </c>
      <c r="G33" s="168">
        <v>57.05</v>
      </c>
      <c r="H33" s="209">
        <v>1.4544657213857622E-2</v>
      </c>
      <c r="I33" s="176">
        <v>73.400000000000006</v>
      </c>
      <c r="J33" s="177">
        <f t="shared" si="0"/>
        <v>38553.209983087007</v>
      </c>
      <c r="K33" s="165">
        <v>1000</v>
      </c>
      <c r="L33" s="165">
        <v>69300</v>
      </c>
      <c r="M33" s="165">
        <v>15.9</v>
      </c>
      <c r="N33" s="165">
        <v>199</v>
      </c>
      <c r="O33" s="165">
        <v>5</v>
      </c>
      <c r="P33" s="165">
        <f>N33*O33</f>
        <v>995</v>
      </c>
      <c r="Q33" s="166">
        <f>K33/L33</f>
        <v>1.443001443001443E-2</v>
      </c>
      <c r="R33" s="170">
        <v>0.69</v>
      </c>
      <c r="S33" s="222">
        <v>7.4730672858674477E-3</v>
      </c>
    </row>
    <row r="34" spans="1:19" x14ac:dyDescent="0.25">
      <c r="A34" s="156"/>
      <c r="B34" s="163" t="s">
        <v>37</v>
      </c>
      <c r="C34" s="163" t="s">
        <v>24</v>
      </c>
      <c r="D34" s="167">
        <v>400</v>
      </c>
      <c r="E34" s="167">
        <v>200</v>
      </c>
      <c r="F34" s="167">
        <v>57.949999999999989</v>
      </c>
      <c r="G34" s="168">
        <v>57.05</v>
      </c>
      <c r="H34" s="209">
        <v>1.7453588656629146E-2</v>
      </c>
      <c r="I34" s="176">
        <v>73.400000000000006</v>
      </c>
      <c r="J34" s="177">
        <f t="shared" si="0"/>
        <v>38553.209983087007</v>
      </c>
      <c r="K34" s="165">
        <v>1000</v>
      </c>
      <c r="L34" s="165">
        <v>50000</v>
      </c>
      <c r="M34" s="165">
        <v>15.9</v>
      </c>
      <c r="N34" s="165">
        <v>199</v>
      </c>
      <c r="O34" s="165">
        <v>6</v>
      </c>
      <c r="P34" s="165">
        <f>N34*O34</f>
        <v>1194</v>
      </c>
      <c r="Q34" s="166">
        <f>K34/L34</f>
        <v>0.02</v>
      </c>
      <c r="R34" s="170">
        <v>0.54</v>
      </c>
      <c r="S34" s="222">
        <v>4.0397486810773587E-3</v>
      </c>
    </row>
    <row r="35" spans="1:19" x14ac:dyDescent="0.25">
      <c r="A35" s="156"/>
      <c r="B35" s="163" t="s">
        <v>153</v>
      </c>
      <c r="C35" s="163" t="s">
        <v>24</v>
      </c>
      <c r="D35" s="167">
        <v>400</v>
      </c>
      <c r="E35" s="167">
        <v>200</v>
      </c>
      <c r="F35" s="167">
        <v>59.550000000000011</v>
      </c>
      <c r="G35" s="168">
        <v>108.30000000000001</v>
      </c>
      <c r="H35" s="209">
        <v>8.3419004259068872E-3</v>
      </c>
      <c r="I35" s="176">
        <v>70.84</v>
      </c>
      <c r="J35" s="177">
        <f t="shared" si="0"/>
        <v>37874.925742501466</v>
      </c>
      <c r="K35" s="165">
        <v>1473</v>
      </c>
      <c r="L35" s="165">
        <v>63107</v>
      </c>
      <c r="M35" s="165">
        <v>19.100000000000001</v>
      </c>
      <c r="N35" s="165">
        <v>284</v>
      </c>
      <c r="O35" s="165">
        <v>2</v>
      </c>
      <c r="P35" s="165">
        <f>N35*O35</f>
        <v>568</v>
      </c>
      <c r="Q35" s="166">
        <f>K35/L35</f>
        <v>2.3341309205001031E-2</v>
      </c>
      <c r="R35" s="170">
        <v>0.5</v>
      </c>
      <c r="S35" s="222">
        <v>2.7656773486478617E-3</v>
      </c>
    </row>
    <row r="36" spans="1:19" s="1" customFormat="1" x14ac:dyDescent="0.25">
      <c r="A36" s="156"/>
      <c r="B36" s="163" t="s">
        <v>154</v>
      </c>
      <c r="C36" s="163" t="s">
        <v>24</v>
      </c>
      <c r="D36" s="167">
        <v>400</v>
      </c>
      <c r="E36" s="167">
        <v>200</v>
      </c>
      <c r="F36" s="167">
        <v>62.699999999999989</v>
      </c>
      <c r="G36" s="168">
        <v>102</v>
      </c>
      <c r="H36" s="209">
        <v>1.5120071153276014E-2</v>
      </c>
      <c r="I36" s="176">
        <v>70.84</v>
      </c>
      <c r="J36" s="177">
        <f t="shared" si="0"/>
        <v>37874.925742501466</v>
      </c>
      <c r="K36" s="165">
        <v>1142</v>
      </c>
      <c r="L36" s="165">
        <v>60923</v>
      </c>
      <c r="M36" s="165">
        <v>25.4</v>
      </c>
      <c r="N36" s="165">
        <v>510</v>
      </c>
      <c r="O36" s="165">
        <v>2</v>
      </c>
      <c r="P36" s="165">
        <f>N36*O36</f>
        <v>1020</v>
      </c>
      <c r="Q36" s="166">
        <f>K36/L36</f>
        <v>1.8744973162844902E-2</v>
      </c>
      <c r="R36" s="170">
        <v>0.5</v>
      </c>
      <c r="S36" s="222">
        <v>2.5598713512059203E-3</v>
      </c>
    </row>
    <row r="37" spans="1:19" s="1" customFormat="1" x14ac:dyDescent="0.25">
      <c r="A37" s="156"/>
      <c r="B37" s="163" t="s">
        <v>155</v>
      </c>
      <c r="C37" s="163" t="s">
        <v>24</v>
      </c>
      <c r="D37" s="167">
        <v>400</v>
      </c>
      <c r="E37" s="167">
        <v>200</v>
      </c>
      <c r="F37" s="167">
        <v>59.550000000000011</v>
      </c>
      <c r="G37" s="168">
        <v>54.150000000000006</v>
      </c>
      <c r="H37" s="209">
        <v>1.2512850638860332E-2</v>
      </c>
      <c r="I37" s="176">
        <v>70.84</v>
      </c>
      <c r="J37" s="177">
        <f t="shared" si="0"/>
        <v>37874.925742501466</v>
      </c>
      <c r="K37" s="165">
        <v>1473</v>
      </c>
      <c r="L37" s="165">
        <v>63107</v>
      </c>
      <c r="M37" s="165">
        <v>19.100000000000001</v>
      </c>
      <c r="N37" s="165">
        <v>284</v>
      </c>
      <c r="O37" s="165">
        <v>3</v>
      </c>
      <c r="P37" s="165">
        <f>N37*O37</f>
        <v>852</v>
      </c>
      <c r="Q37" s="166">
        <f>K37/L37</f>
        <v>2.3341309205001031E-2</v>
      </c>
      <c r="R37" s="170">
        <v>0.5</v>
      </c>
      <c r="S37" s="222">
        <v>3.0453194064325923E-3</v>
      </c>
    </row>
    <row r="38" spans="1:19" x14ac:dyDescent="0.25">
      <c r="A38" s="156"/>
      <c r="B38" s="163" t="s">
        <v>153</v>
      </c>
      <c r="C38" s="163" t="s">
        <v>24</v>
      </c>
      <c r="D38" s="167">
        <v>400</v>
      </c>
      <c r="E38" s="167">
        <v>200</v>
      </c>
      <c r="F38" s="167">
        <v>59.550000000000011</v>
      </c>
      <c r="G38" s="168">
        <v>108.30000000000001</v>
      </c>
      <c r="H38" s="209">
        <v>8.3419004259068872E-3</v>
      </c>
      <c r="I38" s="176">
        <v>70.84</v>
      </c>
      <c r="J38" s="177">
        <f t="shared" si="0"/>
        <v>37874.925742501466</v>
      </c>
      <c r="K38" s="165">
        <v>1473</v>
      </c>
      <c r="L38" s="165">
        <v>63107</v>
      </c>
      <c r="M38" s="165">
        <v>19.100000000000001</v>
      </c>
      <c r="N38" s="165">
        <v>284</v>
      </c>
      <c r="O38" s="165">
        <v>2</v>
      </c>
      <c r="P38" s="165">
        <f>N38*O38</f>
        <v>568</v>
      </c>
      <c r="Q38" s="166">
        <f>K38/L38</f>
        <v>2.3341309205001031E-2</v>
      </c>
      <c r="R38" s="170">
        <v>0.6</v>
      </c>
      <c r="S38" s="222">
        <v>2.9051483142416012E-3</v>
      </c>
    </row>
    <row r="39" spans="1:19" x14ac:dyDescent="0.25">
      <c r="A39" s="156"/>
      <c r="B39" s="163" t="s">
        <v>154</v>
      </c>
      <c r="C39" s="163" t="s">
        <v>24</v>
      </c>
      <c r="D39" s="167">
        <v>400</v>
      </c>
      <c r="E39" s="167">
        <v>200</v>
      </c>
      <c r="F39" s="167">
        <v>62.699999999999989</v>
      </c>
      <c r="G39" s="168">
        <v>102</v>
      </c>
      <c r="H39" s="209">
        <v>1.5120071153276014E-2</v>
      </c>
      <c r="I39" s="176">
        <v>70.84</v>
      </c>
      <c r="J39" s="177">
        <f t="shared" si="0"/>
        <v>37874.925742501466</v>
      </c>
      <c r="K39" s="165">
        <v>1142</v>
      </c>
      <c r="L39" s="165">
        <v>60923</v>
      </c>
      <c r="M39" s="165">
        <v>25.4</v>
      </c>
      <c r="N39" s="165">
        <v>510</v>
      </c>
      <c r="O39" s="165">
        <v>2</v>
      </c>
      <c r="P39" s="165">
        <f>N39*O39</f>
        <v>1020</v>
      </c>
      <c r="Q39" s="166">
        <f>K39/L39</f>
        <v>1.8744973162844902E-2</v>
      </c>
      <c r="R39" s="170">
        <v>0.6</v>
      </c>
      <c r="S39" s="222">
        <v>3.2484166715229133E-3</v>
      </c>
    </row>
    <row r="40" spans="1:19" x14ac:dyDescent="0.25">
      <c r="A40" s="156"/>
      <c r="B40" s="163" t="s">
        <v>155</v>
      </c>
      <c r="C40" s="163" t="s">
        <v>24</v>
      </c>
      <c r="D40" s="167">
        <v>400</v>
      </c>
      <c r="E40" s="167">
        <v>200</v>
      </c>
      <c r="F40" s="167">
        <v>59.550000000000011</v>
      </c>
      <c r="G40" s="168">
        <v>54.150000000000006</v>
      </c>
      <c r="H40" s="209">
        <v>1.2512850638860332E-2</v>
      </c>
      <c r="I40" s="176">
        <v>70.84</v>
      </c>
      <c r="J40" s="177">
        <f t="shared" si="0"/>
        <v>37874.925742501466</v>
      </c>
      <c r="K40" s="165">
        <v>1473</v>
      </c>
      <c r="L40" s="165">
        <v>63107</v>
      </c>
      <c r="M40" s="165">
        <v>19.100000000000001</v>
      </c>
      <c r="N40" s="165">
        <v>284</v>
      </c>
      <c r="O40" s="165">
        <v>3</v>
      </c>
      <c r="P40" s="165">
        <f>N40*O40</f>
        <v>852</v>
      </c>
      <c r="Q40" s="166">
        <f>K40/L40</f>
        <v>2.3341309205001031E-2</v>
      </c>
      <c r="R40" s="170">
        <v>0.6</v>
      </c>
      <c r="S40" s="222">
        <v>3.5845036372753598E-3</v>
      </c>
    </row>
    <row r="41" spans="1:19" x14ac:dyDescent="0.25">
      <c r="A41" s="156"/>
      <c r="B41" s="163" t="s">
        <v>153</v>
      </c>
      <c r="C41" s="163" t="s">
        <v>24</v>
      </c>
      <c r="D41" s="167">
        <v>400</v>
      </c>
      <c r="E41" s="167">
        <v>200</v>
      </c>
      <c r="F41" s="167">
        <v>59.550000000000011</v>
      </c>
      <c r="G41" s="168">
        <v>108.30000000000001</v>
      </c>
      <c r="H41" s="209">
        <v>8.3419004259068872E-3</v>
      </c>
      <c r="I41" s="176">
        <v>70.84</v>
      </c>
      <c r="J41" s="177">
        <f t="shared" si="0"/>
        <v>37874.925742501466</v>
      </c>
      <c r="K41" s="165">
        <v>1473</v>
      </c>
      <c r="L41" s="165">
        <v>63107</v>
      </c>
      <c r="M41" s="165">
        <v>19.100000000000001</v>
      </c>
      <c r="N41" s="165">
        <v>284</v>
      </c>
      <c r="O41" s="165">
        <v>2</v>
      </c>
      <c r="P41" s="165">
        <f>N41*O41</f>
        <v>568</v>
      </c>
      <c r="Q41" s="166">
        <f>K41/L41</f>
        <v>2.3341309205001031E-2</v>
      </c>
      <c r="R41" s="170">
        <v>0.7</v>
      </c>
      <c r="S41" s="222">
        <v>3.2261225918329044E-3</v>
      </c>
    </row>
    <row r="42" spans="1:19" x14ac:dyDescent="0.25">
      <c r="A42" s="156"/>
      <c r="B42" s="163" t="s">
        <v>154</v>
      </c>
      <c r="C42" s="163" t="s">
        <v>24</v>
      </c>
      <c r="D42" s="167">
        <v>400</v>
      </c>
      <c r="E42" s="167">
        <v>200</v>
      </c>
      <c r="F42" s="167">
        <v>62.699999999999989</v>
      </c>
      <c r="G42" s="168">
        <v>102</v>
      </c>
      <c r="H42" s="209">
        <v>1.5120071153276014E-2</v>
      </c>
      <c r="I42" s="176">
        <v>70.84</v>
      </c>
      <c r="J42" s="177">
        <f t="shared" si="0"/>
        <v>37874.925742501466</v>
      </c>
      <c r="K42" s="165">
        <v>1142</v>
      </c>
      <c r="L42" s="165">
        <v>60923</v>
      </c>
      <c r="M42" s="165">
        <v>25.4</v>
      </c>
      <c r="N42" s="165">
        <v>510</v>
      </c>
      <c r="O42" s="165">
        <v>2</v>
      </c>
      <c r="P42" s="165">
        <f>N42*O42</f>
        <v>1020</v>
      </c>
      <c r="Q42" s="166">
        <f>K42/L42</f>
        <v>1.8744973162844902E-2</v>
      </c>
      <c r="R42" s="170">
        <v>0.7</v>
      </c>
      <c r="S42" s="222">
        <v>4.3682935523564068E-3</v>
      </c>
    </row>
    <row r="43" spans="1:19" x14ac:dyDescent="0.25">
      <c r="A43" s="156"/>
      <c r="B43" s="163" t="s">
        <v>155</v>
      </c>
      <c r="C43" s="163" t="s">
        <v>24</v>
      </c>
      <c r="D43" s="167">
        <v>400</v>
      </c>
      <c r="E43" s="167">
        <v>200</v>
      </c>
      <c r="F43" s="167">
        <v>59.550000000000011</v>
      </c>
      <c r="G43" s="168">
        <v>54.150000000000006</v>
      </c>
      <c r="H43" s="209">
        <v>1.2512850638860332E-2</v>
      </c>
      <c r="I43" s="176">
        <v>70.84</v>
      </c>
      <c r="J43" s="177">
        <f t="shared" si="0"/>
        <v>37874.925742501466</v>
      </c>
      <c r="K43" s="165">
        <v>1473</v>
      </c>
      <c r="L43" s="165">
        <v>63107</v>
      </c>
      <c r="M43" s="165">
        <v>19.100000000000001</v>
      </c>
      <c r="N43" s="165">
        <v>284</v>
      </c>
      <c r="O43" s="165">
        <v>3</v>
      </c>
      <c r="P43" s="165">
        <f>N43*O43</f>
        <v>852</v>
      </c>
      <c r="Q43" s="166">
        <f>K43/L43</f>
        <v>2.3341309205001031E-2</v>
      </c>
      <c r="R43" s="170">
        <v>0.7</v>
      </c>
      <c r="S43" s="222">
        <v>4.4619741302737255E-3</v>
      </c>
    </row>
    <row r="44" spans="1:19" s="151" customFormat="1" x14ac:dyDescent="0.25">
      <c r="A44" s="156"/>
      <c r="B44" s="163" t="s">
        <v>153</v>
      </c>
      <c r="C44" s="163" t="s">
        <v>24</v>
      </c>
      <c r="D44" s="167">
        <v>400</v>
      </c>
      <c r="E44" s="167">
        <v>200</v>
      </c>
      <c r="F44" s="167">
        <v>59.550000000000011</v>
      </c>
      <c r="G44" s="168">
        <v>108.30000000000001</v>
      </c>
      <c r="H44" s="209">
        <v>8.3419004259068872E-3</v>
      </c>
      <c r="I44" s="176">
        <v>70.84</v>
      </c>
      <c r="J44" s="177">
        <f t="shared" si="0"/>
        <v>37874.925742501466</v>
      </c>
      <c r="K44" s="165">
        <v>1473</v>
      </c>
      <c r="L44" s="165">
        <v>63107</v>
      </c>
      <c r="M44" s="165">
        <v>19.100000000000001</v>
      </c>
      <c r="N44" s="165">
        <v>284</v>
      </c>
      <c r="O44" s="165">
        <v>2</v>
      </c>
      <c r="P44" s="165">
        <f>N44*O44</f>
        <v>568</v>
      </c>
      <c r="Q44" s="166">
        <f>K44/L44</f>
        <v>2.3341309205001031E-2</v>
      </c>
      <c r="R44" s="170">
        <v>0.7</v>
      </c>
      <c r="S44" s="223">
        <v>2.9948093697166676E-3</v>
      </c>
    </row>
    <row r="45" spans="1:19" s="151" customFormat="1" x14ac:dyDescent="0.25">
      <c r="A45" s="156"/>
      <c r="B45" s="163" t="s">
        <v>154</v>
      </c>
      <c r="C45" s="163" t="s">
        <v>24</v>
      </c>
      <c r="D45" s="167">
        <v>400</v>
      </c>
      <c r="E45" s="167">
        <v>200</v>
      </c>
      <c r="F45" s="167">
        <v>62.699999999999989</v>
      </c>
      <c r="G45" s="168">
        <v>102</v>
      </c>
      <c r="H45" s="209">
        <v>1.5120071153276014E-2</v>
      </c>
      <c r="I45" s="176">
        <v>70.84</v>
      </c>
      <c r="J45" s="177">
        <f t="shared" si="0"/>
        <v>37874.925742501466</v>
      </c>
      <c r="K45" s="165">
        <v>1142</v>
      </c>
      <c r="L45" s="165">
        <v>60923</v>
      </c>
      <c r="M45" s="165">
        <v>25.4</v>
      </c>
      <c r="N45" s="165">
        <v>510</v>
      </c>
      <c r="O45" s="165">
        <v>2</v>
      </c>
      <c r="P45" s="165">
        <f>N45*O45</f>
        <v>1020</v>
      </c>
      <c r="Q45" s="166">
        <f>K45/L45</f>
        <v>1.8744973162844902E-2</v>
      </c>
      <c r="R45" s="170">
        <v>0.7</v>
      </c>
      <c r="S45" s="223">
        <v>2.6973244561339462E-3</v>
      </c>
    </row>
    <row r="46" spans="1:19" s="151" customFormat="1" x14ac:dyDescent="0.25">
      <c r="A46" s="156"/>
      <c r="B46" s="163" t="s">
        <v>155</v>
      </c>
      <c r="C46" s="163" t="s">
        <v>24</v>
      </c>
      <c r="D46" s="167">
        <v>400</v>
      </c>
      <c r="E46" s="167">
        <v>200</v>
      </c>
      <c r="F46" s="167">
        <v>59.550000000000011</v>
      </c>
      <c r="G46" s="168">
        <v>54.150000000000006</v>
      </c>
      <c r="H46" s="209">
        <v>1.2512850638860332E-2</v>
      </c>
      <c r="I46" s="176">
        <v>70.84</v>
      </c>
      <c r="J46" s="177">
        <f t="shared" si="0"/>
        <v>37874.925742501466</v>
      </c>
      <c r="K46" s="165">
        <v>1473</v>
      </c>
      <c r="L46" s="165">
        <v>63107</v>
      </c>
      <c r="M46" s="165">
        <v>19.100000000000001</v>
      </c>
      <c r="N46" s="165">
        <v>284</v>
      </c>
      <c r="O46" s="165">
        <v>3</v>
      </c>
      <c r="P46" s="165">
        <f>N46*O46</f>
        <v>852</v>
      </c>
      <c r="Q46" s="166">
        <f>K46/L46</f>
        <v>2.3341309205001031E-2</v>
      </c>
      <c r="R46" s="170">
        <v>0.7</v>
      </c>
      <c r="S46" s="223">
        <v>2.4653655815326573E-3</v>
      </c>
    </row>
    <row r="47" spans="1:19" s="152" customFormat="1" x14ac:dyDescent="0.25">
      <c r="A47" s="156"/>
      <c r="B47" s="163" t="s">
        <v>153</v>
      </c>
      <c r="C47" s="163" t="s">
        <v>24</v>
      </c>
      <c r="D47" s="167">
        <v>400</v>
      </c>
      <c r="E47" s="167">
        <v>200</v>
      </c>
      <c r="F47" s="167">
        <v>59.550000000000011</v>
      </c>
      <c r="G47" s="168">
        <v>108.30000000000001</v>
      </c>
      <c r="H47" s="209">
        <v>8.3419004259068872E-3</v>
      </c>
      <c r="I47" s="176">
        <v>70.84</v>
      </c>
      <c r="J47" s="177">
        <f t="shared" si="0"/>
        <v>37874.925742501466</v>
      </c>
      <c r="K47" s="165">
        <v>1473</v>
      </c>
      <c r="L47" s="165">
        <v>63107</v>
      </c>
      <c r="M47" s="165">
        <v>19.100000000000001</v>
      </c>
      <c r="N47" s="165">
        <v>284</v>
      </c>
      <c r="O47" s="165">
        <v>2</v>
      </c>
      <c r="P47" s="165">
        <f>N47*O47</f>
        <v>568</v>
      </c>
      <c r="Q47" s="166">
        <f>K47/L47</f>
        <v>2.3341309205001031E-2</v>
      </c>
      <c r="R47" s="170">
        <v>0.95</v>
      </c>
      <c r="S47" s="224">
        <v>4.6647594775683478E-3</v>
      </c>
    </row>
    <row r="48" spans="1:19" s="152" customFormat="1" x14ac:dyDescent="0.25">
      <c r="A48" s="156"/>
      <c r="B48" s="163" t="s">
        <v>154</v>
      </c>
      <c r="C48" s="163" t="s">
        <v>24</v>
      </c>
      <c r="D48" s="167">
        <v>400</v>
      </c>
      <c r="E48" s="167">
        <v>200</v>
      </c>
      <c r="F48" s="167">
        <v>62.699999999999989</v>
      </c>
      <c r="G48" s="168">
        <v>102</v>
      </c>
      <c r="H48" s="209">
        <v>1.5120071153276014E-2</v>
      </c>
      <c r="I48" s="176">
        <v>70.84</v>
      </c>
      <c r="J48" s="177">
        <f t="shared" si="0"/>
        <v>37874.925742501466</v>
      </c>
      <c r="K48" s="165">
        <v>1142</v>
      </c>
      <c r="L48" s="165">
        <v>60923</v>
      </c>
      <c r="M48" s="165">
        <v>25.4</v>
      </c>
      <c r="N48" s="165">
        <v>510</v>
      </c>
      <c r="O48" s="165">
        <v>2</v>
      </c>
      <c r="P48" s="165">
        <f>N48*O48</f>
        <v>1020</v>
      </c>
      <c r="Q48" s="166">
        <f>K48/L48</f>
        <v>1.8744973162844902E-2</v>
      </c>
      <c r="R48" s="170">
        <v>0.95</v>
      </c>
      <c r="S48" s="224">
        <v>6.8179494335045988E-3</v>
      </c>
    </row>
    <row r="49" spans="1:19" s="152" customFormat="1" ht="13.5" customHeight="1" x14ac:dyDescent="0.25">
      <c r="A49" s="156"/>
      <c r="B49" s="163" t="s">
        <v>155</v>
      </c>
      <c r="C49" s="163" t="s">
        <v>24</v>
      </c>
      <c r="D49" s="167">
        <v>400</v>
      </c>
      <c r="E49" s="167">
        <v>200</v>
      </c>
      <c r="F49" s="167">
        <v>59.550000000000011</v>
      </c>
      <c r="G49" s="168">
        <v>54.150000000000006</v>
      </c>
      <c r="H49" s="209">
        <v>1.2512850638860332E-2</v>
      </c>
      <c r="I49" s="176">
        <v>70.84</v>
      </c>
      <c r="J49" s="177">
        <f t="shared" si="0"/>
        <v>37874.925742501466</v>
      </c>
      <c r="K49" s="165">
        <v>1473</v>
      </c>
      <c r="L49" s="165">
        <v>63107</v>
      </c>
      <c r="M49" s="165">
        <v>19.100000000000001</v>
      </c>
      <c r="N49" s="165">
        <v>284</v>
      </c>
      <c r="O49" s="165">
        <v>3</v>
      </c>
      <c r="P49" s="165">
        <f>N49*O49</f>
        <v>852</v>
      </c>
      <c r="Q49" s="166">
        <f>K49/L49</f>
        <v>2.3341309205001031E-2</v>
      </c>
      <c r="R49" s="170">
        <v>0.95</v>
      </c>
      <c r="S49" s="224">
        <v>6.1306233771314554E-3</v>
      </c>
    </row>
    <row r="50" spans="1:19" s="1" customFormat="1" x14ac:dyDescent="0.25">
      <c r="A50" s="156"/>
      <c r="B50" s="163" t="s">
        <v>27</v>
      </c>
      <c r="C50" s="163" t="s">
        <v>176</v>
      </c>
      <c r="D50" s="167">
        <v>300</v>
      </c>
      <c r="E50" s="167">
        <v>200</v>
      </c>
      <c r="F50" s="167">
        <v>46</v>
      </c>
      <c r="G50" s="168">
        <v>54</v>
      </c>
      <c r="H50" s="209">
        <v>1.5236220472440946E-2</v>
      </c>
      <c r="I50" s="176">
        <v>39.049999999999997</v>
      </c>
      <c r="J50" s="177">
        <f t="shared" si="0"/>
        <v>28120.499639942387</v>
      </c>
      <c r="K50" s="165">
        <v>1000</v>
      </c>
      <c r="L50" s="165">
        <v>36000</v>
      </c>
      <c r="M50" s="165">
        <v>12</v>
      </c>
      <c r="N50" s="165">
        <v>129</v>
      </c>
      <c r="O50" s="165">
        <v>6</v>
      </c>
      <c r="P50" s="165">
        <f>N50*O50</f>
        <v>774</v>
      </c>
      <c r="Q50" s="166">
        <f>K50/L50</f>
        <v>2.7777777777777776E-2</v>
      </c>
      <c r="R50" s="170">
        <v>0.62</v>
      </c>
      <c r="S50" s="222">
        <v>5.3908894097415196E-3</v>
      </c>
    </row>
    <row r="51" spans="1:19" s="1" customFormat="1" x14ac:dyDescent="0.25">
      <c r="A51" s="156"/>
      <c r="B51" s="163" t="s">
        <v>28</v>
      </c>
      <c r="C51" s="163" t="s">
        <v>176</v>
      </c>
      <c r="D51" s="167">
        <v>300</v>
      </c>
      <c r="E51" s="167">
        <v>200</v>
      </c>
      <c r="F51" s="167">
        <v>46</v>
      </c>
      <c r="G51" s="168">
        <v>36</v>
      </c>
      <c r="H51" s="209">
        <v>2.0314960629921261E-2</v>
      </c>
      <c r="I51" s="176">
        <v>39.049999999999997</v>
      </c>
      <c r="J51" s="177">
        <f t="shared" si="0"/>
        <v>28120.499639942387</v>
      </c>
      <c r="K51" s="165">
        <v>1000</v>
      </c>
      <c r="L51" s="165">
        <v>36000</v>
      </c>
      <c r="M51" s="165">
        <v>12</v>
      </c>
      <c r="N51" s="165">
        <v>129</v>
      </c>
      <c r="O51" s="165">
        <v>8</v>
      </c>
      <c r="P51" s="165">
        <f>N51*O51</f>
        <v>1032</v>
      </c>
      <c r="Q51" s="166">
        <f>K51/L51</f>
        <v>2.7777777777777776E-2</v>
      </c>
      <c r="R51" s="170">
        <v>0.51</v>
      </c>
      <c r="S51" s="222">
        <v>4.8754401213631851E-3</v>
      </c>
    </row>
    <row r="52" spans="1:19" x14ac:dyDescent="0.25">
      <c r="A52" s="156"/>
      <c r="B52" s="163" t="s">
        <v>137</v>
      </c>
      <c r="C52" s="163" t="s">
        <v>176</v>
      </c>
      <c r="D52" s="167">
        <v>400</v>
      </c>
      <c r="E52" s="167">
        <v>200</v>
      </c>
      <c r="F52" s="167">
        <v>36.350000000000023</v>
      </c>
      <c r="G52" s="168">
        <v>57.35</v>
      </c>
      <c r="H52" s="209">
        <v>5.3210504606077281E-3</v>
      </c>
      <c r="I52" s="176">
        <v>40.01</v>
      </c>
      <c r="J52" s="177">
        <f t="shared" si="0"/>
        <v>28464.056281563244</v>
      </c>
      <c r="K52" s="165">
        <v>1049</v>
      </c>
      <c r="L52" s="165">
        <v>60400</v>
      </c>
      <c r="M52" s="165">
        <v>12.7</v>
      </c>
      <c r="N52" s="165">
        <v>129</v>
      </c>
      <c r="O52" s="165">
        <v>3</v>
      </c>
      <c r="P52" s="165">
        <f>N52*O52</f>
        <v>387</v>
      </c>
      <c r="Q52" s="166">
        <f>K52/L52</f>
        <v>1.7367549668874171E-2</v>
      </c>
      <c r="R52" s="170">
        <v>0.5</v>
      </c>
      <c r="S52" s="222">
        <v>5.1151325603704641E-3</v>
      </c>
    </row>
    <row r="53" spans="1:19" x14ac:dyDescent="0.25">
      <c r="A53" s="156"/>
      <c r="B53" s="163" t="s">
        <v>138</v>
      </c>
      <c r="C53" s="163" t="s">
        <v>176</v>
      </c>
      <c r="D53" s="167">
        <v>400</v>
      </c>
      <c r="E53" s="167">
        <v>200</v>
      </c>
      <c r="F53" s="167">
        <v>44.350000000000023</v>
      </c>
      <c r="G53" s="168">
        <v>57.35</v>
      </c>
      <c r="H53" s="209">
        <v>5.4407423028258123E-3</v>
      </c>
      <c r="I53" s="176">
        <v>40.01</v>
      </c>
      <c r="J53" s="177">
        <f t="shared" si="0"/>
        <v>28464.056281563244</v>
      </c>
      <c r="K53" s="165">
        <v>1049</v>
      </c>
      <c r="L53" s="165">
        <v>60400</v>
      </c>
      <c r="M53" s="165">
        <v>12.7</v>
      </c>
      <c r="N53" s="165">
        <v>129</v>
      </c>
      <c r="O53" s="165">
        <v>3</v>
      </c>
      <c r="P53" s="165">
        <f>N53*O53</f>
        <v>387</v>
      </c>
      <c r="Q53" s="166">
        <f>K53/L53</f>
        <v>1.7367549668874171E-2</v>
      </c>
      <c r="R53" s="170">
        <v>0.5</v>
      </c>
      <c r="S53" s="222">
        <v>5.5498611615326758E-3</v>
      </c>
    </row>
    <row r="54" spans="1:19" x14ac:dyDescent="0.25">
      <c r="A54" s="156"/>
      <c r="B54" s="163" t="s">
        <v>139</v>
      </c>
      <c r="C54" s="163" t="s">
        <v>176</v>
      </c>
      <c r="D54" s="167">
        <v>400</v>
      </c>
      <c r="E54" s="167">
        <v>200</v>
      </c>
      <c r="F54" s="167">
        <v>56.350000000000023</v>
      </c>
      <c r="G54" s="168">
        <v>57.35</v>
      </c>
      <c r="H54" s="209">
        <v>5.6307289393278045E-3</v>
      </c>
      <c r="I54" s="176">
        <v>40.01</v>
      </c>
      <c r="J54" s="177">
        <f t="shared" si="0"/>
        <v>28464.056281563244</v>
      </c>
      <c r="K54" s="165">
        <v>1049</v>
      </c>
      <c r="L54" s="165">
        <v>60400</v>
      </c>
      <c r="M54" s="165">
        <v>12.7</v>
      </c>
      <c r="N54" s="165">
        <v>129</v>
      </c>
      <c r="O54" s="165">
        <v>3</v>
      </c>
      <c r="P54" s="165">
        <f>N54*O54</f>
        <v>387</v>
      </c>
      <c r="Q54" s="166">
        <f>K54/L54</f>
        <v>1.7367549668874171E-2</v>
      </c>
      <c r="R54" s="170">
        <v>0.5</v>
      </c>
      <c r="S54" s="222">
        <v>4.8077347455825628E-3</v>
      </c>
    </row>
    <row r="55" spans="1:19" x14ac:dyDescent="0.25">
      <c r="A55" s="156"/>
      <c r="B55" s="163" t="s">
        <v>140</v>
      </c>
      <c r="C55" s="163" t="s">
        <v>176</v>
      </c>
      <c r="D55" s="167">
        <v>400</v>
      </c>
      <c r="E55" s="167">
        <v>200</v>
      </c>
      <c r="F55" s="167">
        <v>37.949999999999989</v>
      </c>
      <c r="G55" s="168">
        <v>111.5</v>
      </c>
      <c r="H55" s="209">
        <v>5.4964783869631264E-3</v>
      </c>
      <c r="I55" s="176">
        <v>40.01</v>
      </c>
      <c r="J55" s="177">
        <f t="shared" si="0"/>
        <v>28464.056281563244</v>
      </c>
      <c r="K55" s="165">
        <v>1087.4000000000001</v>
      </c>
      <c r="L55" s="165">
        <v>60360</v>
      </c>
      <c r="M55" s="165">
        <v>15.9</v>
      </c>
      <c r="N55" s="165">
        <v>199</v>
      </c>
      <c r="O55" s="165">
        <v>2</v>
      </c>
      <c r="P55" s="165">
        <f>N55*O55</f>
        <v>398</v>
      </c>
      <c r="Q55" s="166">
        <f>K55/L55</f>
        <v>1.8015241882041087E-2</v>
      </c>
      <c r="R55" s="170">
        <v>0.5</v>
      </c>
      <c r="S55" s="222">
        <v>6.071158613459025E-3</v>
      </c>
    </row>
    <row r="56" spans="1:19" x14ac:dyDescent="0.25">
      <c r="A56" s="156"/>
      <c r="B56" s="163" t="s">
        <v>141</v>
      </c>
      <c r="C56" s="163" t="s">
        <v>176</v>
      </c>
      <c r="D56" s="167">
        <v>400</v>
      </c>
      <c r="E56" s="167">
        <v>200</v>
      </c>
      <c r="F56" s="167">
        <v>57.949999999999989</v>
      </c>
      <c r="G56" s="168">
        <v>111.5</v>
      </c>
      <c r="H56" s="209">
        <v>5.8178628855430486E-3</v>
      </c>
      <c r="I56" s="176">
        <v>40.01</v>
      </c>
      <c r="J56" s="177">
        <f t="shared" si="0"/>
        <v>28464.056281563244</v>
      </c>
      <c r="K56" s="165">
        <v>1087.4000000000001</v>
      </c>
      <c r="L56" s="165">
        <v>60360</v>
      </c>
      <c r="M56" s="165">
        <v>15.9</v>
      </c>
      <c r="N56" s="165">
        <v>199</v>
      </c>
      <c r="O56" s="165">
        <v>2</v>
      </c>
      <c r="P56" s="165">
        <f>N56*O56</f>
        <v>398</v>
      </c>
      <c r="Q56" s="166">
        <f>K56/L56</f>
        <v>1.8015241882041087E-2</v>
      </c>
      <c r="R56" s="170">
        <v>0.5</v>
      </c>
      <c r="S56" s="222">
        <v>5.4433762525426662E-3</v>
      </c>
    </row>
    <row r="57" spans="1:19" x14ac:dyDescent="0.25">
      <c r="A57" s="156"/>
      <c r="B57" s="163" t="s">
        <v>142</v>
      </c>
      <c r="C57" s="163" t="s">
        <v>176</v>
      </c>
      <c r="D57" s="167">
        <v>400</v>
      </c>
      <c r="E57" s="167">
        <v>200</v>
      </c>
      <c r="F57" s="167">
        <v>59.550000000000011</v>
      </c>
      <c r="G57" s="168">
        <v>108.30000000000001</v>
      </c>
      <c r="H57" s="209">
        <v>8.3419004259068872E-3</v>
      </c>
      <c r="I57" s="176">
        <v>35.75</v>
      </c>
      <c r="J57" s="177">
        <f t="shared" si="0"/>
        <v>26906.086671978148</v>
      </c>
      <c r="K57" s="165">
        <v>1052.2</v>
      </c>
      <c r="L57" s="165">
        <v>61020</v>
      </c>
      <c r="M57" s="165">
        <v>19.100000000000001</v>
      </c>
      <c r="N57" s="165">
        <v>284</v>
      </c>
      <c r="O57" s="165">
        <v>2</v>
      </c>
      <c r="P57" s="165">
        <f>N57*O57</f>
        <v>568</v>
      </c>
      <c r="Q57" s="166">
        <f>K57/L57</f>
        <v>1.7243526712553262E-2</v>
      </c>
      <c r="R57" s="170">
        <v>0.5</v>
      </c>
      <c r="S57" s="222">
        <v>5.2278122955833678E-3</v>
      </c>
    </row>
    <row r="58" spans="1:19" x14ac:dyDescent="0.25">
      <c r="A58" s="156"/>
      <c r="B58" s="163" t="s">
        <v>143</v>
      </c>
      <c r="C58" s="163" t="s">
        <v>176</v>
      </c>
      <c r="D58" s="167">
        <v>400</v>
      </c>
      <c r="E58" s="167">
        <v>200</v>
      </c>
      <c r="F58" s="167">
        <v>62.699999999999989</v>
      </c>
      <c r="G58" s="168">
        <v>102</v>
      </c>
      <c r="H58" s="209">
        <v>1.5120071153276014E-2</v>
      </c>
      <c r="I58" s="176">
        <v>35.75</v>
      </c>
      <c r="J58" s="177">
        <f t="shared" si="0"/>
        <v>26906.086671978148</v>
      </c>
      <c r="K58" s="165">
        <v>1090.4000000000001</v>
      </c>
      <c r="L58" s="165">
        <v>61940</v>
      </c>
      <c r="M58" s="165">
        <v>25.4</v>
      </c>
      <c r="N58" s="165">
        <v>510</v>
      </c>
      <c r="O58" s="165">
        <v>2</v>
      </c>
      <c r="P58" s="165">
        <f>N58*O58</f>
        <v>1020</v>
      </c>
      <c r="Q58" s="166">
        <f>K58/L58</f>
        <v>1.760413303196642E-2</v>
      </c>
      <c r="R58" s="170">
        <v>0.5</v>
      </c>
      <c r="S58" s="222">
        <v>5.3080953923667152E-3</v>
      </c>
    </row>
    <row r="59" spans="1:19" x14ac:dyDescent="0.25">
      <c r="A59" s="156"/>
      <c r="B59" s="163" t="s">
        <v>144</v>
      </c>
      <c r="C59" s="163" t="s">
        <v>176</v>
      </c>
      <c r="D59" s="167">
        <v>400</v>
      </c>
      <c r="E59" s="167">
        <v>200</v>
      </c>
      <c r="F59" s="167">
        <v>47.550000000000011</v>
      </c>
      <c r="G59" s="168">
        <v>54.150000000000006</v>
      </c>
      <c r="H59" s="209">
        <v>1.2086820825649028E-2</v>
      </c>
      <c r="I59" s="176">
        <v>35.75</v>
      </c>
      <c r="J59" s="177">
        <f t="shared" si="0"/>
        <v>26906.086671978148</v>
      </c>
      <c r="K59" s="165">
        <v>1052.2</v>
      </c>
      <c r="L59" s="165">
        <v>61020</v>
      </c>
      <c r="M59" s="165">
        <v>19.100000000000001</v>
      </c>
      <c r="N59" s="165">
        <v>284</v>
      </c>
      <c r="O59" s="165">
        <v>3</v>
      </c>
      <c r="P59" s="165">
        <f>N59*O59</f>
        <v>852</v>
      </c>
      <c r="Q59" s="166">
        <f>K59/L59</f>
        <v>1.7243526712553262E-2</v>
      </c>
      <c r="R59" s="170">
        <v>0.5</v>
      </c>
      <c r="S59" s="222">
        <v>3.5995713354282795E-3</v>
      </c>
    </row>
    <row r="60" spans="1:19" x14ac:dyDescent="0.25">
      <c r="A60" s="156"/>
      <c r="B60" s="163" t="s">
        <v>145</v>
      </c>
      <c r="C60" s="163" t="s">
        <v>176</v>
      </c>
      <c r="D60" s="167">
        <v>400</v>
      </c>
      <c r="E60" s="167">
        <v>200</v>
      </c>
      <c r="F60" s="167">
        <v>59.550000000000011</v>
      </c>
      <c r="G60" s="168">
        <v>54.150000000000006</v>
      </c>
      <c r="H60" s="209">
        <v>1.2512850638860332E-2</v>
      </c>
      <c r="I60" s="176">
        <v>35.75</v>
      </c>
      <c r="J60" s="177">
        <f t="shared" si="0"/>
        <v>26906.086671978148</v>
      </c>
      <c r="K60" s="165">
        <v>1052.2</v>
      </c>
      <c r="L60" s="165">
        <v>61020</v>
      </c>
      <c r="M60" s="165">
        <v>19.100000000000001</v>
      </c>
      <c r="N60" s="165">
        <v>284</v>
      </c>
      <c r="O60" s="165">
        <v>3</v>
      </c>
      <c r="P60" s="165">
        <f>N60*O60</f>
        <v>852</v>
      </c>
      <c r="Q60" s="166">
        <f>K60/L60</f>
        <v>1.7243526712553262E-2</v>
      </c>
      <c r="R60" s="170">
        <v>0.5</v>
      </c>
      <c r="S60" s="222">
        <v>3.9817116497190977E-3</v>
      </c>
    </row>
    <row r="61" spans="1:19" x14ac:dyDescent="0.25">
      <c r="A61" s="156"/>
      <c r="B61" s="163" t="s">
        <v>146</v>
      </c>
      <c r="C61" s="163" t="s">
        <v>176</v>
      </c>
      <c r="D61" s="167">
        <v>400</v>
      </c>
      <c r="E61" s="167">
        <v>200</v>
      </c>
      <c r="F61" s="167">
        <v>57.949999999999989</v>
      </c>
      <c r="G61" s="168">
        <v>55.75</v>
      </c>
      <c r="H61" s="209">
        <v>8.726794328314573E-3</v>
      </c>
      <c r="I61" s="176">
        <v>35.75</v>
      </c>
      <c r="J61" s="177">
        <f t="shared" si="0"/>
        <v>26906.086671978148</v>
      </c>
      <c r="K61" s="165">
        <v>1087.4000000000001</v>
      </c>
      <c r="L61" s="165">
        <v>60360</v>
      </c>
      <c r="M61" s="165">
        <v>15.9</v>
      </c>
      <c r="N61" s="165">
        <v>199</v>
      </c>
      <c r="O61" s="165">
        <v>3</v>
      </c>
      <c r="P61" s="165">
        <f>N61*O61</f>
        <v>597</v>
      </c>
      <c r="Q61" s="166">
        <f>K61/L61</f>
        <v>1.8015241882041087E-2</v>
      </c>
      <c r="R61" s="170">
        <v>0.5</v>
      </c>
      <c r="S61" s="222">
        <v>4.4788505098562609E-3</v>
      </c>
    </row>
    <row r="62" spans="1:19" x14ac:dyDescent="0.25">
      <c r="A62" s="156"/>
      <c r="B62" s="163" t="s">
        <v>147</v>
      </c>
      <c r="C62" s="163" t="s">
        <v>176</v>
      </c>
      <c r="D62" s="167">
        <v>400</v>
      </c>
      <c r="E62" s="167">
        <v>200</v>
      </c>
      <c r="F62" s="167">
        <v>57.949999999999989</v>
      </c>
      <c r="G62" s="168">
        <v>55.75</v>
      </c>
      <c r="H62" s="209">
        <v>8.726794328314573E-3</v>
      </c>
      <c r="I62" s="176">
        <v>35.75</v>
      </c>
      <c r="J62" s="177">
        <f t="shared" si="0"/>
        <v>26906.086671978148</v>
      </c>
      <c r="K62" s="165">
        <v>1087.4000000000001</v>
      </c>
      <c r="L62" s="165">
        <v>60360</v>
      </c>
      <c r="M62" s="165">
        <v>15.9</v>
      </c>
      <c r="N62" s="165">
        <v>199</v>
      </c>
      <c r="O62" s="165">
        <v>3</v>
      </c>
      <c r="P62" s="165">
        <f>N62*O62</f>
        <v>597</v>
      </c>
      <c r="Q62" s="166">
        <f>K62/L62</f>
        <v>1.8015241882041087E-2</v>
      </c>
      <c r="R62" s="170">
        <v>0.5</v>
      </c>
      <c r="S62" s="222">
        <v>4.5860722652345748E-3</v>
      </c>
    </row>
    <row r="63" spans="1:19" x14ac:dyDescent="0.25">
      <c r="A63" s="156"/>
      <c r="B63" s="163" t="s">
        <v>149</v>
      </c>
      <c r="C63" s="163" t="s">
        <v>176</v>
      </c>
      <c r="D63" s="167">
        <v>400</v>
      </c>
      <c r="E63" s="167">
        <v>200</v>
      </c>
      <c r="F63" s="167">
        <v>59.550000000000011</v>
      </c>
      <c r="G63" s="168">
        <v>108.30000000000001</v>
      </c>
      <c r="H63" s="209">
        <v>8.3419004259068872E-3</v>
      </c>
      <c r="I63" s="176">
        <v>70.84</v>
      </c>
      <c r="J63" s="177">
        <f t="shared" si="0"/>
        <v>37874.925742501466</v>
      </c>
      <c r="K63" s="165">
        <v>1052.2</v>
      </c>
      <c r="L63" s="165">
        <v>61020</v>
      </c>
      <c r="M63" s="165">
        <v>19.100000000000001</v>
      </c>
      <c r="N63" s="165">
        <v>284</v>
      </c>
      <c r="O63" s="165">
        <v>2</v>
      </c>
      <c r="P63" s="165">
        <f>N63*O63</f>
        <v>568</v>
      </c>
      <c r="Q63" s="166">
        <f>K63/L63</f>
        <v>1.7243526712553262E-2</v>
      </c>
      <c r="R63" s="170">
        <v>0.5</v>
      </c>
      <c r="S63" s="222">
        <v>3.1367710765035028E-3</v>
      </c>
    </row>
    <row r="64" spans="1:19" x14ac:dyDescent="0.25">
      <c r="A64" s="156"/>
      <c r="B64" s="163" t="s">
        <v>151</v>
      </c>
      <c r="C64" s="163" t="s">
        <v>176</v>
      </c>
      <c r="D64" s="167">
        <v>400</v>
      </c>
      <c r="E64" s="167">
        <v>200</v>
      </c>
      <c r="F64" s="167">
        <v>62.699999999999989</v>
      </c>
      <c r="G64" s="168">
        <v>102</v>
      </c>
      <c r="H64" s="209">
        <v>1.5120071153276014E-2</v>
      </c>
      <c r="I64" s="176">
        <v>70.84</v>
      </c>
      <c r="J64" s="177">
        <f t="shared" si="0"/>
        <v>37874.925742501466</v>
      </c>
      <c r="K64" s="165">
        <v>1090.4000000000001</v>
      </c>
      <c r="L64" s="165">
        <v>61940</v>
      </c>
      <c r="M64" s="165">
        <v>25.4</v>
      </c>
      <c r="N64" s="165">
        <v>510</v>
      </c>
      <c r="O64" s="165">
        <v>2</v>
      </c>
      <c r="P64" s="165">
        <f>N64*O64</f>
        <v>1020</v>
      </c>
      <c r="Q64" s="166">
        <f>K64/L64</f>
        <v>1.760413303196642E-2</v>
      </c>
      <c r="R64" s="170">
        <v>0.5</v>
      </c>
      <c r="S64" s="222">
        <v>2.5018818604256544E-3</v>
      </c>
    </row>
    <row r="65" spans="1:19" x14ac:dyDescent="0.25">
      <c r="A65" s="156"/>
      <c r="B65" s="163" t="s">
        <v>152</v>
      </c>
      <c r="C65" s="163" t="s">
        <v>176</v>
      </c>
      <c r="D65" s="167">
        <v>400</v>
      </c>
      <c r="E65" s="167">
        <v>200</v>
      </c>
      <c r="F65" s="167">
        <v>59.550000000000011</v>
      </c>
      <c r="G65" s="168">
        <v>54.150000000000006</v>
      </c>
      <c r="H65" s="209">
        <v>1.2512850638860332E-2</v>
      </c>
      <c r="I65" s="176">
        <v>70.84</v>
      </c>
      <c r="J65" s="177">
        <f t="shared" si="0"/>
        <v>37874.925742501466</v>
      </c>
      <c r="K65" s="165">
        <v>1052.2</v>
      </c>
      <c r="L65" s="165">
        <v>61020</v>
      </c>
      <c r="M65" s="165">
        <v>19.100000000000001</v>
      </c>
      <c r="N65" s="165">
        <v>284</v>
      </c>
      <c r="O65" s="165">
        <v>3</v>
      </c>
      <c r="P65" s="165">
        <f>N65*O65</f>
        <v>852</v>
      </c>
      <c r="Q65" s="166">
        <f>K65/L65</f>
        <v>1.7243526712553262E-2</v>
      </c>
      <c r="R65" s="170">
        <v>0.5</v>
      </c>
      <c r="S65" s="222">
        <v>2.8166126021036669E-3</v>
      </c>
    </row>
    <row r="66" spans="1:19" s="1" customFormat="1" x14ac:dyDescent="0.25">
      <c r="A66" s="156"/>
      <c r="B66" s="163" t="s">
        <v>137</v>
      </c>
      <c r="C66" s="163" t="s">
        <v>176</v>
      </c>
      <c r="D66" s="167">
        <v>400</v>
      </c>
      <c r="E66" s="167">
        <v>200</v>
      </c>
      <c r="F66" s="167">
        <v>36.350000000000023</v>
      </c>
      <c r="G66" s="168">
        <v>57.35</v>
      </c>
      <c r="H66" s="209">
        <v>5.3210504606077281E-3</v>
      </c>
      <c r="I66" s="176">
        <v>40.01</v>
      </c>
      <c r="J66" s="177">
        <f t="shared" si="0"/>
        <v>28464.056281563244</v>
      </c>
      <c r="K66" s="165">
        <v>1049</v>
      </c>
      <c r="L66" s="165">
        <v>60400</v>
      </c>
      <c r="M66" s="165">
        <v>12.7</v>
      </c>
      <c r="N66" s="165">
        <v>129</v>
      </c>
      <c r="O66" s="165">
        <v>3</v>
      </c>
      <c r="P66" s="165">
        <f>N66*O66</f>
        <v>387</v>
      </c>
      <c r="Q66" s="166">
        <f>K66/L66</f>
        <v>1.7367549668874171E-2</v>
      </c>
      <c r="R66" s="170">
        <v>0.6</v>
      </c>
      <c r="S66" s="222">
        <v>5.5599266960548533E-3</v>
      </c>
    </row>
    <row r="67" spans="1:19" s="1" customFormat="1" x14ac:dyDescent="0.25">
      <c r="A67" s="156"/>
      <c r="B67" s="163" t="s">
        <v>138</v>
      </c>
      <c r="C67" s="163" t="s">
        <v>176</v>
      </c>
      <c r="D67" s="167">
        <v>400</v>
      </c>
      <c r="E67" s="167">
        <v>200</v>
      </c>
      <c r="F67" s="167">
        <v>44.350000000000023</v>
      </c>
      <c r="G67" s="168">
        <v>57.35</v>
      </c>
      <c r="H67" s="209">
        <v>5.4407423028258123E-3</v>
      </c>
      <c r="I67" s="176">
        <v>40.01</v>
      </c>
      <c r="J67" s="177">
        <f t="shared" si="0"/>
        <v>28464.056281563244</v>
      </c>
      <c r="K67" s="165">
        <v>1049</v>
      </c>
      <c r="L67" s="165">
        <v>60400</v>
      </c>
      <c r="M67" s="165">
        <v>12.7</v>
      </c>
      <c r="N67" s="165">
        <v>129</v>
      </c>
      <c r="O67" s="165">
        <v>3</v>
      </c>
      <c r="P67" s="165">
        <f>N67*O67</f>
        <v>387</v>
      </c>
      <c r="Q67" s="166">
        <f>K67/L67</f>
        <v>1.7367549668874171E-2</v>
      </c>
      <c r="R67" s="170">
        <v>0.6</v>
      </c>
      <c r="S67" s="222">
        <v>5.8551194242848249E-3</v>
      </c>
    </row>
    <row r="68" spans="1:19" x14ac:dyDescent="0.25">
      <c r="A68" s="156"/>
      <c r="B68" s="163" t="s">
        <v>139</v>
      </c>
      <c r="C68" s="163" t="s">
        <v>176</v>
      </c>
      <c r="D68" s="167">
        <v>400</v>
      </c>
      <c r="E68" s="167">
        <v>200</v>
      </c>
      <c r="F68" s="167">
        <v>56.350000000000023</v>
      </c>
      <c r="G68" s="168">
        <v>57.35</v>
      </c>
      <c r="H68" s="209">
        <v>5.6307289393278045E-3</v>
      </c>
      <c r="I68" s="176">
        <v>40.01</v>
      </c>
      <c r="J68" s="177">
        <f t="shared" si="0"/>
        <v>28464.056281563244</v>
      </c>
      <c r="K68" s="165">
        <v>1049</v>
      </c>
      <c r="L68" s="165">
        <v>60400</v>
      </c>
      <c r="M68" s="165">
        <v>12.7</v>
      </c>
      <c r="N68" s="165">
        <v>129</v>
      </c>
      <c r="O68" s="165">
        <v>3</v>
      </c>
      <c r="P68" s="165">
        <f>N68*O68</f>
        <v>387</v>
      </c>
      <c r="Q68" s="166">
        <f>K68/L68</f>
        <v>1.7367549668874171E-2</v>
      </c>
      <c r="R68" s="170">
        <v>0.6</v>
      </c>
      <c r="S68" s="222">
        <v>5.6098415118098583E-3</v>
      </c>
    </row>
    <row r="69" spans="1:19" x14ac:dyDescent="0.25">
      <c r="A69" s="156"/>
      <c r="B69" s="163" t="s">
        <v>140</v>
      </c>
      <c r="C69" s="163" t="s">
        <v>176</v>
      </c>
      <c r="D69" s="167">
        <v>400</v>
      </c>
      <c r="E69" s="167">
        <v>200</v>
      </c>
      <c r="F69" s="167">
        <v>37.949999999999989</v>
      </c>
      <c r="G69" s="168">
        <v>111.5</v>
      </c>
      <c r="H69" s="209">
        <v>5.4964783869631264E-3</v>
      </c>
      <c r="I69" s="176">
        <v>40.01</v>
      </c>
      <c r="J69" s="177">
        <f t="shared" ref="J69:J107" si="1">4500*(I69)^0.5</f>
        <v>28464.056281563244</v>
      </c>
      <c r="K69" s="165">
        <v>1087.4000000000001</v>
      </c>
      <c r="L69" s="165">
        <v>60360</v>
      </c>
      <c r="M69" s="165">
        <v>15.9</v>
      </c>
      <c r="N69" s="165">
        <v>199</v>
      </c>
      <c r="O69" s="165">
        <v>2</v>
      </c>
      <c r="P69" s="165">
        <f>N69*O69</f>
        <v>398</v>
      </c>
      <c r="Q69" s="166">
        <f>K69/L69</f>
        <v>1.8015241882041087E-2</v>
      </c>
      <c r="R69" s="170">
        <v>0.6</v>
      </c>
      <c r="S69" s="222">
        <v>6.5166115982556406E-3</v>
      </c>
    </row>
    <row r="70" spans="1:19" x14ac:dyDescent="0.25">
      <c r="A70" s="156"/>
      <c r="B70" s="163" t="s">
        <v>141</v>
      </c>
      <c r="C70" s="163" t="s">
        <v>176</v>
      </c>
      <c r="D70" s="167">
        <v>400</v>
      </c>
      <c r="E70" s="167">
        <v>200</v>
      </c>
      <c r="F70" s="167">
        <v>57.949999999999989</v>
      </c>
      <c r="G70" s="168">
        <v>111.5</v>
      </c>
      <c r="H70" s="209">
        <v>5.8178628855430486E-3</v>
      </c>
      <c r="I70" s="176">
        <v>40.01</v>
      </c>
      <c r="J70" s="177">
        <f t="shared" si="1"/>
        <v>28464.056281563244</v>
      </c>
      <c r="K70" s="165">
        <v>1087.4000000000001</v>
      </c>
      <c r="L70" s="165">
        <v>60360</v>
      </c>
      <c r="M70" s="165">
        <v>15.9</v>
      </c>
      <c r="N70" s="165">
        <v>199</v>
      </c>
      <c r="O70" s="165">
        <v>2</v>
      </c>
      <c r="P70" s="165">
        <f>N70*O70</f>
        <v>398</v>
      </c>
      <c r="Q70" s="166">
        <f>K70/L70</f>
        <v>1.8015241882041087E-2</v>
      </c>
      <c r="R70" s="170">
        <v>0.6</v>
      </c>
      <c r="S70" s="222">
        <v>5.8168105888162487E-3</v>
      </c>
    </row>
    <row r="71" spans="1:19" x14ac:dyDescent="0.25">
      <c r="A71" s="156"/>
      <c r="B71" s="163" t="s">
        <v>142</v>
      </c>
      <c r="C71" s="163" t="s">
        <v>176</v>
      </c>
      <c r="D71" s="167">
        <v>400</v>
      </c>
      <c r="E71" s="167">
        <v>200</v>
      </c>
      <c r="F71" s="167">
        <v>59.550000000000011</v>
      </c>
      <c r="G71" s="168">
        <v>108.30000000000001</v>
      </c>
      <c r="H71" s="209">
        <v>8.3419004259068872E-3</v>
      </c>
      <c r="I71" s="176">
        <v>35.75</v>
      </c>
      <c r="J71" s="177">
        <f t="shared" si="1"/>
        <v>26906.086671978148</v>
      </c>
      <c r="K71" s="165">
        <v>1052.2</v>
      </c>
      <c r="L71" s="165">
        <v>61020</v>
      </c>
      <c r="M71" s="165">
        <v>19.100000000000001</v>
      </c>
      <c r="N71" s="165">
        <v>284</v>
      </c>
      <c r="O71" s="165">
        <v>2</v>
      </c>
      <c r="P71" s="165">
        <f>N71*O71</f>
        <v>568</v>
      </c>
      <c r="Q71" s="166">
        <f>K71/L71</f>
        <v>1.7243526712553262E-2</v>
      </c>
      <c r="R71" s="170">
        <v>0.6</v>
      </c>
      <c r="S71" s="222">
        <v>5.8574074488354517E-3</v>
      </c>
    </row>
    <row r="72" spans="1:19" x14ac:dyDescent="0.25">
      <c r="A72" s="156"/>
      <c r="B72" s="163" t="s">
        <v>143</v>
      </c>
      <c r="C72" s="163" t="s">
        <v>176</v>
      </c>
      <c r="D72" s="167">
        <v>400</v>
      </c>
      <c r="E72" s="167">
        <v>200</v>
      </c>
      <c r="F72" s="167">
        <v>62.699999999999989</v>
      </c>
      <c r="G72" s="168">
        <v>102</v>
      </c>
      <c r="H72" s="209">
        <v>1.5120071153276014E-2</v>
      </c>
      <c r="I72" s="176">
        <v>35.75</v>
      </c>
      <c r="J72" s="177">
        <f t="shared" si="1"/>
        <v>26906.086671978148</v>
      </c>
      <c r="K72" s="165">
        <v>1090.4000000000001</v>
      </c>
      <c r="L72" s="165">
        <v>61940</v>
      </c>
      <c r="M72" s="165">
        <v>25.4</v>
      </c>
      <c r="N72" s="165">
        <v>510</v>
      </c>
      <c r="O72" s="165">
        <v>2</v>
      </c>
      <c r="P72" s="165">
        <f>N72*O72</f>
        <v>1020</v>
      </c>
      <c r="Q72" s="166">
        <f>K72/L72</f>
        <v>1.760413303196642E-2</v>
      </c>
      <c r="R72" s="170">
        <v>0.6</v>
      </c>
      <c r="S72" s="222">
        <v>5.8407045000169041E-3</v>
      </c>
    </row>
    <row r="73" spans="1:19" s="1" customFormat="1" x14ac:dyDescent="0.25">
      <c r="A73" s="156"/>
      <c r="B73" s="163" t="s">
        <v>144</v>
      </c>
      <c r="C73" s="163" t="s">
        <v>176</v>
      </c>
      <c r="D73" s="167">
        <v>400</v>
      </c>
      <c r="E73" s="167">
        <v>200</v>
      </c>
      <c r="F73" s="167">
        <v>47.550000000000011</v>
      </c>
      <c r="G73" s="168">
        <v>54.150000000000006</v>
      </c>
      <c r="H73" s="209">
        <v>1.2086820825649028E-2</v>
      </c>
      <c r="I73" s="176">
        <v>35.75</v>
      </c>
      <c r="J73" s="177">
        <f t="shared" si="1"/>
        <v>26906.086671978148</v>
      </c>
      <c r="K73" s="165">
        <v>1052.2</v>
      </c>
      <c r="L73" s="165">
        <v>61020</v>
      </c>
      <c r="M73" s="165">
        <v>19.100000000000001</v>
      </c>
      <c r="N73" s="165">
        <v>284</v>
      </c>
      <c r="O73" s="165">
        <v>3</v>
      </c>
      <c r="P73" s="165">
        <f>N73*O73</f>
        <v>852</v>
      </c>
      <c r="Q73" s="166">
        <f>K73/L73</f>
        <v>1.7243526712553262E-2</v>
      </c>
      <c r="R73" s="170">
        <v>0.6</v>
      </c>
      <c r="S73" s="222">
        <v>4.2113062656597214E-3</v>
      </c>
    </row>
    <row r="74" spans="1:19" s="1" customFormat="1" x14ac:dyDescent="0.25">
      <c r="A74" s="156"/>
      <c r="B74" s="163" t="s">
        <v>145</v>
      </c>
      <c r="C74" s="163" t="s">
        <v>176</v>
      </c>
      <c r="D74" s="167">
        <v>400</v>
      </c>
      <c r="E74" s="167">
        <v>200</v>
      </c>
      <c r="F74" s="167">
        <v>59.550000000000011</v>
      </c>
      <c r="G74" s="168">
        <v>54.150000000000006</v>
      </c>
      <c r="H74" s="209">
        <v>1.2512850638860332E-2</v>
      </c>
      <c r="I74" s="176">
        <v>35.75</v>
      </c>
      <c r="J74" s="177">
        <f t="shared" si="1"/>
        <v>26906.086671978148</v>
      </c>
      <c r="K74" s="165">
        <v>1052.2</v>
      </c>
      <c r="L74" s="165">
        <v>61020</v>
      </c>
      <c r="M74" s="165">
        <v>19.100000000000001</v>
      </c>
      <c r="N74" s="165">
        <v>284</v>
      </c>
      <c r="O74" s="165">
        <v>3</v>
      </c>
      <c r="P74" s="165">
        <f>N74*O74</f>
        <v>852</v>
      </c>
      <c r="Q74" s="166">
        <f>K74/L74</f>
        <v>1.7243526712553262E-2</v>
      </c>
      <c r="R74" s="170">
        <v>0.6</v>
      </c>
      <c r="S74" s="222">
        <v>4.7454944335307671E-3</v>
      </c>
    </row>
    <row r="75" spans="1:19" s="1" customFormat="1" x14ac:dyDescent="0.25">
      <c r="A75" s="156"/>
      <c r="B75" s="163" t="s">
        <v>146</v>
      </c>
      <c r="C75" s="163" t="s">
        <v>176</v>
      </c>
      <c r="D75" s="167">
        <v>400</v>
      </c>
      <c r="E75" s="167">
        <v>200</v>
      </c>
      <c r="F75" s="167">
        <v>57.949999999999989</v>
      </c>
      <c r="G75" s="168">
        <v>55.75</v>
      </c>
      <c r="H75" s="209">
        <v>8.726794328314573E-3</v>
      </c>
      <c r="I75" s="176">
        <v>35.75</v>
      </c>
      <c r="J75" s="177">
        <f t="shared" si="1"/>
        <v>26906.086671978148</v>
      </c>
      <c r="K75" s="165">
        <v>1087.4000000000001</v>
      </c>
      <c r="L75" s="165">
        <v>60360</v>
      </c>
      <c r="M75" s="165">
        <v>15.9</v>
      </c>
      <c r="N75" s="165">
        <v>199</v>
      </c>
      <c r="O75" s="165">
        <v>3</v>
      </c>
      <c r="P75" s="165">
        <f>N75*O75</f>
        <v>597</v>
      </c>
      <c r="Q75" s="166">
        <f>K75/L75</f>
        <v>1.8015241882041087E-2</v>
      </c>
      <c r="R75" s="170">
        <v>0.6</v>
      </c>
      <c r="S75" s="222">
        <v>5.2209707953824736E-3</v>
      </c>
    </row>
    <row r="76" spans="1:19" s="1" customFormat="1" x14ac:dyDescent="0.25">
      <c r="A76" s="156"/>
      <c r="B76" s="163" t="s">
        <v>147</v>
      </c>
      <c r="C76" s="163" t="s">
        <v>176</v>
      </c>
      <c r="D76" s="167">
        <v>400</v>
      </c>
      <c r="E76" s="167">
        <v>200</v>
      </c>
      <c r="F76" s="167">
        <v>57.949999999999989</v>
      </c>
      <c r="G76" s="168">
        <v>55.75</v>
      </c>
      <c r="H76" s="209">
        <v>8.726794328314573E-3</v>
      </c>
      <c r="I76" s="176">
        <v>35.75</v>
      </c>
      <c r="J76" s="177">
        <f t="shared" si="1"/>
        <v>26906.086671978148</v>
      </c>
      <c r="K76" s="165">
        <v>1087.4000000000001</v>
      </c>
      <c r="L76" s="165">
        <v>60360</v>
      </c>
      <c r="M76" s="165">
        <v>15.9</v>
      </c>
      <c r="N76" s="165">
        <v>199</v>
      </c>
      <c r="O76" s="165">
        <v>3</v>
      </c>
      <c r="P76" s="165">
        <f>N76*O76</f>
        <v>597</v>
      </c>
      <c r="Q76" s="166">
        <f>K76/L76</f>
        <v>1.8015241882041087E-2</v>
      </c>
      <c r="R76" s="170">
        <v>0.6</v>
      </c>
      <c r="S76" s="222">
        <v>5.0430659604877763E-3</v>
      </c>
    </row>
    <row r="77" spans="1:19" x14ac:dyDescent="0.25">
      <c r="A77" s="156"/>
      <c r="B77" s="163" t="s">
        <v>149</v>
      </c>
      <c r="C77" s="163" t="s">
        <v>176</v>
      </c>
      <c r="D77" s="167">
        <v>400</v>
      </c>
      <c r="E77" s="167">
        <v>200</v>
      </c>
      <c r="F77" s="167">
        <v>59.550000000000011</v>
      </c>
      <c r="G77" s="168">
        <v>108.30000000000001</v>
      </c>
      <c r="H77" s="209">
        <v>8.3419004259068872E-3</v>
      </c>
      <c r="I77" s="176">
        <v>70.84</v>
      </c>
      <c r="J77" s="177">
        <f t="shared" si="1"/>
        <v>37874.925742501466</v>
      </c>
      <c r="K77" s="165">
        <v>1052.2</v>
      </c>
      <c r="L77" s="165">
        <v>61020</v>
      </c>
      <c r="M77" s="165">
        <v>19.100000000000001</v>
      </c>
      <c r="N77" s="165">
        <v>284</v>
      </c>
      <c r="O77" s="165">
        <v>2</v>
      </c>
      <c r="P77" s="165">
        <f>N77*O77</f>
        <v>568</v>
      </c>
      <c r="Q77" s="166">
        <f>K77/L77</f>
        <v>1.7243526712553262E-2</v>
      </c>
      <c r="R77" s="170">
        <v>0.6</v>
      </c>
      <c r="S77" s="222">
        <v>3.3360785755124273E-3</v>
      </c>
    </row>
    <row r="78" spans="1:19" x14ac:dyDescent="0.25">
      <c r="A78" s="156"/>
      <c r="B78" s="163" t="s">
        <v>151</v>
      </c>
      <c r="C78" s="163" t="s">
        <v>176</v>
      </c>
      <c r="D78" s="167">
        <v>400</v>
      </c>
      <c r="E78" s="167">
        <v>200</v>
      </c>
      <c r="F78" s="167">
        <v>62.699999999999989</v>
      </c>
      <c r="G78" s="168">
        <v>102</v>
      </c>
      <c r="H78" s="209">
        <v>1.5120071153276014E-2</v>
      </c>
      <c r="I78" s="176">
        <v>70.84</v>
      </c>
      <c r="J78" s="177">
        <f t="shared" si="1"/>
        <v>37874.925742501466</v>
      </c>
      <c r="K78" s="165">
        <v>1090.4000000000001</v>
      </c>
      <c r="L78" s="165">
        <v>61940</v>
      </c>
      <c r="M78" s="165">
        <v>25.4</v>
      </c>
      <c r="N78" s="165">
        <v>510</v>
      </c>
      <c r="O78" s="165">
        <v>2</v>
      </c>
      <c r="P78" s="165">
        <f>N78*O78</f>
        <v>1020</v>
      </c>
      <c r="Q78" s="166">
        <f>K78/L78</f>
        <v>1.760413303196642E-2</v>
      </c>
      <c r="R78" s="170">
        <v>0.6</v>
      </c>
      <c r="S78" s="222">
        <v>2.8311405872016829E-3</v>
      </c>
    </row>
    <row r="79" spans="1:19" x14ac:dyDescent="0.25">
      <c r="A79" s="156"/>
      <c r="B79" s="163" t="s">
        <v>152</v>
      </c>
      <c r="C79" s="163" t="s">
        <v>176</v>
      </c>
      <c r="D79" s="167">
        <v>400</v>
      </c>
      <c r="E79" s="167">
        <v>200</v>
      </c>
      <c r="F79" s="167">
        <v>59.550000000000011</v>
      </c>
      <c r="G79" s="168">
        <v>54.150000000000006</v>
      </c>
      <c r="H79" s="209">
        <v>1.2512850638860332E-2</v>
      </c>
      <c r="I79" s="176">
        <v>70.84</v>
      </c>
      <c r="J79" s="177">
        <f t="shared" si="1"/>
        <v>37874.925742501466</v>
      </c>
      <c r="K79" s="165">
        <v>1052.2</v>
      </c>
      <c r="L79" s="165">
        <v>61020</v>
      </c>
      <c r="M79" s="165">
        <v>19.100000000000001</v>
      </c>
      <c r="N79" s="165">
        <v>284</v>
      </c>
      <c r="O79" s="165">
        <v>3</v>
      </c>
      <c r="P79" s="165">
        <f>N79*O79</f>
        <v>852</v>
      </c>
      <c r="Q79" s="166">
        <f>K79/L79</f>
        <v>1.7243526712553262E-2</v>
      </c>
      <c r="R79" s="170">
        <v>0.6</v>
      </c>
      <c r="S79" s="222">
        <v>3.5754454462063818E-3</v>
      </c>
    </row>
    <row r="80" spans="1:19" x14ac:dyDescent="0.25">
      <c r="A80" s="156"/>
      <c r="B80" s="163" t="s">
        <v>137</v>
      </c>
      <c r="C80" s="163" t="s">
        <v>176</v>
      </c>
      <c r="D80" s="167">
        <v>400</v>
      </c>
      <c r="E80" s="167">
        <v>200</v>
      </c>
      <c r="F80" s="167">
        <v>36.350000000000023</v>
      </c>
      <c r="G80" s="168">
        <v>57.35</v>
      </c>
      <c r="H80" s="209">
        <v>5.3210504606077281E-3</v>
      </c>
      <c r="I80" s="176">
        <v>40.01</v>
      </c>
      <c r="J80" s="177">
        <f t="shared" si="1"/>
        <v>28464.056281563244</v>
      </c>
      <c r="K80" s="165">
        <v>1049</v>
      </c>
      <c r="L80" s="165">
        <v>60400</v>
      </c>
      <c r="M80" s="165">
        <v>12.7</v>
      </c>
      <c r="N80" s="165">
        <v>129</v>
      </c>
      <c r="O80" s="165">
        <v>3</v>
      </c>
      <c r="P80" s="165">
        <f>N80*O80</f>
        <v>387</v>
      </c>
      <c r="Q80" s="166">
        <f>K80/L80</f>
        <v>1.7367549668874171E-2</v>
      </c>
      <c r="R80" s="170">
        <v>0.7</v>
      </c>
      <c r="S80" s="222">
        <v>5.8387837006247867E-3</v>
      </c>
    </row>
    <row r="81" spans="1:20" x14ac:dyDescent="0.25">
      <c r="A81" s="156"/>
      <c r="B81" s="163" t="s">
        <v>138</v>
      </c>
      <c r="C81" s="163" t="s">
        <v>176</v>
      </c>
      <c r="D81" s="167">
        <v>400</v>
      </c>
      <c r="E81" s="167">
        <v>200</v>
      </c>
      <c r="F81" s="167">
        <v>44.350000000000023</v>
      </c>
      <c r="G81" s="168">
        <v>57.35</v>
      </c>
      <c r="H81" s="209">
        <v>5.4407423028258123E-3</v>
      </c>
      <c r="I81" s="176">
        <v>40.01</v>
      </c>
      <c r="J81" s="177">
        <f t="shared" si="1"/>
        <v>28464.056281563244</v>
      </c>
      <c r="K81" s="165">
        <v>1049</v>
      </c>
      <c r="L81" s="165">
        <v>60400</v>
      </c>
      <c r="M81" s="165">
        <v>12.7</v>
      </c>
      <c r="N81" s="165">
        <v>129</v>
      </c>
      <c r="O81" s="165">
        <v>3</v>
      </c>
      <c r="P81" s="165">
        <f>N81*O81</f>
        <v>387</v>
      </c>
      <c r="Q81" s="166">
        <f>K81/L81</f>
        <v>1.7367549668874171E-2</v>
      </c>
      <c r="R81" s="170">
        <v>0.7</v>
      </c>
      <c r="S81" s="222">
        <v>6.4234316824010405E-3</v>
      </c>
    </row>
    <row r="82" spans="1:20" x14ac:dyDescent="0.25">
      <c r="A82" s="156"/>
      <c r="B82" s="163" t="s">
        <v>139</v>
      </c>
      <c r="C82" s="163" t="s">
        <v>176</v>
      </c>
      <c r="D82" s="167">
        <v>400</v>
      </c>
      <c r="E82" s="167">
        <v>200</v>
      </c>
      <c r="F82" s="167">
        <v>56.350000000000023</v>
      </c>
      <c r="G82" s="168">
        <v>57.35</v>
      </c>
      <c r="H82" s="209">
        <v>5.6307289393278045E-3</v>
      </c>
      <c r="I82" s="176">
        <v>40.01</v>
      </c>
      <c r="J82" s="177">
        <f t="shared" si="1"/>
        <v>28464.056281563244</v>
      </c>
      <c r="K82" s="165">
        <v>1049</v>
      </c>
      <c r="L82" s="165">
        <v>60400</v>
      </c>
      <c r="M82" s="165">
        <v>12.7</v>
      </c>
      <c r="N82" s="165">
        <v>129</v>
      </c>
      <c r="O82" s="165">
        <v>3</v>
      </c>
      <c r="P82" s="165">
        <f>N82*O82</f>
        <v>387</v>
      </c>
      <c r="Q82" s="166">
        <f>K82/L82</f>
        <v>1.7367549668874171E-2</v>
      </c>
      <c r="R82" s="170">
        <v>0.7</v>
      </c>
      <c r="S82" s="222">
        <v>5.8714869401408831E-3</v>
      </c>
    </row>
    <row r="83" spans="1:20" x14ac:dyDescent="0.25">
      <c r="A83" s="156"/>
      <c r="B83" s="163" t="s">
        <v>140</v>
      </c>
      <c r="C83" s="163" t="s">
        <v>176</v>
      </c>
      <c r="D83" s="167">
        <v>400</v>
      </c>
      <c r="E83" s="167">
        <v>200</v>
      </c>
      <c r="F83" s="167">
        <v>37.949999999999989</v>
      </c>
      <c r="G83" s="168">
        <v>111.5</v>
      </c>
      <c r="H83" s="209">
        <v>5.4964783869631264E-3</v>
      </c>
      <c r="I83" s="176">
        <v>40.01</v>
      </c>
      <c r="J83" s="177">
        <f t="shared" si="1"/>
        <v>28464.056281563244</v>
      </c>
      <c r="K83" s="165">
        <v>1087.4000000000001</v>
      </c>
      <c r="L83" s="165">
        <v>60360</v>
      </c>
      <c r="M83" s="165">
        <v>15.9</v>
      </c>
      <c r="N83" s="165">
        <v>199</v>
      </c>
      <c r="O83" s="165">
        <v>2</v>
      </c>
      <c r="P83" s="165">
        <f>N83*O83</f>
        <v>398</v>
      </c>
      <c r="Q83" s="166">
        <f>K83/L83</f>
        <v>1.8015241882041087E-2</v>
      </c>
      <c r="R83" s="170">
        <v>0.7</v>
      </c>
      <c r="S83" s="222">
        <v>6.9363393346901399E-3</v>
      </c>
    </row>
    <row r="84" spans="1:20" x14ac:dyDescent="0.25">
      <c r="A84" s="156"/>
      <c r="B84" s="163" t="s">
        <v>141</v>
      </c>
      <c r="C84" s="163" t="s">
        <v>176</v>
      </c>
      <c r="D84" s="167">
        <v>400</v>
      </c>
      <c r="E84" s="167">
        <v>200</v>
      </c>
      <c r="F84" s="167">
        <v>57.949999999999989</v>
      </c>
      <c r="G84" s="168">
        <v>111.5</v>
      </c>
      <c r="H84" s="209">
        <v>5.8178628855430486E-3</v>
      </c>
      <c r="I84" s="176">
        <v>40.01</v>
      </c>
      <c r="J84" s="177">
        <f t="shared" si="1"/>
        <v>28464.056281563244</v>
      </c>
      <c r="K84" s="165">
        <v>1087.4000000000001</v>
      </c>
      <c r="L84" s="165">
        <v>60360</v>
      </c>
      <c r="M84" s="165">
        <v>15.9</v>
      </c>
      <c r="N84" s="165">
        <v>199</v>
      </c>
      <c r="O84" s="165">
        <v>2</v>
      </c>
      <c r="P84" s="165">
        <f>N84*O84</f>
        <v>398</v>
      </c>
      <c r="Q84" s="166">
        <f>K84/L84</f>
        <v>1.8015241882041087E-2</v>
      </c>
      <c r="R84" s="170">
        <v>0.7</v>
      </c>
      <c r="S84" s="222">
        <v>6.1968340414048769E-3</v>
      </c>
    </row>
    <row r="85" spans="1:20" x14ac:dyDescent="0.25">
      <c r="A85" s="156"/>
      <c r="B85" s="163" t="s">
        <v>142</v>
      </c>
      <c r="C85" s="163" t="s">
        <v>176</v>
      </c>
      <c r="D85" s="167">
        <v>400</v>
      </c>
      <c r="E85" s="167">
        <v>200</v>
      </c>
      <c r="F85" s="167">
        <v>59.550000000000011</v>
      </c>
      <c r="G85" s="168">
        <v>108.30000000000001</v>
      </c>
      <c r="H85" s="209">
        <v>8.3419004259068872E-3</v>
      </c>
      <c r="I85" s="176">
        <v>35.75</v>
      </c>
      <c r="J85" s="177">
        <f t="shared" si="1"/>
        <v>26906.086671978148</v>
      </c>
      <c r="K85" s="165">
        <v>1052.2</v>
      </c>
      <c r="L85" s="165">
        <v>61020</v>
      </c>
      <c r="M85" s="165">
        <v>19.100000000000001</v>
      </c>
      <c r="N85" s="165">
        <v>284</v>
      </c>
      <c r="O85" s="165">
        <v>2</v>
      </c>
      <c r="P85" s="165">
        <f>N85*O85</f>
        <v>568</v>
      </c>
      <c r="Q85" s="166">
        <f>K85/L85</f>
        <v>1.7243526712553262E-2</v>
      </c>
      <c r="R85" s="170">
        <v>0.7</v>
      </c>
      <c r="S85" s="222">
        <v>6.5978122224362211E-3</v>
      </c>
    </row>
    <row r="86" spans="1:20" x14ac:dyDescent="0.25">
      <c r="A86" s="156"/>
      <c r="B86" s="163" t="s">
        <v>143</v>
      </c>
      <c r="C86" s="163" t="s">
        <v>176</v>
      </c>
      <c r="D86" s="167">
        <v>400</v>
      </c>
      <c r="E86" s="167">
        <v>200</v>
      </c>
      <c r="F86" s="167">
        <v>62.699999999999989</v>
      </c>
      <c r="G86" s="168">
        <v>102</v>
      </c>
      <c r="H86" s="209">
        <v>1.5120071153276014E-2</v>
      </c>
      <c r="I86" s="176">
        <v>35.75</v>
      </c>
      <c r="J86" s="177">
        <f t="shared" si="1"/>
        <v>26906.086671978148</v>
      </c>
      <c r="K86" s="165">
        <v>1090.4000000000001</v>
      </c>
      <c r="L86" s="165">
        <v>61940</v>
      </c>
      <c r="M86" s="165">
        <v>25.4</v>
      </c>
      <c r="N86" s="165">
        <v>510</v>
      </c>
      <c r="O86" s="165">
        <v>2</v>
      </c>
      <c r="P86" s="165">
        <f>N86*O86</f>
        <v>1020</v>
      </c>
      <c r="Q86" s="166">
        <f>K86/L86</f>
        <v>1.760413303196642E-2</v>
      </c>
      <c r="R86" s="170">
        <v>0.7</v>
      </c>
      <c r="S86" s="222">
        <v>6.6791139524625754E-3</v>
      </c>
    </row>
    <row r="87" spans="1:20" x14ac:dyDescent="0.25">
      <c r="A87" s="156"/>
      <c r="B87" s="163" t="s">
        <v>144</v>
      </c>
      <c r="C87" s="163" t="s">
        <v>176</v>
      </c>
      <c r="D87" s="167">
        <v>400</v>
      </c>
      <c r="E87" s="167">
        <v>200</v>
      </c>
      <c r="F87" s="167">
        <v>47.550000000000011</v>
      </c>
      <c r="G87" s="168">
        <v>54.150000000000006</v>
      </c>
      <c r="H87" s="209">
        <v>1.2086820825649028E-2</v>
      </c>
      <c r="I87" s="176">
        <v>35.75</v>
      </c>
      <c r="J87" s="177">
        <f t="shared" si="1"/>
        <v>26906.086671978148</v>
      </c>
      <c r="K87" s="165">
        <v>1052.2</v>
      </c>
      <c r="L87" s="165">
        <v>61020</v>
      </c>
      <c r="M87" s="165">
        <v>19.100000000000001</v>
      </c>
      <c r="N87" s="165">
        <v>284</v>
      </c>
      <c r="O87" s="165">
        <v>3</v>
      </c>
      <c r="P87" s="165">
        <f>N87*O87</f>
        <v>852</v>
      </c>
      <c r="Q87" s="166">
        <f>K87/L87</f>
        <v>1.7243526712553262E-2</v>
      </c>
      <c r="R87" s="170">
        <v>0.7</v>
      </c>
      <c r="S87" s="222">
        <v>4.6116933671004751E-3</v>
      </c>
    </row>
    <row r="88" spans="1:20" x14ac:dyDescent="0.25">
      <c r="A88" s="156"/>
      <c r="B88" s="163" t="s">
        <v>145</v>
      </c>
      <c r="C88" s="163" t="s">
        <v>176</v>
      </c>
      <c r="D88" s="167">
        <v>400</v>
      </c>
      <c r="E88" s="167">
        <v>200</v>
      </c>
      <c r="F88" s="167">
        <v>59.550000000000011</v>
      </c>
      <c r="G88" s="168">
        <v>54.150000000000006</v>
      </c>
      <c r="H88" s="209">
        <v>1.2512850638860332E-2</v>
      </c>
      <c r="I88" s="176">
        <v>35.75</v>
      </c>
      <c r="J88" s="177">
        <f t="shared" si="1"/>
        <v>26906.086671978148</v>
      </c>
      <c r="K88" s="165">
        <v>1052.2</v>
      </c>
      <c r="L88" s="165">
        <v>61020</v>
      </c>
      <c r="M88" s="165">
        <v>19.100000000000001</v>
      </c>
      <c r="N88" s="165">
        <v>284</v>
      </c>
      <c r="O88" s="165">
        <v>3</v>
      </c>
      <c r="P88" s="165">
        <f>N88*O88</f>
        <v>852</v>
      </c>
      <c r="Q88" s="166">
        <f>K88/L88</f>
        <v>1.7243526712553262E-2</v>
      </c>
      <c r="R88" s="170">
        <v>0.7</v>
      </c>
      <c r="S88" s="222">
        <v>5.3943830160047591E-3</v>
      </c>
    </row>
    <row r="89" spans="1:20" x14ac:dyDescent="0.25">
      <c r="A89" s="156"/>
      <c r="B89" s="163" t="s">
        <v>146</v>
      </c>
      <c r="C89" s="163" t="s">
        <v>176</v>
      </c>
      <c r="D89" s="167">
        <v>400</v>
      </c>
      <c r="E89" s="167">
        <v>200</v>
      </c>
      <c r="F89" s="167">
        <v>57.949999999999989</v>
      </c>
      <c r="G89" s="168">
        <v>55.75</v>
      </c>
      <c r="H89" s="209">
        <v>8.726794328314573E-3</v>
      </c>
      <c r="I89" s="176">
        <v>35.75</v>
      </c>
      <c r="J89" s="177">
        <f t="shared" si="1"/>
        <v>26906.086671978148</v>
      </c>
      <c r="K89" s="165">
        <v>1087.4000000000001</v>
      </c>
      <c r="L89" s="165">
        <v>60360</v>
      </c>
      <c r="M89" s="165">
        <v>15.9</v>
      </c>
      <c r="N89" s="165">
        <v>199</v>
      </c>
      <c r="O89" s="165">
        <v>3</v>
      </c>
      <c r="P89" s="165">
        <f>N89*O89</f>
        <v>597</v>
      </c>
      <c r="Q89" s="166">
        <f>K89/L89</f>
        <v>1.8015241882041087E-2</v>
      </c>
      <c r="R89" s="170">
        <v>0.7</v>
      </c>
      <c r="S89" s="222">
        <v>5.8700267611919753E-3</v>
      </c>
    </row>
    <row r="90" spans="1:20" x14ac:dyDescent="0.25">
      <c r="A90" s="156"/>
      <c r="B90" s="163" t="s">
        <v>147</v>
      </c>
      <c r="C90" s="163" t="s">
        <v>176</v>
      </c>
      <c r="D90" s="167">
        <v>400</v>
      </c>
      <c r="E90" s="167">
        <v>200</v>
      </c>
      <c r="F90" s="167">
        <v>57.949999999999989</v>
      </c>
      <c r="G90" s="168">
        <v>55.75</v>
      </c>
      <c r="H90" s="209">
        <v>8.726794328314573E-3</v>
      </c>
      <c r="I90" s="176">
        <v>35.75</v>
      </c>
      <c r="J90" s="177">
        <f t="shared" si="1"/>
        <v>26906.086671978148</v>
      </c>
      <c r="K90" s="165">
        <v>1087.4000000000001</v>
      </c>
      <c r="L90" s="165">
        <v>60360</v>
      </c>
      <c r="M90" s="165">
        <v>15.9</v>
      </c>
      <c r="N90" s="165">
        <v>199</v>
      </c>
      <c r="O90" s="165">
        <v>3</v>
      </c>
      <c r="P90" s="165">
        <f>N90*O90</f>
        <v>597</v>
      </c>
      <c r="Q90" s="166">
        <f>K90/L90</f>
        <v>1.8015241882041087E-2</v>
      </c>
      <c r="R90" s="170">
        <v>0.7</v>
      </c>
      <c r="S90" s="222">
        <v>5.8157912907530413E-3</v>
      </c>
    </row>
    <row r="91" spans="1:20" x14ac:dyDescent="0.25">
      <c r="A91" s="156"/>
      <c r="B91" s="163" t="s">
        <v>149</v>
      </c>
      <c r="C91" s="163" t="s">
        <v>176</v>
      </c>
      <c r="D91" s="167">
        <v>400</v>
      </c>
      <c r="E91" s="167">
        <v>200</v>
      </c>
      <c r="F91" s="167">
        <v>59.550000000000011</v>
      </c>
      <c r="G91" s="168">
        <v>108.30000000000001</v>
      </c>
      <c r="H91" s="209">
        <v>8.3419004259068872E-3</v>
      </c>
      <c r="I91" s="176">
        <v>70.84</v>
      </c>
      <c r="J91" s="177">
        <f t="shared" si="1"/>
        <v>37874.925742501466</v>
      </c>
      <c r="K91" s="165">
        <v>1052.2</v>
      </c>
      <c r="L91" s="165">
        <v>61020</v>
      </c>
      <c r="M91" s="165">
        <v>19.100000000000001</v>
      </c>
      <c r="N91" s="165">
        <v>284</v>
      </c>
      <c r="O91" s="165">
        <v>2</v>
      </c>
      <c r="P91" s="165">
        <f>N91*O91</f>
        <v>568</v>
      </c>
      <c r="Q91" s="166">
        <f>K91/L91</f>
        <v>1.7243526712553262E-2</v>
      </c>
      <c r="R91" s="170">
        <v>0.7</v>
      </c>
      <c r="S91" s="222">
        <v>3.4840791931341382E-3</v>
      </c>
    </row>
    <row r="92" spans="1:20" x14ac:dyDescent="0.25">
      <c r="A92" s="156"/>
      <c r="B92" s="163" t="s">
        <v>151</v>
      </c>
      <c r="C92" s="163" t="s">
        <v>176</v>
      </c>
      <c r="D92" s="167">
        <v>400</v>
      </c>
      <c r="E92" s="167">
        <v>200</v>
      </c>
      <c r="F92" s="167">
        <v>62.699999999999989</v>
      </c>
      <c r="G92" s="168">
        <v>102</v>
      </c>
      <c r="H92" s="209">
        <v>1.5120071153276014E-2</v>
      </c>
      <c r="I92" s="176">
        <v>70.84</v>
      </c>
      <c r="J92" s="177">
        <f t="shared" si="1"/>
        <v>37874.925742501466</v>
      </c>
      <c r="K92" s="165">
        <v>1090.4000000000001</v>
      </c>
      <c r="L92" s="165">
        <v>61940</v>
      </c>
      <c r="M92" s="165">
        <v>25.4</v>
      </c>
      <c r="N92" s="165">
        <v>510</v>
      </c>
      <c r="O92" s="165">
        <v>2</v>
      </c>
      <c r="P92" s="165">
        <f>N92*O92</f>
        <v>1020</v>
      </c>
      <c r="Q92" s="166">
        <f>K92/L92</f>
        <v>1.760413303196642E-2</v>
      </c>
      <c r="R92" s="170">
        <v>0.7</v>
      </c>
      <c r="S92" s="222">
        <v>3.1774299374975452E-3</v>
      </c>
    </row>
    <row r="93" spans="1:20" x14ac:dyDescent="0.25">
      <c r="A93" s="156"/>
      <c r="B93" s="163" t="s">
        <v>152</v>
      </c>
      <c r="C93" s="163" t="s">
        <v>176</v>
      </c>
      <c r="D93" s="167">
        <v>400</v>
      </c>
      <c r="E93" s="167">
        <v>200</v>
      </c>
      <c r="F93" s="167">
        <v>59.550000000000011</v>
      </c>
      <c r="G93" s="168">
        <v>54.150000000000006</v>
      </c>
      <c r="H93" s="209">
        <v>1.2512850638860332E-2</v>
      </c>
      <c r="I93" s="176">
        <v>70.84</v>
      </c>
      <c r="J93" s="177">
        <f t="shared" si="1"/>
        <v>37874.925742501466</v>
      </c>
      <c r="K93" s="165">
        <v>1052.2</v>
      </c>
      <c r="L93" s="165">
        <v>61020</v>
      </c>
      <c r="M93" s="165">
        <v>19.100000000000001</v>
      </c>
      <c r="N93" s="165">
        <v>284</v>
      </c>
      <c r="O93" s="165">
        <v>3</v>
      </c>
      <c r="P93" s="165">
        <f>N93*O93</f>
        <v>852</v>
      </c>
      <c r="Q93" s="166">
        <f>K93/L93</f>
        <v>1.7243526712553262E-2</v>
      </c>
      <c r="R93" s="170">
        <v>0.7</v>
      </c>
      <c r="S93" s="225">
        <v>5.2523723488850068E-3</v>
      </c>
    </row>
    <row r="94" spans="1:20" s="150" customFormat="1" x14ac:dyDescent="0.25">
      <c r="A94" s="156"/>
      <c r="B94" s="163" t="s">
        <v>178</v>
      </c>
      <c r="C94" s="163" t="s">
        <v>176</v>
      </c>
      <c r="D94" s="167">
        <v>400</v>
      </c>
      <c r="E94" s="167">
        <v>200</v>
      </c>
      <c r="F94" s="167">
        <v>45.949999999999989</v>
      </c>
      <c r="G94" s="168">
        <v>111.5</v>
      </c>
      <c r="H94" s="209">
        <v>5.6206750458974719E-3</v>
      </c>
      <c r="I94" s="176">
        <v>40.01</v>
      </c>
      <c r="J94" s="177">
        <f t="shared" si="1"/>
        <v>28464.056281563244</v>
      </c>
      <c r="K94" s="165">
        <v>1087.4000000000001</v>
      </c>
      <c r="L94" s="165">
        <v>60360</v>
      </c>
      <c r="M94" s="165">
        <v>15.9</v>
      </c>
      <c r="N94" s="165">
        <v>199</v>
      </c>
      <c r="O94" s="165">
        <v>2</v>
      </c>
      <c r="P94" s="165">
        <f>N94*O94</f>
        <v>398</v>
      </c>
      <c r="Q94" s="166">
        <f>K94/L94</f>
        <v>1.8015241882041087E-2</v>
      </c>
      <c r="R94" s="170">
        <v>0.5</v>
      </c>
      <c r="S94" s="225">
        <v>4.8901170082390026E-3</v>
      </c>
      <c r="T94"/>
    </row>
    <row r="95" spans="1:20" s="150" customFormat="1" x14ac:dyDescent="0.25">
      <c r="A95" s="156"/>
      <c r="B95" s="163" t="s">
        <v>178</v>
      </c>
      <c r="C95" s="163" t="s">
        <v>176</v>
      </c>
      <c r="D95" s="167">
        <v>400</v>
      </c>
      <c r="E95" s="167">
        <v>200</v>
      </c>
      <c r="F95" s="167">
        <v>45.949999999999989</v>
      </c>
      <c r="G95" s="168">
        <v>111.5</v>
      </c>
      <c r="H95" s="209">
        <v>5.6206750458974719E-3</v>
      </c>
      <c r="I95" s="176">
        <v>40.01</v>
      </c>
      <c r="J95" s="177">
        <f t="shared" si="1"/>
        <v>28464.056281563244</v>
      </c>
      <c r="K95" s="165">
        <v>1087.4000000000001</v>
      </c>
      <c r="L95" s="165">
        <v>60360</v>
      </c>
      <c r="M95" s="165">
        <v>15.9</v>
      </c>
      <c r="N95" s="165">
        <v>199</v>
      </c>
      <c r="O95" s="165">
        <v>2</v>
      </c>
      <c r="P95" s="165">
        <f>N95*O95</f>
        <v>398</v>
      </c>
      <c r="Q95" s="166">
        <f>K95/L95</f>
        <v>1.8015241882041087E-2</v>
      </c>
      <c r="R95" s="170">
        <v>0.6</v>
      </c>
      <c r="S95" s="225">
        <v>5.3732023345385901E-3</v>
      </c>
    </row>
    <row r="96" spans="1:20" s="150" customFormat="1" x14ac:dyDescent="0.25">
      <c r="A96" s="156"/>
      <c r="B96" s="163" t="s">
        <v>178</v>
      </c>
      <c r="C96" s="163" t="s">
        <v>176</v>
      </c>
      <c r="D96" s="167">
        <v>400</v>
      </c>
      <c r="E96" s="167">
        <v>200</v>
      </c>
      <c r="F96" s="167">
        <v>45.949999999999989</v>
      </c>
      <c r="G96" s="168">
        <v>111.5</v>
      </c>
      <c r="H96" s="209">
        <v>5.6206750458974719E-3</v>
      </c>
      <c r="I96" s="176">
        <v>40.01</v>
      </c>
      <c r="J96" s="177">
        <f t="shared" si="1"/>
        <v>28464.056281563244</v>
      </c>
      <c r="K96" s="165">
        <v>1087.4000000000001</v>
      </c>
      <c r="L96" s="165">
        <v>60360</v>
      </c>
      <c r="M96" s="165">
        <v>15.9</v>
      </c>
      <c r="N96" s="165">
        <v>199</v>
      </c>
      <c r="O96" s="165">
        <v>2</v>
      </c>
      <c r="P96" s="165">
        <f>N96*O96</f>
        <v>398</v>
      </c>
      <c r="Q96" s="166">
        <f>K96/L96</f>
        <v>1.8015241882041087E-2</v>
      </c>
      <c r="R96" s="170">
        <v>0.7</v>
      </c>
      <c r="S96" s="225">
        <v>5.8991507111997741E-3</v>
      </c>
    </row>
    <row r="97" spans="1:19" s="151" customFormat="1" x14ac:dyDescent="0.25">
      <c r="A97" s="156"/>
      <c r="B97" s="163" t="s">
        <v>149</v>
      </c>
      <c r="C97" s="163" t="s">
        <v>176</v>
      </c>
      <c r="D97" s="167">
        <v>400</v>
      </c>
      <c r="E97" s="167">
        <v>200</v>
      </c>
      <c r="F97" s="167">
        <v>59.550000000000011</v>
      </c>
      <c r="G97" s="168">
        <v>108.30000000000001</v>
      </c>
      <c r="H97" s="209">
        <v>8.3419004259068872E-3</v>
      </c>
      <c r="I97" s="176">
        <v>70.84</v>
      </c>
      <c r="J97" s="177">
        <f t="shared" si="1"/>
        <v>37874.925742501466</v>
      </c>
      <c r="K97" s="165">
        <v>1052.2</v>
      </c>
      <c r="L97" s="165">
        <v>61020</v>
      </c>
      <c r="M97" s="165">
        <v>19.100000000000001</v>
      </c>
      <c r="N97" s="165">
        <v>284</v>
      </c>
      <c r="O97" s="165">
        <v>2</v>
      </c>
      <c r="P97" s="165">
        <f>N97*O97</f>
        <v>568</v>
      </c>
      <c r="Q97" s="166">
        <f>K97/L97</f>
        <v>1.7243526712553262E-2</v>
      </c>
      <c r="R97" s="170">
        <v>0.7</v>
      </c>
      <c r="S97" s="225">
        <v>3.4733943169593094E-3</v>
      </c>
    </row>
    <row r="98" spans="1:19" s="151" customFormat="1" x14ac:dyDescent="0.25">
      <c r="A98" s="156"/>
      <c r="B98" s="163" t="s">
        <v>151</v>
      </c>
      <c r="C98" s="163" t="s">
        <v>176</v>
      </c>
      <c r="D98" s="167">
        <v>400</v>
      </c>
      <c r="E98" s="167">
        <v>200</v>
      </c>
      <c r="F98" s="167">
        <v>62.699999999999989</v>
      </c>
      <c r="G98" s="168">
        <v>102</v>
      </c>
      <c r="H98" s="209">
        <v>1.5120071153276014E-2</v>
      </c>
      <c r="I98" s="176">
        <v>70.84</v>
      </c>
      <c r="J98" s="177">
        <f t="shared" si="1"/>
        <v>37874.925742501466</v>
      </c>
      <c r="K98" s="165">
        <v>1090.4000000000001</v>
      </c>
      <c r="L98" s="165">
        <v>61940</v>
      </c>
      <c r="M98" s="165">
        <v>25.4</v>
      </c>
      <c r="N98" s="165">
        <v>510</v>
      </c>
      <c r="O98" s="165">
        <v>2</v>
      </c>
      <c r="P98" s="165">
        <f>N98*O98</f>
        <v>1020</v>
      </c>
      <c r="Q98" s="166">
        <f>K98/L98</f>
        <v>1.760413303196642E-2</v>
      </c>
      <c r="R98" s="170">
        <v>0.7</v>
      </c>
      <c r="S98" s="225">
        <v>2.780798878549217E-3</v>
      </c>
    </row>
    <row r="99" spans="1:19" s="151" customFormat="1" x14ac:dyDescent="0.25">
      <c r="A99" s="156"/>
      <c r="B99" s="163" t="s">
        <v>152</v>
      </c>
      <c r="C99" s="163" t="s">
        <v>176</v>
      </c>
      <c r="D99" s="167">
        <v>400</v>
      </c>
      <c r="E99" s="167">
        <v>200</v>
      </c>
      <c r="F99" s="167">
        <v>59.550000000000011</v>
      </c>
      <c r="G99" s="168">
        <v>54.150000000000006</v>
      </c>
      <c r="H99" s="209">
        <v>1.2512850638860332E-2</v>
      </c>
      <c r="I99" s="176">
        <v>70.84</v>
      </c>
      <c r="J99" s="177">
        <f t="shared" si="1"/>
        <v>37874.925742501466</v>
      </c>
      <c r="K99" s="165">
        <v>1052.2</v>
      </c>
      <c r="L99" s="165">
        <v>61020</v>
      </c>
      <c r="M99" s="165">
        <v>19.100000000000001</v>
      </c>
      <c r="N99" s="165">
        <v>284</v>
      </c>
      <c r="O99" s="165">
        <v>3</v>
      </c>
      <c r="P99" s="165">
        <f>N99*O99</f>
        <v>852</v>
      </c>
      <c r="Q99" s="166">
        <f>K99/L99</f>
        <v>1.7243526712553262E-2</v>
      </c>
      <c r="R99" s="170">
        <v>0.7</v>
      </c>
      <c r="S99" s="225">
        <v>3.416679531511123E-3</v>
      </c>
    </row>
    <row r="100" spans="1:19" s="152" customFormat="1" x14ac:dyDescent="0.25">
      <c r="A100" s="158"/>
      <c r="B100" s="163" t="s">
        <v>149</v>
      </c>
      <c r="C100" s="163" t="s">
        <v>176</v>
      </c>
      <c r="D100" s="167">
        <v>400</v>
      </c>
      <c r="E100" s="167">
        <v>200</v>
      </c>
      <c r="F100" s="167">
        <v>59.550000000000011</v>
      </c>
      <c r="G100" s="168">
        <v>108.30000000000001</v>
      </c>
      <c r="H100" s="209">
        <v>8.3419004259068872E-3</v>
      </c>
      <c r="I100" s="176">
        <v>70.84</v>
      </c>
      <c r="J100" s="177">
        <f t="shared" si="1"/>
        <v>37874.925742501466</v>
      </c>
      <c r="K100" s="165">
        <v>1052.2</v>
      </c>
      <c r="L100" s="165">
        <v>61020</v>
      </c>
      <c r="M100" s="165">
        <v>19.100000000000001</v>
      </c>
      <c r="N100" s="165">
        <v>284</v>
      </c>
      <c r="O100" s="165">
        <v>2</v>
      </c>
      <c r="P100" s="165">
        <f>N100*O100</f>
        <v>568</v>
      </c>
      <c r="Q100" s="166">
        <f>K100/L100</f>
        <v>1.7243526712553262E-2</v>
      </c>
      <c r="R100" s="170">
        <v>0.95</v>
      </c>
      <c r="S100" s="225">
        <v>4.1403342674032322E-3</v>
      </c>
    </row>
    <row r="101" spans="1:19" s="152" customFormat="1" x14ac:dyDescent="0.25">
      <c r="A101" s="158"/>
      <c r="B101" s="163" t="s">
        <v>151</v>
      </c>
      <c r="C101" s="163" t="s">
        <v>176</v>
      </c>
      <c r="D101" s="167">
        <v>400</v>
      </c>
      <c r="E101" s="167">
        <v>200</v>
      </c>
      <c r="F101" s="167">
        <v>62.699999999999989</v>
      </c>
      <c r="G101" s="168">
        <v>102</v>
      </c>
      <c r="H101" s="209">
        <v>1.5120071153276014E-2</v>
      </c>
      <c r="I101" s="176">
        <v>70.84</v>
      </c>
      <c r="J101" s="177">
        <f t="shared" si="1"/>
        <v>37874.925742501466</v>
      </c>
      <c r="K101" s="165">
        <v>1090.4000000000001</v>
      </c>
      <c r="L101" s="165">
        <v>61940</v>
      </c>
      <c r="M101" s="165">
        <v>25.4</v>
      </c>
      <c r="N101" s="165">
        <v>510</v>
      </c>
      <c r="O101" s="165">
        <v>2</v>
      </c>
      <c r="P101" s="165">
        <f>N101*O101</f>
        <v>1020</v>
      </c>
      <c r="Q101" s="166">
        <f>K101/L101</f>
        <v>1.760413303196642E-2</v>
      </c>
      <c r="R101" s="170">
        <v>0.95</v>
      </c>
      <c r="S101" s="225">
        <v>4.085568932773241E-3</v>
      </c>
    </row>
    <row r="102" spans="1:19" s="152" customFormat="1" x14ac:dyDescent="0.25">
      <c r="A102" s="158"/>
      <c r="B102" s="163" t="s">
        <v>152</v>
      </c>
      <c r="C102" s="163" t="s">
        <v>176</v>
      </c>
      <c r="D102" s="167">
        <v>400</v>
      </c>
      <c r="E102" s="167">
        <v>200</v>
      </c>
      <c r="F102" s="167">
        <v>59.550000000000011</v>
      </c>
      <c r="G102" s="168">
        <v>54.150000000000006</v>
      </c>
      <c r="H102" s="209">
        <v>1.2512850638860332E-2</v>
      </c>
      <c r="I102" s="176">
        <v>70.84</v>
      </c>
      <c r="J102" s="177">
        <f t="shared" si="1"/>
        <v>37874.925742501466</v>
      </c>
      <c r="K102" s="165">
        <v>1052.2</v>
      </c>
      <c r="L102" s="165">
        <v>61020</v>
      </c>
      <c r="M102" s="165">
        <v>19.100000000000001</v>
      </c>
      <c r="N102" s="165">
        <v>284</v>
      </c>
      <c r="O102" s="165">
        <v>3</v>
      </c>
      <c r="P102" s="165">
        <f>N102*O102</f>
        <v>852</v>
      </c>
      <c r="Q102" s="166">
        <f>K102/L102</f>
        <v>1.7243526712553262E-2</v>
      </c>
      <c r="R102" s="170">
        <v>0.95</v>
      </c>
      <c r="S102" s="225">
        <v>1.0855695108289695E-2</v>
      </c>
    </row>
    <row r="103" spans="1:19" x14ac:dyDescent="0.25">
      <c r="A103" s="156" t="s">
        <v>193</v>
      </c>
      <c r="B103" s="163" t="s">
        <v>180</v>
      </c>
      <c r="C103" s="163" t="s">
        <v>24</v>
      </c>
      <c r="D103" s="167">
        <v>356</v>
      </c>
      <c r="E103" s="167">
        <v>200</v>
      </c>
      <c r="F103" s="167">
        <v>31.350000000000023</v>
      </c>
      <c r="G103" s="168">
        <v>111.89999999999999</v>
      </c>
      <c r="H103" s="209">
        <v>3.9735099337748344E-3</v>
      </c>
      <c r="I103" s="176">
        <v>42.6</v>
      </c>
      <c r="J103" s="177">
        <f t="shared" si="1"/>
        <v>29370.903969745297</v>
      </c>
      <c r="K103" s="165">
        <v>804.1</v>
      </c>
      <c r="L103" s="165">
        <v>50150</v>
      </c>
      <c r="M103" s="165">
        <v>12.7</v>
      </c>
      <c r="N103" s="165">
        <v>129</v>
      </c>
      <c r="O103" s="165">
        <v>2</v>
      </c>
      <c r="P103" s="165">
        <f>N103*O103</f>
        <v>258</v>
      </c>
      <c r="Q103" s="166">
        <f>K103/L103</f>
        <v>1.6033898305084747E-2</v>
      </c>
      <c r="R103" s="170">
        <v>0.7</v>
      </c>
      <c r="S103" s="225">
        <v>6.8681942975194789E-3</v>
      </c>
    </row>
    <row r="104" spans="1:19" ht="15" customHeight="1" x14ac:dyDescent="0.25">
      <c r="A104" s="156"/>
      <c r="B104" s="163" t="s">
        <v>182</v>
      </c>
      <c r="C104" s="163" t="s">
        <v>24</v>
      </c>
      <c r="D104" s="167">
        <v>356</v>
      </c>
      <c r="E104" s="167">
        <v>200</v>
      </c>
      <c r="F104" s="167">
        <v>31.350000000000023</v>
      </c>
      <c r="G104" s="168">
        <v>111.89999999999999</v>
      </c>
      <c r="H104" s="209">
        <v>3.9735099337748344E-3</v>
      </c>
      <c r="I104" s="176">
        <v>42.6</v>
      </c>
      <c r="J104" s="177">
        <f t="shared" si="1"/>
        <v>29370.903969745297</v>
      </c>
      <c r="K104" s="165">
        <v>804.1</v>
      </c>
      <c r="L104" s="165">
        <v>50150</v>
      </c>
      <c r="M104" s="165">
        <v>12.7</v>
      </c>
      <c r="N104" s="165">
        <v>129</v>
      </c>
      <c r="O104" s="165">
        <v>2</v>
      </c>
      <c r="P104" s="165">
        <f>N104*O104</f>
        <v>258</v>
      </c>
      <c r="Q104" s="166">
        <f>K104/L104</f>
        <v>1.6033898305084747E-2</v>
      </c>
      <c r="R104" s="170">
        <v>0.7</v>
      </c>
      <c r="S104" s="225">
        <v>5.4304848068992776E-3</v>
      </c>
    </row>
    <row r="105" spans="1:19" x14ac:dyDescent="0.25">
      <c r="A105" s="156"/>
      <c r="B105" s="163" t="s">
        <v>183</v>
      </c>
      <c r="C105" s="163" t="s">
        <v>24</v>
      </c>
      <c r="D105" s="167">
        <v>356</v>
      </c>
      <c r="E105" s="167">
        <v>200</v>
      </c>
      <c r="F105" s="167">
        <v>31.350000000000023</v>
      </c>
      <c r="G105" s="168">
        <v>111.89999999999999</v>
      </c>
      <c r="H105" s="209">
        <v>3.9735099337748344E-3</v>
      </c>
      <c r="I105" s="176">
        <v>42.6</v>
      </c>
      <c r="J105" s="177">
        <f t="shared" si="1"/>
        <v>29370.903969745297</v>
      </c>
      <c r="K105" s="165">
        <v>804.1</v>
      </c>
      <c r="L105" s="165">
        <v>50150</v>
      </c>
      <c r="M105" s="165">
        <v>12.7</v>
      </c>
      <c r="N105" s="165">
        <v>129</v>
      </c>
      <c r="O105" s="165">
        <v>2</v>
      </c>
      <c r="P105" s="165">
        <f>N105*O105</f>
        <v>258</v>
      </c>
      <c r="Q105" s="166">
        <f>K105/L105</f>
        <v>1.6033898305084747E-2</v>
      </c>
      <c r="R105" s="170">
        <v>0.7</v>
      </c>
      <c r="S105" s="225">
        <v>5.8605783168149588E-3</v>
      </c>
    </row>
    <row r="106" spans="1:19" x14ac:dyDescent="0.25">
      <c r="A106" s="156"/>
      <c r="B106" s="163" t="s">
        <v>184</v>
      </c>
      <c r="C106" s="163" t="s">
        <v>176</v>
      </c>
      <c r="D106" s="167">
        <v>356</v>
      </c>
      <c r="E106" s="167">
        <v>200</v>
      </c>
      <c r="F106" s="167">
        <v>31.350000000000023</v>
      </c>
      <c r="G106" s="168">
        <v>111.89999999999999</v>
      </c>
      <c r="H106" s="209">
        <v>3.9735099337748344E-3</v>
      </c>
      <c r="I106" s="176">
        <v>42.6</v>
      </c>
      <c r="J106" s="177">
        <f t="shared" si="1"/>
        <v>29370.903969745297</v>
      </c>
      <c r="K106" s="165">
        <v>1040.5999999999999</v>
      </c>
      <c r="L106" s="165">
        <v>58520</v>
      </c>
      <c r="M106" s="165">
        <v>12.7</v>
      </c>
      <c r="N106" s="165">
        <v>129</v>
      </c>
      <c r="O106" s="165">
        <v>2</v>
      </c>
      <c r="P106" s="165">
        <f>N106*O106</f>
        <v>258</v>
      </c>
      <c r="Q106" s="166">
        <f>K106/L106</f>
        <v>1.7781954887218045E-2</v>
      </c>
      <c r="R106" s="170">
        <v>0.7</v>
      </c>
      <c r="S106" s="225">
        <v>6.2598285102631827E-3</v>
      </c>
    </row>
    <row r="107" spans="1:19" x14ac:dyDescent="0.25">
      <c r="A107" s="156"/>
      <c r="B107" s="163" t="s">
        <v>181</v>
      </c>
      <c r="C107" s="163" t="s">
        <v>176</v>
      </c>
      <c r="D107" s="167">
        <v>356</v>
      </c>
      <c r="E107" s="167">
        <v>200</v>
      </c>
      <c r="F107" s="167">
        <v>31.350000000000023</v>
      </c>
      <c r="G107" s="168">
        <v>111.89999999999999</v>
      </c>
      <c r="H107" s="209">
        <v>3.9735099337748344E-3</v>
      </c>
      <c r="I107" s="176">
        <v>42.6</v>
      </c>
      <c r="J107" s="177">
        <f t="shared" si="1"/>
        <v>29370.903969745297</v>
      </c>
      <c r="K107" s="165">
        <v>1040.5999999999999</v>
      </c>
      <c r="L107" s="165">
        <v>58520</v>
      </c>
      <c r="M107" s="165">
        <v>12.7</v>
      </c>
      <c r="N107" s="165">
        <v>129</v>
      </c>
      <c r="O107" s="165">
        <v>2</v>
      </c>
      <c r="P107" s="165">
        <f>N107*O107</f>
        <v>258</v>
      </c>
      <c r="Q107" s="166">
        <f>K107/L107</f>
        <v>1.7781954887218045E-2</v>
      </c>
      <c r="R107" s="170">
        <v>0.7</v>
      </c>
      <c r="S107" s="222">
        <v>4.667688504551082E-3</v>
      </c>
    </row>
    <row r="108" spans="1:19" s="1" customFormat="1" x14ac:dyDescent="0.25">
      <c r="A108" s="156"/>
      <c r="B108" s="163" t="s">
        <v>81</v>
      </c>
      <c r="C108" s="163" t="s">
        <v>176</v>
      </c>
      <c r="D108" s="167">
        <v>400</v>
      </c>
      <c r="E108" s="167">
        <v>200</v>
      </c>
      <c r="F108" s="167">
        <v>57.949999999999989</v>
      </c>
      <c r="G108" s="168">
        <v>57.05</v>
      </c>
      <c r="H108" s="209">
        <v>1.4544657213857622E-2</v>
      </c>
      <c r="I108" s="176">
        <v>33.799999999999997</v>
      </c>
      <c r="J108" s="177">
        <f t="shared" ref="J108:J112" si="2">4500*(I108)^0.5</f>
        <v>26161.995336747539</v>
      </c>
      <c r="K108" s="165">
        <v>1000</v>
      </c>
      <c r="L108" s="165">
        <v>59500</v>
      </c>
      <c r="M108" s="165">
        <v>15.9</v>
      </c>
      <c r="N108" s="165">
        <v>199</v>
      </c>
      <c r="O108" s="165">
        <v>5</v>
      </c>
      <c r="P108" s="165">
        <f>N108*O108</f>
        <v>995</v>
      </c>
      <c r="Q108" s="166">
        <f>K108/L108</f>
        <v>1.680672268907563E-2</v>
      </c>
      <c r="R108" s="170">
        <v>0.84</v>
      </c>
      <c r="S108" s="222">
        <v>5.4699522232131556E-3</v>
      </c>
    </row>
    <row r="109" spans="1:19" x14ac:dyDescent="0.25">
      <c r="A109" s="156"/>
      <c r="B109" s="163" t="s">
        <v>38</v>
      </c>
      <c r="C109" s="163" t="s">
        <v>176</v>
      </c>
      <c r="D109" s="167">
        <v>400</v>
      </c>
      <c r="E109" s="167">
        <v>200</v>
      </c>
      <c r="F109" s="167">
        <v>57.949999999999989</v>
      </c>
      <c r="G109" s="168">
        <v>57.05</v>
      </c>
      <c r="H109" s="209">
        <v>1.4544657213857622E-2</v>
      </c>
      <c r="I109" s="176">
        <v>73.400000000000006</v>
      </c>
      <c r="J109" s="177">
        <f t="shared" si="2"/>
        <v>38553.209983087007</v>
      </c>
      <c r="K109" s="165">
        <v>1000</v>
      </c>
      <c r="L109" s="165">
        <v>59500</v>
      </c>
      <c r="M109" s="165">
        <v>15.9</v>
      </c>
      <c r="N109" s="165">
        <v>199</v>
      </c>
      <c r="O109" s="165">
        <v>5</v>
      </c>
      <c r="P109" s="165">
        <f>N109*O109</f>
        <v>995</v>
      </c>
      <c r="Q109" s="166">
        <f>K109/L109</f>
        <v>1.680672268907563E-2</v>
      </c>
      <c r="R109" s="170">
        <v>0.75</v>
      </c>
      <c r="S109" s="222">
        <v>4.0852678762127543E-3</v>
      </c>
    </row>
    <row r="110" spans="1:19" s="1" customFormat="1" x14ac:dyDescent="0.25">
      <c r="A110" s="156"/>
      <c r="B110" s="163" t="s">
        <v>82</v>
      </c>
      <c r="C110" s="163" t="s">
        <v>176</v>
      </c>
      <c r="D110" s="167">
        <v>400</v>
      </c>
      <c r="E110" s="167">
        <v>200</v>
      </c>
      <c r="F110" s="167">
        <v>57.949999999999989</v>
      </c>
      <c r="G110" s="168">
        <v>57.05</v>
      </c>
      <c r="H110" s="209">
        <v>1.4544657213857622E-2</v>
      </c>
      <c r="I110" s="176">
        <v>33.83</v>
      </c>
      <c r="J110" s="177">
        <f t="shared" si="2"/>
        <v>26173.603114588561</v>
      </c>
      <c r="K110" s="165">
        <v>1000</v>
      </c>
      <c r="L110" s="165">
        <v>59500</v>
      </c>
      <c r="M110" s="165">
        <v>15.9</v>
      </c>
      <c r="N110" s="165">
        <v>199</v>
      </c>
      <c r="O110" s="165">
        <v>5</v>
      </c>
      <c r="P110" s="165">
        <f>N110*O110</f>
        <v>995</v>
      </c>
      <c r="Q110" s="166">
        <f>K110/L110</f>
        <v>1.680672268907563E-2</v>
      </c>
      <c r="R110" s="170">
        <v>0.49</v>
      </c>
      <c r="S110" s="222">
        <v>2.4583805103953185E-3</v>
      </c>
    </row>
    <row r="111" spans="1:19" s="1" customFormat="1" x14ac:dyDescent="0.25">
      <c r="A111" s="156"/>
      <c r="B111" s="163" t="s">
        <v>30</v>
      </c>
      <c r="C111" s="163" t="s">
        <v>176</v>
      </c>
      <c r="D111" s="167">
        <v>400</v>
      </c>
      <c r="E111" s="167">
        <v>200</v>
      </c>
      <c r="F111" s="167">
        <v>57.949999999999989</v>
      </c>
      <c r="G111" s="168">
        <v>114.1</v>
      </c>
      <c r="H111" s="209">
        <v>5.8178628855430486E-3</v>
      </c>
      <c r="I111" s="176">
        <v>33.83</v>
      </c>
      <c r="J111" s="177">
        <f t="shared" si="2"/>
        <v>26173.603114588561</v>
      </c>
      <c r="K111" s="165">
        <v>1000</v>
      </c>
      <c r="L111" s="165">
        <v>59500</v>
      </c>
      <c r="M111" s="165">
        <v>15.9</v>
      </c>
      <c r="N111" s="165">
        <v>199</v>
      </c>
      <c r="O111" s="165">
        <v>2</v>
      </c>
      <c r="P111" s="165">
        <f>N111*O111</f>
        <v>398</v>
      </c>
      <c r="Q111" s="166">
        <f>K111/L111</f>
        <v>1.680672268907563E-2</v>
      </c>
      <c r="R111" s="170">
        <v>0.76</v>
      </c>
      <c r="S111" s="222">
        <v>4.2731556748328526E-3</v>
      </c>
    </row>
    <row r="112" spans="1:19" s="1" customFormat="1" x14ac:dyDescent="0.25">
      <c r="A112" s="156"/>
      <c r="B112" s="163" t="s">
        <v>34</v>
      </c>
      <c r="C112" s="163" t="s">
        <v>176</v>
      </c>
      <c r="D112" s="167">
        <v>400</v>
      </c>
      <c r="E112" s="167">
        <v>200</v>
      </c>
      <c r="F112" s="167">
        <v>62.699999999999989</v>
      </c>
      <c r="G112" s="168">
        <v>104.6</v>
      </c>
      <c r="H112" s="209">
        <v>1.5120071153276014E-2</v>
      </c>
      <c r="I112" s="176">
        <v>33.799999999999997</v>
      </c>
      <c r="J112" s="177">
        <f t="shared" si="2"/>
        <v>26161.995336747539</v>
      </c>
      <c r="K112" s="165">
        <v>1000</v>
      </c>
      <c r="L112" s="165">
        <v>60300</v>
      </c>
      <c r="M112" s="165">
        <v>25.4</v>
      </c>
      <c r="N112" s="165">
        <v>510</v>
      </c>
      <c r="O112" s="165">
        <v>2</v>
      </c>
      <c r="P112" s="165">
        <f>N112*O112</f>
        <v>1020</v>
      </c>
      <c r="Q112" s="166">
        <f>K112/L112</f>
        <v>1.658374792703151E-2</v>
      </c>
      <c r="R112" s="170">
        <v>0.56000000000000005</v>
      </c>
      <c r="S112" s="222">
        <v>2.2448351073220871E-3</v>
      </c>
    </row>
    <row r="113" spans="1:19" x14ac:dyDescent="0.25">
      <c r="A113" s="156"/>
      <c r="B113" s="163" t="s">
        <v>39</v>
      </c>
      <c r="C113" s="163" t="s">
        <v>176</v>
      </c>
      <c r="D113" s="167">
        <v>400</v>
      </c>
      <c r="E113" s="167">
        <v>200</v>
      </c>
      <c r="F113" s="167">
        <v>62.699999999999989</v>
      </c>
      <c r="G113" s="168">
        <v>104.6</v>
      </c>
      <c r="H113" s="209">
        <v>1.5120071153276014E-2</v>
      </c>
      <c r="I113" s="176">
        <v>73.400000000000006</v>
      </c>
      <c r="J113" s="177">
        <f>4500*(I113)^0.5</f>
        <v>38553.209983087007</v>
      </c>
      <c r="K113" s="165">
        <v>1000</v>
      </c>
      <c r="L113" s="165">
        <v>60300</v>
      </c>
      <c r="M113" s="165">
        <v>25.4</v>
      </c>
      <c r="N113" s="165">
        <v>510</v>
      </c>
      <c r="O113" s="165">
        <v>2</v>
      </c>
      <c r="P113" s="165">
        <f>N113*O113</f>
        <v>1020</v>
      </c>
      <c r="Q113" s="166">
        <f>K113/L113</f>
        <v>1.658374792703151E-2</v>
      </c>
      <c r="R113" s="170">
        <v>0.66</v>
      </c>
      <c r="S113" s="222">
        <v>3.5928204663497991E-3</v>
      </c>
    </row>
    <row r="114" spans="1:19" x14ac:dyDescent="0.25">
      <c r="A114" s="156"/>
      <c r="B114" s="163" t="s">
        <v>185</v>
      </c>
      <c r="C114" s="163" t="s">
        <v>176</v>
      </c>
      <c r="D114" s="167">
        <v>400</v>
      </c>
      <c r="E114" s="167">
        <v>200</v>
      </c>
      <c r="F114" s="167">
        <v>37.949999999999989</v>
      </c>
      <c r="G114" s="168">
        <v>55.75</v>
      </c>
      <c r="H114" s="209">
        <v>8.2447175804446892E-3</v>
      </c>
      <c r="I114" s="176">
        <v>40.01</v>
      </c>
      <c r="J114" s="177">
        <f t="shared" ref="J114:J128" si="3">4500*(I114)^0.5</f>
        <v>28464.056281563244</v>
      </c>
      <c r="K114" s="165">
        <v>1087.4000000000001</v>
      </c>
      <c r="L114" s="165">
        <v>60360</v>
      </c>
      <c r="M114" s="165">
        <v>15.9</v>
      </c>
      <c r="N114" s="165">
        <v>199</v>
      </c>
      <c r="O114" s="165">
        <v>3</v>
      </c>
      <c r="P114" s="165">
        <f>N114*O114</f>
        <v>597</v>
      </c>
      <c r="Q114" s="166">
        <f>K114/L114</f>
        <v>1.8015241882041087E-2</v>
      </c>
      <c r="R114" s="170">
        <v>0.5</v>
      </c>
      <c r="S114" s="222">
        <v>4.0465259294706624E-3</v>
      </c>
    </row>
    <row r="115" spans="1:19" x14ac:dyDescent="0.25">
      <c r="A115" s="156"/>
      <c r="B115" s="163" t="s">
        <v>186</v>
      </c>
      <c r="C115" s="163" t="s">
        <v>176</v>
      </c>
      <c r="D115" s="167">
        <v>400</v>
      </c>
      <c r="E115" s="167">
        <v>200</v>
      </c>
      <c r="F115" s="167">
        <v>37.949999999999989</v>
      </c>
      <c r="G115" s="168">
        <v>111.5</v>
      </c>
      <c r="H115" s="209">
        <v>1.0992956773926253E-2</v>
      </c>
      <c r="I115" s="176">
        <v>35.75</v>
      </c>
      <c r="J115" s="177">
        <f t="shared" si="3"/>
        <v>26906.086671978148</v>
      </c>
      <c r="K115" s="165">
        <v>1087.4000000000001</v>
      </c>
      <c r="L115" s="165">
        <v>60360</v>
      </c>
      <c r="M115" s="165">
        <v>15.9</v>
      </c>
      <c r="N115" s="165">
        <v>199</v>
      </c>
      <c r="O115" s="165">
        <v>4</v>
      </c>
      <c r="P115" s="165">
        <f>N115*O115</f>
        <v>796</v>
      </c>
      <c r="Q115" s="166">
        <f>K115/L115</f>
        <v>1.8015241882041087E-2</v>
      </c>
      <c r="R115" s="170">
        <v>0.5</v>
      </c>
      <c r="S115" s="222">
        <v>5.186234823621759E-3</v>
      </c>
    </row>
    <row r="116" spans="1:19" x14ac:dyDescent="0.25">
      <c r="A116" s="156"/>
      <c r="B116" s="163" t="s">
        <v>187</v>
      </c>
      <c r="C116" s="163" t="s">
        <v>176</v>
      </c>
      <c r="D116" s="167">
        <v>400</v>
      </c>
      <c r="E116" s="167">
        <v>200</v>
      </c>
      <c r="F116" s="167">
        <v>57.949999999999989</v>
      </c>
      <c r="G116" s="168">
        <v>55.75</v>
      </c>
      <c r="H116" s="209">
        <v>1.4544657213857622E-2</v>
      </c>
      <c r="I116" s="176">
        <v>35.75</v>
      </c>
      <c r="J116" s="177">
        <f t="shared" si="3"/>
        <v>26906.086671978148</v>
      </c>
      <c r="K116" s="165">
        <v>1087.4000000000001</v>
      </c>
      <c r="L116" s="165">
        <v>60360</v>
      </c>
      <c r="M116" s="165">
        <v>15.9</v>
      </c>
      <c r="N116" s="165">
        <v>199</v>
      </c>
      <c r="O116" s="165">
        <v>5</v>
      </c>
      <c r="P116" s="165">
        <f>N116*O116</f>
        <v>995</v>
      </c>
      <c r="Q116" s="166">
        <f>K116/L116</f>
        <v>1.8015241882041087E-2</v>
      </c>
      <c r="R116" s="170">
        <v>0.5</v>
      </c>
      <c r="S116" s="222">
        <v>4.4184836616031342E-3</v>
      </c>
    </row>
    <row r="117" spans="1:19" x14ac:dyDescent="0.25">
      <c r="A117" s="156"/>
      <c r="B117" s="163" t="s">
        <v>188</v>
      </c>
      <c r="C117" s="163" t="s">
        <v>176</v>
      </c>
      <c r="D117" s="167">
        <v>400</v>
      </c>
      <c r="E117" s="167">
        <v>200</v>
      </c>
      <c r="F117" s="167">
        <v>47.550000000000011</v>
      </c>
      <c r="G117" s="168">
        <v>54.150000000000006</v>
      </c>
      <c r="H117" s="209">
        <v>1.2086820825649028E-2</v>
      </c>
      <c r="I117" s="176">
        <v>70.84</v>
      </c>
      <c r="J117" s="177">
        <f t="shared" si="3"/>
        <v>37874.925742501466</v>
      </c>
      <c r="K117" s="165">
        <v>1052.2</v>
      </c>
      <c r="L117" s="165">
        <v>61020</v>
      </c>
      <c r="M117" s="165">
        <v>19.100000000000001</v>
      </c>
      <c r="N117" s="165">
        <v>284</v>
      </c>
      <c r="O117" s="165">
        <v>3</v>
      </c>
      <c r="P117" s="165">
        <f>N117*O117</f>
        <v>852</v>
      </c>
      <c r="Q117" s="166">
        <f>K117/L117</f>
        <v>1.7243526712553262E-2</v>
      </c>
      <c r="R117" s="170">
        <v>0.5</v>
      </c>
      <c r="S117" s="222">
        <v>2.7471416452741946E-3</v>
      </c>
    </row>
    <row r="118" spans="1:19" x14ac:dyDescent="0.25">
      <c r="A118" s="156"/>
      <c r="B118" s="163" t="s">
        <v>189</v>
      </c>
      <c r="C118" s="163" t="s">
        <v>176</v>
      </c>
      <c r="D118" s="167">
        <v>400</v>
      </c>
      <c r="E118" s="167">
        <v>200</v>
      </c>
      <c r="F118" s="167">
        <v>57.949999999999989</v>
      </c>
      <c r="G118" s="168">
        <v>55.75</v>
      </c>
      <c r="H118" s="209">
        <v>1.4544657213857622E-2</v>
      </c>
      <c r="I118" s="176">
        <v>70.84</v>
      </c>
      <c r="J118" s="177">
        <f t="shared" si="3"/>
        <v>37874.925742501466</v>
      </c>
      <c r="K118" s="165">
        <v>1087.4000000000001</v>
      </c>
      <c r="L118" s="165">
        <v>60360</v>
      </c>
      <c r="M118" s="165">
        <v>15.9</v>
      </c>
      <c r="N118" s="165">
        <v>199</v>
      </c>
      <c r="O118" s="165">
        <v>5</v>
      </c>
      <c r="P118" s="165">
        <f>N118*O118</f>
        <v>995</v>
      </c>
      <c r="Q118" s="166">
        <f>K118/L118</f>
        <v>1.8015241882041087E-2</v>
      </c>
      <c r="R118" s="170">
        <v>0.5</v>
      </c>
      <c r="S118" s="222">
        <v>2.176996892288344E-3</v>
      </c>
    </row>
    <row r="119" spans="1:19" x14ac:dyDescent="0.25">
      <c r="A119" s="156"/>
      <c r="B119" s="163" t="s">
        <v>185</v>
      </c>
      <c r="C119" s="163" t="s">
        <v>176</v>
      </c>
      <c r="D119" s="167">
        <v>400</v>
      </c>
      <c r="E119" s="167">
        <v>200</v>
      </c>
      <c r="F119" s="167">
        <v>37.949999999999989</v>
      </c>
      <c r="G119" s="168">
        <v>55.75</v>
      </c>
      <c r="H119" s="209">
        <v>8.2447175804446892E-3</v>
      </c>
      <c r="I119" s="176">
        <v>40.01</v>
      </c>
      <c r="J119" s="177">
        <f t="shared" si="3"/>
        <v>28464.056281563244</v>
      </c>
      <c r="K119" s="165">
        <v>1087.4000000000001</v>
      </c>
      <c r="L119" s="165">
        <v>60360</v>
      </c>
      <c r="M119" s="165">
        <v>15.9</v>
      </c>
      <c r="N119" s="165">
        <v>199</v>
      </c>
      <c r="O119" s="165">
        <v>3</v>
      </c>
      <c r="P119" s="165">
        <f>N119*O119</f>
        <v>597</v>
      </c>
      <c r="Q119" s="166">
        <f t="shared" ref="Q119:Q128" si="4">K119/L119</f>
        <v>1.8015241882041087E-2</v>
      </c>
      <c r="R119" s="170">
        <v>0.6</v>
      </c>
      <c r="S119" s="222">
        <v>4.5124118598259136E-3</v>
      </c>
    </row>
    <row r="120" spans="1:19" x14ac:dyDescent="0.25">
      <c r="A120" s="156"/>
      <c r="B120" s="163" t="s">
        <v>186</v>
      </c>
      <c r="C120" s="163" t="s">
        <v>176</v>
      </c>
      <c r="D120" s="167">
        <v>400</v>
      </c>
      <c r="E120" s="167">
        <v>200</v>
      </c>
      <c r="F120" s="167">
        <v>37.949999999999989</v>
      </c>
      <c r="G120" s="168">
        <v>111.5</v>
      </c>
      <c r="H120" s="209">
        <v>1.0992956773926253E-2</v>
      </c>
      <c r="I120" s="176">
        <v>35.75</v>
      </c>
      <c r="J120" s="177">
        <f t="shared" si="3"/>
        <v>26906.086671978148</v>
      </c>
      <c r="K120" s="165">
        <v>1087.4000000000001</v>
      </c>
      <c r="L120" s="165">
        <v>60360</v>
      </c>
      <c r="M120" s="165">
        <v>15.9</v>
      </c>
      <c r="N120" s="165">
        <v>199</v>
      </c>
      <c r="O120" s="165">
        <v>4</v>
      </c>
      <c r="P120" s="165">
        <f>N120*O120</f>
        <v>796</v>
      </c>
      <c r="Q120" s="166">
        <f t="shared" si="4"/>
        <v>1.8015241882041087E-2</v>
      </c>
      <c r="R120" s="170">
        <v>0.6</v>
      </c>
      <c r="S120" s="222">
        <v>5.8427861281748796E-3</v>
      </c>
    </row>
    <row r="121" spans="1:19" x14ac:dyDescent="0.25">
      <c r="A121" s="156"/>
      <c r="B121" s="163" t="s">
        <v>187</v>
      </c>
      <c r="C121" s="163" t="s">
        <v>176</v>
      </c>
      <c r="D121" s="167">
        <v>400</v>
      </c>
      <c r="E121" s="167">
        <v>200</v>
      </c>
      <c r="F121" s="167">
        <v>57.949999999999989</v>
      </c>
      <c r="G121" s="168">
        <v>55.75</v>
      </c>
      <c r="H121" s="209">
        <v>1.4544657213857622E-2</v>
      </c>
      <c r="I121" s="176">
        <v>35.75</v>
      </c>
      <c r="J121" s="177">
        <f t="shared" si="3"/>
        <v>26906.086671978148</v>
      </c>
      <c r="K121" s="165">
        <v>1087.4000000000001</v>
      </c>
      <c r="L121" s="165">
        <v>60360</v>
      </c>
      <c r="M121" s="165">
        <v>15.9</v>
      </c>
      <c r="N121" s="165">
        <v>199</v>
      </c>
      <c r="O121" s="165">
        <v>5</v>
      </c>
      <c r="P121" s="165">
        <f>N121*O121</f>
        <v>995</v>
      </c>
      <c r="Q121" s="166">
        <f t="shared" si="4"/>
        <v>1.8015241882041087E-2</v>
      </c>
      <c r="R121" s="170">
        <v>0.6</v>
      </c>
      <c r="S121" s="222">
        <v>5.0476283252094438E-3</v>
      </c>
    </row>
    <row r="122" spans="1:19" x14ac:dyDescent="0.25">
      <c r="A122" s="156"/>
      <c r="B122" s="163" t="s">
        <v>188</v>
      </c>
      <c r="C122" s="163" t="s">
        <v>176</v>
      </c>
      <c r="D122" s="167">
        <v>400</v>
      </c>
      <c r="E122" s="167">
        <v>200</v>
      </c>
      <c r="F122" s="167">
        <v>47.550000000000011</v>
      </c>
      <c r="G122" s="168">
        <v>54.150000000000006</v>
      </c>
      <c r="H122" s="209">
        <v>1.2086820825649028E-2</v>
      </c>
      <c r="I122" s="176">
        <v>70.84</v>
      </c>
      <c r="J122" s="177">
        <f t="shared" si="3"/>
        <v>37874.925742501466</v>
      </c>
      <c r="K122" s="165">
        <v>1052.2</v>
      </c>
      <c r="L122" s="165">
        <v>61020</v>
      </c>
      <c r="M122" s="165">
        <v>19.100000000000001</v>
      </c>
      <c r="N122" s="165">
        <v>284</v>
      </c>
      <c r="O122" s="165">
        <v>3</v>
      </c>
      <c r="P122" s="165">
        <f>N122*O122</f>
        <v>852</v>
      </c>
      <c r="Q122" s="166">
        <f t="shared" si="4"/>
        <v>1.7243526712553262E-2</v>
      </c>
      <c r="R122" s="170">
        <v>0.6</v>
      </c>
      <c r="S122" s="222">
        <v>3.3814768339461123E-3</v>
      </c>
    </row>
    <row r="123" spans="1:19" x14ac:dyDescent="0.25">
      <c r="A123" s="156"/>
      <c r="B123" s="163" t="s">
        <v>189</v>
      </c>
      <c r="C123" s="163" t="s">
        <v>176</v>
      </c>
      <c r="D123" s="167">
        <v>400</v>
      </c>
      <c r="E123" s="167">
        <v>200</v>
      </c>
      <c r="F123" s="167">
        <v>57.949999999999989</v>
      </c>
      <c r="G123" s="168">
        <v>55.75</v>
      </c>
      <c r="H123" s="209">
        <v>1.4544657213857622E-2</v>
      </c>
      <c r="I123" s="176">
        <v>70.84</v>
      </c>
      <c r="J123" s="177">
        <f t="shared" si="3"/>
        <v>37874.925742501466</v>
      </c>
      <c r="K123" s="165">
        <v>1087.4000000000001</v>
      </c>
      <c r="L123" s="165">
        <v>60360</v>
      </c>
      <c r="M123" s="165">
        <v>15.9</v>
      </c>
      <c r="N123" s="165">
        <v>199</v>
      </c>
      <c r="O123" s="165">
        <v>5</v>
      </c>
      <c r="P123" s="165">
        <f>N123*O123</f>
        <v>995</v>
      </c>
      <c r="Q123" s="166">
        <f t="shared" si="4"/>
        <v>1.8015241882041087E-2</v>
      </c>
      <c r="R123" s="170">
        <v>0.6</v>
      </c>
      <c r="S123" s="222">
        <v>2.5675942469024797E-3</v>
      </c>
    </row>
    <row r="124" spans="1:19" x14ac:dyDescent="0.25">
      <c r="A124" s="156"/>
      <c r="B124" s="163" t="s">
        <v>185</v>
      </c>
      <c r="C124" s="163" t="s">
        <v>176</v>
      </c>
      <c r="D124" s="167">
        <v>400</v>
      </c>
      <c r="E124" s="167">
        <v>200</v>
      </c>
      <c r="F124" s="167">
        <v>37.949999999999989</v>
      </c>
      <c r="G124" s="168">
        <v>55.75</v>
      </c>
      <c r="H124" s="209">
        <v>8.2447175804446892E-3</v>
      </c>
      <c r="I124" s="176">
        <v>40.01</v>
      </c>
      <c r="J124" s="177">
        <f t="shared" si="3"/>
        <v>28464.056281563244</v>
      </c>
      <c r="K124" s="165">
        <v>1087.4000000000001</v>
      </c>
      <c r="L124" s="165">
        <v>60360</v>
      </c>
      <c r="M124" s="165">
        <v>15.9</v>
      </c>
      <c r="N124" s="165">
        <v>199</v>
      </c>
      <c r="O124" s="165">
        <v>3</v>
      </c>
      <c r="P124" s="165">
        <f>N124*O124</f>
        <v>597</v>
      </c>
      <c r="Q124" s="166">
        <f t="shared" si="4"/>
        <v>1.8015241882041087E-2</v>
      </c>
      <c r="R124" s="170">
        <v>0.7</v>
      </c>
      <c r="S124" s="222">
        <v>5.2556326367384177E-3</v>
      </c>
    </row>
    <row r="125" spans="1:19" x14ac:dyDescent="0.25">
      <c r="A125" s="156"/>
      <c r="B125" s="163" t="s">
        <v>186</v>
      </c>
      <c r="C125" s="163" t="s">
        <v>176</v>
      </c>
      <c r="D125" s="167">
        <v>400</v>
      </c>
      <c r="E125" s="167">
        <v>200</v>
      </c>
      <c r="F125" s="167">
        <v>37.949999999999989</v>
      </c>
      <c r="G125" s="168">
        <v>111.5</v>
      </c>
      <c r="H125" s="209">
        <v>1.0992956773926253E-2</v>
      </c>
      <c r="I125" s="176">
        <v>35.75</v>
      </c>
      <c r="J125" s="177">
        <f t="shared" si="3"/>
        <v>26906.086671978148</v>
      </c>
      <c r="K125" s="165">
        <v>1087.4000000000001</v>
      </c>
      <c r="L125" s="165">
        <v>60360</v>
      </c>
      <c r="M125" s="165">
        <v>15.9</v>
      </c>
      <c r="N125" s="165">
        <v>199</v>
      </c>
      <c r="O125" s="165">
        <v>4</v>
      </c>
      <c r="P125" s="165">
        <f>N125*O125</f>
        <v>796</v>
      </c>
      <c r="Q125" s="166">
        <f t="shared" si="4"/>
        <v>1.8015241882041087E-2</v>
      </c>
      <c r="R125" s="170">
        <v>0.7</v>
      </c>
      <c r="S125" s="222">
        <v>6.4985938865167294E-3</v>
      </c>
    </row>
    <row r="126" spans="1:19" x14ac:dyDescent="0.25">
      <c r="A126" s="156"/>
      <c r="B126" s="163" t="s">
        <v>187</v>
      </c>
      <c r="C126" s="163" t="s">
        <v>176</v>
      </c>
      <c r="D126" s="167">
        <v>400</v>
      </c>
      <c r="E126" s="167">
        <v>200</v>
      </c>
      <c r="F126" s="167">
        <v>57.949999999999989</v>
      </c>
      <c r="G126" s="168">
        <v>55.75</v>
      </c>
      <c r="H126" s="209">
        <v>1.4544657213857622E-2</v>
      </c>
      <c r="I126" s="176">
        <v>35.75</v>
      </c>
      <c r="J126" s="177">
        <f t="shared" si="3"/>
        <v>26906.086671978148</v>
      </c>
      <c r="K126" s="165">
        <v>1087.4000000000001</v>
      </c>
      <c r="L126" s="165">
        <v>60360</v>
      </c>
      <c r="M126" s="165">
        <v>15.9</v>
      </c>
      <c r="N126" s="165">
        <v>199</v>
      </c>
      <c r="O126" s="165">
        <v>5</v>
      </c>
      <c r="P126" s="165">
        <f>N126*O126</f>
        <v>995</v>
      </c>
      <c r="Q126" s="166">
        <f t="shared" si="4"/>
        <v>1.8015241882041087E-2</v>
      </c>
      <c r="R126" s="170">
        <v>0.7</v>
      </c>
      <c r="S126" s="222">
        <v>5.3404941324741561E-3</v>
      </c>
    </row>
    <row r="127" spans="1:19" x14ac:dyDescent="0.25">
      <c r="A127" s="156"/>
      <c r="B127" s="163" t="s">
        <v>188</v>
      </c>
      <c r="C127" s="163" t="s">
        <v>176</v>
      </c>
      <c r="D127" s="167">
        <v>400</v>
      </c>
      <c r="E127" s="167">
        <v>200</v>
      </c>
      <c r="F127" s="167">
        <v>47.550000000000011</v>
      </c>
      <c r="G127" s="168">
        <v>54.150000000000006</v>
      </c>
      <c r="H127" s="209">
        <v>1.2086820825649028E-2</v>
      </c>
      <c r="I127" s="176">
        <v>70.84</v>
      </c>
      <c r="J127" s="177">
        <f t="shared" si="3"/>
        <v>37874.925742501466</v>
      </c>
      <c r="K127" s="165">
        <v>1052.2</v>
      </c>
      <c r="L127" s="165">
        <v>61020</v>
      </c>
      <c r="M127" s="165">
        <v>19.100000000000001</v>
      </c>
      <c r="N127" s="165">
        <v>284</v>
      </c>
      <c r="O127" s="165">
        <v>3</v>
      </c>
      <c r="P127" s="165">
        <f>N127*O127</f>
        <v>852</v>
      </c>
      <c r="Q127" s="166">
        <f t="shared" si="4"/>
        <v>1.7243526712553262E-2</v>
      </c>
      <c r="R127" s="170">
        <v>0.7</v>
      </c>
      <c r="S127" s="222">
        <v>4.0368258960390953E-3</v>
      </c>
    </row>
    <row r="128" spans="1:19" x14ac:dyDescent="0.25">
      <c r="A128" s="156"/>
      <c r="B128" s="163" t="s">
        <v>189</v>
      </c>
      <c r="C128" s="163" t="s">
        <v>176</v>
      </c>
      <c r="D128" s="167">
        <v>400</v>
      </c>
      <c r="E128" s="167">
        <v>200</v>
      </c>
      <c r="F128" s="167">
        <v>57.949999999999989</v>
      </c>
      <c r="G128" s="168">
        <v>55.75</v>
      </c>
      <c r="H128" s="209">
        <v>1.4544657213857622E-2</v>
      </c>
      <c r="I128" s="176">
        <v>70.84</v>
      </c>
      <c r="J128" s="177">
        <f t="shared" si="3"/>
        <v>37874.925742501466</v>
      </c>
      <c r="K128" s="165">
        <v>1087.4000000000001</v>
      </c>
      <c r="L128" s="165">
        <v>60360</v>
      </c>
      <c r="M128" s="165">
        <v>15.9</v>
      </c>
      <c r="N128" s="165">
        <v>199</v>
      </c>
      <c r="O128" s="165">
        <v>5</v>
      </c>
      <c r="P128" s="165">
        <f>N128*O128</f>
        <v>995</v>
      </c>
      <c r="Q128" s="166">
        <f t="shared" si="4"/>
        <v>1.8015241882041087E-2</v>
      </c>
      <c r="R128" s="170">
        <v>0.7</v>
      </c>
      <c r="S128" s="222">
        <v>3.0774337030204631E-3</v>
      </c>
    </row>
    <row r="129" spans="1:19" s="229" customFormat="1" x14ac:dyDescent="0.25">
      <c r="A129" s="227"/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8"/>
      <c r="M129" s="228"/>
      <c r="N129" s="228"/>
      <c r="O129" s="228"/>
      <c r="P129" s="228"/>
      <c r="Q129" s="228"/>
      <c r="R129" s="228"/>
      <c r="S129" s="226"/>
    </row>
    <row r="130" spans="1:19" s="229" customFormat="1" x14ac:dyDescent="0.25">
      <c r="A130" s="227"/>
      <c r="B130" s="228"/>
      <c r="C130" s="228"/>
      <c r="D130" s="228"/>
      <c r="E130" s="228"/>
      <c r="F130" s="228"/>
      <c r="G130" s="228"/>
      <c r="H130" s="228"/>
      <c r="I130" s="228"/>
      <c r="J130" s="228"/>
      <c r="K130" s="228"/>
      <c r="L130" s="228"/>
      <c r="M130" s="228"/>
      <c r="N130" s="228"/>
      <c r="O130" s="228"/>
      <c r="P130" s="228"/>
      <c r="Q130" s="228"/>
      <c r="R130" s="228"/>
      <c r="S130" s="226"/>
    </row>
    <row r="131" spans="1:19" s="229" customFormat="1" x14ac:dyDescent="0.25">
      <c r="A131" s="227"/>
      <c r="B131" s="228"/>
      <c r="C131" s="228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6"/>
    </row>
    <row r="132" spans="1:19" s="229" customFormat="1" x14ac:dyDescent="0.25">
      <c r="A132" s="227"/>
      <c r="B132" s="228"/>
      <c r="C132" s="228"/>
      <c r="D132" s="228"/>
      <c r="E132" s="228"/>
      <c r="F132" s="228"/>
      <c r="G132" s="228"/>
      <c r="H132" s="228"/>
      <c r="I132" s="228"/>
      <c r="J132" s="228"/>
      <c r="K132" s="228"/>
      <c r="L132" s="228"/>
      <c r="M132" s="228"/>
      <c r="N132" s="228"/>
      <c r="O132" s="228"/>
      <c r="P132" s="228"/>
      <c r="Q132" s="228"/>
      <c r="R132" s="228"/>
      <c r="S132" s="226"/>
    </row>
    <row r="133" spans="1:19" s="229" customFormat="1" x14ac:dyDescent="0.25">
      <c r="A133" s="227"/>
      <c r="B133" s="228"/>
      <c r="C133" s="228"/>
      <c r="D133" s="228"/>
      <c r="E133" s="228"/>
      <c r="F133" s="228"/>
      <c r="G133" s="228"/>
      <c r="H133" s="228"/>
      <c r="I133" s="228"/>
      <c r="J133" s="228"/>
      <c r="K133" s="228"/>
      <c r="L133" s="228"/>
      <c r="M133" s="228"/>
      <c r="N133" s="228"/>
      <c r="O133" s="228"/>
      <c r="P133" s="228"/>
      <c r="Q133" s="228"/>
      <c r="R133" s="228"/>
      <c r="S133" s="226"/>
    </row>
    <row r="134" spans="1:19" s="229" customFormat="1" x14ac:dyDescent="0.25">
      <c r="A134" s="227"/>
      <c r="B134" s="228"/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228"/>
      <c r="S134" s="226"/>
    </row>
    <row r="135" spans="1:19" s="229" customFormat="1" x14ac:dyDescent="0.25">
      <c r="A135" s="227"/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228"/>
      <c r="S135" s="226"/>
    </row>
    <row r="136" spans="1:19" s="229" customFormat="1" x14ac:dyDescent="0.25">
      <c r="A136" s="227"/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6"/>
    </row>
    <row r="137" spans="1:19" s="229" customFormat="1" x14ac:dyDescent="0.25">
      <c r="A137" s="227"/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6"/>
    </row>
    <row r="138" spans="1:19" s="229" customFormat="1" x14ac:dyDescent="0.25">
      <c r="A138" s="227"/>
      <c r="B138" s="228"/>
      <c r="C138" s="228"/>
      <c r="D138" s="228"/>
      <c r="E138" s="228"/>
      <c r="F138" s="228"/>
      <c r="G138" s="228"/>
      <c r="H138" s="228"/>
      <c r="I138" s="228"/>
      <c r="J138" s="228"/>
      <c r="K138" s="228"/>
      <c r="L138" s="228"/>
      <c r="M138" s="228"/>
      <c r="N138" s="228"/>
      <c r="O138" s="228"/>
      <c r="P138" s="228"/>
      <c r="Q138" s="228"/>
      <c r="R138" s="228"/>
      <c r="S138" s="226"/>
    </row>
    <row r="139" spans="1:19" s="229" customFormat="1" x14ac:dyDescent="0.25">
      <c r="A139" s="227"/>
      <c r="B139" s="228"/>
      <c r="C139" s="228"/>
      <c r="D139" s="228"/>
      <c r="E139" s="228"/>
      <c r="F139" s="228"/>
      <c r="G139" s="228"/>
      <c r="H139" s="228"/>
      <c r="I139" s="228"/>
      <c r="J139" s="228"/>
      <c r="K139" s="228"/>
      <c r="L139" s="228"/>
      <c r="M139" s="228"/>
      <c r="N139" s="228"/>
      <c r="O139" s="228"/>
      <c r="P139" s="228"/>
      <c r="Q139" s="228"/>
      <c r="R139" s="228"/>
      <c r="S139" s="226"/>
    </row>
    <row r="140" spans="1:19" s="229" customFormat="1" x14ac:dyDescent="0.25">
      <c r="A140" s="227"/>
      <c r="B140" s="228"/>
      <c r="C140" s="228"/>
      <c r="D140" s="228"/>
      <c r="E140" s="228"/>
      <c r="F140" s="228"/>
      <c r="G140" s="228"/>
      <c r="H140" s="228"/>
      <c r="I140" s="228"/>
      <c r="J140" s="228"/>
      <c r="K140" s="228"/>
      <c r="L140" s="228"/>
      <c r="M140" s="228"/>
      <c r="N140" s="228"/>
      <c r="O140" s="228"/>
      <c r="P140" s="228"/>
      <c r="Q140" s="228"/>
      <c r="R140" s="228"/>
      <c r="S140" s="226"/>
    </row>
    <row r="141" spans="1:19" s="229" customFormat="1" x14ac:dyDescent="0.25">
      <c r="A141" s="227"/>
      <c r="B141" s="228"/>
      <c r="C141" s="228"/>
      <c r="D141" s="228"/>
      <c r="E141" s="228"/>
      <c r="F141" s="228"/>
      <c r="G141" s="228"/>
      <c r="H141" s="228"/>
      <c r="I141" s="228"/>
      <c r="J141" s="228"/>
      <c r="K141" s="228"/>
      <c r="L141" s="228"/>
      <c r="M141" s="228"/>
      <c r="N141" s="228"/>
      <c r="O141" s="228"/>
      <c r="P141" s="228"/>
      <c r="Q141" s="228"/>
      <c r="R141" s="228"/>
      <c r="S141" s="226"/>
    </row>
    <row r="142" spans="1:19" s="229" customFormat="1" x14ac:dyDescent="0.25">
      <c r="A142" s="227"/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6"/>
    </row>
    <row r="143" spans="1:19" s="229" customFormat="1" x14ac:dyDescent="0.25">
      <c r="A143" s="227"/>
      <c r="B143" s="228"/>
      <c r="C143" s="228"/>
      <c r="D143" s="228"/>
      <c r="E143" s="228"/>
      <c r="F143" s="228"/>
      <c r="G143" s="228"/>
      <c r="H143" s="228"/>
      <c r="I143" s="228"/>
      <c r="J143" s="228"/>
      <c r="K143" s="228"/>
      <c r="L143" s="228"/>
      <c r="M143" s="228"/>
      <c r="N143" s="228"/>
      <c r="O143" s="228"/>
      <c r="P143" s="228"/>
      <c r="Q143" s="228"/>
      <c r="R143" s="228"/>
      <c r="S143" s="226"/>
    </row>
    <row r="144" spans="1:19" s="229" customFormat="1" x14ac:dyDescent="0.25">
      <c r="A144" s="227"/>
      <c r="B144" s="228"/>
      <c r="C144" s="228"/>
      <c r="D144" s="228"/>
      <c r="E144" s="228"/>
      <c r="F144" s="228"/>
      <c r="G144" s="228"/>
      <c r="H144" s="228"/>
      <c r="I144" s="228"/>
      <c r="J144" s="228"/>
      <c r="K144" s="228"/>
      <c r="L144" s="228"/>
      <c r="M144" s="228"/>
      <c r="N144" s="228"/>
      <c r="O144" s="228"/>
      <c r="P144" s="228"/>
      <c r="Q144" s="228"/>
      <c r="R144" s="228"/>
      <c r="S144" s="226"/>
    </row>
    <row r="145" spans="1:19" s="229" customFormat="1" x14ac:dyDescent="0.25">
      <c r="A145" s="227"/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8"/>
      <c r="M145" s="228"/>
      <c r="N145" s="228"/>
      <c r="O145" s="228"/>
      <c r="P145" s="228"/>
      <c r="Q145" s="228"/>
      <c r="R145" s="228"/>
      <c r="S145" s="226"/>
    </row>
    <row r="146" spans="1:19" s="229" customFormat="1" x14ac:dyDescent="0.25">
      <c r="A146" s="227"/>
      <c r="B146" s="228"/>
      <c r="C146" s="228"/>
      <c r="D146" s="228"/>
      <c r="E146" s="228"/>
      <c r="F146" s="228"/>
      <c r="G146" s="228"/>
      <c r="H146" s="228"/>
      <c r="I146" s="228"/>
      <c r="J146" s="228"/>
      <c r="K146" s="228"/>
      <c r="L146" s="228"/>
      <c r="M146" s="228"/>
      <c r="N146" s="228"/>
      <c r="O146" s="228"/>
      <c r="P146" s="228"/>
      <c r="Q146" s="228"/>
      <c r="R146" s="228"/>
      <c r="S146" s="226"/>
    </row>
    <row r="147" spans="1:19" s="229" customFormat="1" x14ac:dyDescent="0.25">
      <c r="A147" s="227"/>
      <c r="B147" s="228"/>
      <c r="C147" s="228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6"/>
    </row>
    <row r="148" spans="1:19" s="229" customFormat="1" x14ac:dyDescent="0.25">
      <c r="A148" s="227"/>
      <c r="B148" s="228"/>
      <c r="C148" s="228"/>
      <c r="D148" s="228"/>
      <c r="E148" s="228"/>
      <c r="F148" s="228"/>
      <c r="G148" s="228"/>
      <c r="H148" s="228"/>
      <c r="I148" s="228"/>
      <c r="J148" s="228"/>
      <c r="K148" s="228"/>
      <c r="L148" s="228"/>
      <c r="M148" s="228"/>
      <c r="N148" s="228"/>
      <c r="O148" s="228"/>
      <c r="P148" s="228"/>
      <c r="Q148" s="228"/>
      <c r="R148" s="228"/>
      <c r="S148" s="226"/>
    </row>
    <row r="149" spans="1:19" s="229" customFormat="1" x14ac:dyDescent="0.25">
      <c r="A149" s="227"/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6"/>
    </row>
    <row r="150" spans="1:19" s="229" customFormat="1" x14ac:dyDescent="0.25">
      <c r="A150" s="227"/>
      <c r="B150" s="228"/>
      <c r="C150" s="228"/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6"/>
    </row>
    <row r="151" spans="1:19" s="229" customFormat="1" x14ac:dyDescent="0.25">
      <c r="A151" s="227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28"/>
      <c r="O151" s="228"/>
      <c r="P151" s="228"/>
      <c r="Q151" s="228"/>
      <c r="R151" s="228"/>
      <c r="S151" s="226"/>
    </row>
    <row r="152" spans="1:19" s="229" customFormat="1" x14ac:dyDescent="0.25">
      <c r="A152" s="227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6"/>
    </row>
    <row r="153" spans="1:19" s="229" customFormat="1" x14ac:dyDescent="0.25">
      <c r="A153" s="227"/>
      <c r="B153" s="228"/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6"/>
    </row>
    <row r="154" spans="1:19" s="229" customFormat="1" x14ac:dyDescent="0.25">
      <c r="A154" s="227"/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6"/>
    </row>
    <row r="155" spans="1:19" s="229" customFormat="1" x14ac:dyDescent="0.25">
      <c r="A155" s="227"/>
      <c r="B155" s="228"/>
      <c r="C155" s="228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28"/>
      <c r="O155" s="228"/>
      <c r="P155" s="228"/>
      <c r="Q155" s="228"/>
      <c r="R155" s="228"/>
      <c r="S155" s="226"/>
    </row>
    <row r="156" spans="1:19" s="229" customFormat="1" x14ac:dyDescent="0.25">
      <c r="A156" s="227"/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6"/>
    </row>
    <row r="157" spans="1:19" s="229" customFormat="1" x14ac:dyDescent="0.25">
      <c r="A157" s="227"/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  <c r="S157" s="226"/>
    </row>
    <row r="158" spans="1:19" s="229" customFormat="1" x14ac:dyDescent="0.25">
      <c r="A158" s="227"/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28"/>
      <c r="O158" s="228"/>
      <c r="P158" s="228"/>
      <c r="Q158" s="228"/>
      <c r="R158" s="228"/>
      <c r="S158" s="226"/>
    </row>
    <row r="159" spans="1:19" s="229" customFormat="1" x14ac:dyDescent="0.25">
      <c r="A159" s="227"/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6"/>
    </row>
    <row r="160" spans="1:19" s="229" customFormat="1" x14ac:dyDescent="0.25">
      <c r="A160" s="227"/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6"/>
    </row>
    <row r="161" spans="1:19" s="229" customFormat="1" x14ac:dyDescent="0.25">
      <c r="A161" s="227"/>
      <c r="B161" s="228"/>
      <c r="C161" s="228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28"/>
      <c r="O161" s="228"/>
      <c r="P161" s="228"/>
      <c r="Q161" s="228"/>
      <c r="R161" s="228"/>
      <c r="S161" s="226"/>
    </row>
    <row r="162" spans="1:19" s="229" customFormat="1" x14ac:dyDescent="0.25">
      <c r="A162" s="227"/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6"/>
    </row>
    <row r="163" spans="1:19" s="229" customFormat="1" x14ac:dyDescent="0.25">
      <c r="A163" s="227"/>
      <c r="B163" s="228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228"/>
      <c r="S163" s="226"/>
    </row>
    <row r="164" spans="1:19" s="229" customFormat="1" x14ac:dyDescent="0.25">
      <c r="A164" s="227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228"/>
      <c r="S164" s="226"/>
    </row>
    <row r="165" spans="1:19" s="229" customFormat="1" x14ac:dyDescent="0.25">
      <c r="A165" s="227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6"/>
    </row>
    <row r="166" spans="1:19" s="229" customFormat="1" x14ac:dyDescent="0.25">
      <c r="A166" s="227"/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6"/>
    </row>
    <row r="167" spans="1:19" s="229" customFormat="1" x14ac:dyDescent="0.25">
      <c r="A167" s="227"/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6"/>
    </row>
    <row r="168" spans="1:19" s="229" customFormat="1" x14ac:dyDescent="0.25">
      <c r="A168" s="227"/>
      <c r="B168" s="228"/>
      <c r="C168" s="228"/>
      <c r="D168" s="228"/>
      <c r="E168" s="228"/>
      <c r="F168" s="228"/>
      <c r="G168" s="228"/>
      <c r="H168" s="228"/>
      <c r="I168" s="228"/>
      <c r="J168" s="228"/>
      <c r="K168" s="228"/>
      <c r="L168" s="228"/>
      <c r="M168" s="228"/>
      <c r="N168" s="228"/>
      <c r="O168" s="228"/>
      <c r="P168" s="228"/>
      <c r="Q168" s="228"/>
      <c r="R168" s="228"/>
      <c r="S168" s="226"/>
    </row>
    <row r="169" spans="1:19" s="229" customFormat="1" x14ac:dyDescent="0.25">
      <c r="A169" s="227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8"/>
      <c r="S169" s="226"/>
    </row>
    <row r="170" spans="1:19" s="229" customFormat="1" x14ac:dyDescent="0.25">
      <c r="A170" s="227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8"/>
      <c r="S170" s="226"/>
    </row>
    <row r="171" spans="1:19" s="229" customFormat="1" x14ac:dyDescent="0.25">
      <c r="A171" s="227"/>
      <c r="B171" s="228"/>
      <c r="C171" s="228"/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6"/>
    </row>
    <row r="172" spans="1:19" s="229" customFormat="1" x14ac:dyDescent="0.25">
      <c r="A172" s="227"/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6"/>
    </row>
    <row r="173" spans="1:19" s="229" customFormat="1" x14ac:dyDescent="0.25">
      <c r="A173" s="227"/>
      <c r="B173" s="228"/>
      <c r="C173" s="228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  <c r="O173" s="228"/>
      <c r="P173" s="228"/>
      <c r="Q173" s="228"/>
      <c r="R173" s="228"/>
      <c r="S173" s="226"/>
    </row>
    <row r="174" spans="1:19" s="229" customFormat="1" x14ac:dyDescent="0.25">
      <c r="A174" s="227"/>
      <c r="B174" s="228"/>
      <c r="C174" s="228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6"/>
    </row>
    <row r="175" spans="1:19" s="229" customFormat="1" x14ac:dyDescent="0.25">
      <c r="A175" s="227"/>
      <c r="B175" s="228"/>
      <c r="C175" s="228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/>
      <c r="S175" s="226"/>
    </row>
    <row r="176" spans="1:19" s="229" customFormat="1" x14ac:dyDescent="0.25">
      <c r="A176" s="227"/>
      <c r="B176" s="228"/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8"/>
      <c r="S176" s="226"/>
    </row>
    <row r="177" spans="1:19" s="229" customFormat="1" x14ac:dyDescent="0.25">
      <c r="A177" s="227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6"/>
    </row>
    <row r="178" spans="1:19" s="229" customFormat="1" x14ac:dyDescent="0.25">
      <c r="A178" s="227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6"/>
    </row>
    <row r="179" spans="1:19" s="229" customFormat="1" x14ac:dyDescent="0.25">
      <c r="A179" s="227"/>
      <c r="B179" s="228"/>
      <c r="C179" s="228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6"/>
    </row>
    <row r="180" spans="1:19" s="229" customFormat="1" x14ac:dyDescent="0.25">
      <c r="A180" s="227"/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6"/>
    </row>
    <row r="181" spans="1:19" s="229" customFormat="1" x14ac:dyDescent="0.25">
      <c r="A181" s="227"/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6"/>
    </row>
    <row r="182" spans="1:19" s="229" customFormat="1" x14ac:dyDescent="0.25">
      <c r="A182" s="227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6"/>
    </row>
    <row r="183" spans="1:19" s="229" customFormat="1" x14ac:dyDescent="0.25">
      <c r="A183" s="227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6"/>
    </row>
    <row r="184" spans="1:19" s="229" customFormat="1" x14ac:dyDescent="0.25">
      <c r="A184" s="227"/>
      <c r="B184" s="228"/>
      <c r="C184" s="228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6"/>
    </row>
    <row r="185" spans="1:19" s="229" customFormat="1" x14ac:dyDescent="0.25">
      <c r="A185" s="227"/>
      <c r="B185" s="228"/>
      <c r="C185" s="228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6"/>
    </row>
    <row r="186" spans="1:19" s="229" customFormat="1" x14ac:dyDescent="0.25">
      <c r="A186" s="227"/>
      <c r="B186" s="228"/>
      <c r="C186" s="228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6"/>
    </row>
    <row r="187" spans="1:19" s="229" customFormat="1" x14ac:dyDescent="0.25">
      <c r="A187" s="227"/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6"/>
    </row>
    <row r="188" spans="1:19" s="229" customFormat="1" x14ac:dyDescent="0.25">
      <c r="A188" s="227"/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6"/>
    </row>
    <row r="189" spans="1:19" s="229" customFormat="1" x14ac:dyDescent="0.25">
      <c r="A189" s="227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6"/>
    </row>
    <row r="190" spans="1:19" s="229" customFormat="1" x14ac:dyDescent="0.25">
      <c r="A190" s="227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6"/>
    </row>
    <row r="191" spans="1:19" s="229" customFormat="1" x14ac:dyDescent="0.25">
      <c r="A191" s="227"/>
      <c r="B191" s="228"/>
      <c r="C191" s="228"/>
      <c r="D191" s="228"/>
      <c r="E191" s="228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6"/>
    </row>
    <row r="192" spans="1:19" s="229" customFormat="1" x14ac:dyDescent="0.25">
      <c r="A192" s="227"/>
      <c r="B192" s="228"/>
      <c r="C192" s="228"/>
      <c r="D192" s="228"/>
      <c r="E192" s="228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6"/>
    </row>
    <row r="193" spans="1:19" s="229" customFormat="1" x14ac:dyDescent="0.25">
      <c r="A193" s="227"/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6"/>
    </row>
    <row r="194" spans="1:19" s="229" customFormat="1" x14ac:dyDescent="0.25">
      <c r="A194" s="227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8"/>
      <c r="M194" s="228"/>
      <c r="N194" s="228"/>
      <c r="O194" s="228"/>
      <c r="P194" s="228"/>
      <c r="Q194" s="228"/>
      <c r="R194" s="228"/>
      <c r="S194" s="226"/>
    </row>
    <row r="195" spans="1:19" s="229" customFormat="1" x14ac:dyDescent="0.25">
      <c r="A195" s="227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6"/>
    </row>
    <row r="196" spans="1:19" s="229" customFormat="1" x14ac:dyDescent="0.25">
      <c r="A196" s="227"/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228"/>
      <c r="S196" s="226"/>
    </row>
    <row r="197" spans="1:19" s="229" customFormat="1" x14ac:dyDescent="0.25">
      <c r="A197" s="227"/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  <c r="N197" s="228"/>
      <c r="O197" s="228"/>
      <c r="P197" s="228"/>
      <c r="Q197" s="228"/>
      <c r="R197" s="228"/>
      <c r="S197" s="226"/>
    </row>
    <row r="198" spans="1:19" s="229" customFormat="1" x14ac:dyDescent="0.25">
      <c r="A198" s="227"/>
      <c r="B198" s="228"/>
      <c r="C198" s="228"/>
      <c r="D198" s="228"/>
      <c r="E198" s="228"/>
      <c r="F198" s="228"/>
      <c r="G198" s="228"/>
      <c r="H198" s="228"/>
      <c r="I198" s="228"/>
      <c r="J198" s="228"/>
      <c r="K198" s="228"/>
      <c r="L198" s="228"/>
      <c r="M198" s="228"/>
      <c r="N198" s="228"/>
      <c r="O198" s="228"/>
      <c r="P198" s="228"/>
      <c r="Q198" s="228"/>
      <c r="R198" s="228"/>
      <c r="S198" s="226"/>
    </row>
    <row r="199" spans="1:19" s="229" customFormat="1" x14ac:dyDescent="0.25">
      <c r="A199" s="227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6"/>
    </row>
    <row r="200" spans="1:19" s="229" customFormat="1" x14ac:dyDescent="0.25">
      <c r="A200" s="227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6"/>
    </row>
    <row r="201" spans="1:19" s="229" customFormat="1" x14ac:dyDescent="0.25">
      <c r="A201" s="227"/>
      <c r="B201" s="228"/>
      <c r="C201" s="228"/>
      <c r="D201" s="228"/>
      <c r="E201" s="228"/>
      <c r="F201" s="228"/>
      <c r="G201" s="228"/>
      <c r="H201" s="228"/>
      <c r="I201" s="228"/>
      <c r="J201" s="228"/>
      <c r="K201" s="228"/>
      <c r="L201" s="228"/>
      <c r="M201" s="228"/>
      <c r="N201" s="228"/>
      <c r="O201" s="228"/>
      <c r="P201" s="228"/>
      <c r="Q201" s="228"/>
      <c r="R201" s="228"/>
      <c r="S201" s="226"/>
    </row>
    <row r="202" spans="1:19" s="229" customFormat="1" x14ac:dyDescent="0.25">
      <c r="A202" s="227"/>
      <c r="B202" s="228"/>
      <c r="C202" s="228"/>
      <c r="D202" s="228"/>
      <c r="E202" s="228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8"/>
      <c r="R202" s="228"/>
      <c r="S202" s="226"/>
    </row>
    <row r="203" spans="1:19" s="229" customFormat="1" x14ac:dyDescent="0.25">
      <c r="A203" s="227"/>
      <c r="B203" s="228"/>
      <c r="C203" s="228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6"/>
    </row>
    <row r="204" spans="1:19" s="229" customFormat="1" x14ac:dyDescent="0.25">
      <c r="A204" s="227"/>
      <c r="B204" s="228"/>
      <c r="C204" s="228"/>
      <c r="D204" s="228"/>
      <c r="E204" s="228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6"/>
    </row>
    <row r="205" spans="1:19" s="229" customFormat="1" x14ac:dyDescent="0.25">
      <c r="A205" s="227"/>
      <c r="B205" s="228"/>
      <c r="C205" s="228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6"/>
    </row>
    <row r="206" spans="1:19" s="229" customFormat="1" x14ac:dyDescent="0.25">
      <c r="A206" s="227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/>
      <c r="S206" s="226"/>
    </row>
    <row r="207" spans="1:19" s="229" customFormat="1" x14ac:dyDescent="0.25">
      <c r="A207" s="227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6"/>
    </row>
    <row r="208" spans="1:19" s="229" customFormat="1" x14ac:dyDescent="0.25">
      <c r="A208" s="227"/>
      <c r="B208" s="228"/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6"/>
    </row>
    <row r="209" spans="1:19" s="229" customFormat="1" x14ac:dyDescent="0.25">
      <c r="A209" s="227"/>
      <c r="B209" s="228"/>
      <c r="C209" s="228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/>
      <c r="S209" s="226"/>
    </row>
    <row r="210" spans="1:19" s="229" customFormat="1" x14ac:dyDescent="0.25">
      <c r="A210" s="227"/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6"/>
    </row>
    <row r="211" spans="1:19" s="229" customFormat="1" x14ac:dyDescent="0.25">
      <c r="A211" s="227"/>
      <c r="B211" s="228"/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/>
      <c r="S211" s="226"/>
    </row>
    <row r="212" spans="1:19" s="229" customFormat="1" x14ac:dyDescent="0.25">
      <c r="A212" s="227"/>
      <c r="B212" s="228"/>
      <c r="C212" s="228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8"/>
      <c r="R212" s="228"/>
      <c r="S212" s="226"/>
    </row>
    <row r="213" spans="1:19" s="229" customFormat="1" x14ac:dyDescent="0.25">
      <c r="A213" s="227"/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6"/>
    </row>
    <row r="214" spans="1:19" s="229" customFormat="1" x14ac:dyDescent="0.25">
      <c r="A214" s="227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28"/>
      <c r="O214" s="228"/>
      <c r="P214" s="228"/>
      <c r="Q214" s="228"/>
      <c r="R214" s="228"/>
      <c r="S214" s="226"/>
    </row>
    <row r="215" spans="1:19" s="229" customFormat="1" x14ac:dyDescent="0.25">
      <c r="A215" s="227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28"/>
      <c r="O215" s="228"/>
      <c r="P215" s="228"/>
      <c r="Q215" s="228"/>
      <c r="R215" s="228"/>
      <c r="S215" s="226"/>
    </row>
    <row r="216" spans="1:19" s="229" customFormat="1" x14ac:dyDescent="0.25">
      <c r="A216" s="227"/>
      <c r="B216" s="228"/>
      <c r="C216" s="228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6"/>
    </row>
    <row r="217" spans="1:19" s="229" customFormat="1" x14ac:dyDescent="0.25">
      <c r="A217" s="227"/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6"/>
    </row>
    <row r="218" spans="1:19" s="229" customFormat="1" x14ac:dyDescent="0.25">
      <c r="A218" s="227"/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6"/>
    </row>
    <row r="219" spans="1:19" s="229" customFormat="1" x14ac:dyDescent="0.25">
      <c r="A219" s="227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28"/>
      <c r="O219" s="228"/>
      <c r="P219" s="228"/>
      <c r="Q219" s="228"/>
      <c r="R219" s="228"/>
      <c r="S219" s="226"/>
    </row>
    <row r="220" spans="1:19" s="229" customFormat="1" x14ac:dyDescent="0.25">
      <c r="A220" s="227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28"/>
      <c r="S220" s="226"/>
    </row>
    <row r="221" spans="1:19" s="229" customFormat="1" x14ac:dyDescent="0.25">
      <c r="A221" s="227"/>
      <c r="B221" s="228"/>
      <c r="C221" s="228"/>
      <c r="D221" s="228"/>
      <c r="E221" s="228"/>
      <c r="F221" s="228"/>
      <c r="G221" s="228"/>
      <c r="H221" s="228"/>
      <c r="I221" s="228"/>
      <c r="J221" s="228"/>
      <c r="K221" s="228"/>
      <c r="L221" s="228"/>
      <c r="M221" s="228"/>
      <c r="N221" s="228"/>
      <c r="O221" s="228"/>
      <c r="P221" s="228"/>
      <c r="Q221" s="228"/>
      <c r="R221" s="228"/>
      <c r="S221" s="226"/>
    </row>
    <row r="222" spans="1:19" s="229" customFormat="1" x14ac:dyDescent="0.25">
      <c r="A222" s="227"/>
      <c r="B222" s="228"/>
      <c r="C222" s="228"/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8"/>
      <c r="Q222" s="228"/>
      <c r="R222" s="228"/>
      <c r="S222" s="226"/>
    </row>
    <row r="223" spans="1:19" s="229" customFormat="1" x14ac:dyDescent="0.25">
      <c r="A223" s="227"/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6"/>
    </row>
    <row r="224" spans="1:19" s="229" customFormat="1" x14ac:dyDescent="0.25">
      <c r="A224" s="227"/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6"/>
    </row>
    <row r="225" spans="1:19" s="229" customFormat="1" x14ac:dyDescent="0.25">
      <c r="A225" s="227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226"/>
    </row>
    <row r="226" spans="1:19" s="229" customFormat="1" x14ac:dyDescent="0.25">
      <c r="A226" s="227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8"/>
      <c r="M226" s="228"/>
      <c r="N226" s="228"/>
      <c r="O226" s="228"/>
      <c r="P226" s="228"/>
      <c r="Q226" s="228"/>
      <c r="R226" s="228"/>
      <c r="S226" s="226"/>
    </row>
    <row r="227" spans="1:19" s="229" customFormat="1" x14ac:dyDescent="0.25">
      <c r="A227" s="227"/>
      <c r="B227" s="228"/>
      <c r="C227" s="228"/>
      <c r="D227" s="228"/>
      <c r="E227" s="228"/>
      <c r="F227" s="228"/>
      <c r="G227" s="228"/>
      <c r="H227" s="228"/>
      <c r="I227" s="228"/>
      <c r="J227" s="228"/>
      <c r="K227" s="228"/>
      <c r="L227" s="228"/>
      <c r="M227" s="228"/>
      <c r="N227" s="228"/>
      <c r="O227" s="228"/>
      <c r="P227" s="228"/>
      <c r="Q227" s="228"/>
      <c r="R227" s="228"/>
      <c r="S227" s="226"/>
    </row>
    <row r="228" spans="1:19" s="229" customFormat="1" x14ac:dyDescent="0.25">
      <c r="A228" s="227"/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6"/>
    </row>
    <row r="229" spans="1:19" s="229" customFormat="1" x14ac:dyDescent="0.25">
      <c r="A229" s="227"/>
      <c r="B229" s="228"/>
      <c r="C229" s="228"/>
      <c r="D229" s="228"/>
      <c r="E229" s="228"/>
      <c r="F229" s="228"/>
      <c r="G229" s="228"/>
      <c r="H229" s="228"/>
      <c r="I229" s="228"/>
      <c r="J229" s="228"/>
      <c r="K229" s="228"/>
      <c r="L229" s="228"/>
      <c r="M229" s="228"/>
      <c r="N229" s="228"/>
      <c r="O229" s="228"/>
      <c r="P229" s="228"/>
      <c r="Q229" s="228"/>
      <c r="R229" s="228"/>
      <c r="S229" s="226"/>
    </row>
    <row r="230" spans="1:19" s="229" customFormat="1" x14ac:dyDescent="0.25">
      <c r="A230" s="227"/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6"/>
    </row>
    <row r="231" spans="1:19" s="229" customFormat="1" x14ac:dyDescent="0.25">
      <c r="A231" s="227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28"/>
      <c r="O231" s="228"/>
      <c r="P231" s="228"/>
      <c r="Q231" s="228"/>
      <c r="R231" s="228"/>
      <c r="S231" s="226"/>
    </row>
    <row r="232" spans="1:19" s="229" customFormat="1" x14ac:dyDescent="0.25">
      <c r="A232" s="227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6"/>
    </row>
    <row r="233" spans="1:19" s="229" customFormat="1" x14ac:dyDescent="0.25">
      <c r="A233" s="227"/>
      <c r="B233" s="228"/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28"/>
      <c r="O233" s="228"/>
      <c r="P233" s="228"/>
      <c r="Q233" s="228"/>
      <c r="R233" s="228"/>
      <c r="S233" s="226"/>
    </row>
    <row r="234" spans="1:19" s="229" customFormat="1" x14ac:dyDescent="0.25">
      <c r="A234" s="227"/>
      <c r="B234" s="228"/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/>
      <c r="N234" s="228"/>
      <c r="O234" s="228"/>
      <c r="P234" s="228"/>
      <c r="Q234" s="228"/>
      <c r="R234" s="228"/>
      <c r="S234" s="226"/>
    </row>
    <row r="235" spans="1:19" s="229" customFormat="1" x14ac:dyDescent="0.25">
      <c r="A235" s="227"/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6"/>
    </row>
    <row r="236" spans="1:19" s="229" customFormat="1" x14ac:dyDescent="0.25">
      <c r="A236" s="227"/>
      <c r="B236" s="228"/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6"/>
    </row>
    <row r="237" spans="1:19" s="229" customFormat="1" x14ac:dyDescent="0.25">
      <c r="A237" s="227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28"/>
      <c r="O237" s="228"/>
      <c r="P237" s="228"/>
      <c r="Q237" s="228"/>
      <c r="R237" s="228"/>
      <c r="S237" s="226"/>
    </row>
    <row r="238" spans="1:19" s="229" customFormat="1" x14ac:dyDescent="0.25">
      <c r="A238" s="227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28"/>
      <c r="O238" s="228"/>
      <c r="P238" s="228"/>
      <c r="Q238" s="228"/>
      <c r="R238" s="228"/>
      <c r="S238" s="226"/>
    </row>
    <row r="239" spans="1:19" s="229" customFormat="1" x14ac:dyDescent="0.25">
      <c r="A239" s="227"/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6"/>
    </row>
    <row r="240" spans="1:19" s="229" customFormat="1" x14ac:dyDescent="0.25">
      <c r="A240" s="227"/>
      <c r="B240" s="228"/>
      <c r="C240" s="228"/>
      <c r="D240" s="228"/>
      <c r="E240" s="228"/>
      <c r="F240" s="228"/>
      <c r="G240" s="228"/>
      <c r="H240" s="228"/>
      <c r="I240" s="228"/>
      <c r="J240" s="228"/>
      <c r="K240" s="228"/>
      <c r="L240" s="228"/>
      <c r="M240" s="228"/>
      <c r="N240" s="228"/>
      <c r="O240" s="228"/>
      <c r="P240" s="228"/>
      <c r="Q240" s="228"/>
      <c r="R240" s="228"/>
      <c r="S240" s="226"/>
    </row>
    <row r="241" spans="1:19" s="229" customFormat="1" x14ac:dyDescent="0.25">
      <c r="A241" s="227"/>
      <c r="B241" s="228"/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228"/>
      <c r="O241" s="228"/>
      <c r="P241" s="228"/>
      <c r="Q241" s="228"/>
      <c r="R241" s="228"/>
      <c r="S241" s="226"/>
    </row>
    <row r="242" spans="1:19" s="229" customFormat="1" x14ac:dyDescent="0.25">
      <c r="A242" s="227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6"/>
    </row>
    <row r="243" spans="1:19" s="229" customFormat="1" x14ac:dyDescent="0.25">
      <c r="A243" s="227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  <c r="Q243" s="228"/>
      <c r="R243" s="228"/>
      <c r="S243" s="226"/>
    </row>
    <row r="244" spans="1:19" s="229" customFormat="1" x14ac:dyDescent="0.25">
      <c r="A244" s="227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6"/>
    </row>
    <row r="245" spans="1:19" s="229" customFormat="1" x14ac:dyDescent="0.25">
      <c r="A245" s="227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6"/>
    </row>
    <row r="246" spans="1:19" s="229" customFormat="1" x14ac:dyDescent="0.25">
      <c r="A246" s="227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6"/>
    </row>
    <row r="247" spans="1:19" s="229" customFormat="1" x14ac:dyDescent="0.25">
      <c r="A247" s="227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6"/>
    </row>
    <row r="248" spans="1:19" s="229" customFormat="1" x14ac:dyDescent="0.25">
      <c r="A248" s="227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6"/>
    </row>
    <row r="249" spans="1:19" s="229" customFormat="1" x14ac:dyDescent="0.25">
      <c r="A249" s="227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228"/>
      <c r="M249" s="228"/>
      <c r="N249" s="228"/>
      <c r="O249" s="228"/>
      <c r="P249" s="228"/>
      <c r="Q249" s="228"/>
      <c r="R249" s="228"/>
      <c r="S249" s="226"/>
    </row>
    <row r="250" spans="1:19" s="229" customFormat="1" x14ac:dyDescent="0.25">
      <c r="A250" s="227"/>
      <c r="B250" s="228"/>
      <c r="C250" s="228"/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28"/>
      <c r="O250" s="228"/>
      <c r="P250" s="228"/>
      <c r="Q250" s="228"/>
      <c r="R250" s="228"/>
      <c r="S250" s="226"/>
    </row>
    <row r="251" spans="1:19" s="229" customFormat="1" x14ac:dyDescent="0.25">
      <c r="A251" s="227"/>
      <c r="B251" s="228"/>
      <c r="C251" s="228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28"/>
      <c r="O251" s="228"/>
      <c r="P251" s="228"/>
      <c r="Q251" s="228"/>
      <c r="R251" s="228"/>
      <c r="S251" s="226"/>
    </row>
    <row r="252" spans="1:19" s="229" customFormat="1" x14ac:dyDescent="0.25">
      <c r="A252" s="227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6"/>
    </row>
    <row r="253" spans="1:19" s="229" customFormat="1" x14ac:dyDescent="0.25">
      <c r="A253" s="227"/>
      <c r="B253" s="228"/>
      <c r="C253" s="228"/>
      <c r="D253" s="228"/>
      <c r="E253" s="228"/>
      <c r="F253" s="228"/>
      <c r="G253" s="228"/>
      <c r="H253" s="228"/>
      <c r="I253" s="228"/>
      <c r="J253" s="228"/>
      <c r="K253" s="228"/>
      <c r="L253" s="228"/>
      <c r="M253" s="228"/>
      <c r="N253" s="228"/>
      <c r="O253" s="228"/>
      <c r="P253" s="228"/>
      <c r="Q253" s="228"/>
      <c r="R253" s="228"/>
      <c r="S253" s="226"/>
    </row>
    <row r="254" spans="1:19" s="229" customFormat="1" x14ac:dyDescent="0.25">
      <c r="A254" s="227"/>
      <c r="B254" s="228"/>
      <c r="C254" s="228"/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228"/>
      <c r="O254" s="228"/>
      <c r="P254" s="228"/>
      <c r="Q254" s="228"/>
      <c r="R254" s="228"/>
      <c r="S254" s="226"/>
    </row>
    <row r="255" spans="1:19" s="229" customFormat="1" x14ac:dyDescent="0.25">
      <c r="A255" s="227"/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6"/>
    </row>
    <row r="256" spans="1:19" s="229" customFormat="1" x14ac:dyDescent="0.25">
      <c r="A256" s="227"/>
      <c r="B256" s="228"/>
      <c r="C256" s="228"/>
      <c r="D256" s="228"/>
      <c r="E256" s="228"/>
      <c r="F256" s="228"/>
      <c r="G256" s="228"/>
      <c r="H256" s="228"/>
      <c r="I256" s="228"/>
      <c r="J256" s="228"/>
      <c r="K256" s="228"/>
      <c r="L256" s="228"/>
      <c r="M256" s="228"/>
      <c r="N256" s="228"/>
      <c r="O256" s="228"/>
      <c r="P256" s="228"/>
      <c r="Q256" s="228"/>
      <c r="R256" s="228"/>
      <c r="S256" s="226"/>
    </row>
    <row r="257" spans="1:19" s="229" customFormat="1" x14ac:dyDescent="0.25">
      <c r="A257" s="227"/>
      <c r="B257" s="228"/>
      <c r="C257" s="228"/>
      <c r="D257" s="228"/>
      <c r="E257" s="228"/>
      <c r="F257" s="228"/>
      <c r="G257" s="228"/>
      <c r="H257" s="228"/>
      <c r="I257" s="228"/>
      <c r="J257" s="228"/>
      <c r="K257" s="228"/>
      <c r="L257" s="228"/>
      <c r="M257" s="228"/>
      <c r="N257" s="228"/>
      <c r="O257" s="228"/>
      <c r="P257" s="228"/>
      <c r="Q257" s="228"/>
      <c r="R257" s="228"/>
      <c r="S257" s="226"/>
    </row>
    <row r="258" spans="1:19" s="229" customFormat="1" x14ac:dyDescent="0.25">
      <c r="A258" s="227"/>
      <c r="B258" s="228"/>
      <c r="C258" s="228"/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6"/>
    </row>
    <row r="259" spans="1:19" s="229" customFormat="1" x14ac:dyDescent="0.25">
      <c r="A259" s="227"/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6"/>
    </row>
    <row r="260" spans="1:19" s="229" customFormat="1" x14ac:dyDescent="0.25">
      <c r="A260" s="227"/>
      <c r="B260" s="228"/>
      <c r="C260" s="228"/>
      <c r="D260" s="228"/>
      <c r="E260" s="228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6"/>
    </row>
    <row r="261" spans="1:19" s="229" customFormat="1" x14ac:dyDescent="0.25">
      <c r="A261" s="227"/>
      <c r="B261" s="228"/>
      <c r="C261" s="228"/>
      <c r="D261" s="228"/>
      <c r="E261" s="228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6"/>
    </row>
    <row r="262" spans="1:19" s="229" customFormat="1" x14ac:dyDescent="0.25">
      <c r="A262" s="227"/>
      <c r="B262" s="228"/>
      <c r="C262" s="228"/>
      <c r="D262" s="228"/>
      <c r="E262" s="228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6"/>
    </row>
    <row r="263" spans="1:19" s="229" customFormat="1" x14ac:dyDescent="0.25">
      <c r="A263" s="227"/>
      <c r="B263" s="228"/>
      <c r="C263" s="228"/>
      <c r="D263" s="228"/>
      <c r="E263" s="228"/>
      <c r="F263" s="228"/>
      <c r="G263" s="228"/>
      <c r="H263" s="228"/>
      <c r="I263" s="228"/>
      <c r="J263" s="228"/>
      <c r="K263" s="228"/>
      <c r="L263" s="228"/>
      <c r="M263" s="228"/>
      <c r="N263" s="228"/>
      <c r="O263" s="228"/>
      <c r="P263" s="228"/>
      <c r="Q263" s="228"/>
      <c r="R263" s="228"/>
      <c r="S263" s="226"/>
    </row>
    <row r="264" spans="1:19" s="229" customFormat="1" x14ac:dyDescent="0.25">
      <c r="A264" s="227"/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6"/>
    </row>
    <row r="265" spans="1:19" s="229" customFormat="1" x14ac:dyDescent="0.25">
      <c r="A265" s="227"/>
      <c r="B265" s="228"/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28"/>
      <c r="O265" s="228"/>
      <c r="P265" s="228"/>
      <c r="Q265" s="228"/>
      <c r="R265" s="228"/>
      <c r="S265" s="226"/>
    </row>
    <row r="266" spans="1:19" s="229" customFormat="1" x14ac:dyDescent="0.25">
      <c r="A266" s="227"/>
      <c r="B266" s="228"/>
      <c r="C266" s="228"/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228"/>
      <c r="R266" s="228"/>
      <c r="S266" s="226"/>
    </row>
    <row r="267" spans="1:19" s="229" customFormat="1" x14ac:dyDescent="0.25">
      <c r="A267" s="227"/>
      <c r="B267" s="228"/>
      <c r="C267" s="228"/>
      <c r="D267" s="228"/>
      <c r="E267" s="228"/>
      <c r="F267" s="228"/>
      <c r="G267" s="228"/>
      <c r="H267" s="228"/>
      <c r="I267" s="228"/>
      <c r="J267" s="228"/>
      <c r="K267" s="228"/>
      <c r="L267" s="228"/>
      <c r="M267" s="228"/>
      <c r="N267" s="228"/>
      <c r="O267" s="228"/>
      <c r="P267" s="228"/>
      <c r="Q267" s="228"/>
      <c r="R267" s="228"/>
      <c r="S267" s="226"/>
    </row>
    <row r="268" spans="1:19" s="229" customFormat="1" x14ac:dyDescent="0.25">
      <c r="A268" s="227"/>
      <c r="B268" s="228"/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6"/>
    </row>
    <row r="269" spans="1:19" s="229" customFormat="1" x14ac:dyDescent="0.25">
      <c r="A269" s="227"/>
      <c r="B269" s="228"/>
      <c r="C269" s="228"/>
      <c r="D269" s="228"/>
      <c r="E269" s="228"/>
      <c r="F269" s="228"/>
      <c r="G269" s="228"/>
      <c r="H269" s="228"/>
      <c r="I269" s="228"/>
      <c r="J269" s="228"/>
      <c r="K269" s="228"/>
      <c r="L269" s="228"/>
      <c r="M269" s="228"/>
      <c r="N269" s="228"/>
      <c r="O269" s="228"/>
      <c r="P269" s="228"/>
      <c r="Q269" s="228"/>
      <c r="R269" s="228"/>
      <c r="S269" s="226"/>
    </row>
    <row r="270" spans="1:19" s="229" customFormat="1" x14ac:dyDescent="0.25">
      <c r="A270" s="227"/>
      <c r="B270" s="228"/>
      <c r="C270" s="228"/>
      <c r="D270" s="228"/>
      <c r="E270" s="228"/>
      <c r="F270" s="228"/>
      <c r="G270" s="228"/>
      <c r="H270" s="228"/>
      <c r="I270" s="228"/>
      <c r="J270" s="228"/>
      <c r="K270" s="228"/>
      <c r="L270" s="228"/>
      <c r="M270" s="228"/>
      <c r="N270" s="228"/>
      <c r="O270" s="228"/>
      <c r="P270" s="228"/>
      <c r="Q270" s="228"/>
      <c r="R270" s="228"/>
      <c r="S270" s="226"/>
    </row>
    <row r="271" spans="1:19" s="229" customFormat="1" x14ac:dyDescent="0.25">
      <c r="A271" s="227"/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6"/>
    </row>
    <row r="272" spans="1:19" s="229" customFormat="1" x14ac:dyDescent="0.25">
      <c r="A272" s="227"/>
      <c r="B272" s="228"/>
      <c r="C272" s="228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28"/>
      <c r="P272" s="228"/>
      <c r="Q272" s="228"/>
      <c r="R272" s="228"/>
      <c r="S272" s="226"/>
    </row>
    <row r="273" spans="1:19" s="229" customFormat="1" x14ac:dyDescent="0.25">
      <c r="A273" s="227"/>
      <c r="B273" s="228"/>
      <c r="C273" s="228"/>
      <c r="D273" s="228"/>
      <c r="E273" s="228"/>
      <c r="F273" s="228"/>
      <c r="G273" s="228"/>
      <c r="H273" s="228"/>
      <c r="I273" s="228"/>
      <c r="J273" s="228"/>
      <c r="K273" s="228"/>
      <c r="L273" s="228"/>
      <c r="M273" s="228"/>
      <c r="N273" s="228"/>
      <c r="O273" s="228"/>
      <c r="P273" s="228"/>
      <c r="Q273" s="228"/>
      <c r="R273" s="228"/>
      <c r="S273" s="226"/>
    </row>
    <row r="274" spans="1:19" s="229" customFormat="1" x14ac:dyDescent="0.25">
      <c r="A274" s="227"/>
      <c r="B274" s="228"/>
      <c r="C274" s="228"/>
      <c r="D274" s="228"/>
      <c r="E274" s="228"/>
      <c r="F274" s="228"/>
      <c r="G274" s="228"/>
      <c r="H274" s="228"/>
      <c r="I274" s="228"/>
      <c r="J274" s="228"/>
      <c r="K274" s="228"/>
      <c r="L274" s="228"/>
      <c r="M274" s="228"/>
      <c r="N274" s="228"/>
      <c r="O274" s="228"/>
      <c r="P274" s="228"/>
      <c r="Q274" s="228"/>
      <c r="R274" s="228"/>
      <c r="S274" s="226"/>
    </row>
    <row r="275" spans="1:19" s="229" customFormat="1" x14ac:dyDescent="0.25">
      <c r="A275" s="227"/>
      <c r="B275" s="228"/>
      <c r="C275" s="228"/>
      <c r="D275" s="228"/>
      <c r="E275" s="228"/>
      <c r="F275" s="228"/>
      <c r="G275" s="228"/>
      <c r="H275" s="228"/>
      <c r="I275" s="228"/>
      <c r="J275" s="228"/>
      <c r="K275" s="228"/>
      <c r="L275" s="228"/>
      <c r="M275" s="228"/>
      <c r="N275" s="228"/>
      <c r="O275" s="228"/>
      <c r="P275" s="228"/>
      <c r="Q275" s="228"/>
      <c r="R275" s="228"/>
      <c r="S275" s="226"/>
    </row>
    <row r="276" spans="1:19" s="229" customFormat="1" x14ac:dyDescent="0.25">
      <c r="A276" s="227"/>
      <c r="B276" s="228"/>
      <c r="C276" s="228"/>
      <c r="D276" s="228"/>
      <c r="E276" s="228"/>
      <c r="F276" s="228"/>
      <c r="G276" s="228"/>
      <c r="H276" s="228"/>
      <c r="I276" s="228"/>
      <c r="J276" s="228"/>
      <c r="K276" s="228"/>
      <c r="L276" s="228"/>
      <c r="M276" s="228"/>
      <c r="N276" s="228"/>
      <c r="O276" s="228"/>
      <c r="P276" s="228"/>
      <c r="Q276" s="228"/>
      <c r="R276" s="228"/>
      <c r="S276" s="226"/>
    </row>
    <row r="277" spans="1:19" s="229" customFormat="1" x14ac:dyDescent="0.25">
      <c r="A277" s="227"/>
      <c r="B277" s="228"/>
      <c r="C277" s="228"/>
      <c r="D277" s="228"/>
      <c r="E277" s="228"/>
      <c r="F277" s="228"/>
      <c r="G277" s="228"/>
      <c r="H277" s="228"/>
      <c r="I277" s="228"/>
      <c r="J277" s="228"/>
      <c r="K277" s="228"/>
      <c r="L277" s="228"/>
      <c r="M277" s="228"/>
      <c r="N277" s="228"/>
      <c r="O277" s="228"/>
      <c r="P277" s="228"/>
      <c r="Q277" s="228"/>
      <c r="R277" s="228"/>
      <c r="S277" s="226"/>
    </row>
    <row r="278" spans="1:19" s="229" customFormat="1" x14ac:dyDescent="0.25">
      <c r="A278" s="227"/>
      <c r="B278" s="228"/>
      <c r="C278" s="228"/>
      <c r="D278" s="228"/>
      <c r="E278" s="228"/>
      <c r="F278" s="228"/>
      <c r="G278" s="228"/>
      <c r="H278" s="228"/>
      <c r="I278" s="228"/>
      <c r="J278" s="228"/>
      <c r="K278" s="228"/>
      <c r="L278" s="228"/>
      <c r="M278" s="228"/>
      <c r="N278" s="228"/>
      <c r="O278" s="228"/>
      <c r="P278" s="228"/>
      <c r="Q278" s="228"/>
      <c r="R278" s="228"/>
      <c r="S278" s="226"/>
    </row>
    <row r="279" spans="1:19" s="229" customFormat="1" x14ac:dyDescent="0.25">
      <c r="A279" s="227"/>
      <c r="B279" s="228"/>
      <c r="C279" s="228"/>
      <c r="D279" s="228"/>
      <c r="E279" s="228"/>
      <c r="F279" s="228"/>
      <c r="G279" s="228"/>
      <c r="H279" s="228"/>
      <c r="I279" s="228"/>
      <c r="J279" s="228"/>
      <c r="K279" s="228"/>
      <c r="L279" s="228"/>
      <c r="M279" s="228"/>
      <c r="N279" s="228"/>
      <c r="O279" s="228"/>
      <c r="P279" s="228"/>
      <c r="Q279" s="228"/>
      <c r="R279" s="228"/>
      <c r="S279" s="226"/>
    </row>
    <row r="280" spans="1:19" s="229" customFormat="1" x14ac:dyDescent="0.25">
      <c r="A280" s="227"/>
      <c r="B280" s="228"/>
      <c r="C280" s="228"/>
      <c r="D280" s="228"/>
      <c r="E280" s="228"/>
      <c r="F280" s="228"/>
      <c r="G280" s="228"/>
      <c r="H280" s="228"/>
      <c r="I280" s="228"/>
      <c r="J280" s="228"/>
      <c r="K280" s="228"/>
      <c r="L280" s="228"/>
      <c r="M280" s="228"/>
      <c r="N280" s="228"/>
      <c r="O280" s="228"/>
      <c r="P280" s="228"/>
      <c r="Q280" s="228"/>
      <c r="R280" s="228"/>
      <c r="S280" s="226"/>
    </row>
    <row r="281" spans="1:19" s="229" customFormat="1" x14ac:dyDescent="0.25">
      <c r="A281" s="227"/>
      <c r="B281" s="228"/>
      <c r="C281" s="228"/>
      <c r="D281" s="228"/>
      <c r="E281" s="228"/>
      <c r="F281" s="228"/>
      <c r="G281" s="228"/>
      <c r="H281" s="228"/>
      <c r="I281" s="228"/>
      <c r="J281" s="228"/>
      <c r="K281" s="228"/>
      <c r="L281" s="228"/>
      <c r="M281" s="228"/>
      <c r="N281" s="228"/>
      <c r="O281" s="228"/>
      <c r="P281" s="228"/>
      <c r="Q281" s="228"/>
      <c r="R281" s="228"/>
      <c r="S281" s="226"/>
    </row>
    <row r="282" spans="1:19" s="229" customFormat="1" x14ac:dyDescent="0.25">
      <c r="A282" s="227"/>
      <c r="B282" s="228"/>
      <c r="C282" s="228"/>
      <c r="D282" s="228"/>
      <c r="E282" s="228"/>
      <c r="F282" s="228"/>
      <c r="G282" s="228"/>
      <c r="H282" s="228"/>
      <c r="I282" s="228"/>
      <c r="J282" s="228"/>
      <c r="K282" s="228"/>
      <c r="L282" s="228"/>
      <c r="M282" s="228"/>
      <c r="N282" s="228"/>
      <c r="O282" s="228"/>
      <c r="P282" s="228"/>
      <c r="Q282" s="228"/>
      <c r="R282" s="228"/>
      <c r="S282" s="226"/>
    </row>
    <row r="283" spans="1:19" s="229" customFormat="1" x14ac:dyDescent="0.25">
      <c r="A283" s="227"/>
      <c r="B283" s="228"/>
      <c r="C283" s="228"/>
      <c r="D283" s="228"/>
      <c r="E283" s="228"/>
      <c r="F283" s="228"/>
      <c r="G283" s="228"/>
      <c r="H283" s="228"/>
      <c r="I283" s="228"/>
      <c r="J283" s="228"/>
      <c r="K283" s="228"/>
      <c r="L283" s="228"/>
      <c r="M283" s="228"/>
      <c r="N283" s="228"/>
      <c r="O283" s="228"/>
      <c r="P283" s="228"/>
      <c r="Q283" s="228"/>
      <c r="R283" s="228"/>
      <c r="S283" s="226"/>
    </row>
    <row r="284" spans="1:19" s="229" customFormat="1" x14ac:dyDescent="0.25">
      <c r="A284" s="227"/>
      <c r="B284" s="228"/>
      <c r="C284" s="228"/>
      <c r="D284" s="228"/>
      <c r="E284" s="228"/>
      <c r="F284" s="228"/>
      <c r="G284" s="228"/>
      <c r="H284" s="228"/>
      <c r="I284" s="228"/>
      <c r="J284" s="228"/>
      <c r="K284" s="228"/>
      <c r="L284" s="228"/>
      <c r="M284" s="228"/>
      <c r="N284" s="228"/>
      <c r="O284" s="228"/>
      <c r="P284" s="228"/>
      <c r="Q284" s="228"/>
      <c r="R284" s="228"/>
      <c r="S284" s="226"/>
    </row>
    <row r="285" spans="1:19" s="229" customFormat="1" x14ac:dyDescent="0.25">
      <c r="A285" s="227"/>
      <c r="B285" s="228"/>
      <c r="C285" s="228"/>
      <c r="D285" s="228"/>
      <c r="E285" s="228"/>
      <c r="F285" s="228"/>
      <c r="G285" s="228"/>
      <c r="H285" s="228"/>
      <c r="I285" s="228"/>
      <c r="J285" s="228"/>
      <c r="K285" s="228"/>
      <c r="L285" s="228"/>
      <c r="M285" s="228"/>
      <c r="N285" s="228"/>
      <c r="O285" s="228"/>
      <c r="P285" s="228"/>
      <c r="Q285" s="228"/>
      <c r="R285" s="228"/>
      <c r="S285" s="226"/>
    </row>
    <row r="286" spans="1:19" s="229" customFormat="1" x14ac:dyDescent="0.25">
      <c r="A286" s="227"/>
      <c r="B286" s="228"/>
      <c r="C286" s="228"/>
      <c r="D286" s="228"/>
      <c r="E286" s="228"/>
      <c r="F286" s="228"/>
      <c r="G286" s="228"/>
      <c r="H286" s="228"/>
      <c r="I286" s="228"/>
      <c r="J286" s="228"/>
      <c r="K286" s="228"/>
      <c r="L286" s="228"/>
      <c r="M286" s="228"/>
      <c r="N286" s="228"/>
      <c r="O286" s="228"/>
      <c r="P286" s="228"/>
      <c r="Q286" s="228"/>
      <c r="R286" s="228"/>
      <c r="S286" s="226"/>
    </row>
    <row r="287" spans="1:19" s="229" customFormat="1" x14ac:dyDescent="0.25">
      <c r="A287" s="227"/>
      <c r="B287" s="228"/>
      <c r="C287" s="228"/>
      <c r="D287" s="228"/>
      <c r="E287" s="228"/>
      <c r="F287" s="228"/>
      <c r="G287" s="228"/>
      <c r="H287" s="228"/>
      <c r="I287" s="228"/>
      <c r="J287" s="228"/>
      <c r="K287" s="228"/>
      <c r="L287" s="228"/>
      <c r="M287" s="228"/>
      <c r="N287" s="228"/>
      <c r="O287" s="228"/>
      <c r="P287" s="228"/>
      <c r="Q287" s="228"/>
      <c r="R287" s="228"/>
      <c r="S287" s="226"/>
    </row>
    <row r="288" spans="1:19" s="229" customFormat="1" x14ac:dyDescent="0.25">
      <c r="A288" s="227"/>
      <c r="B288" s="228"/>
      <c r="C288" s="228"/>
      <c r="D288" s="228"/>
      <c r="E288" s="228"/>
      <c r="F288" s="228"/>
      <c r="G288" s="228"/>
      <c r="H288" s="228"/>
      <c r="I288" s="228"/>
      <c r="J288" s="228"/>
      <c r="K288" s="228"/>
      <c r="L288" s="228"/>
      <c r="M288" s="228"/>
      <c r="N288" s="228"/>
      <c r="O288" s="228"/>
      <c r="P288" s="228"/>
      <c r="Q288" s="228"/>
      <c r="R288" s="228"/>
      <c r="S288" s="226"/>
    </row>
    <row r="289" spans="1:19" s="229" customFormat="1" x14ac:dyDescent="0.25">
      <c r="A289" s="227"/>
      <c r="B289" s="228"/>
      <c r="C289" s="228"/>
      <c r="D289" s="228"/>
      <c r="E289" s="228"/>
      <c r="F289" s="228"/>
      <c r="G289" s="228"/>
      <c r="H289" s="228"/>
      <c r="I289" s="228"/>
      <c r="J289" s="228"/>
      <c r="K289" s="228"/>
      <c r="L289" s="228"/>
      <c r="M289" s="228"/>
      <c r="N289" s="228"/>
      <c r="O289" s="228"/>
      <c r="P289" s="228"/>
      <c r="Q289" s="228"/>
      <c r="R289" s="228"/>
      <c r="S289" s="226"/>
    </row>
    <row r="290" spans="1:19" s="229" customFormat="1" x14ac:dyDescent="0.25">
      <c r="A290" s="227"/>
      <c r="B290" s="228"/>
      <c r="C290" s="228"/>
      <c r="D290" s="228"/>
      <c r="E290" s="228"/>
      <c r="F290" s="228"/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  <c r="R290" s="228"/>
      <c r="S290" s="226"/>
    </row>
    <row r="291" spans="1:19" s="229" customFormat="1" x14ac:dyDescent="0.25">
      <c r="A291" s="227"/>
      <c r="B291" s="228"/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/>
      <c r="O291" s="228"/>
      <c r="P291" s="228"/>
      <c r="Q291" s="228"/>
      <c r="R291" s="228"/>
      <c r="S291" s="226"/>
    </row>
    <row r="292" spans="1:19" s="229" customFormat="1" x14ac:dyDescent="0.25">
      <c r="A292" s="227"/>
      <c r="B292" s="228"/>
      <c r="C292" s="228"/>
      <c r="D292" s="228"/>
      <c r="E292" s="228"/>
      <c r="F292" s="228"/>
      <c r="G292" s="228"/>
      <c r="H292" s="228"/>
      <c r="I292" s="228"/>
      <c r="J292" s="228"/>
      <c r="K292" s="228"/>
      <c r="L292" s="228"/>
      <c r="M292" s="228"/>
      <c r="N292" s="228"/>
      <c r="O292" s="228"/>
      <c r="P292" s="228"/>
      <c r="Q292" s="228"/>
      <c r="R292" s="228"/>
      <c r="S292" s="226"/>
    </row>
    <row r="293" spans="1:19" s="229" customFormat="1" x14ac:dyDescent="0.25">
      <c r="A293" s="227"/>
      <c r="B293" s="228"/>
      <c r="C293" s="228"/>
      <c r="D293" s="228"/>
      <c r="E293" s="228"/>
      <c r="F293" s="228"/>
      <c r="G293" s="228"/>
      <c r="H293" s="228"/>
      <c r="I293" s="228"/>
      <c r="J293" s="228"/>
      <c r="K293" s="228"/>
      <c r="L293" s="228"/>
      <c r="M293" s="228"/>
      <c r="N293" s="228"/>
      <c r="O293" s="228"/>
      <c r="P293" s="228"/>
      <c r="Q293" s="228"/>
      <c r="R293" s="228"/>
      <c r="S293" s="226"/>
    </row>
    <row r="294" spans="1:19" s="229" customFormat="1" x14ac:dyDescent="0.25">
      <c r="A294" s="227"/>
      <c r="B294" s="228"/>
      <c r="C294" s="228"/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28"/>
      <c r="O294" s="228"/>
      <c r="P294" s="228"/>
      <c r="Q294" s="228"/>
      <c r="R294" s="228"/>
      <c r="S294" s="226"/>
    </row>
    <row r="295" spans="1:19" s="229" customFormat="1" x14ac:dyDescent="0.25">
      <c r="A295" s="227"/>
      <c r="B295" s="228"/>
      <c r="C295" s="228"/>
      <c r="D295" s="228"/>
      <c r="E295" s="228"/>
      <c r="F295" s="228"/>
      <c r="G295" s="228"/>
      <c r="H295" s="228"/>
      <c r="I295" s="228"/>
      <c r="J295" s="228"/>
      <c r="K295" s="228"/>
      <c r="L295" s="228"/>
      <c r="M295" s="228"/>
      <c r="N295" s="228"/>
      <c r="O295" s="228"/>
      <c r="P295" s="228"/>
      <c r="Q295" s="228"/>
      <c r="R295" s="228"/>
      <c r="S295" s="226"/>
    </row>
    <row r="296" spans="1:19" s="229" customFormat="1" x14ac:dyDescent="0.25">
      <c r="A296" s="227"/>
      <c r="B296" s="228"/>
      <c r="C296" s="228"/>
      <c r="D296" s="228"/>
      <c r="E296" s="228"/>
      <c r="F296" s="228"/>
      <c r="G296" s="228"/>
      <c r="H296" s="228"/>
      <c r="I296" s="228"/>
      <c r="J296" s="228"/>
      <c r="K296" s="228"/>
      <c r="L296" s="228"/>
      <c r="M296" s="228"/>
      <c r="N296" s="228"/>
      <c r="O296" s="228"/>
      <c r="P296" s="228"/>
      <c r="Q296" s="228"/>
      <c r="R296" s="228"/>
      <c r="S296" s="226"/>
    </row>
    <row r="297" spans="1:19" s="229" customFormat="1" x14ac:dyDescent="0.25">
      <c r="A297" s="227"/>
      <c r="B297" s="228"/>
      <c r="C297" s="228"/>
      <c r="D297" s="228"/>
      <c r="E297" s="228"/>
      <c r="F297" s="228"/>
      <c r="G297" s="228"/>
      <c r="H297" s="228"/>
      <c r="I297" s="228"/>
      <c r="J297" s="228"/>
      <c r="K297" s="228"/>
      <c r="L297" s="228"/>
      <c r="M297" s="228"/>
      <c r="N297" s="228"/>
      <c r="O297" s="228"/>
      <c r="P297" s="228"/>
      <c r="Q297" s="228"/>
      <c r="R297" s="228"/>
      <c r="S297" s="226"/>
    </row>
    <row r="298" spans="1:19" s="229" customFormat="1" x14ac:dyDescent="0.25">
      <c r="A298" s="227"/>
      <c r="B298" s="228"/>
      <c r="C298" s="228"/>
      <c r="D298" s="228"/>
      <c r="E298" s="228"/>
      <c r="F298" s="228"/>
      <c r="G298" s="228"/>
      <c r="H298" s="228"/>
      <c r="I298" s="228"/>
      <c r="J298" s="228"/>
      <c r="K298" s="228"/>
      <c r="L298" s="228"/>
      <c r="M298" s="228"/>
      <c r="N298" s="228"/>
      <c r="O298" s="228"/>
      <c r="P298" s="228"/>
      <c r="Q298" s="228"/>
      <c r="R298" s="228"/>
      <c r="S298" s="226"/>
    </row>
    <row r="299" spans="1:19" s="229" customFormat="1" x14ac:dyDescent="0.25">
      <c r="A299" s="227"/>
      <c r="B299" s="228"/>
      <c r="C299" s="228"/>
      <c r="D299" s="228"/>
      <c r="E299" s="228"/>
      <c r="F299" s="228"/>
      <c r="G299" s="228"/>
      <c r="H299" s="228"/>
      <c r="I299" s="228"/>
      <c r="J299" s="228"/>
      <c r="K299" s="228"/>
      <c r="L299" s="228"/>
      <c r="M299" s="228"/>
      <c r="N299" s="228"/>
      <c r="O299" s="228"/>
      <c r="P299" s="228"/>
      <c r="Q299" s="228"/>
      <c r="R299" s="228"/>
      <c r="S299" s="226"/>
    </row>
    <row r="300" spans="1:19" s="229" customFormat="1" x14ac:dyDescent="0.25">
      <c r="A300" s="227"/>
      <c r="B300" s="228"/>
      <c r="C300" s="228"/>
      <c r="D300" s="228"/>
      <c r="E300" s="228"/>
      <c r="F300" s="228"/>
      <c r="G300" s="228"/>
      <c r="H300" s="228"/>
      <c r="I300" s="228"/>
      <c r="J300" s="228"/>
      <c r="K300" s="228"/>
      <c r="L300" s="228"/>
      <c r="M300" s="228"/>
      <c r="N300" s="228"/>
      <c r="O300" s="228"/>
      <c r="P300" s="228"/>
      <c r="Q300" s="228"/>
      <c r="R300" s="228"/>
      <c r="S300" s="226"/>
    </row>
    <row r="301" spans="1:19" s="229" customFormat="1" x14ac:dyDescent="0.25">
      <c r="A301" s="227"/>
      <c r="B301" s="228"/>
      <c r="C301" s="228"/>
      <c r="D301" s="228"/>
      <c r="E301" s="228"/>
      <c r="F301" s="228"/>
      <c r="G301" s="228"/>
      <c r="H301" s="228"/>
      <c r="I301" s="228"/>
      <c r="J301" s="228"/>
      <c r="K301" s="228"/>
      <c r="L301" s="228"/>
      <c r="M301" s="228"/>
      <c r="N301" s="228"/>
      <c r="O301" s="228"/>
      <c r="P301" s="228"/>
      <c r="Q301" s="228"/>
      <c r="R301" s="228"/>
      <c r="S301" s="226"/>
    </row>
    <row r="302" spans="1:19" s="229" customFormat="1" x14ac:dyDescent="0.25">
      <c r="A302" s="227"/>
      <c r="B302" s="228"/>
      <c r="C302" s="228"/>
      <c r="D302" s="228"/>
      <c r="E302" s="228"/>
      <c r="F302" s="228"/>
      <c r="G302" s="228"/>
      <c r="H302" s="228"/>
      <c r="I302" s="228"/>
      <c r="J302" s="228"/>
      <c r="K302" s="228"/>
      <c r="L302" s="228"/>
      <c r="M302" s="228"/>
      <c r="N302" s="228"/>
      <c r="O302" s="228"/>
      <c r="P302" s="228"/>
      <c r="Q302" s="228"/>
      <c r="R302" s="228"/>
      <c r="S302" s="226"/>
    </row>
    <row r="303" spans="1:19" s="229" customFormat="1" x14ac:dyDescent="0.25">
      <c r="A303" s="227"/>
      <c r="B303" s="228"/>
      <c r="C303" s="228"/>
      <c r="D303" s="228"/>
      <c r="E303" s="228"/>
      <c r="F303" s="228"/>
      <c r="G303" s="228"/>
      <c r="H303" s="228"/>
      <c r="I303" s="228"/>
      <c r="J303" s="228"/>
      <c r="K303" s="228"/>
      <c r="L303" s="228"/>
      <c r="M303" s="228"/>
      <c r="N303" s="228"/>
      <c r="O303" s="228"/>
      <c r="P303" s="228"/>
      <c r="Q303" s="228"/>
      <c r="R303" s="228"/>
      <c r="S303" s="226"/>
    </row>
    <row r="304" spans="1:19" s="229" customFormat="1" x14ac:dyDescent="0.25">
      <c r="A304" s="227"/>
      <c r="B304" s="228"/>
      <c r="C304" s="228"/>
      <c r="D304" s="228"/>
      <c r="E304" s="228"/>
      <c r="F304" s="228"/>
      <c r="G304" s="228"/>
      <c r="H304" s="228"/>
      <c r="I304" s="228"/>
      <c r="J304" s="228"/>
      <c r="K304" s="228"/>
      <c r="L304" s="228"/>
      <c r="M304" s="228"/>
      <c r="N304" s="228"/>
      <c r="O304" s="228"/>
      <c r="P304" s="228"/>
      <c r="Q304" s="228"/>
      <c r="R304" s="228"/>
      <c r="S304" s="226"/>
    </row>
    <row r="305" spans="1:19" s="229" customFormat="1" x14ac:dyDescent="0.25">
      <c r="A305" s="227"/>
      <c r="B305" s="228"/>
      <c r="C305" s="228"/>
      <c r="D305" s="228"/>
      <c r="E305" s="228"/>
      <c r="F305" s="228"/>
      <c r="G305" s="228"/>
      <c r="H305" s="228"/>
      <c r="I305" s="228"/>
      <c r="J305" s="228"/>
      <c r="K305" s="228"/>
      <c r="L305" s="228"/>
      <c r="M305" s="228"/>
      <c r="N305" s="228"/>
      <c r="O305" s="228"/>
      <c r="P305" s="228"/>
      <c r="Q305" s="228"/>
      <c r="R305" s="228"/>
      <c r="S305" s="226"/>
    </row>
    <row r="306" spans="1:19" s="229" customFormat="1" x14ac:dyDescent="0.25">
      <c r="A306" s="227"/>
      <c r="B306" s="228"/>
      <c r="C306" s="228"/>
      <c r="D306" s="228"/>
      <c r="E306" s="228"/>
      <c r="F306" s="228"/>
      <c r="G306" s="228"/>
      <c r="H306" s="228"/>
      <c r="I306" s="228"/>
      <c r="J306" s="228"/>
      <c r="K306" s="228"/>
      <c r="L306" s="228"/>
      <c r="M306" s="228"/>
      <c r="N306" s="228"/>
      <c r="O306" s="228"/>
      <c r="P306" s="228"/>
      <c r="Q306" s="228"/>
      <c r="R306" s="228"/>
      <c r="S306" s="226"/>
    </row>
    <row r="307" spans="1:19" s="229" customFormat="1" x14ac:dyDescent="0.25">
      <c r="A307" s="227"/>
      <c r="B307" s="228"/>
      <c r="C307" s="228"/>
      <c r="D307" s="228"/>
      <c r="E307" s="228"/>
      <c r="F307" s="228"/>
      <c r="G307" s="228"/>
      <c r="H307" s="228"/>
      <c r="I307" s="228"/>
      <c r="J307" s="228"/>
      <c r="K307" s="228"/>
      <c r="L307" s="228"/>
      <c r="M307" s="228"/>
      <c r="N307" s="228"/>
      <c r="O307" s="228"/>
      <c r="P307" s="228"/>
      <c r="Q307" s="228"/>
      <c r="R307" s="228"/>
      <c r="S307" s="226"/>
    </row>
    <row r="308" spans="1:19" s="229" customFormat="1" x14ac:dyDescent="0.25">
      <c r="A308" s="227"/>
      <c r="B308" s="228"/>
      <c r="C308" s="228"/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8"/>
      <c r="Q308" s="228"/>
      <c r="R308" s="228"/>
      <c r="S308" s="226"/>
    </row>
    <row r="309" spans="1:19" s="229" customFormat="1" x14ac:dyDescent="0.25">
      <c r="A309" s="227"/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6"/>
    </row>
    <row r="310" spans="1:19" s="229" customFormat="1" x14ac:dyDescent="0.25">
      <c r="A310" s="227"/>
      <c r="B310" s="228"/>
      <c r="C310" s="228"/>
      <c r="D310" s="228"/>
      <c r="E310" s="228"/>
      <c r="F310" s="228"/>
      <c r="G310" s="228"/>
      <c r="H310" s="228"/>
      <c r="I310" s="228"/>
      <c r="J310" s="228"/>
      <c r="K310" s="228"/>
      <c r="L310" s="228"/>
      <c r="M310" s="228"/>
      <c r="N310" s="228"/>
      <c r="O310" s="228"/>
      <c r="P310" s="228"/>
      <c r="Q310" s="228"/>
      <c r="R310" s="228"/>
      <c r="S310" s="226"/>
    </row>
    <row r="311" spans="1:19" s="229" customFormat="1" x14ac:dyDescent="0.25">
      <c r="A311" s="227"/>
      <c r="B311" s="228"/>
      <c r="C311" s="228"/>
      <c r="D311" s="228"/>
      <c r="E311" s="228"/>
      <c r="F311" s="228"/>
      <c r="G311" s="228"/>
      <c r="H311" s="228"/>
      <c r="I311" s="228"/>
      <c r="J311" s="228"/>
      <c r="K311" s="228"/>
      <c r="L311" s="228"/>
      <c r="M311" s="228"/>
      <c r="N311" s="228"/>
      <c r="O311" s="228"/>
      <c r="P311" s="228"/>
      <c r="Q311" s="228"/>
      <c r="R311" s="228"/>
      <c r="S311" s="226"/>
    </row>
    <row r="312" spans="1:19" s="229" customFormat="1" x14ac:dyDescent="0.25">
      <c r="A312" s="227"/>
      <c r="B312" s="228"/>
      <c r="C312" s="228"/>
      <c r="D312" s="228"/>
      <c r="E312" s="228"/>
      <c r="F312" s="228"/>
      <c r="G312" s="228"/>
      <c r="H312" s="228"/>
      <c r="I312" s="228"/>
      <c r="J312" s="228"/>
      <c r="K312" s="228"/>
      <c r="L312" s="228"/>
      <c r="M312" s="228"/>
      <c r="N312" s="228"/>
      <c r="O312" s="228"/>
      <c r="P312" s="228"/>
      <c r="Q312" s="228"/>
      <c r="R312" s="228"/>
      <c r="S312" s="226"/>
    </row>
    <row r="313" spans="1:19" s="229" customFormat="1" x14ac:dyDescent="0.25">
      <c r="A313" s="227"/>
      <c r="B313" s="228"/>
      <c r="C313" s="228"/>
      <c r="D313" s="228"/>
      <c r="E313" s="228"/>
      <c r="F313" s="228"/>
      <c r="G313" s="228"/>
      <c r="H313" s="228"/>
      <c r="I313" s="228"/>
      <c r="J313" s="228"/>
      <c r="K313" s="228"/>
      <c r="L313" s="228"/>
      <c r="M313" s="228"/>
      <c r="N313" s="228"/>
      <c r="O313" s="228"/>
      <c r="P313" s="228"/>
      <c r="Q313" s="228"/>
      <c r="R313" s="228"/>
      <c r="S313" s="226"/>
    </row>
    <row r="314" spans="1:19" s="229" customFormat="1" x14ac:dyDescent="0.25">
      <c r="A314" s="227"/>
      <c r="B314" s="228"/>
      <c r="C314" s="228"/>
      <c r="D314" s="228"/>
      <c r="E314" s="228"/>
      <c r="F314" s="228"/>
      <c r="G314" s="228"/>
      <c r="H314" s="228"/>
      <c r="I314" s="228"/>
      <c r="J314" s="228"/>
      <c r="K314" s="228"/>
      <c r="L314" s="228"/>
      <c r="M314" s="228"/>
      <c r="N314" s="228"/>
      <c r="O314" s="228"/>
      <c r="P314" s="228"/>
      <c r="Q314" s="228"/>
      <c r="R314" s="228"/>
      <c r="S314" s="226"/>
    </row>
    <row r="315" spans="1:19" s="229" customFormat="1" x14ac:dyDescent="0.25">
      <c r="A315" s="227"/>
      <c r="B315" s="228"/>
      <c r="C315" s="228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28"/>
      <c r="O315" s="228"/>
      <c r="P315" s="228"/>
      <c r="Q315" s="228"/>
      <c r="R315" s="228"/>
      <c r="S315" s="226"/>
    </row>
    <row r="316" spans="1:19" s="229" customFormat="1" x14ac:dyDescent="0.25">
      <c r="A316" s="227"/>
      <c r="B316" s="228"/>
      <c r="C316" s="228"/>
      <c r="D316" s="228"/>
      <c r="E316" s="228"/>
      <c r="F316" s="228"/>
      <c r="G316" s="228"/>
      <c r="H316" s="228"/>
      <c r="I316" s="228"/>
      <c r="J316" s="228"/>
      <c r="K316" s="228"/>
      <c r="L316" s="228"/>
      <c r="M316" s="228"/>
      <c r="N316" s="228"/>
      <c r="O316" s="228"/>
      <c r="P316" s="228"/>
      <c r="Q316" s="228"/>
      <c r="R316" s="228"/>
      <c r="S316" s="226"/>
    </row>
    <row r="317" spans="1:19" s="229" customFormat="1" x14ac:dyDescent="0.25">
      <c r="A317" s="227"/>
      <c r="B317" s="228"/>
      <c r="C317" s="228"/>
      <c r="D317" s="228"/>
      <c r="E317" s="228"/>
      <c r="F317" s="228"/>
      <c r="G317" s="228"/>
      <c r="H317" s="228"/>
      <c r="I317" s="228"/>
      <c r="J317" s="228"/>
      <c r="K317" s="228"/>
      <c r="L317" s="228"/>
      <c r="M317" s="228"/>
      <c r="N317" s="228"/>
      <c r="O317" s="228"/>
      <c r="P317" s="228"/>
      <c r="Q317" s="228"/>
      <c r="R317" s="228"/>
      <c r="S317" s="226"/>
    </row>
    <row r="318" spans="1:19" s="229" customFormat="1" x14ac:dyDescent="0.25">
      <c r="A318" s="227"/>
      <c r="B318" s="228"/>
      <c r="C318" s="228"/>
      <c r="D318" s="228"/>
      <c r="E318" s="228"/>
      <c r="F318" s="228"/>
      <c r="G318" s="228"/>
      <c r="H318" s="228"/>
      <c r="I318" s="228"/>
      <c r="J318" s="228"/>
      <c r="K318" s="228"/>
      <c r="L318" s="228"/>
      <c r="M318" s="228"/>
      <c r="N318" s="228"/>
      <c r="O318" s="228"/>
      <c r="P318" s="228"/>
      <c r="Q318" s="228"/>
      <c r="R318" s="228"/>
      <c r="S318" s="226"/>
    </row>
    <row r="319" spans="1:19" s="229" customFormat="1" x14ac:dyDescent="0.25">
      <c r="A319" s="227"/>
      <c r="B319" s="228"/>
      <c r="C319" s="228"/>
      <c r="D319" s="228"/>
      <c r="E319" s="228"/>
      <c r="F319" s="228"/>
      <c r="G319" s="228"/>
      <c r="H319" s="228"/>
      <c r="I319" s="228"/>
      <c r="J319" s="228"/>
      <c r="K319" s="228"/>
      <c r="L319" s="228"/>
      <c r="M319" s="228"/>
      <c r="N319" s="228"/>
      <c r="O319" s="228"/>
      <c r="P319" s="228"/>
      <c r="Q319" s="228"/>
      <c r="R319" s="228"/>
      <c r="S319" s="226"/>
    </row>
    <row r="320" spans="1:19" s="229" customFormat="1" x14ac:dyDescent="0.25">
      <c r="A320" s="227"/>
      <c r="B320" s="228"/>
      <c r="C320" s="228"/>
      <c r="D320" s="228"/>
      <c r="E320" s="228"/>
      <c r="F320" s="228"/>
      <c r="G320" s="228"/>
      <c r="H320" s="228"/>
      <c r="I320" s="228"/>
      <c r="J320" s="228"/>
      <c r="K320" s="228"/>
      <c r="L320" s="228"/>
      <c r="M320" s="228"/>
      <c r="N320" s="228"/>
      <c r="O320" s="228"/>
      <c r="P320" s="228"/>
      <c r="Q320" s="228"/>
      <c r="R320" s="228"/>
      <c r="S320" s="226"/>
    </row>
    <row r="321" spans="1:19" s="229" customFormat="1" x14ac:dyDescent="0.25">
      <c r="A321" s="227"/>
      <c r="B321" s="228"/>
      <c r="C321" s="228"/>
      <c r="D321" s="228"/>
      <c r="E321" s="228"/>
      <c r="F321" s="228"/>
      <c r="G321" s="228"/>
      <c r="H321" s="228"/>
      <c r="I321" s="228"/>
      <c r="J321" s="228"/>
      <c r="K321" s="228"/>
      <c r="L321" s="228"/>
      <c r="M321" s="228"/>
      <c r="N321" s="228"/>
      <c r="O321" s="228"/>
      <c r="P321" s="228"/>
      <c r="Q321" s="228"/>
      <c r="R321" s="228"/>
      <c r="S321" s="226"/>
    </row>
    <row r="322" spans="1:19" s="229" customFormat="1" x14ac:dyDescent="0.25">
      <c r="A322" s="227"/>
      <c r="B322" s="228"/>
      <c r="C322" s="228"/>
      <c r="D322" s="228"/>
      <c r="E322" s="228"/>
      <c r="F322" s="228"/>
      <c r="G322" s="228"/>
      <c r="H322" s="228"/>
      <c r="I322" s="228"/>
      <c r="J322" s="228"/>
      <c r="K322" s="228"/>
      <c r="L322" s="228"/>
      <c r="M322" s="228"/>
      <c r="N322" s="228"/>
      <c r="O322" s="228"/>
      <c r="P322" s="228"/>
      <c r="Q322" s="228"/>
      <c r="R322" s="228"/>
      <c r="S322" s="226"/>
    </row>
    <row r="323" spans="1:19" s="229" customFormat="1" x14ac:dyDescent="0.25">
      <c r="A323" s="227"/>
      <c r="B323" s="228"/>
      <c r="C323" s="228"/>
      <c r="D323" s="228"/>
      <c r="E323" s="228"/>
      <c r="F323" s="228"/>
      <c r="G323" s="228"/>
      <c r="H323" s="228"/>
      <c r="I323" s="228"/>
      <c r="J323" s="228"/>
      <c r="K323" s="228"/>
      <c r="L323" s="228"/>
      <c r="M323" s="228"/>
      <c r="N323" s="228"/>
      <c r="O323" s="228"/>
      <c r="P323" s="228"/>
      <c r="Q323" s="228"/>
      <c r="R323" s="228"/>
      <c r="S323" s="226"/>
    </row>
    <row r="324" spans="1:19" s="229" customFormat="1" x14ac:dyDescent="0.25">
      <c r="A324" s="227"/>
      <c r="B324" s="228"/>
      <c r="C324" s="228"/>
      <c r="D324" s="228"/>
      <c r="E324" s="228"/>
      <c r="F324" s="228"/>
      <c r="G324" s="228"/>
      <c r="H324" s="228"/>
      <c r="I324" s="228"/>
      <c r="J324" s="228"/>
      <c r="K324" s="228"/>
      <c r="L324" s="228"/>
      <c r="M324" s="228"/>
      <c r="N324" s="228"/>
      <c r="O324" s="228"/>
      <c r="P324" s="228"/>
      <c r="Q324" s="228"/>
      <c r="R324" s="228"/>
      <c r="S324" s="226"/>
    </row>
    <row r="325" spans="1:19" s="229" customFormat="1" x14ac:dyDescent="0.25">
      <c r="A325" s="227"/>
      <c r="B325" s="228"/>
      <c r="C325" s="228"/>
      <c r="D325" s="228"/>
      <c r="E325" s="228"/>
      <c r="F325" s="228"/>
      <c r="G325" s="228"/>
      <c r="H325" s="228"/>
      <c r="I325" s="228"/>
      <c r="J325" s="228"/>
      <c r="K325" s="228"/>
      <c r="L325" s="228"/>
      <c r="M325" s="228"/>
      <c r="N325" s="228"/>
      <c r="O325" s="228"/>
      <c r="P325" s="228"/>
      <c r="Q325" s="228"/>
      <c r="R325" s="228"/>
      <c r="S325" s="226"/>
    </row>
    <row r="326" spans="1:19" s="229" customFormat="1" x14ac:dyDescent="0.25">
      <c r="A326" s="227"/>
      <c r="B326" s="228"/>
      <c r="C326" s="228"/>
      <c r="D326" s="228"/>
      <c r="E326" s="228"/>
      <c r="F326" s="228"/>
      <c r="G326" s="228"/>
      <c r="H326" s="228"/>
      <c r="I326" s="228"/>
      <c r="J326" s="228"/>
      <c r="K326" s="228"/>
      <c r="L326" s="228"/>
      <c r="M326" s="228"/>
      <c r="N326" s="228"/>
      <c r="O326" s="228"/>
      <c r="P326" s="228"/>
      <c r="Q326" s="228"/>
      <c r="R326" s="228"/>
      <c r="S326" s="226"/>
    </row>
    <row r="327" spans="1:19" s="229" customFormat="1" x14ac:dyDescent="0.25">
      <c r="A327" s="227"/>
      <c r="B327" s="228"/>
      <c r="C327" s="228"/>
      <c r="D327" s="228"/>
      <c r="E327" s="228"/>
      <c r="F327" s="228"/>
      <c r="G327" s="228"/>
      <c r="H327" s="228"/>
      <c r="I327" s="228"/>
      <c r="J327" s="228"/>
      <c r="K327" s="228"/>
      <c r="L327" s="228"/>
      <c r="M327" s="228"/>
      <c r="N327" s="228"/>
      <c r="O327" s="228"/>
      <c r="P327" s="228"/>
      <c r="Q327" s="228"/>
      <c r="R327" s="228"/>
      <c r="S327" s="226"/>
    </row>
    <row r="328" spans="1:19" s="229" customFormat="1" x14ac:dyDescent="0.25">
      <c r="A328" s="227"/>
      <c r="B328" s="228"/>
      <c r="C328" s="228"/>
      <c r="D328" s="228"/>
      <c r="E328" s="228"/>
      <c r="F328" s="228"/>
      <c r="G328" s="228"/>
      <c r="H328" s="228"/>
      <c r="I328" s="228"/>
      <c r="J328" s="228"/>
      <c r="K328" s="228"/>
      <c r="L328" s="228"/>
      <c r="M328" s="228"/>
      <c r="N328" s="228"/>
      <c r="O328" s="228"/>
      <c r="P328" s="228"/>
      <c r="Q328" s="228"/>
      <c r="R328" s="228"/>
      <c r="S328" s="226"/>
    </row>
    <row r="329" spans="1:19" s="229" customFormat="1" x14ac:dyDescent="0.25">
      <c r="A329" s="227"/>
      <c r="B329" s="228"/>
      <c r="C329" s="228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  <c r="O329" s="228"/>
      <c r="P329" s="228"/>
      <c r="Q329" s="228"/>
      <c r="R329" s="228"/>
      <c r="S329" s="226"/>
    </row>
    <row r="330" spans="1:19" s="229" customFormat="1" x14ac:dyDescent="0.25">
      <c r="A330" s="227"/>
      <c r="B330" s="228"/>
      <c r="C330" s="228"/>
      <c r="D330" s="228"/>
      <c r="E330" s="228"/>
      <c r="F330" s="228"/>
      <c r="G330" s="228"/>
      <c r="H330" s="228"/>
      <c r="I330" s="228"/>
      <c r="J330" s="228"/>
      <c r="K330" s="228"/>
      <c r="L330" s="228"/>
      <c r="M330" s="228"/>
      <c r="N330" s="228"/>
      <c r="O330" s="228"/>
      <c r="P330" s="228"/>
      <c r="Q330" s="228"/>
      <c r="R330" s="228"/>
      <c r="S330" s="226"/>
    </row>
    <row r="331" spans="1:19" s="229" customFormat="1" x14ac:dyDescent="0.25">
      <c r="A331" s="227"/>
      <c r="B331" s="228"/>
      <c r="C331" s="228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28"/>
      <c r="O331" s="228"/>
      <c r="P331" s="228"/>
      <c r="Q331" s="228"/>
      <c r="R331" s="228"/>
      <c r="S331" s="226"/>
    </row>
    <row r="332" spans="1:19" s="229" customFormat="1" x14ac:dyDescent="0.25">
      <c r="A332" s="227"/>
      <c r="B332" s="228"/>
      <c r="C332" s="228"/>
      <c r="D332" s="228"/>
      <c r="E332" s="228"/>
      <c r="F332" s="228"/>
      <c r="G332" s="228"/>
      <c r="H332" s="228"/>
      <c r="I332" s="228"/>
      <c r="J332" s="228"/>
      <c r="K332" s="228"/>
      <c r="L332" s="228"/>
      <c r="M332" s="228"/>
      <c r="N332" s="228"/>
      <c r="O332" s="228"/>
      <c r="P332" s="228"/>
      <c r="Q332" s="228"/>
      <c r="R332" s="228"/>
      <c r="S332" s="226"/>
    </row>
    <row r="333" spans="1:19" s="229" customFormat="1" x14ac:dyDescent="0.25">
      <c r="A333" s="227"/>
      <c r="B333" s="228"/>
      <c r="C333" s="228"/>
      <c r="D333" s="228"/>
      <c r="E333" s="228"/>
      <c r="F333" s="228"/>
      <c r="G333" s="228"/>
      <c r="H333" s="228"/>
      <c r="I333" s="228"/>
      <c r="J333" s="228"/>
      <c r="K333" s="228"/>
      <c r="L333" s="228"/>
      <c r="M333" s="228"/>
      <c r="N333" s="228"/>
      <c r="O333" s="228"/>
      <c r="P333" s="228"/>
      <c r="Q333" s="228"/>
      <c r="R333" s="228"/>
      <c r="S333" s="226"/>
    </row>
    <row r="334" spans="1:19" s="229" customFormat="1" x14ac:dyDescent="0.25">
      <c r="A334" s="227"/>
      <c r="B334" s="228"/>
      <c r="C334" s="228"/>
      <c r="D334" s="228"/>
      <c r="E334" s="228"/>
      <c r="F334" s="228"/>
      <c r="G334" s="228"/>
      <c r="H334" s="228"/>
      <c r="I334" s="228"/>
      <c r="J334" s="228"/>
      <c r="K334" s="228"/>
      <c r="L334" s="228"/>
      <c r="M334" s="228"/>
      <c r="N334" s="228"/>
      <c r="O334" s="228"/>
      <c r="P334" s="228"/>
      <c r="Q334" s="228"/>
      <c r="R334" s="228"/>
      <c r="S334" s="226"/>
    </row>
    <row r="335" spans="1:19" s="229" customFormat="1" x14ac:dyDescent="0.25">
      <c r="A335" s="227"/>
      <c r="B335" s="228"/>
      <c r="C335" s="228"/>
      <c r="D335" s="228"/>
      <c r="E335" s="228"/>
      <c r="F335" s="228"/>
      <c r="G335" s="228"/>
      <c r="H335" s="228"/>
      <c r="I335" s="228"/>
      <c r="J335" s="228"/>
      <c r="K335" s="228"/>
      <c r="L335" s="228"/>
      <c r="M335" s="228"/>
      <c r="N335" s="228"/>
      <c r="O335" s="228"/>
      <c r="P335" s="228"/>
      <c r="Q335" s="228"/>
      <c r="R335" s="228"/>
      <c r="S335" s="226"/>
    </row>
    <row r="336" spans="1:19" s="229" customFormat="1" x14ac:dyDescent="0.25">
      <c r="A336" s="227"/>
      <c r="B336" s="228"/>
      <c r="C336" s="228"/>
      <c r="D336" s="228"/>
      <c r="E336" s="228"/>
      <c r="F336" s="228"/>
      <c r="G336" s="228"/>
      <c r="H336" s="228"/>
      <c r="I336" s="228"/>
      <c r="J336" s="228"/>
      <c r="K336" s="228"/>
      <c r="L336" s="228"/>
      <c r="M336" s="228"/>
      <c r="N336" s="228"/>
      <c r="O336" s="228"/>
      <c r="P336" s="228"/>
      <c r="Q336" s="228"/>
      <c r="R336" s="228"/>
      <c r="S336" s="226"/>
    </row>
    <row r="337" spans="1:19" s="229" customFormat="1" x14ac:dyDescent="0.25">
      <c r="A337" s="227"/>
      <c r="B337" s="228"/>
      <c r="C337" s="228"/>
      <c r="D337" s="228"/>
      <c r="E337" s="228"/>
      <c r="F337" s="228"/>
      <c r="G337" s="228"/>
      <c r="H337" s="228"/>
      <c r="I337" s="228"/>
      <c r="J337" s="228"/>
      <c r="K337" s="228"/>
      <c r="L337" s="228"/>
      <c r="M337" s="228"/>
      <c r="N337" s="228"/>
      <c r="O337" s="228"/>
      <c r="P337" s="228"/>
      <c r="Q337" s="228"/>
      <c r="R337" s="228"/>
      <c r="S337" s="226"/>
    </row>
    <row r="338" spans="1:19" s="229" customFormat="1" x14ac:dyDescent="0.25">
      <c r="A338" s="227"/>
      <c r="B338" s="228"/>
      <c r="C338" s="228"/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28"/>
      <c r="O338" s="228"/>
      <c r="P338" s="228"/>
      <c r="Q338" s="228"/>
      <c r="R338" s="228"/>
      <c r="S338" s="226"/>
    </row>
    <row r="339" spans="1:19" s="229" customFormat="1" x14ac:dyDescent="0.25">
      <c r="A339" s="227"/>
      <c r="B339" s="228"/>
      <c r="C339" s="228"/>
      <c r="D339" s="228"/>
      <c r="E339" s="228"/>
      <c r="F339" s="228"/>
      <c r="G339" s="228"/>
      <c r="H339" s="228"/>
      <c r="I339" s="228"/>
      <c r="J339" s="228"/>
      <c r="K339" s="228"/>
      <c r="L339" s="228"/>
      <c r="M339" s="228"/>
      <c r="N339" s="228"/>
      <c r="O339" s="228"/>
      <c r="P339" s="228"/>
      <c r="Q339" s="228"/>
      <c r="R339" s="228"/>
      <c r="S339" s="226"/>
    </row>
    <row r="340" spans="1:19" s="229" customFormat="1" x14ac:dyDescent="0.25">
      <c r="A340" s="227"/>
      <c r="B340" s="228"/>
      <c r="C340" s="228"/>
      <c r="D340" s="228"/>
      <c r="E340" s="228"/>
      <c r="F340" s="228"/>
      <c r="G340" s="228"/>
      <c r="H340" s="228"/>
      <c r="I340" s="228"/>
      <c r="J340" s="228"/>
      <c r="K340" s="228"/>
      <c r="L340" s="228"/>
      <c r="M340" s="228"/>
      <c r="N340" s="228"/>
      <c r="O340" s="228"/>
      <c r="P340" s="228"/>
      <c r="Q340" s="228"/>
      <c r="R340" s="228"/>
      <c r="S340" s="226"/>
    </row>
    <row r="341" spans="1:19" s="229" customFormat="1" x14ac:dyDescent="0.25">
      <c r="A341" s="227"/>
      <c r="B341" s="228"/>
      <c r="C341" s="228"/>
      <c r="D341" s="228"/>
      <c r="E341" s="228"/>
      <c r="F341" s="228"/>
      <c r="G341" s="228"/>
      <c r="H341" s="228"/>
      <c r="I341" s="228"/>
      <c r="J341" s="228"/>
      <c r="K341" s="228"/>
      <c r="L341" s="228"/>
      <c r="M341" s="228"/>
      <c r="N341" s="228"/>
      <c r="O341" s="228"/>
      <c r="P341" s="228"/>
      <c r="Q341" s="228"/>
      <c r="R341" s="228"/>
      <c r="S341" s="226"/>
    </row>
    <row r="342" spans="1:19" s="229" customFormat="1" x14ac:dyDescent="0.25">
      <c r="A342" s="227"/>
      <c r="B342" s="228"/>
      <c r="C342" s="228"/>
      <c r="D342" s="228"/>
      <c r="E342" s="228"/>
      <c r="F342" s="228"/>
      <c r="G342" s="228"/>
      <c r="H342" s="228"/>
      <c r="I342" s="228"/>
      <c r="J342" s="228"/>
      <c r="K342" s="228"/>
      <c r="L342" s="228"/>
      <c r="M342" s="228"/>
      <c r="N342" s="228"/>
      <c r="O342" s="228"/>
      <c r="P342" s="228"/>
      <c r="Q342" s="228"/>
      <c r="R342" s="228"/>
      <c r="S342" s="226"/>
    </row>
    <row r="343" spans="1:19" s="229" customFormat="1" x14ac:dyDescent="0.25">
      <c r="A343" s="227"/>
      <c r="B343" s="228"/>
      <c r="C343" s="228"/>
      <c r="D343" s="228"/>
      <c r="E343" s="228"/>
      <c r="F343" s="228"/>
      <c r="G343" s="228"/>
      <c r="H343" s="228"/>
      <c r="I343" s="228"/>
      <c r="J343" s="228"/>
      <c r="K343" s="228"/>
      <c r="L343" s="228"/>
      <c r="M343" s="228"/>
      <c r="N343" s="228"/>
      <c r="O343" s="228"/>
      <c r="P343" s="228"/>
      <c r="Q343" s="228"/>
      <c r="R343" s="228"/>
      <c r="S343" s="226"/>
    </row>
    <row r="344" spans="1:19" s="229" customFormat="1" x14ac:dyDescent="0.25">
      <c r="A344" s="227"/>
      <c r="B344" s="228"/>
      <c r="C344" s="228"/>
      <c r="D344" s="228"/>
      <c r="E344" s="228"/>
      <c r="F344" s="228"/>
      <c r="G344" s="228"/>
      <c r="H344" s="228"/>
      <c r="I344" s="228"/>
      <c r="J344" s="228"/>
      <c r="K344" s="228"/>
      <c r="L344" s="228"/>
      <c r="M344" s="228"/>
      <c r="N344" s="228"/>
      <c r="O344" s="228"/>
      <c r="P344" s="228"/>
      <c r="Q344" s="228"/>
      <c r="R344" s="228"/>
      <c r="S344" s="226"/>
    </row>
    <row r="345" spans="1:19" s="229" customFormat="1" x14ac:dyDescent="0.25">
      <c r="A345" s="227"/>
      <c r="B345" s="228"/>
      <c r="C345" s="228"/>
      <c r="D345" s="228"/>
      <c r="E345" s="228"/>
      <c r="F345" s="228"/>
      <c r="G345" s="228"/>
      <c r="H345" s="228"/>
      <c r="I345" s="228"/>
      <c r="J345" s="228"/>
      <c r="K345" s="228"/>
      <c r="L345" s="228"/>
      <c r="M345" s="228"/>
      <c r="N345" s="228"/>
      <c r="O345" s="228"/>
      <c r="P345" s="228"/>
      <c r="Q345" s="228"/>
      <c r="R345" s="228"/>
      <c r="S345" s="226"/>
    </row>
    <row r="346" spans="1:19" s="229" customFormat="1" x14ac:dyDescent="0.25">
      <c r="A346" s="227"/>
      <c r="B346" s="228"/>
      <c r="C346" s="228"/>
      <c r="D346" s="228"/>
      <c r="E346" s="228"/>
      <c r="F346" s="228"/>
      <c r="G346" s="228"/>
      <c r="H346" s="228"/>
      <c r="I346" s="228"/>
      <c r="J346" s="228"/>
      <c r="K346" s="228"/>
      <c r="L346" s="228"/>
      <c r="M346" s="228"/>
      <c r="N346" s="228"/>
      <c r="O346" s="228"/>
      <c r="P346" s="228"/>
      <c r="Q346" s="228"/>
      <c r="R346" s="228"/>
      <c r="S346" s="226"/>
    </row>
    <row r="347" spans="1:19" s="229" customFormat="1" x14ac:dyDescent="0.25">
      <c r="A347" s="227"/>
      <c r="B347" s="228"/>
      <c r="C347" s="228"/>
      <c r="D347" s="228"/>
      <c r="E347" s="228"/>
      <c r="F347" s="228"/>
      <c r="G347" s="228"/>
      <c r="H347" s="228"/>
      <c r="I347" s="228"/>
      <c r="J347" s="228"/>
      <c r="K347" s="228"/>
      <c r="L347" s="228"/>
      <c r="M347" s="228"/>
      <c r="N347" s="228"/>
      <c r="O347" s="228"/>
      <c r="P347" s="228"/>
      <c r="Q347" s="228"/>
      <c r="R347" s="228"/>
      <c r="S347" s="226"/>
    </row>
    <row r="348" spans="1:19" s="229" customFormat="1" x14ac:dyDescent="0.25">
      <c r="A348" s="227"/>
      <c r="B348" s="228"/>
      <c r="C348" s="228"/>
      <c r="D348" s="228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  <c r="O348" s="228"/>
      <c r="P348" s="228"/>
      <c r="Q348" s="228"/>
      <c r="R348" s="228"/>
      <c r="S348" s="226"/>
    </row>
    <row r="349" spans="1:19" s="229" customFormat="1" x14ac:dyDescent="0.25">
      <c r="A349" s="227"/>
      <c r="B349" s="228"/>
      <c r="C349" s="228"/>
      <c r="D349" s="228"/>
      <c r="E349" s="228"/>
      <c r="F349" s="228"/>
      <c r="G349" s="228"/>
      <c r="H349" s="228"/>
      <c r="I349" s="228"/>
      <c r="J349" s="228"/>
      <c r="K349" s="228"/>
      <c r="L349" s="228"/>
      <c r="M349" s="228"/>
      <c r="N349" s="228"/>
      <c r="O349" s="228"/>
      <c r="P349" s="228"/>
      <c r="Q349" s="228"/>
      <c r="R349" s="228"/>
      <c r="S349" s="226"/>
    </row>
    <row r="350" spans="1:19" s="229" customFormat="1" x14ac:dyDescent="0.25">
      <c r="A350" s="227"/>
      <c r="B350" s="228"/>
      <c r="C350" s="228"/>
      <c r="D350" s="228"/>
      <c r="E350" s="228"/>
      <c r="F350" s="228"/>
      <c r="G350" s="228"/>
      <c r="H350" s="228"/>
      <c r="I350" s="228"/>
      <c r="J350" s="228"/>
      <c r="K350" s="228"/>
      <c r="L350" s="228"/>
      <c r="M350" s="228"/>
      <c r="N350" s="228"/>
      <c r="O350" s="228"/>
      <c r="P350" s="228"/>
      <c r="Q350" s="228"/>
      <c r="R350" s="228"/>
      <c r="S350" s="226"/>
    </row>
    <row r="351" spans="1:19" s="229" customFormat="1" x14ac:dyDescent="0.25">
      <c r="A351" s="227"/>
      <c r="B351" s="228"/>
      <c r="C351" s="228"/>
      <c r="D351" s="228"/>
      <c r="E351" s="228"/>
      <c r="F351" s="228"/>
      <c r="G351" s="228"/>
      <c r="H351" s="228"/>
      <c r="I351" s="228"/>
      <c r="J351" s="228"/>
      <c r="K351" s="228"/>
      <c r="L351" s="228"/>
      <c r="M351" s="228"/>
      <c r="N351" s="228"/>
      <c r="O351" s="228"/>
      <c r="P351" s="228"/>
      <c r="Q351" s="228"/>
      <c r="R351" s="228"/>
      <c r="S351" s="226"/>
    </row>
    <row r="352" spans="1:19" s="229" customFormat="1" x14ac:dyDescent="0.25">
      <c r="A352" s="227"/>
      <c r="B352" s="228"/>
      <c r="C352" s="228"/>
      <c r="D352" s="228"/>
      <c r="E352" s="228"/>
      <c r="F352" s="228"/>
      <c r="G352" s="228"/>
      <c r="H352" s="228"/>
      <c r="I352" s="228"/>
      <c r="J352" s="228"/>
      <c r="K352" s="228"/>
      <c r="L352" s="228"/>
      <c r="M352" s="228"/>
      <c r="N352" s="228"/>
      <c r="O352" s="228"/>
      <c r="P352" s="228"/>
      <c r="Q352" s="228"/>
      <c r="R352" s="228"/>
      <c r="S352" s="226"/>
    </row>
    <row r="353" spans="1:19" s="229" customFormat="1" x14ac:dyDescent="0.25">
      <c r="A353" s="227"/>
      <c r="B353" s="228"/>
      <c r="C353" s="228"/>
      <c r="D353" s="228"/>
      <c r="E353" s="228"/>
      <c r="F353" s="228"/>
      <c r="G353" s="228"/>
      <c r="H353" s="228"/>
      <c r="I353" s="228"/>
      <c r="J353" s="228"/>
      <c r="K353" s="228"/>
      <c r="L353" s="228"/>
      <c r="M353" s="228"/>
      <c r="N353" s="228"/>
      <c r="O353" s="228"/>
      <c r="P353" s="228"/>
      <c r="Q353" s="228"/>
      <c r="R353" s="228"/>
      <c r="S353" s="226"/>
    </row>
    <row r="354" spans="1:19" s="229" customFormat="1" x14ac:dyDescent="0.25">
      <c r="A354" s="227"/>
      <c r="B354" s="228"/>
      <c r="C354" s="228"/>
      <c r="D354" s="228"/>
      <c r="E354" s="228"/>
      <c r="F354" s="228"/>
      <c r="G354" s="228"/>
      <c r="H354" s="228"/>
      <c r="I354" s="228"/>
      <c r="J354" s="228"/>
      <c r="K354" s="228"/>
      <c r="L354" s="228"/>
      <c r="M354" s="228"/>
      <c r="N354" s="228"/>
      <c r="O354" s="228"/>
      <c r="P354" s="228"/>
      <c r="Q354" s="228"/>
      <c r="R354" s="228"/>
      <c r="S354" s="226"/>
    </row>
    <row r="355" spans="1:19" s="229" customFormat="1" x14ac:dyDescent="0.25">
      <c r="A355" s="227"/>
      <c r="B355" s="228"/>
      <c r="C355" s="228"/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28"/>
      <c r="O355" s="228"/>
      <c r="P355" s="228"/>
      <c r="Q355" s="228"/>
      <c r="R355" s="228"/>
      <c r="S355" s="226"/>
    </row>
    <row r="356" spans="1:19" s="229" customFormat="1" x14ac:dyDescent="0.25">
      <c r="A356" s="227"/>
      <c r="B356" s="228"/>
      <c r="C356" s="228"/>
      <c r="D356" s="228"/>
      <c r="E356" s="228"/>
      <c r="F356" s="228"/>
      <c r="G356" s="228"/>
      <c r="H356" s="228"/>
      <c r="I356" s="228"/>
      <c r="J356" s="228"/>
      <c r="K356" s="228"/>
      <c r="L356" s="228"/>
      <c r="M356" s="228"/>
      <c r="N356" s="228"/>
      <c r="O356" s="228"/>
      <c r="P356" s="228"/>
      <c r="Q356" s="228"/>
      <c r="R356" s="228"/>
      <c r="S356" s="226"/>
    </row>
    <row r="357" spans="1:19" s="229" customFormat="1" x14ac:dyDescent="0.25">
      <c r="A357" s="227"/>
      <c r="B357" s="228"/>
      <c r="C357" s="228"/>
      <c r="D357" s="228"/>
      <c r="E357" s="228"/>
      <c r="F357" s="228"/>
      <c r="G357" s="228"/>
      <c r="H357" s="228"/>
      <c r="I357" s="228"/>
      <c r="J357" s="228"/>
      <c r="K357" s="228"/>
      <c r="L357" s="228"/>
      <c r="M357" s="228"/>
      <c r="N357" s="228"/>
      <c r="O357" s="228"/>
      <c r="P357" s="228"/>
      <c r="Q357" s="228"/>
      <c r="R357" s="228"/>
      <c r="S357" s="226"/>
    </row>
    <row r="358" spans="1:19" s="229" customFormat="1" x14ac:dyDescent="0.25">
      <c r="A358" s="227"/>
      <c r="B358" s="228"/>
      <c r="C358" s="228"/>
      <c r="D358" s="228"/>
      <c r="E358" s="228"/>
      <c r="F358" s="228"/>
      <c r="G358" s="228"/>
      <c r="H358" s="228"/>
      <c r="I358" s="228"/>
      <c r="J358" s="228"/>
      <c r="K358" s="228"/>
      <c r="L358" s="228"/>
      <c r="M358" s="228"/>
      <c r="N358" s="228"/>
      <c r="O358" s="228"/>
      <c r="P358" s="228"/>
      <c r="Q358" s="228"/>
      <c r="R358" s="228"/>
      <c r="S358" s="226"/>
    </row>
    <row r="359" spans="1:19" s="229" customFormat="1" x14ac:dyDescent="0.25">
      <c r="A359" s="227"/>
      <c r="B359" s="228"/>
      <c r="C359" s="228"/>
      <c r="D359" s="228"/>
      <c r="E359" s="228"/>
      <c r="F359" s="228"/>
      <c r="G359" s="228"/>
      <c r="H359" s="228"/>
      <c r="I359" s="228"/>
      <c r="J359" s="228"/>
      <c r="K359" s="228"/>
      <c r="L359" s="228"/>
      <c r="M359" s="228"/>
      <c r="N359" s="228"/>
      <c r="O359" s="228"/>
      <c r="P359" s="228"/>
      <c r="Q359" s="228"/>
      <c r="R359" s="228"/>
      <c r="S359" s="226"/>
    </row>
    <row r="360" spans="1:19" s="229" customFormat="1" x14ac:dyDescent="0.25">
      <c r="A360" s="227"/>
      <c r="B360" s="228"/>
      <c r="C360" s="228"/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28"/>
      <c r="O360" s="228"/>
      <c r="P360" s="228"/>
      <c r="Q360" s="228"/>
      <c r="R360" s="228"/>
      <c r="S360" s="226"/>
    </row>
    <row r="361" spans="1:19" s="229" customFormat="1" x14ac:dyDescent="0.25">
      <c r="A361" s="227"/>
      <c r="B361" s="228"/>
      <c r="C361" s="228"/>
      <c r="D361" s="228"/>
      <c r="E361" s="228"/>
      <c r="F361" s="228"/>
      <c r="G361" s="228"/>
      <c r="H361" s="228"/>
      <c r="I361" s="228"/>
      <c r="J361" s="228"/>
      <c r="K361" s="228"/>
      <c r="L361" s="228"/>
      <c r="M361" s="228"/>
      <c r="N361" s="228"/>
      <c r="O361" s="228"/>
      <c r="P361" s="228"/>
      <c r="Q361" s="228"/>
      <c r="R361" s="228"/>
      <c r="S361" s="226"/>
    </row>
    <row r="362" spans="1:19" s="229" customFormat="1" x14ac:dyDescent="0.25">
      <c r="A362" s="227"/>
      <c r="B362" s="228"/>
      <c r="C362" s="228"/>
      <c r="D362" s="228"/>
      <c r="E362" s="228"/>
      <c r="F362" s="228"/>
      <c r="G362" s="228"/>
      <c r="H362" s="228"/>
      <c r="I362" s="228"/>
      <c r="J362" s="228"/>
      <c r="K362" s="228"/>
      <c r="L362" s="228"/>
      <c r="M362" s="228"/>
      <c r="N362" s="228"/>
      <c r="O362" s="228"/>
      <c r="P362" s="228"/>
      <c r="Q362" s="228"/>
      <c r="R362" s="228"/>
      <c r="S362" s="226"/>
    </row>
    <row r="363" spans="1:19" s="229" customFormat="1" x14ac:dyDescent="0.25">
      <c r="A363" s="227"/>
      <c r="B363" s="228"/>
      <c r="C363" s="228"/>
      <c r="D363" s="228"/>
      <c r="E363" s="228"/>
      <c r="F363" s="228"/>
      <c r="G363" s="228"/>
      <c r="H363" s="228"/>
      <c r="I363" s="228"/>
      <c r="J363" s="228"/>
      <c r="K363" s="228"/>
      <c r="L363" s="228"/>
      <c r="M363" s="228"/>
      <c r="N363" s="228"/>
      <c r="O363" s="228"/>
      <c r="P363" s="228"/>
      <c r="Q363" s="228"/>
      <c r="R363" s="228"/>
      <c r="S363" s="226"/>
    </row>
    <row r="364" spans="1:19" s="229" customFormat="1" x14ac:dyDescent="0.25">
      <c r="A364" s="227"/>
      <c r="B364" s="228"/>
      <c r="C364" s="228"/>
      <c r="D364" s="228"/>
      <c r="E364" s="228"/>
      <c r="F364" s="228"/>
      <c r="G364" s="228"/>
      <c r="H364" s="228"/>
      <c r="I364" s="228"/>
      <c r="J364" s="228"/>
      <c r="K364" s="228"/>
      <c r="L364" s="228"/>
      <c r="M364" s="228"/>
      <c r="N364" s="228"/>
      <c r="O364" s="228"/>
      <c r="P364" s="228"/>
      <c r="Q364" s="228"/>
      <c r="R364" s="228"/>
      <c r="S364" s="226"/>
    </row>
    <row r="365" spans="1:19" s="229" customFormat="1" x14ac:dyDescent="0.25">
      <c r="A365" s="227"/>
      <c r="B365" s="228"/>
      <c r="C365" s="228"/>
      <c r="D365" s="228"/>
      <c r="E365" s="228"/>
      <c r="F365" s="228"/>
      <c r="G365" s="228"/>
      <c r="H365" s="228"/>
      <c r="I365" s="228"/>
      <c r="J365" s="228"/>
      <c r="K365" s="228"/>
      <c r="L365" s="228"/>
      <c r="M365" s="228"/>
      <c r="N365" s="228"/>
      <c r="O365" s="228"/>
      <c r="P365" s="228"/>
      <c r="Q365" s="228"/>
      <c r="R365" s="228"/>
      <c r="S365" s="226"/>
    </row>
    <row r="366" spans="1:19" s="229" customFormat="1" x14ac:dyDescent="0.25">
      <c r="A366" s="227"/>
      <c r="B366" s="228"/>
      <c r="C366" s="228"/>
      <c r="D366" s="228"/>
      <c r="E366" s="228"/>
      <c r="F366" s="228"/>
      <c r="G366" s="228"/>
      <c r="H366" s="228"/>
      <c r="I366" s="228"/>
      <c r="J366" s="228"/>
      <c r="K366" s="228"/>
      <c r="L366" s="228"/>
      <c r="M366" s="228"/>
      <c r="N366" s="228"/>
      <c r="O366" s="228"/>
      <c r="P366" s="228"/>
      <c r="Q366" s="228"/>
      <c r="R366" s="228"/>
      <c r="S366" s="226"/>
    </row>
    <row r="367" spans="1:19" s="229" customFormat="1" x14ac:dyDescent="0.25">
      <c r="A367" s="227"/>
      <c r="B367" s="228"/>
      <c r="C367" s="228"/>
      <c r="D367" s="228"/>
      <c r="E367" s="228"/>
      <c r="F367" s="228"/>
      <c r="G367" s="228"/>
      <c r="H367" s="228"/>
      <c r="I367" s="228"/>
      <c r="J367" s="228"/>
      <c r="K367" s="228"/>
      <c r="L367" s="228"/>
      <c r="M367" s="228"/>
      <c r="N367" s="228"/>
      <c r="O367" s="228"/>
      <c r="P367" s="228"/>
      <c r="Q367" s="228"/>
      <c r="R367" s="228"/>
      <c r="S367" s="226"/>
    </row>
    <row r="368" spans="1:19" s="229" customFormat="1" x14ac:dyDescent="0.25">
      <c r="A368" s="227"/>
      <c r="B368" s="228"/>
      <c r="C368" s="228"/>
      <c r="D368" s="228"/>
      <c r="E368" s="228"/>
      <c r="F368" s="228"/>
      <c r="G368" s="228"/>
      <c r="H368" s="228"/>
      <c r="I368" s="228"/>
      <c r="J368" s="228"/>
      <c r="K368" s="228"/>
      <c r="L368" s="228"/>
      <c r="M368" s="228"/>
      <c r="N368" s="228"/>
      <c r="O368" s="228"/>
      <c r="P368" s="228"/>
      <c r="Q368" s="228"/>
      <c r="R368" s="228"/>
      <c r="S368" s="226"/>
    </row>
    <row r="369" spans="1:19" s="229" customFormat="1" x14ac:dyDescent="0.25">
      <c r="A369" s="227"/>
      <c r="B369" s="228"/>
      <c r="C369" s="228"/>
      <c r="D369" s="228"/>
      <c r="E369" s="228"/>
      <c r="F369" s="228"/>
      <c r="G369" s="228"/>
      <c r="H369" s="228"/>
      <c r="I369" s="228"/>
      <c r="J369" s="228"/>
      <c r="K369" s="228"/>
      <c r="L369" s="228"/>
      <c r="M369" s="228"/>
      <c r="N369" s="228"/>
      <c r="O369" s="228"/>
      <c r="P369" s="228"/>
      <c r="Q369" s="228"/>
      <c r="R369" s="228"/>
      <c r="S369" s="226"/>
    </row>
    <row r="370" spans="1:19" s="229" customFormat="1" x14ac:dyDescent="0.25">
      <c r="A370" s="227"/>
      <c r="B370" s="228"/>
      <c r="C370" s="228"/>
      <c r="D370" s="228"/>
      <c r="E370" s="228"/>
      <c r="F370" s="228"/>
      <c r="G370" s="228"/>
      <c r="H370" s="228"/>
      <c r="I370" s="228"/>
      <c r="J370" s="228"/>
      <c r="K370" s="228"/>
      <c r="L370" s="228"/>
      <c r="M370" s="228"/>
      <c r="N370" s="228"/>
      <c r="O370" s="228"/>
      <c r="P370" s="228"/>
      <c r="Q370" s="228"/>
      <c r="R370" s="228"/>
      <c r="S370" s="226"/>
    </row>
    <row r="371" spans="1:19" s="229" customFormat="1" x14ac:dyDescent="0.25">
      <c r="A371" s="227"/>
      <c r="B371" s="228"/>
      <c r="C371" s="228"/>
      <c r="D371" s="228"/>
      <c r="E371" s="228"/>
      <c r="F371" s="228"/>
      <c r="G371" s="228"/>
      <c r="H371" s="228"/>
      <c r="I371" s="228"/>
      <c r="J371" s="228"/>
      <c r="K371" s="228"/>
      <c r="L371" s="228"/>
      <c r="M371" s="228"/>
      <c r="N371" s="228"/>
      <c r="O371" s="228"/>
      <c r="P371" s="228"/>
      <c r="Q371" s="228"/>
      <c r="R371" s="228"/>
      <c r="S371" s="226"/>
    </row>
    <row r="372" spans="1:19" s="229" customFormat="1" x14ac:dyDescent="0.25">
      <c r="A372" s="227"/>
      <c r="B372" s="228"/>
      <c r="C372" s="228"/>
      <c r="D372" s="228"/>
      <c r="E372" s="228"/>
      <c r="F372" s="228"/>
      <c r="G372" s="228"/>
      <c r="H372" s="228"/>
      <c r="I372" s="228"/>
      <c r="J372" s="228"/>
      <c r="K372" s="228"/>
      <c r="L372" s="228"/>
      <c r="M372" s="228"/>
      <c r="N372" s="228"/>
      <c r="O372" s="228"/>
      <c r="P372" s="228"/>
      <c r="Q372" s="228"/>
      <c r="R372" s="228"/>
      <c r="S372" s="226"/>
    </row>
    <row r="373" spans="1:19" s="229" customFormat="1" x14ac:dyDescent="0.25">
      <c r="A373" s="227"/>
      <c r="B373" s="228"/>
      <c r="C373" s="228"/>
      <c r="D373" s="228"/>
      <c r="E373" s="228"/>
      <c r="F373" s="228"/>
      <c r="G373" s="228"/>
      <c r="H373" s="228"/>
      <c r="I373" s="228"/>
      <c r="J373" s="228"/>
      <c r="K373" s="228"/>
      <c r="L373" s="228"/>
      <c r="M373" s="228"/>
      <c r="N373" s="228"/>
      <c r="O373" s="228"/>
      <c r="P373" s="228"/>
      <c r="Q373" s="228"/>
      <c r="R373" s="228"/>
      <c r="S373" s="226"/>
    </row>
    <row r="374" spans="1:19" s="229" customFormat="1" x14ac:dyDescent="0.25">
      <c r="A374" s="227"/>
      <c r="B374" s="228"/>
      <c r="C374" s="228"/>
      <c r="D374" s="228"/>
      <c r="E374" s="228"/>
      <c r="F374" s="228"/>
      <c r="G374" s="228"/>
      <c r="H374" s="228"/>
      <c r="I374" s="228"/>
      <c r="J374" s="228"/>
      <c r="K374" s="228"/>
      <c r="L374" s="228"/>
      <c r="M374" s="228"/>
      <c r="N374" s="228"/>
      <c r="O374" s="228"/>
      <c r="P374" s="228"/>
      <c r="Q374" s="228"/>
      <c r="R374" s="228"/>
      <c r="S374" s="226"/>
    </row>
    <row r="375" spans="1:19" s="229" customFormat="1" x14ac:dyDescent="0.25">
      <c r="A375" s="227"/>
      <c r="B375" s="228"/>
      <c r="C375" s="228"/>
      <c r="D375" s="228"/>
      <c r="E375" s="228"/>
      <c r="F375" s="228"/>
      <c r="G375" s="228"/>
      <c r="H375" s="228"/>
      <c r="I375" s="228"/>
      <c r="J375" s="228"/>
      <c r="K375" s="228"/>
      <c r="L375" s="228"/>
      <c r="M375" s="228"/>
      <c r="N375" s="228"/>
      <c r="O375" s="228"/>
      <c r="P375" s="228"/>
      <c r="Q375" s="228"/>
      <c r="R375" s="228"/>
      <c r="S375" s="226"/>
    </row>
    <row r="376" spans="1:19" s="229" customFormat="1" x14ac:dyDescent="0.25">
      <c r="A376" s="227"/>
      <c r="B376" s="228"/>
      <c r="C376" s="228"/>
      <c r="D376" s="228"/>
      <c r="E376" s="228"/>
      <c r="F376" s="228"/>
      <c r="G376" s="228"/>
      <c r="H376" s="228"/>
      <c r="I376" s="228"/>
      <c r="J376" s="228"/>
      <c r="K376" s="228"/>
      <c r="L376" s="228"/>
      <c r="M376" s="228"/>
      <c r="N376" s="228"/>
      <c r="O376" s="228"/>
      <c r="P376" s="228"/>
      <c r="Q376" s="228"/>
      <c r="R376" s="228"/>
      <c r="S376" s="226"/>
    </row>
    <row r="377" spans="1:19" s="229" customFormat="1" x14ac:dyDescent="0.25">
      <c r="A377" s="227"/>
      <c r="B377" s="228"/>
      <c r="C377" s="228"/>
      <c r="D377" s="228"/>
      <c r="E377" s="228"/>
      <c r="F377" s="228"/>
      <c r="G377" s="228"/>
      <c r="H377" s="228"/>
      <c r="I377" s="228"/>
      <c r="J377" s="228"/>
      <c r="K377" s="228"/>
      <c r="L377" s="228"/>
      <c r="M377" s="228"/>
      <c r="N377" s="228"/>
      <c r="O377" s="228"/>
      <c r="P377" s="228"/>
      <c r="Q377" s="228"/>
      <c r="R377" s="228"/>
      <c r="S377" s="226"/>
    </row>
    <row r="378" spans="1:19" s="229" customFormat="1" x14ac:dyDescent="0.25">
      <c r="A378" s="227"/>
      <c r="B378" s="228"/>
      <c r="C378" s="228"/>
      <c r="D378" s="228"/>
      <c r="E378" s="228"/>
      <c r="F378" s="228"/>
      <c r="G378" s="228"/>
      <c r="H378" s="228"/>
      <c r="I378" s="228"/>
      <c r="J378" s="228"/>
      <c r="K378" s="228"/>
      <c r="L378" s="228"/>
      <c r="M378" s="228"/>
      <c r="N378" s="228"/>
      <c r="O378" s="228"/>
      <c r="P378" s="228"/>
      <c r="Q378" s="228"/>
      <c r="R378" s="228"/>
      <c r="S378" s="226"/>
    </row>
    <row r="379" spans="1:19" s="229" customFormat="1" x14ac:dyDescent="0.25">
      <c r="A379" s="227"/>
      <c r="B379" s="228"/>
      <c r="C379" s="228"/>
      <c r="D379" s="228"/>
      <c r="E379" s="228"/>
      <c r="F379" s="228"/>
      <c r="G379" s="228"/>
      <c r="H379" s="228"/>
      <c r="I379" s="228"/>
      <c r="J379" s="228"/>
      <c r="K379" s="228"/>
      <c r="L379" s="228"/>
      <c r="M379" s="228"/>
      <c r="N379" s="228"/>
      <c r="O379" s="228"/>
      <c r="P379" s="228"/>
      <c r="Q379" s="228"/>
      <c r="R379" s="228"/>
      <c r="S379" s="226"/>
    </row>
    <row r="380" spans="1:19" s="229" customFormat="1" x14ac:dyDescent="0.25">
      <c r="A380" s="227"/>
      <c r="B380" s="228"/>
      <c r="C380" s="228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6"/>
    </row>
    <row r="381" spans="1:19" s="229" customFormat="1" x14ac:dyDescent="0.25">
      <c r="A381" s="227"/>
      <c r="B381" s="228"/>
      <c r="C381" s="228"/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6"/>
    </row>
    <row r="382" spans="1:19" s="229" customFormat="1" x14ac:dyDescent="0.25">
      <c r="A382" s="227"/>
      <c r="B382" s="228"/>
      <c r="C382" s="228"/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28"/>
      <c r="O382" s="228"/>
      <c r="P382" s="228"/>
      <c r="Q382" s="228"/>
      <c r="R382" s="228"/>
      <c r="S382" s="226"/>
    </row>
    <row r="383" spans="1:19" s="229" customFormat="1" x14ac:dyDescent="0.25">
      <c r="A383" s="227"/>
      <c r="B383" s="228"/>
      <c r="C383" s="228"/>
      <c r="D383" s="228"/>
      <c r="E383" s="228"/>
      <c r="F383" s="228"/>
      <c r="G383" s="228"/>
      <c r="H383" s="228"/>
      <c r="I383" s="228"/>
      <c r="J383" s="228"/>
      <c r="K383" s="228"/>
      <c r="L383" s="228"/>
      <c r="M383" s="228"/>
      <c r="N383" s="228"/>
      <c r="O383" s="228"/>
      <c r="P383" s="228"/>
      <c r="Q383" s="228"/>
      <c r="R383" s="228"/>
      <c r="S383" s="226"/>
    </row>
    <row r="384" spans="1:19" s="229" customFormat="1" x14ac:dyDescent="0.25">
      <c r="A384" s="227"/>
      <c r="B384" s="228"/>
      <c r="C384" s="228"/>
      <c r="D384" s="228"/>
      <c r="E384" s="228"/>
      <c r="F384" s="228"/>
      <c r="G384" s="228"/>
      <c r="H384" s="228"/>
      <c r="I384" s="228"/>
      <c r="J384" s="228"/>
      <c r="K384" s="228"/>
      <c r="L384" s="228"/>
      <c r="M384" s="228"/>
      <c r="N384" s="228"/>
      <c r="O384" s="228"/>
      <c r="P384" s="228"/>
      <c r="Q384" s="228"/>
      <c r="R384" s="228"/>
      <c r="S384" s="226"/>
    </row>
    <row r="385" spans="1:19" s="229" customFormat="1" x14ac:dyDescent="0.25">
      <c r="A385" s="227"/>
      <c r="B385" s="228"/>
      <c r="C385" s="228"/>
      <c r="D385" s="228"/>
      <c r="E385" s="228"/>
      <c r="F385" s="228"/>
      <c r="G385" s="228"/>
      <c r="H385" s="228"/>
      <c r="I385" s="228"/>
      <c r="J385" s="228"/>
      <c r="K385" s="228"/>
      <c r="L385" s="228"/>
      <c r="M385" s="228"/>
      <c r="N385" s="228"/>
      <c r="O385" s="228"/>
      <c r="P385" s="228"/>
      <c r="Q385" s="228"/>
      <c r="R385" s="228"/>
      <c r="S385" s="226"/>
    </row>
    <row r="386" spans="1:19" s="229" customFormat="1" x14ac:dyDescent="0.25">
      <c r="A386" s="227"/>
      <c r="B386" s="228"/>
      <c r="C386" s="228"/>
      <c r="D386" s="228"/>
      <c r="E386" s="228"/>
      <c r="F386" s="228"/>
      <c r="G386" s="228"/>
      <c r="H386" s="228"/>
      <c r="I386" s="228"/>
      <c r="J386" s="228"/>
      <c r="K386" s="228"/>
      <c r="L386" s="228"/>
      <c r="M386" s="228"/>
      <c r="N386" s="228"/>
      <c r="O386" s="228"/>
      <c r="P386" s="228"/>
      <c r="Q386" s="228"/>
      <c r="R386" s="228"/>
      <c r="S386" s="226"/>
    </row>
    <row r="387" spans="1:19" s="229" customFormat="1" x14ac:dyDescent="0.25">
      <c r="A387" s="227"/>
      <c r="B387" s="228"/>
      <c r="C387" s="228"/>
      <c r="D387" s="228"/>
      <c r="E387" s="228"/>
      <c r="F387" s="228"/>
      <c r="G387" s="228"/>
      <c r="H387" s="228"/>
      <c r="I387" s="228"/>
      <c r="J387" s="228"/>
      <c r="K387" s="228"/>
      <c r="L387" s="228"/>
      <c r="M387" s="228"/>
      <c r="N387" s="228"/>
      <c r="O387" s="228"/>
      <c r="P387" s="228"/>
      <c r="Q387" s="228"/>
      <c r="R387" s="228"/>
      <c r="S387" s="226"/>
    </row>
    <row r="388" spans="1:19" s="229" customFormat="1" x14ac:dyDescent="0.25">
      <c r="A388" s="227"/>
      <c r="B388" s="228"/>
      <c r="C388" s="228"/>
      <c r="D388" s="228"/>
      <c r="E388" s="228"/>
      <c r="F388" s="228"/>
      <c r="G388" s="228"/>
      <c r="H388" s="228"/>
      <c r="I388" s="228"/>
      <c r="J388" s="228"/>
      <c r="K388" s="228"/>
      <c r="L388" s="228"/>
      <c r="M388" s="228"/>
      <c r="N388" s="228"/>
      <c r="O388" s="228"/>
      <c r="P388" s="228"/>
      <c r="Q388" s="228"/>
      <c r="R388" s="228"/>
      <c r="S388" s="226"/>
    </row>
    <row r="389" spans="1:19" s="229" customFormat="1" x14ac:dyDescent="0.25">
      <c r="A389" s="227"/>
      <c r="B389" s="228"/>
      <c r="C389" s="228"/>
      <c r="D389" s="228"/>
      <c r="E389" s="228"/>
      <c r="F389" s="228"/>
      <c r="G389" s="228"/>
      <c r="H389" s="228"/>
      <c r="I389" s="228"/>
      <c r="J389" s="228"/>
      <c r="K389" s="228"/>
      <c r="L389" s="228"/>
      <c r="M389" s="228"/>
      <c r="N389" s="228"/>
      <c r="O389" s="228"/>
      <c r="P389" s="228"/>
      <c r="Q389" s="228"/>
      <c r="R389" s="228"/>
      <c r="S389" s="226"/>
    </row>
    <row r="390" spans="1:19" s="229" customFormat="1" x14ac:dyDescent="0.25">
      <c r="A390" s="227"/>
      <c r="B390" s="228"/>
      <c r="C390" s="228"/>
      <c r="D390" s="228"/>
      <c r="E390" s="228"/>
      <c r="F390" s="228"/>
      <c r="G390" s="228"/>
      <c r="H390" s="228"/>
      <c r="I390" s="228"/>
      <c r="J390" s="228"/>
      <c r="K390" s="228"/>
      <c r="L390" s="228"/>
      <c r="M390" s="228"/>
      <c r="N390" s="228"/>
      <c r="O390" s="228"/>
      <c r="P390" s="228"/>
      <c r="Q390" s="228"/>
      <c r="R390" s="228"/>
      <c r="S390" s="226"/>
    </row>
    <row r="391" spans="1:19" s="229" customFormat="1" x14ac:dyDescent="0.25">
      <c r="A391" s="227"/>
      <c r="B391" s="228"/>
      <c r="C391" s="228"/>
      <c r="D391" s="228"/>
      <c r="E391" s="228"/>
      <c r="F391" s="228"/>
      <c r="G391" s="228"/>
      <c r="H391" s="228"/>
      <c r="I391" s="228"/>
      <c r="J391" s="228"/>
      <c r="K391" s="228"/>
      <c r="L391" s="228"/>
      <c r="M391" s="228"/>
      <c r="N391" s="228"/>
      <c r="O391" s="228"/>
      <c r="P391" s="228"/>
      <c r="Q391" s="228"/>
      <c r="R391" s="228"/>
      <c r="S391" s="226"/>
    </row>
    <row r="392" spans="1:19" s="229" customFormat="1" x14ac:dyDescent="0.25">
      <c r="A392" s="227"/>
      <c r="B392" s="228"/>
      <c r="C392" s="228"/>
      <c r="D392" s="228"/>
      <c r="E392" s="228"/>
      <c r="F392" s="228"/>
      <c r="G392" s="228"/>
      <c r="H392" s="228"/>
      <c r="I392" s="228"/>
      <c r="J392" s="228"/>
      <c r="K392" s="228"/>
      <c r="L392" s="228"/>
      <c r="M392" s="228"/>
      <c r="N392" s="228"/>
      <c r="O392" s="228"/>
      <c r="P392" s="228"/>
      <c r="Q392" s="228"/>
      <c r="R392" s="228"/>
      <c r="S392" s="226"/>
    </row>
    <row r="393" spans="1:19" s="229" customFormat="1" x14ac:dyDescent="0.25">
      <c r="A393" s="227"/>
      <c r="B393" s="228"/>
      <c r="C393" s="228"/>
      <c r="D393" s="228"/>
      <c r="E393" s="228"/>
      <c r="F393" s="228"/>
      <c r="G393" s="228"/>
      <c r="H393" s="228"/>
      <c r="I393" s="228"/>
      <c r="J393" s="228"/>
      <c r="K393" s="228"/>
      <c r="L393" s="228"/>
      <c r="M393" s="228"/>
      <c r="N393" s="228"/>
      <c r="O393" s="228"/>
      <c r="P393" s="228"/>
      <c r="Q393" s="228"/>
      <c r="R393" s="228"/>
      <c r="S393" s="226"/>
    </row>
    <row r="394" spans="1:19" s="229" customFormat="1" x14ac:dyDescent="0.25">
      <c r="A394" s="227"/>
      <c r="B394" s="228"/>
      <c r="C394" s="228"/>
      <c r="D394" s="228"/>
      <c r="E394" s="228"/>
      <c r="F394" s="228"/>
      <c r="G394" s="228"/>
      <c r="H394" s="228"/>
      <c r="I394" s="228"/>
      <c r="J394" s="228"/>
      <c r="K394" s="228"/>
      <c r="L394" s="228"/>
      <c r="M394" s="228"/>
      <c r="N394" s="228"/>
      <c r="O394" s="228"/>
      <c r="P394" s="228"/>
      <c r="Q394" s="228"/>
      <c r="R394" s="228"/>
      <c r="S394" s="226"/>
    </row>
    <row r="395" spans="1:19" s="229" customFormat="1" x14ac:dyDescent="0.25">
      <c r="A395" s="227"/>
      <c r="B395" s="228"/>
      <c r="C395" s="228"/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28"/>
      <c r="O395" s="228"/>
      <c r="P395" s="228"/>
      <c r="Q395" s="228"/>
      <c r="R395" s="228"/>
      <c r="S395" s="226"/>
    </row>
    <row r="396" spans="1:19" s="229" customFormat="1" x14ac:dyDescent="0.25">
      <c r="A396" s="227"/>
      <c r="B396" s="228"/>
      <c r="C396" s="228"/>
      <c r="D396" s="228"/>
      <c r="E396" s="228"/>
      <c r="F396" s="228"/>
      <c r="G396" s="228"/>
      <c r="H396" s="228"/>
      <c r="I396" s="228"/>
      <c r="J396" s="228"/>
      <c r="K396" s="228"/>
      <c r="L396" s="228"/>
      <c r="M396" s="228"/>
      <c r="N396" s="228"/>
      <c r="O396" s="228"/>
      <c r="P396" s="228"/>
      <c r="Q396" s="228"/>
      <c r="R396" s="228"/>
      <c r="S396" s="226"/>
    </row>
    <row r="397" spans="1:19" s="229" customFormat="1" x14ac:dyDescent="0.25">
      <c r="A397" s="227"/>
      <c r="B397" s="228"/>
      <c r="C397" s="228"/>
      <c r="D397" s="228"/>
      <c r="E397" s="228"/>
      <c r="F397" s="228"/>
      <c r="G397" s="228"/>
      <c r="H397" s="228"/>
      <c r="I397" s="228"/>
      <c r="J397" s="228"/>
      <c r="K397" s="228"/>
      <c r="L397" s="228"/>
      <c r="M397" s="228"/>
      <c r="N397" s="228"/>
      <c r="O397" s="228"/>
      <c r="P397" s="228"/>
      <c r="Q397" s="228"/>
      <c r="R397" s="228"/>
      <c r="S397" s="226"/>
    </row>
    <row r="398" spans="1:19" s="229" customFormat="1" x14ac:dyDescent="0.25">
      <c r="A398" s="227"/>
      <c r="B398" s="228"/>
      <c r="C398" s="228"/>
      <c r="D398" s="228"/>
      <c r="E398" s="228"/>
      <c r="F398" s="228"/>
      <c r="G398" s="228"/>
      <c r="H398" s="228"/>
      <c r="I398" s="228"/>
      <c r="J398" s="228"/>
      <c r="K398" s="228"/>
      <c r="L398" s="228"/>
      <c r="M398" s="228"/>
      <c r="N398" s="228"/>
      <c r="O398" s="228"/>
      <c r="P398" s="228"/>
      <c r="Q398" s="228"/>
      <c r="R398" s="228"/>
      <c r="S398" s="226"/>
    </row>
    <row r="399" spans="1:19" s="229" customFormat="1" x14ac:dyDescent="0.25">
      <c r="A399" s="227"/>
      <c r="B399" s="228"/>
      <c r="C399" s="228"/>
      <c r="D399" s="228"/>
      <c r="E399" s="228"/>
      <c r="F399" s="228"/>
      <c r="G399" s="228"/>
      <c r="H399" s="228"/>
      <c r="I399" s="228"/>
      <c r="J399" s="228"/>
      <c r="K399" s="228"/>
      <c r="L399" s="228"/>
      <c r="M399" s="228"/>
      <c r="N399" s="228"/>
      <c r="O399" s="228"/>
      <c r="P399" s="228"/>
      <c r="Q399" s="228"/>
      <c r="R399" s="228"/>
      <c r="S399" s="226"/>
    </row>
    <row r="400" spans="1:19" s="229" customFormat="1" x14ac:dyDescent="0.25">
      <c r="A400" s="227"/>
      <c r="B400" s="228"/>
      <c r="C400" s="228"/>
      <c r="D400" s="228"/>
      <c r="E400" s="228"/>
      <c r="F400" s="228"/>
      <c r="G400" s="228"/>
      <c r="H400" s="228"/>
      <c r="I400" s="228"/>
      <c r="J400" s="228"/>
      <c r="K400" s="228"/>
      <c r="L400" s="228"/>
      <c r="M400" s="228"/>
      <c r="N400" s="228"/>
      <c r="O400" s="228"/>
      <c r="P400" s="228"/>
      <c r="Q400" s="228"/>
      <c r="R400" s="228"/>
      <c r="S400" s="226"/>
    </row>
    <row r="401" spans="1:19" s="229" customFormat="1" x14ac:dyDescent="0.25">
      <c r="A401" s="227"/>
      <c r="B401" s="228"/>
      <c r="C401" s="228"/>
      <c r="D401" s="228"/>
      <c r="E401" s="228"/>
      <c r="F401" s="228"/>
      <c r="G401" s="228"/>
      <c r="H401" s="228"/>
      <c r="I401" s="228"/>
      <c r="J401" s="228"/>
      <c r="K401" s="228"/>
      <c r="L401" s="228"/>
      <c r="M401" s="228"/>
      <c r="N401" s="228"/>
      <c r="O401" s="228"/>
      <c r="P401" s="228"/>
      <c r="Q401" s="228"/>
      <c r="R401" s="228"/>
      <c r="S401" s="226"/>
    </row>
    <row r="402" spans="1:19" s="229" customFormat="1" x14ac:dyDescent="0.25">
      <c r="A402" s="227"/>
      <c r="B402" s="228"/>
      <c r="C402" s="228"/>
      <c r="D402" s="228"/>
      <c r="E402" s="228"/>
      <c r="F402" s="228"/>
      <c r="G402" s="228"/>
      <c r="H402" s="228"/>
      <c r="I402" s="228"/>
      <c r="J402" s="228"/>
      <c r="K402" s="228"/>
      <c r="L402" s="228"/>
      <c r="M402" s="228"/>
      <c r="N402" s="228"/>
      <c r="O402" s="228"/>
      <c r="P402" s="228"/>
      <c r="Q402" s="228"/>
      <c r="R402" s="228"/>
      <c r="S402" s="226"/>
    </row>
    <row r="403" spans="1:19" s="229" customFormat="1" x14ac:dyDescent="0.25">
      <c r="A403" s="227"/>
      <c r="B403" s="228"/>
      <c r="C403" s="228"/>
      <c r="D403" s="228"/>
      <c r="E403" s="228"/>
      <c r="F403" s="228"/>
      <c r="G403" s="228"/>
      <c r="H403" s="228"/>
      <c r="I403" s="228"/>
      <c r="J403" s="228"/>
      <c r="K403" s="228"/>
      <c r="L403" s="228"/>
      <c r="M403" s="228"/>
      <c r="N403" s="228"/>
      <c r="O403" s="228"/>
      <c r="P403" s="228"/>
      <c r="Q403" s="228"/>
      <c r="R403" s="228"/>
      <c r="S403" s="226"/>
    </row>
    <row r="404" spans="1:19" s="229" customFormat="1" x14ac:dyDescent="0.25">
      <c r="A404" s="227"/>
      <c r="B404" s="228"/>
      <c r="C404" s="228"/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28"/>
      <c r="O404" s="228"/>
      <c r="P404" s="228"/>
      <c r="Q404" s="228"/>
      <c r="R404" s="228"/>
      <c r="S404" s="226"/>
    </row>
    <row r="405" spans="1:19" s="229" customFormat="1" x14ac:dyDescent="0.25">
      <c r="A405" s="227"/>
      <c r="B405" s="228"/>
      <c r="C405" s="228"/>
      <c r="D405" s="228"/>
      <c r="E405" s="228"/>
      <c r="F405" s="228"/>
      <c r="G405" s="228"/>
      <c r="H405" s="228"/>
      <c r="I405" s="228"/>
      <c r="J405" s="228"/>
      <c r="K405" s="228"/>
      <c r="L405" s="228"/>
      <c r="M405" s="228"/>
      <c r="N405" s="228"/>
      <c r="O405" s="228"/>
      <c r="P405" s="228"/>
      <c r="Q405" s="228"/>
      <c r="R405" s="228"/>
      <c r="S405" s="226"/>
    </row>
    <row r="406" spans="1:19" s="229" customFormat="1" x14ac:dyDescent="0.25">
      <c r="A406" s="227"/>
      <c r="B406" s="228"/>
      <c r="C406" s="228"/>
      <c r="D406" s="228"/>
      <c r="E406" s="228"/>
      <c r="F406" s="228"/>
      <c r="G406" s="228"/>
      <c r="H406" s="228"/>
      <c r="I406" s="228"/>
      <c r="J406" s="228"/>
      <c r="K406" s="228"/>
      <c r="L406" s="228"/>
      <c r="M406" s="228"/>
      <c r="N406" s="228"/>
      <c r="O406" s="228"/>
      <c r="P406" s="228"/>
      <c r="Q406" s="228"/>
      <c r="R406" s="228"/>
      <c r="S406" s="226"/>
    </row>
    <row r="407" spans="1:19" s="229" customFormat="1" x14ac:dyDescent="0.25">
      <c r="A407" s="227"/>
      <c r="B407" s="228"/>
      <c r="C407" s="228"/>
      <c r="D407" s="228"/>
      <c r="E407" s="228"/>
      <c r="F407" s="228"/>
      <c r="G407" s="228"/>
      <c r="H407" s="228"/>
      <c r="I407" s="228"/>
      <c r="J407" s="228"/>
      <c r="K407" s="228"/>
      <c r="L407" s="228"/>
      <c r="M407" s="228"/>
      <c r="N407" s="228"/>
      <c r="O407" s="228"/>
      <c r="P407" s="228"/>
      <c r="Q407" s="228"/>
      <c r="R407" s="228"/>
      <c r="S407" s="226"/>
    </row>
    <row r="408" spans="1:19" s="229" customFormat="1" x14ac:dyDescent="0.25">
      <c r="A408" s="227"/>
      <c r="B408" s="228"/>
      <c r="C408" s="228"/>
      <c r="D408" s="228"/>
      <c r="E408" s="228"/>
      <c r="F408" s="228"/>
      <c r="G408" s="228"/>
      <c r="H408" s="228"/>
      <c r="I408" s="228"/>
      <c r="J408" s="228"/>
      <c r="K408" s="228"/>
      <c r="L408" s="228"/>
      <c r="M408" s="228"/>
      <c r="N408" s="228"/>
      <c r="O408" s="228"/>
      <c r="P408" s="228"/>
      <c r="Q408" s="228"/>
      <c r="R408" s="228"/>
      <c r="S408" s="226"/>
    </row>
    <row r="409" spans="1:19" s="229" customFormat="1" x14ac:dyDescent="0.25">
      <c r="A409" s="227"/>
      <c r="B409" s="228"/>
      <c r="C409" s="228"/>
      <c r="D409" s="228"/>
      <c r="E409" s="228"/>
      <c r="F409" s="228"/>
      <c r="G409" s="228"/>
      <c r="H409" s="228"/>
      <c r="I409" s="228"/>
      <c r="J409" s="228"/>
      <c r="K409" s="228"/>
      <c r="L409" s="228"/>
      <c r="M409" s="228"/>
      <c r="N409" s="228"/>
      <c r="O409" s="228"/>
      <c r="P409" s="228"/>
      <c r="Q409" s="228"/>
      <c r="R409" s="228"/>
      <c r="S409" s="226"/>
    </row>
    <row r="410" spans="1:19" s="229" customFormat="1" x14ac:dyDescent="0.25">
      <c r="A410" s="227"/>
      <c r="B410" s="228"/>
      <c r="C410" s="228"/>
      <c r="D410" s="228"/>
      <c r="E410" s="228"/>
      <c r="F410" s="228"/>
      <c r="G410" s="228"/>
      <c r="H410" s="228"/>
      <c r="I410" s="228"/>
      <c r="J410" s="228"/>
      <c r="K410" s="228"/>
      <c r="L410" s="228"/>
      <c r="M410" s="228"/>
      <c r="N410" s="228"/>
      <c r="O410" s="228"/>
      <c r="P410" s="228"/>
      <c r="Q410" s="228"/>
      <c r="R410" s="228"/>
      <c r="S410" s="226"/>
    </row>
    <row r="411" spans="1:19" s="229" customFormat="1" x14ac:dyDescent="0.25">
      <c r="A411" s="227"/>
      <c r="B411" s="228"/>
      <c r="C411" s="228"/>
      <c r="D411" s="228"/>
      <c r="E411" s="228"/>
      <c r="F411" s="228"/>
      <c r="G411" s="228"/>
      <c r="H411" s="228"/>
      <c r="I411" s="228"/>
      <c r="J411" s="228"/>
      <c r="K411" s="228"/>
      <c r="L411" s="228"/>
      <c r="M411" s="228"/>
      <c r="N411" s="228"/>
      <c r="O411" s="228"/>
      <c r="P411" s="228"/>
      <c r="Q411" s="228"/>
      <c r="R411" s="228"/>
      <c r="S411" s="226"/>
    </row>
    <row r="412" spans="1:19" s="229" customFormat="1" x14ac:dyDescent="0.25">
      <c r="A412" s="227"/>
      <c r="B412" s="228"/>
      <c r="C412" s="228"/>
      <c r="D412" s="228"/>
      <c r="E412" s="228"/>
      <c r="F412" s="228"/>
      <c r="G412" s="228"/>
      <c r="H412" s="228"/>
      <c r="I412" s="228"/>
      <c r="J412" s="228"/>
      <c r="K412" s="228"/>
      <c r="L412" s="228"/>
      <c r="M412" s="228"/>
      <c r="N412" s="228"/>
      <c r="O412" s="228"/>
      <c r="P412" s="228"/>
      <c r="Q412" s="228"/>
      <c r="R412" s="228"/>
      <c r="S412" s="226"/>
    </row>
    <row r="413" spans="1:19" s="229" customFormat="1" x14ac:dyDescent="0.25">
      <c r="A413" s="227"/>
      <c r="B413" s="228"/>
      <c r="C413" s="228"/>
      <c r="D413" s="228"/>
      <c r="E413" s="228"/>
      <c r="F413" s="228"/>
      <c r="G413" s="228"/>
      <c r="H413" s="228"/>
      <c r="I413" s="228"/>
      <c r="J413" s="228"/>
      <c r="K413" s="228"/>
      <c r="L413" s="228"/>
      <c r="M413" s="228"/>
      <c r="N413" s="228"/>
      <c r="O413" s="228"/>
      <c r="P413" s="228"/>
      <c r="Q413" s="228"/>
      <c r="R413" s="228"/>
      <c r="S413" s="226"/>
    </row>
    <row r="414" spans="1:19" s="229" customFormat="1" x14ac:dyDescent="0.25">
      <c r="A414" s="227"/>
      <c r="B414" s="228"/>
      <c r="C414" s="228"/>
      <c r="D414" s="228"/>
      <c r="E414" s="228"/>
      <c r="F414" s="228"/>
      <c r="G414" s="228"/>
      <c r="H414" s="228"/>
      <c r="I414" s="228"/>
      <c r="J414" s="228"/>
      <c r="K414" s="228"/>
      <c r="L414" s="228"/>
      <c r="M414" s="228"/>
      <c r="N414" s="228"/>
      <c r="O414" s="228"/>
      <c r="P414" s="228"/>
      <c r="Q414" s="228"/>
      <c r="R414" s="228"/>
      <c r="S414" s="226"/>
    </row>
    <row r="415" spans="1:19" s="229" customFormat="1" x14ac:dyDescent="0.25">
      <c r="A415" s="227"/>
      <c r="B415" s="228"/>
      <c r="C415" s="228"/>
      <c r="D415" s="228"/>
      <c r="E415" s="228"/>
      <c r="F415" s="228"/>
      <c r="G415" s="228"/>
      <c r="H415" s="228"/>
      <c r="I415" s="228"/>
      <c r="J415" s="228"/>
      <c r="K415" s="228"/>
      <c r="L415" s="228"/>
      <c r="M415" s="228"/>
      <c r="N415" s="228"/>
      <c r="O415" s="228"/>
      <c r="P415" s="228"/>
      <c r="Q415" s="228"/>
      <c r="R415" s="228"/>
      <c r="S415" s="226"/>
    </row>
    <row r="416" spans="1:19" s="229" customFormat="1" x14ac:dyDescent="0.25">
      <c r="A416" s="227"/>
      <c r="B416" s="228"/>
      <c r="C416" s="228"/>
      <c r="D416" s="228"/>
      <c r="E416" s="228"/>
      <c r="F416" s="228"/>
      <c r="G416" s="228"/>
      <c r="H416" s="228"/>
      <c r="I416" s="228"/>
      <c r="J416" s="228"/>
      <c r="K416" s="228"/>
      <c r="L416" s="228"/>
      <c r="M416" s="228"/>
      <c r="N416" s="228"/>
      <c r="O416" s="228"/>
      <c r="P416" s="228"/>
      <c r="Q416" s="228"/>
      <c r="R416" s="228"/>
      <c r="S416" s="226"/>
    </row>
    <row r="417" spans="1:19" s="229" customFormat="1" x14ac:dyDescent="0.25">
      <c r="A417" s="227"/>
      <c r="B417" s="228"/>
      <c r="C417" s="228"/>
      <c r="D417" s="228"/>
      <c r="E417" s="228"/>
      <c r="F417" s="228"/>
      <c r="G417" s="228"/>
      <c r="H417" s="228"/>
      <c r="I417" s="228"/>
      <c r="J417" s="228"/>
      <c r="K417" s="228"/>
      <c r="L417" s="228"/>
      <c r="M417" s="228"/>
      <c r="N417" s="228"/>
      <c r="O417" s="228"/>
      <c r="P417" s="228"/>
      <c r="Q417" s="228"/>
      <c r="R417" s="228"/>
      <c r="S417" s="226"/>
    </row>
    <row r="418" spans="1:19" s="229" customFormat="1" x14ac:dyDescent="0.25">
      <c r="A418" s="227"/>
      <c r="B418" s="228"/>
      <c r="C418" s="228"/>
      <c r="D418" s="228"/>
      <c r="E418" s="228"/>
      <c r="F418" s="228"/>
      <c r="G418" s="228"/>
      <c r="H418" s="228"/>
      <c r="I418" s="228"/>
      <c r="J418" s="228"/>
      <c r="K418" s="228"/>
      <c r="L418" s="228"/>
      <c r="M418" s="228"/>
      <c r="N418" s="228"/>
      <c r="O418" s="228"/>
      <c r="P418" s="228"/>
      <c r="Q418" s="228"/>
      <c r="R418" s="228"/>
      <c r="S418" s="226"/>
    </row>
    <row r="419" spans="1:19" s="229" customFormat="1" x14ac:dyDescent="0.25">
      <c r="A419" s="227"/>
      <c r="B419" s="228"/>
      <c r="C419" s="228"/>
      <c r="D419" s="228"/>
      <c r="E419" s="228"/>
      <c r="F419" s="228"/>
      <c r="G419" s="228"/>
      <c r="H419" s="228"/>
      <c r="I419" s="228"/>
      <c r="J419" s="228"/>
      <c r="K419" s="228"/>
      <c r="L419" s="228"/>
      <c r="M419" s="228"/>
      <c r="N419" s="228"/>
      <c r="O419" s="228"/>
      <c r="P419" s="228"/>
      <c r="Q419" s="228"/>
      <c r="R419" s="228"/>
      <c r="S419" s="226"/>
    </row>
    <row r="420" spans="1:19" s="229" customFormat="1" x14ac:dyDescent="0.25">
      <c r="A420" s="227"/>
      <c r="B420" s="228"/>
      <c r="C420" s="228"/>
      <c r="D420" s="228"/>
      <c r="E420" s="228"/>
      <c r="F420" s="228"/>
      <c r="G420" s="228"/>
      <c r="H420" s="228"/>
      <c r="I420" s="228"/>
      <c r="J420" s="228"/>
      <c r="K420" s="228"/>
      <c r="L420" s="228"/>
      <c r="M420" s="228"/>
      <c r="N420" s="228"/>
      <c r="O420" s="228"/>
      <c r="P420" s="228"/>
      <c r="Q420" s="228"/>
      <c r="R420" s="228"/>
      <c r="S420" s="226"/>
    </row>
    <row r="421" spans="1:19" s="229" customFormat="1" x14ac:dyDescent="0.25">
      <c r="A421" s="227"/>
      <c r="B421" s="228"/>
      <c r="C421" s="228"/>
      <c r="D421" s="228"/>
      <c r="E421" s="228"/>
      <c r="F421" s="228"/>
      <c r="G421" s="228"/>
      <c r="H421" s="228"/>
      <c r="I421" s="228"/>
      <c r="J421" s="228"/>
      <c r="K421" s="228"/>
      <c r="L421" s="228"/>
      <c r="M421" s="228"/>
      <c r="N421" s="228"/>
      <c r="O421" s="228"/>
      <c r="P421" s="228"/>
      <c r="Q421" s="228"/>
      <c r="R421" s="228"/>
      <c r="S421" s="226"/>
    </row>
    <row r="422" spans="1:19" s="229" customFormat="1" x14ac:dyDescent="0.25">
      <c r="A422" s="227"/>
      <c r="B422" s="228"/>
      <c r="C422" s="228"/>
      <c r="D422" s="228"/>
      <c r="E422" s="228"/>
      <c r="F422" s="228"/>
      <c r="G422" s="228"/>
      <c r="H422" s="228"/>
      <c r="I422" s="228"/>
      <c r="J422" s="228"/>
      <c r="K422" s="228"/>
      <c r="L422" s="228"/>
      <c r="M422" s="228"/>
      <c r="N422" s="228"/>
      <c r="O422" s="228"/>
      <c r="P422" s="228"/>
      <c r="Q422" s="228"/>
      <c r="R422" s="228"/>
      <c r="S422" s="226"/>
    </row>
    <row r="423" spans="1:19" s="229" customFormat="1" x14ac:dyDescent="0.25">
      <c r="A423" s="227"/>
      <c r="B423" s="228"/>
      <c r="C423" s="228"/>
      <c r="D423" s="228"/>
      <c r="E423" s="228"/>
      <c r="F423" s="228"/>
      <c r="G423" s="228"/>
      <c r="H423" s="228"/>
      <c r="I423" s="228"/>
      <c r="J423" s="228"/>
      <c r="K423" s="228"/>
      <c r="L423" s="228"/>
      <c r="M423" s="228"/>
      <c r="N423" s="228"/>
      <c r="O423" s="228"/>
      <c r="P423" s="228"/>
      <c r="Q423" s="228"/>
      <c r="R423" s="228"/>
      <c r="S423" s="226"/>
    </row>
    <row r="424" spans="1:19" s="229" customFormat="1" x14ac:dyDescent="0.25">
      <c r="A424" s="227"/>
      <c r="B424" s="228"/>
      <c r="C424" s="228"/>
      <c r="D424" s="228"/>
      <c r="E424" s="228"/>
      <c r="F424" s="228"/>
      <c r="G424" s="228"/>
      <c r="H424" s="228"/>
      <c r="I424" s="228"/>
      <c r="J424" s="228"/>
      <c r="K424" s="228"/>
      <c r="L424" s="228"/>
      <c r="M424" s="228"/>
      <c r="N424" s="228"/>
      <c r="O424" s="228"/>
      <c r="P424" s="228"/>
      <c r="Q424" s="228"/>
      <c r="R424" s="228"/>
      <c r="S424" s="226"/>
    </row>
    <row r="425" spans="1:19" s="229" customFormat="1" x14ac:dyDescent="0.25">
      <c r="A425" s="227"/>
      <c r="B425" s="228"/>
      <c r="C425" s="228"/>
      <c r="D425" s="228"/>
      <c r="E425" s="228"/>
      <c r="F425" s="228"/>
      <c r="G425" s="228"/>
      <c r="H425" s="228"/>
      <c r="I425" s="228"/>
      <c r="J425" s="228"/>
      <c r="K425" s="228"/>
      <c r="L425" s="228"/>
      <c r="M425" s="228"/>
      <c r="N425" s="228"/>
      <c r="O425" s="228"/>
      <c r="P425" s="228"/>
      <c r="Q425" s="228"/>
      <c r="R425" s="228"/>
      <c r="S425" s="226"/>
    </row>
    <row r="426" spans="1:19" s="229" customFormat="1" x14ac:dyDescent="0.25">
      <c r="A426" s="227"/>
      <c r="B426" s="228"/>
      <c r="C426" s="228"/>
      <c r="D426" s="228"/>
      <c r="E426" s="228"/>
      <c r="F426" s="228"/>
      <c r="G426" s="228"/>
      <c r="H426" s="228"/>
      <c r="I426" s="228"/>
      <c r="J426" s="228"/>
      <c r="K426" s="228"/>
      <c r="L426" s="228"/>
      <c r="M426" s="228"/>
      <c r="N426" s="228"/>
      <c r="O426" s="228"/>
      <c r="P426" s="228"/>
      <c r="Q426" s="228"/>
      <c r="R426" s="228"/>
      <c r="S426" s="226"/>
    </row>
    <row r="427" spans="1:19" s="229" customFormat="1" x14ac:dyDescent="0.25">
      <c r="A427" s="227"/>
      <c r="B427" s="228"/>
      <c r="C427" s="228"/>
      <c r="D427" s="228"/>
      <c r="E427" s="228"/>
      <c r="F427" s="228"/>
      <c r="G427" s="228"/>
      <c r="H427" s="228"/>
      <c r="I427" s="228"/>
      <c r="J427" s="228"/>
      <c r="K427" s="228"/>
      <c r="L427" s="228"/>
      <c r="M427" s="228"/>
      <c r="N427" s="228"/>
      <c r="O427" s="228"/>
      <c r="P427" s="228"/>
      <c r="Q427" s="228"/>
      <c r="R427" s="228"/>
      <c r="S427" s="226"/>
    </row>
    <row r="428" spans="1:19" s="229" customFormat="1" x14ac:dyDescent="0.25">
      <c r="A428" s="227"/>
      <c r="B428" s="228"/>
      <c r="C428" s="228"/>
      <c r="D428" s="228"/>
      <c r="E428" s="228"/>
      <c r="F428" s="228"/>
      <c r="G428" s="228"/>
      <c r="H428" s="228"/>
      <c r="I428" s="228"/>
      <c r="J428" s="228"/>
      <c r="K428" s="228"/>
      <c r="L428" s="228"/>
      <c r="M428" s="228"/>
      <c r="N428" s="228"/>
      <c r="O428" s="228"/>
      <c r="P428" s="228"/>
      <c r="Q428" s="228"/>
      <c r="R428" s="228"/>
      <c r="S428" s="226"/>
    </row>
    <row r="429" spans="1:19" s="229" customFormat="1" x14ac:dyDescent="0.25">
      <c r="A429" s="227"/>
      <c r="B429" s="228"/>
      <c r="C429" s="228"/>
      <c r="D429" s="228"/>
      <c r="E429" s="228"/>
      <c r="F429" s="228"/>
      <c r="G429" s="228"/>
      <c r="H429" s="228"/>
      <c r="I429" s="228"/>
      <c r="J429" s="228"/>
      <c r="K429" s="228"/>
      <c r="L429" s="228"/>
      <c r="M429" s="228"/>
      <c r="N429" s="228"/>
      <c r="O429" s="228"/>
      <c r="P429" s="228"/>
      <c r="Q429" s="228"/>
      <c r="R429" s="228"/>
      <c r="S429" s="226"/>
    </row>
    <row r="430" spans="1:19" s="229" customFormat="1" x14ac:dyDescent="0.25">
      <c r="A430" s="227"/>
      <c r="B430" s="228"/>
      <c r="C430" s="228"/>
      <c r="D430" s="228"/>
      <c r="E430" s="228"/>
      <c r="F430" s="228"/>
      <c r="G430" s="228"/>
      <c r="H430" s="228"/>
      <c r="I430" s="228"/>
      <c r="J430" s="228"/>
      <c r="K430" s="228"/>
      <c r="L430" s="228"/>
      <c r="M430" s="228"/>
      <c r="N430" s="228"/>
      <c r="O430" s="228"/>
      <c r="P430" s="228"/>
      <c r="Q430" s="228"/>
      <c r="R430" s="228"/>
      <c r="S430" s="226"/>
    </row>
    <row r="431" spans="1:19" s="229" customFormat="1" x14ac:dyDescent="0.25">
      <c r="A431" s="227"/>
      <c r="B431" s="228"/>
      <c r="C431" s="228"/>
      <c r="D431" s="228"/>
      <c r="E431" s="228"/>
      <c r="F431" s="228"/>
      <c r="G431" s="228"/>
      <c r="H431" s="228"/>
      <c r="I431" s="228"/>
      <c r="J431" s="228"/>
      <c r="K431" s="228"/>
      <c r="L431" s="228"/>
      <c r="M431" s="228"/>
      <c r="N431" s="228"/>
      <c r="O431" s="228"/>
      <c r="P431" s="228"/>
      <c r="Q431" s="228"/>
      <c r="R431" s="228"/>
      <c r="S431" s="226"/>
    </row>
    <row r="432" spans="1:19" s="229" customFormat="1" x14ac:dyDescent="0.25">
      <c r="A432" s="227"/>
      <c r="B432" s="228"/>
      <c r="C432" s="228"/>
      <c r="D432" s="228"/>
      <c r="E432" s="228"/>
      <c r="F432" s="228"/>
      <c r="G432" s="228"/>
      <c r="H432" s="228"/>
      <c r="I432" s="228"/>
      <c r="J432" s="228"/>
      <c r="K432" s="228"/>
      <c r="L432" s="228"/>
      <c r="M432" s="228"/>
      <c r="N432" s="228"/>
      <c r="O432" s="228"/>
      <c r="P432" s="228"/>
      <c r="Q432" s="228"/>
      <c r="R432" s="228"/>
      <c r="S432" s="226"/>
    </row>
    <row r="433" spans="1:19" s="229" customFormat="1" x14ac:dyDescent="0.25">
      <c r="A433" s="227"/>
      <c r="B433" s="228"/>
      <c r="C433" s="228"/>
      <c r="D433" s="228"/>
      <c r="E433" s="228"/>
      <c r="F433" s="228"/>
      <c r="G433" s="228"/>
      <c r="H433" s="228"/>
      <c r="I433" s="228"/>
      <c r="J433" s="228"/>
      <c r="K433" s="228"/>
      <c r="L433" s="228"/>
      <c r="M433" s="228"/>
      <c r="N433" s="228"/>
      <c r="O433" s="228"/>
      <c r="P433" s="228"/>
      <c r="Q433" s="228"/>
      <c r="R433" s="228"/>
      <c r="S433" s="226"/>
    </row>
    <row r="434" spans="1:19" s="229" customFormat="1" x14ac:dyDescent="0.25">
      <c r="A434" s="227"/>
      <c r="B434" s="228"/>
      <c r="C434" s="228"/>
      <c r="D434" s="228"/>
      <c r="E434" s="228"/>
      <c r="F434" s="228"/>
      <c r="G434" s="228"/>
      <c r="H434" s="228"/>
      <c r="I434" s="228"/>
      <c r="J434" s="228"/>
      <c r="K434" s="228"/>
      <c r="L434" s="228"/>
      <c r="M434" s="228"/>
      <c r="N434" s="228"/>
      <c r="O434" s="228"/>
      <c r="P434" s="228"/>
      <c r="Q434" s="228"/>
      <c r="R434" s="228"/>
      <c r="S434" s="226"/>
    </row>
    <row r="435" spans="1:19" s="229" customFormat="1" x14ac:dyDescent="0.25">
      <c r="A435" s="227"/>
      <c r="B435" s="228"/>
      <c r="C435" s="228"/>
      <c r="D435" s="228"/>
      <c r="E435" s="228"/>
      <c r="F435" s="228"/>
      <c r="G435" s="228"/>
      <c r="H435" s="228"/>
      <c r="I435" s="228"/>
      <c r="J435" s="228"/>
      <c r="K435" s="228"/>
      <c r="L435" s="228"/>
      <c r="M435" s="228"/>
      <c r="N435" s="228"/>
      <c r="O435" s="228"/>
      <c r="P435" s="228"/>
      <c r="Q435" s="228"/>
      <c r="R435" s="228"/>
      <c r="S435" s="226"/>
    </row>
    <row r="436" spans="1:19" s="229" customFormat="1" x14ac:dyDescent="0.25">
      <c r="A436" s="227"/>
      <c r="B436" s="228"/>
      <c r="C436" s="228"/>
      <c r="D436" s="228"/>
      <c r="E436" s="228"/>
      <c r="F436" s="228"/>
      <c r="G436" s="228"/>
      <c r="H436" s="228"/>
      <c r="I436" s="228"/>
      <c r="J436" s="228"/>
      <c r="K436" s="228"/>
      <c r="L436" s="228"/>
      <c r="M436" s="228"/>
      <c r="N436" s="228"/>
      <c r="O436" s="228"/>
      <c r="P436" s="228"/>
      <c r="Q436" s="228"/>
      <c r="R436" s="228"/>
      <c r="S436" s="226"/>
    </row>
    <row r="437" spans="1:19" s="229" customFormat="1" x14ac:dyDescent="0.25">
      <c r="A437" s="227"/>
      <c r="B437" s="228"/>
      <c r="C437" s="228"/>
      <c r="D437" s="228"/>
      <c r="E437" s="228"/>
      <c r="F437" s="228"/>
      <c r="G437" s="228"/>
      <c r="H437" s="228"/>
      <c r="I437" s="228"/>
      <c r="J437" s="228"/>
      <c r="K437" s="228"/>
      <c r="L437" s="228"/>
      <c r="M437" s="228"/>
      <c r="N437" s="228"/>
      <c r="O437" s="228"/>
      <c r="P437" s="228"/>
      <c r="Q437" s="228"/>
      <c r="R437" s="228"/>
      <c r="S437" s="226"/>
    </row>
    <row r="438" spans="1:19" s="229" customFormat="1" x14ac:dyDescent="0.25">
      <c r="A438" s="227"/>
      <c r="B438" s="228"/>
      <c r="C438" s="228"/>
      <c r="D438" s="228"/>
      <c r="E438" s="228"/>
      <c r="F438" s="228"/>
      <c r="G438" s="228"/>
      <c r="H438" s="228"/>
      <c r="I438" s="228"/>
      <c r="J438" s="228"/>
      <c r="K438" s="228"/>
      <c r="L438" s="228"/>
      <c r="M438" s="228"/>
      <c r="N438" s="228"/>
      <c r="O438" s="228"/>
      <c r="P438" s="228"/>
      <c r="Q438" s="228"/>
      <c r="R438" s="228"/>
      <c r="S438" s="226"/>
    </row>
    <row r="439" spans="1:19" s="229" customFormat="1" x14ac:dyDescent="0.25">
      <c r="A439" s="227"/>
      <c r="B439" s="228"/>
      <c r="C439" s="228"/>
      <c r="D439" s="228"/>
      <c r="E439" s="228"/>
      <c r="F439" s="228"/>
      <c r="G439" s="228"/>
      <c r="H439" s="228"/>
      <c r="I439" s="228"/>
      <c r="J439" s="228"/>
      <c r="K439" s="228"/>
      <c r="L439" s="228"/>
      <c r="M439" s="228"/>
      <c r="N439" s="228"/>
      <c r="O439" s="228"/>
      <c r="P439" s="228"/>
      <c r="Q439" s="228"/>
      <c r="R439" s="228"/>
      <c r="S439" s="226"/>
    </row>
    <row r="440" spans="1:19" s="229" customFormat="1" x14ac:dyDescent="0.25">
      <c r="A440" s="227"/>
      <c r="B440" s="228"/>
      <c r="C440" s="228"/>
      <c r="D440" s="228"/>
      <c r="E440" s="228"/>
      <c r="F440" s="228"/>
      <c r="G440" s="228"/>
      <c r="H440" s="228"/>
      <c r="I440" s="228"/>
      <c r="J440" s="228"/>
      <c r="K440" s="228"/>
      <c r="L440" s="228"/>
      <c r="M440" s="228"/>
      <c r="N440" s="228"/>
      <c r="O440" s="228"/>
      <c r="P440" s="228"/>
      <c r="Q440" s="228"/>
      <c r="R440" s="228"/>
      <c r="S440" s="226"/>
    </row>
    <row r="441" spans="1:19" s="229" customFormat="1" x14ac:dyDescent="0.25">
      <c r="A441" s="227"/>
      <c r="B441" s="228"/>
      <c r="C441" s="228"/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28"/>
      <c r="O441" s="228"/>
      <c r="P441" s="228"/>
      <c r="Q441" s="228"/>
      <c r="R441" s="228"/>
      <c r="S441" s="226"/>
    </row>
    <row r="442" spans="1:19" s="229" customFormat="1" x14ac:dyDescent="0.25">
      <c r="A442" s="227"/>
      <c r="B442" s="228"/>
      <c r="C442" s="228"/>
      <c r="D442" s="228"/>
      <c r="E442" s="228"/>
      <c r="F442" s="228"/>
      <c r="G442" s="228"/>
      <c r="H442" s="228"/>
      <c r="I442" s="228"/>
      <c r="J442" s="228"/>
      <c r="K442" s="228"/>
      <c r="L442" s="228"/>
      <c r="M442" s="228"/>
      <c r="N442" s="228"/>
      <c r="O442" s="228"/>
      <c r="P442" s="228"/>
      <c r="Q442" s="228"/>
      <c r="R442" s="228"/>
      <c r="S442" s="226"/>
    </row>
    <row r="443" spans="1:19" s="229" customFormat="1" x14ac:dyDescent="0.25">
      <c r="A443" s="227"/>
      <c r="B443" s="228"/>
      <c r="C443" s="228"/>
      <c r="D443" s="228"/>
      <c r="E443" s="228"/>
      <c r="F443" s="228"/>
      <c r="G443" s="228"/>
      <c r="H443" s="228"/>
      <c r="I443" s="228"/>
      <c r="J443" s="228"/>
      <c r="K443" s="228"/>
      <c r="L443" s="228"/>
      <c r="M443" s="228"/>
      <c r="N443" s="228"/>
      <c r="O443" s="228"/>
      <c r="P443" s="228"/>
      <c r="Q443" s="228"/>
      <c r="R443" s="228"/>
      <c r="S443" s="226"/>
    </row>
    <row r="444" spans="1:19" s="229" customFormat="1" x14ac:dyDescent="0.25">
      <c r="A444" s="227"/>
      <c r="B444" s="228"/>
      <c r="C444" s="228"/>
      <c r="D444" s="228"/>
      <c r="E444" s="228"/>
      <c r="F444" s="228"/>
      <c r="G444" s="228"/>
      <c r="H444" s="228"/>
      <c r="I444" s="228"/>
      <c r="J444" s="228"/>
      <c r="K444" s="228"/>
      <c r="L444" s="228"/>
      <c r="M444" s="228"/>
      <c r="N444" s="228"/>
      <c r="O444" s="228"/>
      <c r="P444" s="228"/>
      <c r="Q444" s="228"/>
      <c r="R444" s="228"/>
      <c r="S444" s="226"/>
    </row>
    <row r="445" spans="1:19" s="229" customFormat="1" x14ac:dyDescent="0.25">
      <c r="A445" s="227"/>
      <c r="B445" s="228"/>
      <c r="C445" s="228"/>
      <c r="D445" s="228"/>
      <c r="E445" s="228"/>
      <c r="F445" s="228"/>
      <c r="G445" s="228"/>
      <c r="H445" s="228"/>
      <c r="I445" s="228"/>
      <c r="J445" s="228"/>
      <c r="K445" s="228"/>
      <c r="L445" s="228"/>
      <c r="M445" s="228"/>
      <c r="N445" s="228"/>
      <c r="O445" s="228"/>
      <c r="P445" s="228"/>
      <c r="Q445" s="228"/>
      <c r="R445" s="228"/>
      <c r="S445" s="226"/>
    </row>
    <row r="446" spans="1:19" s="229" customFormat="1" x14ac:dyDescent="0.25">
      <c r="A446" s="227"/>
      <c r="B446" s="228"/>
      <c r="C446" s="228"/>
      <c r="D446" s="228"/>
      <c r="E446" s="228"/>
      <c r="F446" s="228"/>
      <c r="G446" s="228"/>
      <c r="H446" s="228"/>
      <c r="I446" s="228"/>
      <c r="J446" s="228"/>
      <c r="K446" s="228"/>
      <c r="L446" s="228"/>
      <c r="M446" s="228"/>
      <c r="N446" s="228"/>
      <c r="O446" s="228"/>
      <c r="P446" s="228"/>
      <c r="Q446" s="228"/>
      <c r="R446" s="228"/>
      <c r="S446" s="226"/>
    </row>
    <row r="447" spans="1:19" s="229" customFormat="1" x14ac:dyDescent="0.25">
      <c r="A447" s="227"/>
      <c r="B447" s="228"/>
      <c r="C447" s="228"/>
      <c r="D447" s="228"/>
      <c r="E447" s="228"/>
      <c r="F447" s="228"/>
      <c r="G447" s="228"/>
      <c r="H447" s="228"/>
      <c r="I447" s="228"/>
      <c r="J447" s="228"/>
      <c r="K447" s="228"/>
      <c r="L447" s="228"/>
      <c r="M447" s="228"/>
      <c r="N447" s="228"/>
      <c r="O447" s="228"/>
      <c r="P447" s="228"/>
      <c r="Q447" s="228"/>
      <c r="R447" s="228"/>
      <c r="S447" s="226"/>
    </row>
    <row r="448" spans="1:19" s="229" customFormat="1" x14ac:dyDescent="0.25">
      <c r="A448" s="227"/>
      <c r="B448" s="228"/>
      <c r="C448" s="228"/>
      <c r="D448" s="228"/>
      <c r="E448" s="228"/>
      <c r="F448" s="228"/>
      <c r="G448" s="228"/>
      <c r="H448" s="228"/>
      <c r="I448" s="228"/>
      <c r="J448" s="228"/>
      <c r="K448" s="228"/>
      <c r="L448" s="228"/>
      <c r="M448" s="228"/>
      <c r="N448" s="228"/>
      <c r="O448" s="228"/>
      <c r="P448" s="228"/>
      <c r="Q448" s="228"/>
      <c r="R448" s="228"/>
      <c r="S448" s="226"/>
    </row>
    <row r="449" spans="1:19" s="229" customFormat="1" x14ac:dyDescent="0.25">
      <c r="A449" s="227"/>
      <c r="B449" s="228"/>
      <c r="C449" s="228"/>
      <c r="D449" s="228"/>
      <c r="E449" s="228"/>
      <c r="F449" s="228"/>
      <c r="G449" s="228"/>
      <c r="H449" s="228"/>
      <c r="I449" s="228"/>
      <c r="J449" s="228"/>
      <c r="K449" s="228"/>
      <c r="L449" s="228"/>
      <c r="M449" s="228"/>
      <c r="N449" s="228"/>
      <c r="O449" s="228"/>
      <c r="P449" s="228"/>
      <c r="Q449" s="228"/>
      <c r="R449" s="228"/>
      <c r="S449" s="226"/>
    </row>
    <row r="450" spans="1:19" s="229" customFormat="1" x14ac:dyDescent="0.25">
      <c r="A450" s="227"/>
      <c r="B450" s="228"/>
      <c r="C450" s="228"/>
      <c r="D450" s="228"/>
      <c r="E450" s="228"/>
      <c r="F450" s="228"/>
      <c r="G450" s="228"/>
      <c r="H450" s="228"/>
      <c r="I450" s="228"/>
      <c r="J450" s="228"/>
      <c r="K450" s="228"/>
      <c r="L450" s="228"/>
      <c r="M450" s="228"/>
      <c r="N450" s="228"/>
      <c r="O450" s="228"/>
      <c r="P450" s="228"/>
      <c r="Q450" s="228"/>
      <c r="R450" s="228"/>
      <c r="S450" s="226"/>
    </row>
    <row r="451" spans="1:19" s="229" customFormat="1" x14ac:dyDescent="0.25">
      <c r="A451" s="227"/>
      <c r="B451" s="228"/>
      <c r="C451" s="228"/>
      <c r="D451" s="228"/>
      <c r="E451" s="228"/>
      <c r="F451" s="228"/>
      <c r="G451" s="228"/>
      <c r="H451" s="228"/>
      <c r="I451" s="228"/>
      <c r="J451" s="228"/>
      <c r="K451" s="228"/>
      <c r="L451" s="228"/>
      <c r="M451" s="228"/>
      <c r="N451" s="228"/>
      <c r="O451" s="228"/>
      <c r="P451" s="228"/>
      <c r="Q451" s="228"/>
      <c r="R451" s="228"/>
      <c r="S451" s="226"/>
    </row>
    <row r="452" spans="1:19" s="229" customFormat="1" x14ac:dyDescent="0.25">
      <c r="A452" s="227"/>
      <c r="B452" s="228"/>
      <c r="C452" s="228"/>
      <c r="D452" s="228"/>
      <c r="E452" s="228"/>
      <c r="F452" s="228"/>
      <c r="G452" s="228"/>
      <c r="H452" s="228"/>
      <c r="I452" s="228"/>
      <c r="J452" s="228"/>
      <c r="K452" s="228"/>
      <c r="L452" s="228"/>
      <c r="M452" s="228"/>
      <c r="N452" s="228"/>
      <c r="O452" s="228"/>
      <c r="P452" s="228"/>
      <c r="Q452" s="228"/>
      <c r="R452" s="228"/>
      <c r="S452" s="226"/>
    </row>
    <row r="453" spans="1:19" s="229" customFormat="1" x14ac:dyDescent="0.25">
      <c r="A453" s="227"/>
      <c r="B453" s="228"/>
      <c r="C453" s="228"/>
      <c r="D453" s="228"/>
      <c r="E453" s="228"/>
      <c r="F453" s="228"/>
      <c r="G453" s="228"/>
      <c r="H453" s="228"/>
      <c r="I453" s="228"/>
      <c r="J453" s="228"/>
      <c r="K453" s="228"/>
      <c r="L453" s="228"/>
      <c r="M453" s="228"/>
      <c r="N453" s="228"/>
      <c r="O453" s="228"/>
      <c r="P453" s="228"/>
      <c r="Q453" s="228"/>
      <c r="R453" s="228"/>
      <c r="S453" s="226"/>
    </row>
    <row r="454" spans="1:19" s="229" customFormat="1" x14ac:dyDescent="0.25">
      <c r="A454" s="227"/>
      <c r="B454" s="228"/>
      <c r="C454" s="228"/>
      <c r="D454" s="228"/>
      <c r="E454" s="228"/>
      <c r="F454" s="228"/>
      <c r="G454" s="228"/>
      <c r="H454" s="228"/>
      <c r="I454" s="228"/>
      <c r="J454" s="228"/>
      <c r="K454" s="228"/>
      <c r="L454" s="228"/>
      <c r="M454" s="228"/>
      <c r="N454" s="228"/>
      <c r="O454" s="228"/>
      <c r="P454" s="228"/>
      <c r="Q454" s="228"/>
      <c r="R454" s="228"/>
      <c r="S454" s="226"/>
    </row>
    <row r="455" spans="1:19" s="229" customFormat="1" x14ac:dyDescent="0.25">
      <c r="A455" s="227"/>
      <c r="B455" s="228"/>
      <c r="C455" s="228"/>
      <c r="D455" s="228"/>
      <c r="E455" s="228"/>
      <c r="F455" s="228"/>
      <c r="G455" s="228"/>
      <c r="H455" s="228"/>
      <c r="I455" s="228"/>
      <c r="J455" s="228"/>
      <c r="K455" s="228"/>
      <c r="L455" s="228"/>
      <c r="M455" s="228"/>
      <c r="N455" s="228"/>
      <c r="O455" s="228"/>
      <c r="P455" s="228"/>
      <c r="Q455" s="228"/>
      <c r="R455" s="228"/>
      <c r="S455" s="226"/>
    </row>
    <row r="456" spans="1:19" s="229" customFormat="1" x14ac:dyDescent="0.25">
      <c r="A456" s="227"/>
      <c r="B456" s="228"/>
      <c r="C456" s="228"/>
      <c r="D456" s="228"/>
      <c r="E456" s="228"/>
      <c r="F456" s="228"/>
      <c r="G456" s="228"/>
      <c r="H456" s="228"/>
      <c r="I456" s="228"/>
      <c r="J456" s="228"/>
      <c r="K456" s="228"/>
      <c r="L456" s="228"/>
      <c r="M456" s="228"/>
      <c r="N456" s="228"/>
      <c r="O456" s="228"/>
      <c r="P456" s="228"/>
      <c r="Q456" s="228"/>
      <c r="R456" s="228"/>
      <c r="S456" s="226"/>
    </row>
    <row r="457" spans="1:19" s="229" customFormat="1" x14ac:dyDescent="0.25">
      <c r="A457" s="227"/>
      <c r="B457" s="228"/>
      <c r="C457" s="228"/>
      <c r="D457" s="228"/>
      <c r="E457" s="228"/>
      <c r="F457" s="228"/>
      <c r="G457" s="228"/>
      <c r="H457" s="228"/>
      <c r="I457" s="228"/>
      <c r="J457" s="228"/>
      <c r="K457" s="228"/>
      <c r="L457" s="228"/>
      <c r="M457" s="228"/>
      <c r="N457" s="228"/>
      <c r="O457" s="228"/>
      <c r="P457" s="228"/>
      <c r="Q457" s="228"/>
      <c r="R457" s="228"/>
      <c r="S457" s="226"/>
    </row>
    <row r="458" spans="1:19" s="229" customFormat="1" x14ac:dyDescent="0.25">
      <c r="A458" s="227"/>
      <c r="B458" s="228"/>
      <c r="C458" s="228"/>
      <c r="D458" s="228"/>
      <c r="E458" s="228"/>
      <c r="F458" s="228"/>
      <c r="G458" s="228"/>
      <c r="H458" s="228"/>
      <c r="I458" s="228"/>
      <c r="J458" s="228"/>
      <c r="K458" s="228"/>
      <c r="L458" s="228"/>
      <c r="M458" s="228"/>
      <c r="N458" s="228"/>
      <c r="O458" s="228"/>
      <c r="P458" s="228"/>
      <c r="Q458" s="228"/>
      <c r="R458" s="228"/>
      <c r="S458" s="226"/>
    </row>
    <row r="459" spans="1:19" s="229" customFormat="1" x14ac:dyDescent="0.25">
      <c r="A459" s="227"/>
      <c r="B459" s="228"/>
      <c r="C459" s="228"/>
      <c r="D459" s="228"/>
      <c r="E459" s="228"/>
      <c r="F459" s="228"/>
      <c r="G459" s="228"/>
      <c r="H459" s="228"/>
      <c r="I459" s="228"/>
      <c r="J459" s="228"/>
      <c r="K459" s="228"/>
      <c r="L459" s="228"/>
      <c r="M459" s="228"/>
      <c r="N459" s="228"/>
      <c r="O459" s="228"/>
      <c r="P459" s="228"/>
      <c r="Q459" s="228"/>
      <c r="R459" s="228"/>
      <c r="S459" s="226"/>
    </row>
    <row r="460" spans="1:19" s="229" customFormat="1" x14ac:dyDescent="0.25">
      <c r="A460" s="227"/>
      <c r="B460" s="228"/>
      <c r="C460" s="228"/>
      <c r="D460" s="228"/>
      <c r="E460" s="228"/>
      <c r="F460" s="228"/>
      <c r="G460" s="228"/>
      <c r="H460" s="228"/>
      <c r="I460" s="228"/>
      <c r="J460" s="228"/>
      <c r="K460" s="228"/>
      <c r="L460" s="228"/>
      <c r="M460" s="228"/>
      <c r="N460" s="228"/>
      <c r="O460" s="228"/>
      <c r="P460" s="228"/>
      <c r="Q460" s="228"/>
      <c r="R460" s="228"/>
      <c r="S460" s="226"/>
    </row>
    <row r="461" spans="1:19" s="229" customFormat="1" x14ac:dyDescent="0.25">
      <c r="A461" s="227"/>
      <c r="B461" s="228"/>
      <c r="C461" s="228"/>
      <c r="D461" s="228"/>
      <c r="E461" s="228"/>
      <c r="F461" s="228"/>
      <c r="G461" s="228"/>
      <c r="H461" s="228"/>
      <c r="I461" s="228"/>
      <c r="J461" s="228"/>
      <c r="K461" s="228"/>
      <c r="L461" s="228"/>
      <c r="M461" s="228"/>
      <c r="N461" s="228"/>
      <c r="O461" s="228"/>
      <c r="P461" s="228"/>
      <c r="Q461" s="228"/>
      <c r="R461" s="228"/>
      <c r="S461" s="226"/>
    </row>
    <row r="462" spans="1:19" s="229" customFormat="1" x14ac:dyDescent="0.25">
      <c r="A462" s="227"/>
      <c r="B462" s="228"/>
      <c r="C462" s="228"/>
      <c r="D462" s="228"/>
      <c r="E462" s="228"/>
      <c r="F462" s="228"/>
      <c r="G462" s="228"/>
      <c r="H462" s="228"/>
      <c r="I462" s="228"/>
      <c r="J462" s="228"/>
      <c r="K462" s="228"/>
      <c r="L462" s="228"/>
      <c r="M462" s="228"/>
      <c r="N462" s="228"/>
      <c r="O462" s="228"/>
      <c r="P462" s="228"/>
      <c r="Q462" s="228"/>
      <c r="R462" s="228"/>
      <c r="S462" s="226"/>
    </row>
    <row r="463" spans="1:19" s="229" customFormat="1" x14ac:dyDescent="0.25">
      <c r="A463" s="227"/>
      <c r="B463" s="228"/>
      <c r="C463" s="228"/>
      <c r="D463" s="228"/>
      <c r="E463" s="228"/>
      <c r="F463" s="228"/>
      <c r="G463" s="228"/>
      <c r="H463" s="228"/>
      <c r="I463" s="228"/>
      <c r="J463" s="228"/>
      <c r="K463" s="228"/>
      <c r="L463" s="228"/>
      <c r="M463" s="228"/>
      <c r="N463" s="228"/>
      <c r="O463" s="228"/>
      <c r="P463" s="228"/>
      <c r="Q463" s="228"/>
      <c r="R463" s="228"/>
      <c r="S463" s="226"/>
    </row>
    <row r="464" spans="1:19" s="229" customFormat="1" x14ac:dyDescent="0.25">
      <c r="A464" s="227"/>
      <c r="B464" s="228"/>
      <c r="C464" s="228"/>
      <c r="D464" s="228"/>
      <c r="E464" s="228"/>
      <c r="F464" s="228"/>
      <c r="G464" s="228"/>
      <c r="H464" s="228"/>
      <c r="I464" s="228"/>
      <c r="J464" s="228"/>
      <c r="K464" s="228"/>
      <c r="L464" s="228"/>
      <c r="M464" s="228"/>
      <c r="N464" s="228"/>
      <c r="O464" s="228"/>
      <c r="P464" s="228"/>
      <c r="Q464" s="228"/>
      <c r="R464" s="228"/>
      <c r="S464" s="226"/>
    </row>
    <row r="465" spans="1:19" s="229" customFormat="1" x14ac:dyDescent="0.25">
      <c r="A465" s="227"/>
      <c r="B465" s="228"/>
      <c r="C465" s="228"/>
      <c r="D465" s="228"/>
      <c r="E465" s="228"/>
      <c r="F465" s="228"/>
      <c r="G465" s="228"/>
      <c r="H465" s="228"/>
      <c r="I465" s="228"/>
      <c r="J465" s="228"/>
      <c r="K465" s="228"/>
      <c r="L465" s="228"/>
      <c r="M465" s="228"/>
      <c r="N465" s="228"/>
      <c r="O465" s="228"/>
      <c r="P465" s="228"/>
      <c r="Q465" s="228"/>
      <c r="R465" s="228"/>
      <c r="S465" s="226"/>
    </row>
    <row r="466" spans="1:19" s="229" customFormat="1" x14ac:dyDescent="0.25">
      <c r="A466" s="227"/>
      <c r="B466" s="228"/>
      <c r="C466" s="228"/>
      <c r="D466" s="228"/>
      <c r="E466" s="228"/>
      <c r="F466" s="228"/>
      <c r="G466" s="228"/>
      <c r="H466" s="228"/>
      <c r="I466" s="228"/>
      <c r="J466" s="228"/>
      <c r="K466" s="228"/>
      <c r="L466" s="228"/>
      <c r="M466" s="228"/>
      <c r="N466" s="228"/>
      <c r="O466" s="228"/>
      <c r="P466" s="228"/>
      <c r="Q466" s="228"/>
      <c r="R466" s="228"/>
      <c r="S466" s="226"/>
    </row>
    <row r="467" spans="1:19" s="229" customFormat="1" x14ac:dyDescent="0.25">
      <c r="A467" s="227"/>
      <c r="B467" s="228"/>
      <c r="C467" s="228"/>
      <c r="D467" s="228"/>
      <c r="E467" s="228"/>
      <c r="F467" s="228"/>
      <c r="G467" s="228"/>
      <c r="H467" s="228"/>
      <c r="I467" s="228"/>
      <c r="J467" s="228"/>
      <c r="K467" s="228"/>
      <c r="L467" s="228"/>
      <c r="M467" s="228"/>
      <c r="N467" s="228"/>
      <c r="O467" s="228"/>
      <c r="P467" s="228"/>
      <c r="Q467" s="228"/>
      <c r="R467" s="228"/>
      <c r="S467" s="226"/>
    </row>
    <row r="468" spans="1:19" s="229" customFormat="1" x14ac:dyDescent="0.25">
      <c r="A468" s="227"/>
      <c r="B468" s="228"/>
      <c r="C468" s="228"/>
      <c r="D468" s="228"/>
      <c r="E468" s="228"/>
      <c r="F468" s="228"/>
      <c r="G468" s="228"/>
      <c r="H468" s="228"/>
      <c r="I468" s="228"/>
      <c r="J468" s="228"/>
      <c r="K468" s="228"/>
      <c r="L468" s="228"/>
      <c r="M468" s="228"/>
      <c r="N468" s="228"/>
      <c r="O468" s="228"/>
      <c r="P468" s="228"/>
      <c r="Q468" s="228"/>
      <c r="R468" s="228"/>
      <c r="S468" s="226"/>
    </row>
    <row r="469" spans="1:19" s="229" customFormat="1" x14ac:dyDescent="0.25">
      <c r="A469" s="227"/>
      <c r="B469" s="228"/>
      <c r="C469" s="228"/>
      <c r="D469" s="228"/>
      <c r="E469" s="228"/>
      <c r="F469" s="228"/>
      <c r="G469" s="228"/>
      <c r="H469" s="228"/>
      <c r="I469" s="228"/>
      <c r="J469" s="228"/>
      <c r="K469" s="228"/>
      <c r="L469" s="228"/>
      <c r="M469" s="228"/>
      <c r="N469" s="228"/>
      <c r="O469" s="228"/>
      <c r="P469" s="228"/>
      <c r="Q469" s="228"/>
      <c r="R469" s="228"/>
      <c r="S469" s="226"/>
    </row>
    <row r="470" spans="1:19" s="229" customFormat="1" x14ac:dyDescent="0.25">
      <c r="A470" s="227"/>
      <c r="B470" s="228"/>
      <c r="C470" s="228"/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28"/>
      <c r="O470" s="228"/>
      <c r="P470" s="228"/>
      <c r="Q470" s="228"/>
      <c r="R470" s="228"/>
      <c r="S470" s="226"/>
    </row>
    <row r="471" spans="1:19" s="229" customFormat="1" x14ac:dyDescent="0.25">
      <c r="A471" s="227"/>
      <c r="B471" s="228"/>
      <c r="C471" s="228"/>
      <c r="D471" s="228"/>
      <c r="E471" s="228"/>
      <c r="F471" s="228"/>
      <c r="G471" s="228"/>
      <c r="H471" s="228"/>
      <c r="I471" s="228"/>
      <c r="J471" s="228"/>
      <c r="K471" s="228"/>
      <c r="L471" s="228"/>
      <c r="M471" s="228"/>
      <c r="N471" s="228"/>
      <c r="O471" s="228"/>
      <c r="P471" s="228"/>
      <c r="Q471" s="228"/>
      <c r="R471" s="228"/>
      <c r="S471" s="226"/>
    </row>
    <row r="472" spans="1:19" s="229" customFormat="1" x14ac:dyDescent="0.25">
      <c r="A472" s="227"/>
      <c r="B472" s="228"/>
      <c r="C472" s="228"/>
      <c r="D472" s="228"/>
      <c r="E472" s="228"/>
      <c r="F472" s="228"/>
      <c r="G472" s="228"/>
      <c r="H472" s="228"/>
      <c r="I472" s="228"/>
      <c r="J472" s="228"/>
      <c r="K472" s="228"/>
      <c r="L472" s="228"/>
      <c r="M472" s="228"/>
      <c r="N472" s="228"/>
      <c r="O472" s="228"/>
      <c r="P472" s="228"/>
      <c r="Q472" s="228"/>
      <c r="R472" s="228"/>
      <c r="S472" s="226"/>
    </row>
    <row r="473" spans="1:19" s="229" customFormat="1" x14ac:dyDescent="0.25">
      <c r="A473" s="227"/>
      <c r="B473" s="228"/>
      <c r="C473" s="228"/>
      <c r="D473" s="228"/>
      <c r="E473" s="228"/>
      <c r="F473" s="228"/>
      <c r="G473" s="228"/>
      <c r="H473" s="228"/>
      <c r="I473" s="228"/>
      <c r="J473" s="228"/>
      <c r="K473" s="228"/>
      <c r="L473" s="228"/>
      <c r="M473" s="228"/>
      <c r="N473" s="228"/>
      <c r="O473" s="228"/>
      <c r="P473" s="228"/>
      <c r="Q473" s="228"/>
      <c r="R473" s="228"/>
      <c r="S473" s="226"/>
    </row>
    <row r="474" spans="1:19" s="229" customFormat="1" x14ac:dyDescent="0.25">
      <c r="A474" s="227"/>
      <c r="B474" s="228"/>
      <c r="C474" s="228"/>
      <c r="D474" s="228"/>
      <c r="E474" s="228"/>
      <c r="F474" s="228"/>
      <c r="G474" s="228"/>
      <c r="H474" s="228"/>
      <c r="I474" s="228"/>
      <c r="J474" s="228"/>
      <c r="K474" s="228"/>
      <c r="L474" s="228"/>
      <c r="M474" s="228"/>
      <c r="N474" s="228"/>
      <c r="O474" s="228"/>
      <c r="P474" s="228"/>
      <c r="Q474" s="228"/>
      <c r="R474" s="228"/>
      <c r="S474" s="226"/>
    </row>
    <row r="475" spans="1:19" s="229" customFormat="1" x14ac:dyDescent="0.25">
      <c r="A475" s="227"/>
      <c r="B475" s="228"/>
      <c r="C475" s="228"/>
      <c r="D475" s="228"/>
      <c r="E475" s="228"/>
      <c r="F475" s="228"/>
      <c r="G475" s="228"/>
      <c r="H475" s="228"/>
      <c r="I475" s="228"/>
      <c r="J475" s="228"/>
      <c r="K475" s="228"/>
      <c r="L475" s="228"/>
      <c r="M475" s="228"/>
      <c r="N475" s="228"/>
      <c r="O475" s="228"/>
      <c r="P475" s="228"/>
      <c r="Q475" s="228"/>
      <c r="R475" s="228"/>
      <c r="S475" s="226"/>
    </row>
    <row r="476" spans="1:19" s="229" customFormat="1" x14ac:dyDescent="0.25">
      <c r="A476" s="227"/>
      <c r="B476" s="228"/>
      <c r="C476" s="228"/>
      <c r="D476" s="228"/>
      <c r="E476" s="228"/>
      <c r="F476" s="228"/>
      <c r="G476" s="228"/>
      <c r="H476" s="228"/>
      <c r="I476" s="228"/>
      <c r="J476" s="228"/>
      <c r="K476" s="228"/>
      <c r="L476" s="228"/>
      <c r="M476" s="228"/>
      <c r="N476" s="228"/>
      <c r="O476" s="228"/>
      <c r="P476" s="228"/>
      <c r="Q476" s="228"/>
      <c r="R476" s="228"/>
      <c r="S476" s="226"/>
    </row>
    <row r="477" spans="1:19" s="229" customFormat="1" x14ac:dyDescent="0.25">
      <c r="A477" s="227"/>
      <c r="B477" s="228"/>
      <c r="C477" s="228"/>
      <c r="D477" s="228"/>
      <c r="E477" s="228"/>
      <c r="F477" s="228"/>
      <c r="G477" s="228"/>
      <c r="H477" s="228"/>
      <c r="I477" s="228"/>
      <c r="J477" s="228"/>
      <c r="K477" s="228"/>
      <c r="L477" s="228"/>
      <c r="M477" s="228"/>
      <c r="N477" s="228"/>
      <c r="O477" s="228"/>
      <c r="P477" s="228"/>
      <c r="Q477" s="228"/>
      <c r="R477" s="228"/>
      <c r="S477" s="226"/>
    </row>
    <row r="478" spans="1:19" s="229" customFormat="1" x14ac:dyDescent="0.25">
      <c r="A478" s="227"/>
      <c r="B478" s="228"/>
      <c r="C478" s="228"/>
      <c r="D478" s="228"/>
      <c r="E478" s="228"/>
      <c r="F478" s="228"/>
      <c r="G478" s="228"/>
      <c r="H478" s="228"/>
      <c r="I478" s="228"/>
      <c r="J478" s="228"/>
      <c r="K478" s="228"/>
      <c r="L478" s="228"/>
      <c r="M478" s="228"/>
      <c r="N478" s="228"/>
      <c r="O478" s="228"/>
      <c r="P478" s="228"/>
      <c r="Q478" s="228"/>
      <c r="R478" s="228"/>
      <c r="S478" s="226"/>
    </row>
    <row r="479" spans="1:19" s="229" customFormat="1" x14ac:dyDescent="0.25">
      <c r="A479" s="227"/>
      <c r="B479" s="228"/>
      <c r="C479" s="228"/>
      <c r="D479" s="228"/>
      <c r="E479" s="228"/>
      <c r="F479" s="228"/>
      <c r="G479" s="228"/>
      <c r="H479" s="228"/>
      <c r="I479" s="228"/>
      <c r="J479" s="228"/>
      <c r="K479" s="228"/>
      <c r="L479" s="228"/>
      <c r="M479" s="228"/>
      <c r="N479" s="228"/>
      <c r="O479" s="228"/>
      <c r="P479" s="228"/>
      <c r="Q479" s="228"/>
      <c r="R479" s="228"/>
      <c r="S479" s="226"/>
    </row>
    <row r="480" spans="1:19" s="229" customFormat="1" x14ac:dyDescent="0.25">
      <c r="A480" s="227"/>
      <c r="B480" s="228"/>
      <c r="C480" s="228"/>
      <c r="D480" s="228"/>
      <c r="E480" s="228"/>
      <c r="F480" s="228"/>
      <c r="G480" s="228"/>
      <c r="H480" s="228"/>
      <c r="I480" s="228"/>
      <c r="J480" s="228"/>
      <c r="K480" s="228"/>
      <c r="L480" s="228"/>
      <c r="M480" s="228"/>
      <c r="N480" s="228"/>
      <c r="O480" s="228"/>
      <c r="P480" s="228"/>
      <c r="Q480" s="228"/>
      <c r="R480" s="228"/>
      <c r="S480" s="226"/>
    </row>
    <row r="481" spans="1:19" s="229" customFormat="1" x14ac:dyDescent="0.25">
      <c r="A481" s="227"/>
      <c r="B481" s="228"/>
      <c r="C481" s="228"/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28"/>
      <c r="O481" s="228"/>
      <c r="P481" s="228"/>
      <c r="Q481" s="228"/>
      <c r="R481" s="228"/>
      <c r="S481" s="226"/>
    </row>
    <row r="482" spans="1:19" s="229" customFormat="1" x14ac:dyDescent="0.25">
      <c r="A482" s="227"/>
      <c r="B482" s="228"/>
      <c r="C482" s="228"/>
      <c r="D482" s="228"/>
      <c r="E482" s="228"/>
      <c r="F482" s="228"/>
      <c r="G482" s="228"/>
      <c r="H482" s="228"/>
      <c r="I482" s="228"/>
      <c r="J482" s="228"/>
      <c r="K482" s="228"/>
      <c r="L482" s="228"/>
      <c r="M482" s="228"/>
      <c r="N482" s="228"/>
      <c r="O482" s="228"/>
      <c r="P482" s="228"/>
      <c r="Q482" s="228"/>
      <c r="R482" s="228"/>
      <c r="S482" s="226"/>
    </row>
    <row r="483" spans="1:19" s="229" customFormat="1" x14ac:dyDescent="0.25">
      <c r="A483" s="227"/>
      <c r="B483" s="228"/>
      <c r="C483" s="228"/>
      <c r="D483" s="228"/>
      <c r="E483" s="228"/>
      <c r="F483" s="228"/>
      <c r="G483" s="228"/>
      <c r="H483" s="228"/>
      <c r="I483" s="228"/>
      <c r="J483" s="228"/>
      <c r="K483" s="228"/>
      <c r="L483" s="228"/>
      <c r="M483" s="228"/>
      <c r="N483" s="228"/>
      <c r="O483" s="228"/>
      <c r="P483" s="228"/>
      <c r="Q483" s="228"/>
      <c r="R483" s="228"/>
      <c r="S483" s="226"/>
    </row>
    <row r="484" spans="1:19" s="229" customFormat="1" x14ac:dyDescent="0.25">
      <c r="A484" s="227"/>
      <c r="B484" s="228"/>
      <c r="C484" s="228"/>
      <c r="D484" s="228"/>
      <c r="E484" s="228"/>
      <c r="F484" s="228"/>
      <c r="G484" s="228"/>
      <c r="H484" s="228"/>
      <c r="I484" s="228"/>
      <c r="J484" s="228"/>
      <c r="K484" s="228"/>
      <c r="L484" s="228"/>
      <c r="M484" s="228"/>
      <c r="N484" s="228"/>
      <c r="O484" s="228"/>
      <c r="P484" s="228"/>
      <c r="Q484" s="228"/>
      <c r="R484" s="228"/>
      <c r="S484" s="226"/>
    </row>
    <row r="485" spans="1:19" s="229" customFormat="1" x14ac:dyDescent="0.25">
      <c r="A485" s="227"/>
      <c r="B485" s="228"/>
      <c r="C485" s="228"/>
      <c r="D485" s="228"/>
      <c r="E485" s="228"/>
      <c r="F485" s="228"/>
      <c r="G485" s="228"/>
      <c r="H485" s="228"/>
      <c r="I485" s="228"/>
      <c r="J485" s="228"/>
      <c r="K485" s="228"/>
      <c r="L485" s="228"/>
      <c r="M485" s="228"/>
      <c r="N485" s="228"/>
      <c r="O485" s="228"/>
      <c r="P485" s="228"/>
      <c r="Q485" s="228"/>
      <c r="R485" s="228"/>
      <c r="S485" s="226"/>
    </row>
    <row r="486" spans="1:19" s="229" customFormat="1" x14ac:dyDescent="0.25">
      <c r="A486" s="227"/>
      <c r="B486" s="228"/>
      <c r="C486" s="228"/>
      <c r="D486" s="228"/>
      <c r="E486" s="228"/>
      <c r="F486" s="228"/>
      <c r="G486" s="228"/>
      <c r="H486" s="228"/>
      <c r="I486" s="228"/>
      <c r="J486" s="228"/>
      <c r="K486" s="228"/>
      <c r="L486" s="228"/>
      <c r="M486" s="228"/>
      <c r="N486" s="228"/>
      <c r="O486" s="228"/>
      <c r="P486" s="228"/>
      <c r="Q486" s="228"/>
      <c r="R486" s="228"/>
      <c r="S486" s="226"/>
    </row>
    <row r="487" spans="1:19" s="229" customFormat="1" x14ac:dyDescent="0.25">
      <c r="A487" s="227"/>
      <c r="B487" s="228"/>
      <c r="C487" s="228"/>
      <c r="D487" s="228"/>
      <c r="E487" s="228"/>
      <c r="F487" s="228"/>
      <c r="G487" s="228"/>
      <c r="H487" s="228"/>
      <c r="I487" s="228"/>
      <c r="J487" s="228"/>
      <c r="K487" s="228"/>
      <c r="L487" s="228"/>
      <c r="M487" s="228"/>
      <c r="N487" s="228"/>
      <c r="O487" s="228"/>
      <c r="P487" s="228"/>
      <c r="Q487" s="228"/>
      <c r="R487" s="228"/>
      <c r="S487" s="226"/>
    </row>
    <row r="488" spans="1:19" s="229" customFormat="1" x14ac:dyDescent="0.25">
      <c r="A488" s="227"/>
      <c r="B488" s="228"/>
      <c r="C488" s="228"/>
      <c r="D488" s="228"/>
      <c r="E488" s="228"/>
      <c r="F488" s="228"/>
      <c r="G488" s="228"/>
      <c r="H488" s="228"/>
      <c r="I488" s="228"/>
      <c r="J488" s="228"/>
      <c r="K488" s="228"/>
      <c r="L488" s="228"/>
      <c r="M488" s="228"/>
      <c r="N488" s="228"/>
      <c r="O488" s="228"/>
      <c r="P488" s="228"/>
      <c r="Q488" s="228"/>
      <c r="R488" s="228"/>
      <c r="S488" s="226"/>
    </row>
    <row r="489" spans="1:19" s="229" customFormat="1" x14ac:dyDescent="0.25">
      <c r="A489" s="227"/>
      <c r="B489" s="228"/>
      <c r="C489" s="228"/>
      <c r="D489" s="228"/>
      <c r="E489" s="228"/>
      <c r="F489" s="228"/>
      <c r="G489" s="228"/>
      <c r="H489" s="228"/>
      <c r="I489" s="228"/>
      <c r="J489" s="228"/>
      <c r="K489" s="228"/>
      <c r="L489" s="228"/>
      <c r="M489" s="228"/>
      <c r="N489" s="228"/>
      <c r="O489" s="228"/>
      <c r="P489" s="228"/>
      <c r="Q489" s="228"/>
      <c r="R489" s="228"/>
      <c r="S489" s="226"/>
    </row>
    <row r="490" spans="1:19" s="229" customFormat="1" x14ac:dyDescent="0.25">
      <c r="A490" s="227"/>
      <c r="B490" s="228"/>
      <c r="C490" s="228"/>
      <c r="D490" s="228"/>
      <c r="E490" s="228"/>
      <c r="F490" s="228"/>
      <c r="G490" s="228"/>
      <c r="H490" s="228"/>
      <c r="I490" s="228"/>
      <c r="J490" s="228"/>
      <c r="K490" s="228"/>
      <c r="L490" s="228"/>
      <c r="M490" s="228"/>
      <c r="N490" s="228"/>
      <c r="O490" s="228"/>
      <c r="P490" s="228"/>
      <c r="Q490" s="228"/>
      <c r="R490" s="228"/>
      <c r="S490" s="226"/>
    </row>
    <row r="491" spans="1:19" s="229" customFormat="1" x14ac:dyDescent="0.25">
      <c r="A491" s="227"/>
      <c r="B491" s="228"/>
      <c r="C491" s="228"/>
      <c r="D491" s="228"/>
      <c r="E491" s="228"/>
      <c r="F491" s="228"/>
      <c r="G491" s="228"/>
      <c r="H491" s="228"/>
      <c r="I491" s="228"/>
      <c r="J491" s="228"/>
      <c r="K491" s="228"/>
      <c r="L491" s="228"/>
      <c r="M491" s="228"/>
      <c r="N491" s="228"/>
      <c r="O491" s="228"/>
      <c r="P491" s="228"/>
      <c r="Q491" s="228"/>
      <c r="R491" s="228"/>
      <c r="S491" s="226"/>
    </row>
    <row r="492" spans="1:19" s="229" customFormat="1" x14ac:dyDescent="0.25">
      <c r="A492" s="227"/>
      <c r="B492" s="228"/>
      <c r="C492" s="228"/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28"/>
      <c r="O492" s="228"/>
      <c r="P492" s="228"/>
      <c r="Q492" s="228"/>
      <c r="R492" s="228"/>
      <c r="S492" s="226"/>
    </row>
    <row r="493" spans="1:19" s="229" customFormat="1" x14ac:dyDescent="0.25">
      <c r="A493" s="227"/>
      <c r="B493" s="228"/>
      <c r="C493" s="228"/>
      <c r="D493" s="228"/>
      <c r="E493" s="228"/>
      <c r="F493" s="228"/>
      <c r="G493" s="228"/>
      <c r="H493" s="228"/>
      <c r="I493" s="228"/>
      <c r="J493" s="228"/>
      <c r="K493" s="228"/>
      <c r="L493" s="228"/>
      <c r="M493" s="228"/>
      <c r="N493" s="228"/>
      <c r="O493" s="228"/>
      <c r="P493" s="228"/>
      <c r="Q493" s="228"/>
      <c r="R493" s="228"/>
      <c r="S493" s="226"/>
    </row>
    <row r="494" spans="1:19" s="229" customFormat="1" x14ac:dyDescent="0.25">
      <c r="A494" s="227"/>
      <c r="B494" s="228"/>
      <c r="C494" s="228"/>
      <c r="D494" s="228"/>
      <c r="E494" s="228"/>
      <c r="F494" s="228"/>
      <c r="G494" s="228"/>
      <c r="H494" s="228"/>
      <c r="I494" s="228"/>
      <c r="J494" s="228"/>
      <c r="K494" s="228"/>
      <c r="L494" s="228"/>
      <c r="M494" s="228"/>
      <c r="N494" s="228"/>
      <c r="O494" s="228"/>
      <c r="P494" s="228"/>
      <c r="Q494" s="228"/>
      <c r="R494" s="228"/>
      <c r="S494" s="226"/>
    </row>
    <row r="495" spans="1:19" s="229" customFormat="1" x14ac:dyDescent="0.25">
      <c r="A495" s="227"/>
      <c r="B495" s="228"/>
      <c r="C495" s="228"/>
      <c r="D495" s="228"/>
      <c r="E495" s="228"/>
      <c r="F495" s="228"/>
      <c r="G495" s="228"/>
      <c r="H495" s="228"/>
      <c r="I495" s="228"/>
      <c r="J495" s="228"/>
      <c r="K495" s="228"/>
      <c r="L495" s="228"/>
      <c r="M495" s="228"/>
      <c r="N495" s="228"/>
      <c r="O495" s="228"/>
      <c r="P495" s="228"/>
      <c r="Q495" s="228"/>
      <c r="R495" s="228"/>
      <c r="S495" s="226"/>
    </row>
    <row r="496" spans="1:19" s="229" customFormat="1" x14ac:dyDescent="0.25">
      <c r="A496" s="227"/>
      <c r="B496" s="228"/>
      <c r="C496" s="228"/>
      <c r="D496" s="228"/>
      <c r="E496" s="228"/>
      <c r="F496" s="228"/>
      <c r="G496" s="228"/>
      <c r="H496" s="228"/>
      <c r="I496" s="228"/>
      <c r="J496" s="228"/>
      <c r="K496" s="228"/>
      <c r="L496" s="228"/>
      <c r="M496" s="228"/>
      <c r="N496" s="228"/>
      <c r="O496" s="228"/>
      <c r="P496" s="228"/>
      <c r="Q496" s="228"/>
      <c r="R496" s="228"/>
      <c r="S496" s="226"/>
    </row>
    <row r="497" spans="1:19" s="229" customFormat="1" x14ac:dyDescent="0.25">
      <c r="A497" s="227"/>
      <c r="B497" s="228"/>
      <c r="C497" s="228"/>
      <c r="D497" s="228"/>
      <c r="E497" s="228"/>
      <c r="F497" s="228"/>
      <c r="G497" s="228"/>
      <c r="H497" s="228"/>
      <c r="I497" s="228"/>
      <c r="J497" s="228"/>
      <c r="K497" s="228"/>
      <c r="L497" s="228"/>
      <c r="M497" s="228"/>
      <c r="N497" s="228"/>
      <c r="O497" s="228"/>
      <c r="P497" s="228"/>
      <c r="Q497" s="228"/>
      <c r="R497" s="228"/>
      <c r="S497" s="226"/>
    </row>
    <row r="498" spans="1:19" s="229" customFormat="1" x14ac:dyDescent="0.25">
      <c r="A498" s="227"/>
      <c r="B498" s="228"/>
      <c r="C498" s="228"/>
      <c r="D498" s="228"/>
      <c r="E498" s="228"/>
      <c r="F498" s="228"/>
      <c r="G498" s="228"/>
      <c r="H498" s="228"/>
      <c r="I498" s="228"/>
      <c r="J498" s="228"/>
      <c r="K498" s="228"/>
      <c r="L498" s="228"/>
      <c r="M498" s="228"/>
      <c r="N498" s="228"/>
      <c r="O498" s="228"/>
      <c r="P498" s="228"/>
      <c r="Q498" s="228"/>
      <c r="R498" s="228"/>
      <c r="S498" s="226"/>
    </row>
    <row r="499" spans="1:19" s="229" customFormat="1" x14ac:dyDescent="0.25">
      <c r="A499" s="227"/>
      <c r="B499" s="228"/>
      <c r="C499" s="228"/>
      <c r="D499" s="228"/>
      <c r="E499" s="228"/>
      <c r="F499" s="228"/>
      <c r="G499" s="228"/>
      <c r="H499" s="228"/>
      <c r="I499" s="228"/>
      <c r="J499" s="228"/>
      <c r="K499" s="228"/>
      <c r="L499" s="228"/>
      <c r="M499" s="228"/>
      <c r="N499" s="228"/>
      <c r="O499" s="228"/>
      <c r="P499" s="228"/>
      <c r="Q499" s="228"/>
      <c r="R499" s="228"/>
      <c r="S499" s="226"/>
    </row>
    <row r="500" spans="1:19" s="229" customFormat="1" x14ac:dyDescent="0.25">
      <c r="A500" s="227"/>
      <c r="B500" s="228"/>
      <c r="C500" s="228"/>
      <c r="D500" s="228"/>
      <c r="E500" s="228"/>
      <c r="F500" s="228"/>
      <c r="G500" s="228"/>
      <c r="H500" s="228"/>
      <c r="I500" s="228"/>
      <c r="J500" s="228"/>
      <c r="K500" s="228"/>
      <c r="L500" s="228"/>
      <c r="M500" s="228"/>
      <c r="N500" s="228"/>
      <c r="O500" s="228"/>
      <c r="P500" s="228"/>
      <c r="Q500" s="228"/>
      <c r="R500" s="228"/>
      <c r="S500" s="226"/>
    </row>
    <row r="501" spans="1:19" s="229" customFormat="1" x14ac:dyDescent="0.25">
      <c r="A501" s="227"/>
      <c r="B501" s="228"/>
      <c r="C501" s="228"/>
      <c r="D501" s="228"/>
      <c r="E501" s="228"/>
      <c r="F501" s="228"/>
      <c r="G501" s="228"/>
      <c r="H501" s="228"/>
      <c r="I501" s="228"/>
      <c r="J501" s="228"/>
      <c r="K501" s="228"/>
      <c r="L501" s="228"/>
      <c r="M501" s="228"/>
      <c r="N501" s="228"/>
      <c r="O501" s="228"/>
      <c r="P501" s="228"/>
      <c r="Q501" s="228"/>
      <c r="R501" s="228"/>
      <c r="S501" s="226"/>
    </row>
    <row r="502" spans="1:19" s="229" customFormat="1" x14ac:dyDescent="0.25">
      <c r="A502" s="227"/>
      <c r="B502" s="228"/>
      <c r="C502" s="228"/>
      <c r="D502" s="228"/>
      <c r="E502" s="228"/>
      <c r="F502" s="228"/>
      <c r="G502" s="228"/>
      <c r="H502" s="228"/>
      <c r="I502" s="228"/>
      <c r="J502" s="228"/>
      <c r="K502" s="228"/>
      <c r="L502" s="228"/>
      <c r="M502" s="228"/>
      <c r="N502" s="228"/>
      <c r="O502" s="228"/>
      <c r="P502" s="228"/>
      <c r="Q502" s="228"/>
      <c r="R502" s="228"/>
      <c r="S502" s="226"/>
    </row>
    <row r="503" spans="1:19" s="229" customFormat="1" x14ac:dyDescent="0.25">
      <c r="A503" s="227"/>
      <c r="B503" s="228"/>
      <c r="C503" s="228"/>
      <c r="D503" s="228"/>
      <c r="E503" s="228"/>
      <c r="F503" s="228"/>
      <c r="G503" s="228"/>
      <c r="H503" s="228"/>
      <c r="I503" s="228"/>
      <c r="J503" s="228"/>
      <c r="K503" s="228"/>
      <c r="L503" s="228"/>
      <c r="M503" s="228"/>
      <c r="N503" s="228"/>
      <c r="O503" s="228"/>
      <c r="P503" s="228"/>
      <c r="Q503" s="228"/>
      <c r="R503" s="228"/>
      <c r="S503" s="226"/>
    </row>
    <row r="504" spans="1:19" s="229" customFormat="1" x14ac:dyDescent="0.25">
      <c r="A504" s="227"/>
      <c r="B504" s="228"/>
      <c r="C504" s="228"/>
      <c r="D504" s="228"/>
      <c r="E504" s="228"/>
      <c r="F504" s="228"/>
      <c r="G504" s="228"/>
      <c r="H504" s="228"/>
      <c r="I504" s="228"/>
      <c r="J504" s="228"/>
      <c r="K504" s="228"/>
      <c r="L504" s="228"/>
      <c r="M504" s="228"/>
      <c r="N504" s="228"/>
      <c r="O504" s="228"/>
      <c r="P504" s="228"/>
      <c r="Q504" s="228"/>
      <c r="R504" s="228"/>
      <c r="S504" s="226"/>
    </row>
    <row r="505" spans="1:19" s="229" customFormat="1" x14ac:dyDescent="0.25">
      <c r="A505" s="227"/>
      <c r="B505" s="228"/>
      <c r="C505" s="228"/>
      <c r="D505" s="228"/>
      <c r="E505" s="228"/>
      <c r="F505" s="228"/>
      <c r="G505" s="228"/>
      <c r="H505" s="228"/>
      <c r="I505" s="228"/>
      <c r="J505" s="228"/>
      <c r="K505" s="228"/>
      <c r="L505" s="228"/>
      <c r="M505" s="228"/>
      <c r="N505" s="228"/>
      <c r="O505" s="228"/>
      <c r="P505" s="228"/>
      <c r="Q505" s="228"/>
      <c r="R505" s="228"/>
      <c r="S505" s="226"/>
    </row>
    <row r="506" spans="1:19" s="229" customFormat="1" x14ac:dyDescent="0.25">
      <c r="A506" s="227"/>
      <c r="B506" s="228"/>
      <c r="C506" s="228"/>
      <c r="D506" s="228"/>
      <c r="E506" s="228"/>
      <c r="F506" s="228"/>
      <c r="G506" s="228"/>
      <c r="H506" s="228"/>
      <c r="I506" s="228"/>
      <c r="J506" s="228"/>
      <c r="K506" s="228"/>
      <c r="L506" s="228"/>
      <c r="M506" s="228"/>
      <c r="N506" s="228"/>
      <c r="O506" s="228"/>
      <c r="P506" s="228"/>
      <c r="Q506" s="228"/>
      <c r="R506" s="228"/>
      <c r="S506" s="226"/>
    </row>
    <row r="507" spans="1:19" s="229" customFormat="1" x14ac:dyDescent="0.25">
      <c r="A507" s="227"/>
      <c r="B507" s="228"/>
      <c r="C507" s="228"/>
      <c r="D507" s="228"/>
      <c r="E507" s="228"/>
      <c r="F507" s="228"/>
      <c r="G507" s="228"/>
      <c r="H507" s="228"/>
      <c r="I507" s="228"/>
      <c r="J507" s="228"/>
      <c r="K507" s="228"/>
      <c r="L507" s="228"/>
      <c r="M507" s="228"/>
      <c r="N507" s="228"/>
      <c r="O507" s="228"/>
      <c r="P507" s="228"/>
      <c r="Q507" s="228"/>
      <c r="R507" s="228"/>
      <c r="S507" s="226"/>
    </row>
    <row r="508" spans="1:19" s="229" customFormat="1" x14ac:dyDescent="0.25">
      <c r="A508" s="227"/>
      <c r="B508" s="228"/>
      <c r="C508" s="228"/>
      <c r="D508" s="228"/>
      <c r="E508" s="228"/>
      <c r="F508" s="228"/>
      <c r="G508" s="228"/>
      <c r="H508" s="228"/>
      <c r="I508" s="228"/>
      <c r="J508" s="228"/>
      <c r="K508" s="228"/>
      <c r="L508" s="228"/>
      <c r="M508" s="228"/>
      <c r="N508" s="228"/>
      <c r="O508" s="228"/>
      <c r="P508" s="228"/>
      <c r="Q508" s="228"/>
      <c r="R508" s="228"/>
      <c r="S508" s="226"/>
    </row>
    <row r="509" spans="1:19" s="229" customFormat="1" x14ac:dyDescent="0.25">
      <c r="A509" s="227"/>
      <c r="B509" s="228"/>
      <c r="C509" s="228"/>
      <c r="D509" s="228"/>
      <c r="E509" s="228"/>
      <c r="F509" s="228"/>
      <c r="G509" s="228"/>
      <c r="H509" s="228"/>
      <c r="I509" s="228"/>
      <c r="J509" s="228"/>
      <c r="K509" s="228"/>
      <c r="L509" s="228"/>
      <c r="M509" s="228"/>
      <c r="N509" s="228"/>
      <c r="O509" s="228"/>
      <c r="P509" s="228"/>
      <c r="Q509" s="228"/>
      <c r="R509" s="228"/>
      <c r="S509" s="226"/>
    </row>
    <row r="510" spans="1:19" s="229" customFormat="1" x14ac:dyDescent="0.25">
      <c r="A510" s="227"/>
      <c r="B510" s="228"/>
      <c r="C510" s="228"/>
      <c r="D510" s="228"/>
      <c r="E510" s="228"/>
      <c r="F510" s="228"/>
      <c r="G510" s="228"/>
      <c r="H510" s="228"/>
      <c r="I510" s="228"/>
      <c r="J510" s="228"/>
      <c r="K510" s="228"/>
      <c r="L510" s="228"/>
      <c r="M510" s="228"/>
      <c r="N510" s="228"/>
      <c r="O510" s="228"/>
      <c r="P510" s="228"/>
      <c r="Q510" s="228"/>
      <c r="R510" s="228"/>
      <c r="S510" s="226"/>
    </row>
    <row r="511" spans="1:19" s="229" customFormat="1" x14ac:dyDescent="0.25">
      <c r="A511" s="227"/>
      <c r="B511" s="228"/>
      <c r="C511" s="228"/>
      <c r="D511" s="228"/>
      <c r="E511" s="228"/>
      <c r="F511" s="228"/>
      <c r="G511" s="228"/>
      <c r="H511" s="228"/>
      <c r="I511" s="228"/>
      <c r="J511" s="228"/>
      <c r="K511" s="228"/>
      <c r="L511" s="228"/>
      <c r="M511" s="228"/>
      <c r="N511" s="228"/>
      <c r="O511" s="228"/>
      <c r="P511" s="228"/>
      <c r="Q511" s="228"/>
      <c r="R511" s="228"/>
      <c r="S511" s="226"/>
    </row>
    <row r="512" spans="1:19" s="229" customFormat="1" x14ac:dyDescent="0.25">
      <c r="A512" s="227"/>
      <c r="B512" s="228"/>
      <c r="C512" s="228"/>
      <c r="D512" s="228"/>
      <c r="E512" s="228"/>
      <c r="F512" s="228"/>
      <c r="G512" s="228"/>
      <c r="H512" s="228"/>
      <c r="I512" s="228"/>
      <c r="J512" s="228"/>
      <c r="K512" s="228"/>
      <c r="L512" s="228"/>
      <c r="M512" s="228"/>
      <c r="N512" s="228"/>
      <c r="O512" s="228"/>
      <c r="P512" s="228"/>
      <c r="Q512" s="228"/>
      <c r="R512" s="228"/>
      <c r="S512" s="226"/>
    </row>
    <row r="513" spans="1:19" s="229" customFormat="1" x14ac:dyDescent="0.25">
      <c r="A513" s="227"/>
      <c r="B513" s="228"/>
      <c r="C513" s="228"/>
      <c r="D513" s="228"/>
      <c r="E513" s="228"/>
      <c r="F513" s="228"/>
      <c r="G513" s="228"/>
      <c r="H513" s="228"/>
      <c r="I513" s="228"/>
      <c r="J513" s="228"/>
      <c r="K513" s="228"/>
      <c r="L513" s="228"/>
      <c r="M513" s="228"/>
      <c r="N513" s="228"/>
      <c r="O513" s="228"/>
      <c r="P513" s="228"/>
      <c r="Q513" s="228"/>
      <c r="R513" s="228"/>
      <c r="S513" s="226"/>
    </row>
    <row r="514" spans="1:19" s="229" customFormat="1" x14ac:dyDescent="0.25">
      <c r="A514" s="227"/>
      <c r="B514" s="228"/>
      <c r="C514" s="228"/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28"/>
      <c r="O514" s="228"/>
      <c r="P514" s="228"/>
      <c r="Q514" s="228"/>
      <c r="R514" s="228"/>
      <c r="S514" s="226"/>
    </row>
    <row r="515" spans="1:19" s="229" customFormat="1" x14ac:dyDescent="0.25">
      <c r="A515" s="227"/>
      <c r="B515" s="228"/>
      <c r="C515" s="228"/>
      <c r="D515" s="228"/>
      <c r="E515" s="228"/>
      <c r="F515" s="228"/>
      <c r="G515" s="228"/>
      <c r="H515" s="228"/>
      <c r="I515" s="228"/>
      <c r="J515" s="228"/>
      <c r="K515" s="228"/>
      <c r="L515" s="228"/>
      <c r="M515" s="228"/>
      <c r="N515" s="228"/>
      <c r="O515" s="228"/>
      <c r="P515" s="228"/>
      <c r="Q515" s="228"/>
      <c r="R515" s="228"/>
      <c r="S515" s="226"/>
    </row>
    <row r="516" spans="1:19" s="229" customFormat="1" x14ac:dyDescent="0.25">
      <c r="A516" s="227"/>
      <c r="B516" s="228"/>
      <c r="C516" s="228"/>
      <c r="D516" s="228"/>
      <c r="E516" s="228"/>
      <c r="F516" s="228"/>
      <c r="G516" s="228"/>
      <c r="H516" s="228"/>
      <c r="I516" s="228"/>
      <c r="J516" s="228"/>
      <c r="K516" s="228"/>
      <c r="L516" s="228"/>
      <c r="M516" s="228"/>
      <c r="N516" s="228"/>
      <c r="O516" s="228"/>
      <c r="P516" s="228"/>
      <c r="Q516" s="228"/>
      <c r="R516" s="228"/>
      <c r="S516" s="226"/>
    </row>
    <row r="517" spans="1:19" s="229" customFormat="1" x14ac:dyDescent="0.25">
      <c r="A517" s="227"/>
      <c r="B517" s="228"/>
      <c r="C517" s="228"/>
      <c r="D517" s="228"/>
      <c r="E517" s="228"/>
      <c r="F517" s="228"/>
      <c r="G517" s="228"/>
      <c r="H517" s="228"/>
      <c r="I517" s="228"/>
      <c r="J517" s="228"/>
      <c r="K517" s="228"/>
      <c r="L517" s="228"/>
      <c r="M517" s="228"/>
      <c r="N517" s="228"/>
      <c r="O517" s="228"/>
      <c r="P517" s="228"/>
      <c r="Q517" s="228"/>
      <c r="R517" s="228"/>
      <c r="S517" s="226"/>
    </row>
    <row r="518" spans="1:19" s="229" customFormat="1" x14ac:dyDescent="0.25">
      <c r="A518" s="227"/>
      <c r="B518" s="228"/>
      <c r="C518" s="228"/>
      <c r="D518" s="228"/>
      <c r="E518" s="228"/>
      <c r="F518" s="228"/>
      <c r="G518" s="228"/>
      <c r="H518" s="228"/>
      <c r="I518" s="228"/>
      <c r="J518" s="228"/>
      <c r="K518" s="228"/>
      <c r="L518" s="228"/>
      <c r="M518" s="228"/>
      <c r="N518" s="228"/>
      <c r="O518" s="228"/>
      <c r="P518" s="228"/>
      <c r="Q518" s="228"/>
      <c r="R518" s="228"/>
      <c r="S518" s="226"/>
    </row>
    <row r="519" spans="1:19" s="229" customFormat="1" x14ac:dyDescent="0.25">
      <c r="A519" s="227"/>
      <c r="B519" s="228"/>
      <c r="C519" s="228"/>
      <c r="D519" s="228"/>
      <c r="E519" s="228"/>
      <c r="F519" s="228"/>
      <c r="G519" s="228"/>
      <c r="H519" s="228"/>
      <c r="I519" s="228"/>
      <c r="J519" s="228"/>
      <c r="K519" s="228"/>
      <c r="L519" s="228"/>
      <c r="M519" s="228"/>
      <c r="N519" s="228"/>
      <c r="O519" s="228"/>
      <c r="P519" s="228"/>
      <c r="Q519" s="228"/>
      <c r="R519" s="228"/>
      <c r="S519" s="226"/>
    </row>
    <row r="520" spans="1:19" s="229" customFormat="1" x14ac:dyDescent="0.25">
      <c r="A520" s="227"/>
      <c r="B520" s="228"/>
      <c r="C520" s="228"/>
      <c r="D520" s="228"/>
      <c r="E520" s="228"/>
      <c r="F520" s="228"/>
      <c r="G520" s="228"/>
      <c r="H520" s="228"/>
      <c r="I520" s="228"/>
      <c r="J520" s="228"/>
      <c r="K520" s="228"/>
      <c r="L520" s="228"/>
      <c r="M520" s="228"/>
      <c r="N520" s="228"/>
      <c r="O520" s="228"/>
      <c r="P520" s="228"/>
      <c r="Q520" s="228"/>
      <c r="R520" s="228"/>
      <c r="S520" s="226"/>
    </row>
    <row r="521" spans="1:19" s="229" customFormat="1" x14ac:dyDescent="0.25">
      <c r="A521" s="227"/>
      <c r="B521" s="228"/>
      <c r="C521" s="228"/>
      <c r="D521" s="228"/>
      <c r="E521" s="228"/>
      <c r="F521" s="228"/>
      <c r="G521" s="228"/>
      <c r="H521" s="228"/>
      <c r="I521" s="228"/>
      <c r="J521" s="228"/>
      <c r="K521" s="228"/>
      <c r="L521" s="228"/>
      <c r="M521" s="228"/>
      <c r="N521" s="228"/>
      <c r="O521" s="228"/>
      <c r="P521" s="228"/>
      <c r="Q521" s="228"/>
      <c r="R521" s="228"/>
      <c r="S521" s="226"/>
    </row>
    <row r="522" spans="1:19" s="229" customFormat="1" x14ac:dyDescent="0.25">
      <c r="A522" s="227"/>
      <c r="B522" s="228"/>
      <c r="C522" s="228"/>
      <c r="D522" s="228"/>
      <c r="E522" s="228"/>
      <c r="F522" s="228"/>
      <c r="G522" s="228"/>
      <c r="H522" s="228"/>
      <c r="I522" s="228"/>
      <c r="J522" s="228"/>
      <c r="K522" s="228"/>
      <c r="L522" s="228"/>
      <c r="M522" s="228"/>
      <c r="N522" s="228"/>
      <c r="O522" s="228"/>
      <c r="P522" s="228"/>
      <c r="Q522" s="228"/>
      <c r="R522" s="228"/>
      <c r="S522" s="226"/>
    </row>
    <row r="523" spans="1:19" s="229" customFormat="1" x14ac:dyDescent="0.25">
      <c r="A523" s="227"/>
      <c r="B523" s="228"/>
      <c r="C523" s="228"/>
      <c r="D523" s="228"/>
      <c r="E523" s="228"/>
      <c r="F523" s="228"/>
      <c r="G523" s="228"/>
      <c r="H523" s="228"/>
      <c r="I523" s="228"/>
      <c r="J523" s="228"/>
      <c r="K523" s="228"/>
      <c r="L523" s="228"/>
      <c r="M523" s="228"/>
      <c r="N523" s="228"/>
      <c r="O523" s="228"/>
      <c r="P523" s="228"/>
      <c r="Q523" s="228"/>
      <c r="R523" s="228"/>
      <c r="S523" s="226"/>
    </row>
    <row r="524" spans="1:19" s="229" customFormat="1" x14ac:dyDescent="0.25">
      <c r="A524" s="227"/>
      <c r="B524" s="228"/>
      <c r="C524" s="228"/>
      <c r="D524" s="228"/>
      <c r="E524" s="228"/>
      <c r="F524" s="228"/>
      <c r="G524" s="228"/>
      <c r="H524" s="228"/>
      <c r="I524" s="228"/>
      <c r="J524" s="228"/>
      <c r="K524" s="228"/>
      <c r="L524" s="228"/>
      <c r="M524" s="228"/>
      <c r="N524" s="228"/>
      <c r="O524" s="228"/>
      <c r="P524" s="228"/>
      <c r="Q524" s="228"/>
      <c r="R524" s="228"/>
      <c r="S524" s="226"/>
    </row>
    <row r="525" spans="1:19" s="229" customFormat="1" x14ac:dyDescent="0.25">
      <c r="A525" s="227"/>
      <c r="B525" s="228"/>
      <c r="C525" s="228"/>
      <c r="D525" s="228"/>
      <c r="E525" s="228"/>
      <c r="F525" s="228"/>
      <c r="G525" s="228"/>
      <c r="H525" s="228"/>
      <c r="I525" s="228"/>
      <c r="J525" s="228"/>
      <c r="K525" s="228"/>
      <c r="L525" s="228"/>
      <c r="M525" s="228"/>
      <c r="N525" s="228"/>
      <c r="O525" s="228"/>
      <c r="P525" s="228"/>
      <c r="Q525" s="228"/>
      <c r="R525" s="228"/>
      <c r="S525" s="226"/>
    </row>
    <row r="526" spans="1:19" s="229" customFormat="1" x14ac:dyDescent="0.25">
      <c r="A526" s="227"/>
      <c r="B526" s="228"/>
      <c r="C526" s="228"/>
      <c r="D526" s="228"/>
      <c r="E526" s="228"/>
      <c r="F526" s="228"/>
      <c r="G526" s="228"/>
      <c r="H526" s="228"/>
      <c r="I526" s="228"/>
      <c r="J526" s="228"/>
      <c r="K526" s="228"/>
      <c r="L526" s="228"/>
      <c r="M526" s="228"/>
      <c r="N526" s="228"/>
      <c r="O526" s="228"/>
      <c r="P526" s="228"/>
      <c r="Q526" s="228"/>
      <c r="R526" s="228"/>
      <c r="S526" s="226"/>
    </row>
    <row r="527" spans="1:19" s="229" customFormat="1" x14ac:dyDescent="0.25">
      <c r="A527" s="227"/>
      <c r="B527" s="228"/>
      <c r="C527" s="228"/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28"/>
      <c r="O527" s="228"/>
      <c r="P527" s="228"/>
      <c r="Q527" s="228"/>
      <c r="R527" s="228"/>
      <c r="S527" s="226"/>
    </row>
    <row r="528" spans="1:19" s="229" customFormat="1" x14ac:dyDescent="0.25">
      <c r="A528" s="227"/>
      <c r="B528" s="228"/>
      <c r="C528" s="228"/>
      <c r="D528" s="228"/>
      <c r="E528" s="228"/>
      <c r="F528" s="228"/>
      <c r="G528" s="228"/>
      <c r="H528" s="228"/>
      <c r="I528" s="228"/>
      <c r="J528" s="228"/>
      <c r="K528" s="228"/>
      <c r="L528" s="228"/>
      <c r="M528" s="228"/>
      <c r="N528" s="228"/>
      <c r="O528" s="228"/>
      <c r="P528" s="228"/>
      <c r="Q528" s="228"/>
      <c r="R528" s="228"/>
      <c r="S528" s="226"/>
    </row>
    <row r="529" spans="1:19" s="229" customFormat="1" x14ac:dyDescent="0.25">
      <c r="A529" s="227"/>
      <c r="B529" s="228"/>
      <c r="C529" s="228"/>
      <c r="D529" s="228"/>
      <c r="E529" s="228"/>
      <c r="F529" s="228"/>
      <c r="G529" s="228"/>
      <c r="H529" s="228"/>
      <c r="I529" s="228"/>
      <c r="J529" s="228"/>
      <c r="K529" s="228"/>
      <c r="L529" s="228"/>
      <c r="M529" s="228"/>
      <c r="N529" s="228"/>
      <c r="O529" s="228"/>
      <c r="P529" s="228"/>
      <c r="Q529" s="228"/>
      <c r="R529" s="228"/>
      <c r="S529" s="226"/>
    </row>
    <row r="530" spans="1:19" s="229" customFormat="1" x14ac:dyDescent="0.25">
      <c r="A530" s="227"/>
      <c r="B530" s="228"/>
      <c r="C530" s="228"/>
      <c r="D530" s="228"/>
      <c r="E530" s="228"/>
      <c r="F530" s="228"/>
      <c r="G530" s="228"/>
      <c r="H530" s="228"/>
      <c r="I530" s="228"/>
      <c r="J530" s="228"/>
      <c r="K530" s="228"/>
      <c r="L530" s="228"/>
      <c r="M530" s="228"/>
      <c r="N530" s="228"/>
      <c r="O530" s="228"/>
      <c r="P530" s="228"/>
      <c r="Q530" s="228"/>
      <c r="R530" s="228"/>
      <c r="S530" s="226"/>
    </row>
    <row r="531" spans="1:19" s="229" customFormat="1" x14ac:dyDescent="0.25">
      <c r="A531" s="227"/>
      <c r="B531" s="228"/>
      <c r="C531" s="228"/>
      <c r="D531" s="228"/>
      <c r="E531" s="228"/>
      <c r="F531" s="228"/>
      <c r="G531" s="228"/>
      <c r="H531" s="228"/>
      <c r="I531" s="228"/>
      <c r="J531" s="228"/>
      <c r="K531" s="228"/>
      <c r="L531" s="228"/>
      <c r="M531" s="228"/>
      <c r="N531" s="228"/>
      <c r="O531" s="228"/>
      <c r="P531" s="228"/>
      <c r="Q531" s="228"/>
      <c r="R531" s="228"/>
      <c r="S531" s="226"/>
    </row>
    <row r="532" spans="1:19" s="229" customFormat="1" x14ac:dyDescent="0.25">
      <c r="A532" s="227"/>
      <c r="B532" s="228"/>
      <c r="C532" s="228"/>
      <c r="D532" s="228"/>
      <c r="E532" s="228"/>
      <c r="F532" s="228"/>
      <c r="G532" s="228"/>
      <c r="H532" s="228"/>
      <c r="I532" s="228"/>
      <c r="J532" s="228"/>
      <c r="K532" s="228"/>
      <c r="L532" s="228"/>
      <c r="M532" s="228"/>
      <c r="N532" s="228"/>
      <c r="O532" s="228"/>
      <c r="P532" s="228"/>
      <c r="Q532" s="228"/>
      <c r="R532" s="228"/>
      <c r="S532" s="226"/>
    </row>
    <row r="533" spans="1:19" s="229" customFormat="1" x14ac:dyDescent="0.25">
      <c r="A533" s="227"/>
      <c r="B533" s="228"/>
      <c r="C533" s="228"/>
      <c r="D533" s="228"/>
      <c r="E533" s="228"/>
      <c r="F533" s="228"/>
      <c r="G533" s="228"/>
      <c r="H533" s="228"/>
      <c r="I533" s="228"/>
      <c r="J533" s="228"/>
      <c r="K533" s="228"/>
      <c r="L533" s="228"/>
      <c r="M533" s="228"/>
      <c r="N533" s="228"/>
      <c r="O533" s="228"/>
      <c r="P533" s="228"/>
      <c r="Q533" s="228"/>
      <c r="R533" s="228"/>
      <c r="S533" s="226"/>
    </row>
    <row r="534" spans="1:19" s="229" customFormat="1" x14ac:dyDescent="0.25">
      <c r="A534" s="227"/>
      <c r="B534" s="228"/>
      <c r="C534" s="228"/>
      <c r="D534" s="228"/>
      <c r="E534" s="228"/>
      <c r="F534" s="228"/>
      <c r="G534" s="228"/>
      <c r="H534" s="228"/>
      <c r="I534" s="228"/>
      <c r="J534" s="228"/>
      <c r="K534" s="228"/>
      <c r="L534" s="228"/>
      <c r="M534" s="228"/>
      <c r="N534" s="228"/>
      <c r="O534" s="228"/>
      <c r="P534" s="228"/>
      <c r="Q534" s="228"/>
      <c r="R534" s="228"/>
      <c r="S534" s="226"/>
    </row>
    <row r="535" spans="1:19" s="229" customFormat="1" x14ac:dyDescent="0.25">
      <c r="A535" s="227"/>
      <c r="B535" s="228"/>
      <c r="C535" s="228"/>
      <c r="D535" s="228"/>
      <c r="E535" s="228"/>
      <c r="F535" s="228"/>
      <c r="G535" s="228"/>
      <c r="H535" s="228"/>
      <c r="I535" s="228"/>
      <c r="J535" s="228"/>
      <c r="K535" s="228"/>
      <c r="L535" s="228"/>
      <c r="M535" s="228"/>
      <c r="N535" s="228"/>
      <c r="O535" s="228"/>
      <c r="P535" s="228"/>
      <c r="Q535" s="228"/>
      <c r="R535" s="228"/>
      <c r="S535" s="226"/>
    </row>
    <row r="536" spans="1:19" s="229" customFormat="1" x14ac:dyDescent="0.25">
      <c r="A536" s="227"/>
      <c r="B536" s="228"/>
      <c r="C536" s="228"/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28"/>
      <c r="O536" s="228"/>
      <c r="P536" s="228"/>
      <c r="Q536" s="228"/>
      <c r="R536" s="228"/>
      <c r="S536" s="226"/>
    </row>
    <row r="537" spans="1:19" s="229" customFormat="1" x14ac:dyDescent="0.25">
      <c r="A537" s="227"/>
      <c r="B537" s="228"/>
      <c r="C537" s="228"/>
      <c r="D537" s="228"/>
      <c r="E537" s="228"/>
      <c r="F537" s="228"/>
      <c r="G537" s="228"/>
      <c r="H537" s="228"/>
      <c r="I537" s="228"/>
      <c r="J537" s="228"/>
      <c r="K537" s="228"/>
      <c r="L537" s="228"/>
      <c r="M537" s="228"/>
      <c r="N537" s="228"/>
      <c r="O537" s="228"/>
      <c r="P537" s="228"/>
      <c r="Q537" s="228"/>
      <c r="R537" s="228"/>
      <c r="S537" s="226"/>
    </row>
    <row r="538" spans="1:19" s="229" customFormat="1" x14ac:dyDescent="0.25">
      <c r="A538" s="227"/>
      <c r="B538" s="228"/>
      <c r="C538" s="228"/>
      <c r="D538" s="228"/>
      <c r="E538" s="228"/>
      <c r="F538" s="228"/>
      <c r="G538" s="228"/>
      <c r="H538" s="228"/>
      <c r="I538" s="228"/>
      <c r="J538" s="228"/>
      <c r="K538" s="228"/>
      <c r="L538" s="228"/>
      <c r="M538" s="228"/>
      <c r="N538" s="228"/>
      <c r="O538" s="228"/>
      <c r="P538" s="228"/>
      <c r="Q538" s="228"/>
      <c r="R538" s="228"/>
      <c r="S538" s="226"/>
    </row>
    <row r="539" spans="1:19" s="229" customFormat="1" x14ac:dyDescent="0.25">
      <c r="A539" s="227"/>
      <c r="B539" s="228"/>
      <c r="C539" s="228"/>
      <c r="D539" s="228"/>
      <c r="E539" s="228"/>
      <c r="F539" s="228"/>
      <c r="G539" s="228"/>
      <c r="H539" s="228"/>
      <c r="I539" s="228"/>
      <c r="J539" s="228"/>
      <c r="K539" s="228"/>
      <c r="L539" s="228"/>
      <c r="M539" s="228"/>
      <c r="N539" s="228"/>
      <c r="O539" s="228"/>
      <c r="P539" s="228"/>
      <c r="Q539" s="228"/>
      <c r="R539" s="228"/>
      <c r="S539" s="226"/>
    </row>
    <row r="540" spans="1:19" s="229" customFormat="1" x14ac:dyDescent="0.25">
      <c r="A540" s="227"/>
      <c r="B540" s="228"/>
      <c r="C540" s="228"/>
      <c r="D540" s="228"/>
      <c r="E540" s="228"/>
      <c r="F540" s="228"/>
      <c r="G540" s="228"/>
      <c r="H540" s="228"/>
      <c r="I540" s="228"/>
      <c r="J540" s="228"/>
      <c r="K540" s="228"/>
      <c r="L540" s="228"/>
      <c r="M540" s="228"/>
      <c r="N540" s="228"/>
      <c r="O540" s="228"/>
      <c r="P540" s="228"/>
      <c r="Q540" s="228"/>
      <c r="R540" s="228"/>
      <c r="S540" s="226"/>
    </row>
    <row r="541" spans="1:19" s="229" customFormat="1" x14ac:dyDescent="0.25">
      <c r="A541" s="227"/>
      <c r="B541" s="228"/>
      <c r="C541" s="228"/>
      <c r="D541" s="228"/>
      <c r="E541" s="228"/>
      <c r="F541" s="228"/>
      <c r="G541" s="228"/>
      <c r="H541" s="228"/>
      <c r="I541" s="228"/>
      <c r="J541" s="228"/>
      <c r="K541" s="228"/>
      <c r="L541" s="228"/>
      <c r="M541" s="228"/>
      <c r="N541" s="228"/>
      <c r="O541" s="228"/>
      <c r="P541" s="228"/>
      <c r="Q541" s="228"/>
      <c r="R541" s="228"/>
      <c r="S541" s="226"/>
    </row>
    <row r="542" spans="1:19" s="229" customFormat="1" x14ac:dyDescent="0.25">
      <c r="A542" s="227"/>
      <c r="B542" s="228"/>
      <c r="C542" s="228"/>
      <c r="D542" s="228"/>
      <c r="E542" s="228"/>
      <c r="F542" s="228"/>
      <c r="G542" s="228"/>
      <c r="H542" s="228"/>
      <c r="I542" s="228"/>
      <c r="J542" s="228"/>
      <c r="K542" s="228"/>
      <c r="L542" s="228"/>
      <c r="M542" s="228"/>
      <c r="N542" s="228"/>
      <c r="O542" s="228"/>
      <c r="P542" s="228"/>
      <c r="Q542" s="228"/>
      <c r="R542" s="228"/>
      <c r="S542" s="226"/>
    </row>
    <row r="543" spans="1:19" s="229" customFormat="1" x14ac:dyDescent="0.25">
      <c r="A543" s="227"/>
      <c r="B543" s="228"/>
      <c r="C543" s="228"/>
      <c r="D543" s="228"/>
      <c r="E543" s="228"/>
      <c r="F543" s="228"/>
      <c r="G543" s="228"/>
      <c r="H543" s="228"/>
      <c r="I543" s="228"/>
      <c r="J543" s="228"/>
      <c r="K543" s="228"/>
      <c r="L543" s="228"/>
      <c r="M543" s="228"/>
      <c r="N543" s="228"/>
      <c r="O543" s="228"/>
      <c r="P543" s="228"/>
      <c r="Q543" s="228"/>
      <c r="R543" s="228"/>
      <c r="S543" s="226"/>
    </row>
    <row r="544" spans="1:19" s="229" customFormat="1" x14ac:dyDescent="0.25">
      <c r="A544" s="227"/>
      <c r="B544" s="228"/>
      <c r="C544" s="228"/>
      <c r="D544" s="228"/>
      <c r="E544" s="228"/>
      <c r="F544" s="228"/>
      <c r="G544" s="228"/>
      <c r="H544" s="228"/>
      <c r="I544" s="228"/>
      <c r="J544" s="228"/>
      <c r="K544" s="228"/>
      <c r="L544" s="228"/>
      <c r="M544" s="228"/>
      <c r="N544" s="228"/>
      <c r="O544" s="228"/>
      <c r="P544" s="228"/>
      <c r="Q544" s="228"/>
      <c r="R544" s="228"/>
      <c r="S544" s="226"/>
    </row>
    <row r="545" spans="1:19" s="229" customFormat="1" x14ac:dyDescent="0.25">
      <c r="A545" s="227"/>
      <c r="B545" s="228"/>
      <c r="C545" s="228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28"/>
      <c r="O545" s="228"/>
      <c r="P545" s="228"/>
      <c r="Q545" s="228"/>
      <c r="R545" s="228"/>
      <c r="S545" s="226"/>
    </row>
    <row r="546" spans="1:19" s="229" customFormat="1" x14ac:dyDescent="0.25">
      <c r="A546" s="227"/>
      <c r="B546" s="228"/>
      <c r="C546" s="228"/>
      <c r="D546" s="228"/>
      <c r="E546" s="228"/>
      <c r="F546" s="228"/>
      <c r="G546" s="228"/>
      <c r="H546" s="228"/>
      <c r="I546" s="228"/>
      <c r="J546" s="228"/>
      <c r="K546" s="228"/>
      <c r="L546" s="228"/>
      <c r="M546" s="228"/>
      <c r="N546" s="228"/>
      <c r="O546" s="228"/>
      <c r="P546" s="228"/>
      <c r="Q546" s="228"/>
      <c r="R546" s="228"/>
      <c r="S546" s="226"/>
    </row>
    <row r="547" spans="1:19" s="229" customFormat="1" x14ac:dyDescent="0.25">
      <c r="A547" s="227"/>
      <c r="B547" s="228"/>
      <c r="C547" s="228"/>
      <c r="D547" s="228"/>
      <c r="E547" s="228"/>
      <c r="F547" s="228"/>
      <c r="G547" s="228"/>
      <c r="H547" s="228"/>
      <c r="I547" s="228"/>
      <c r="J547" s="228"/>
      <c r="K547" s="228"/>
      <c r="L547" s="228"/>
      <c r="M547" s="228"/>
      <c r="N547" s="228"/>
      <c r="O547" s="228"/>
      <c r="P547" s="228"/>
      <c r="Q547" s="228"/>
      <c r="R547" s="228"/>
      <c r="S547" s="226"/>
    </row>
    <row r="548" spans="1:19" s="229" customFormat="1" x14ac:dyDescent="0.25">
      <c r="A548" s="227"/>
      <c r="B548" s="228"/>
      <c r="C548" s="228"/>
      <c r="D548" s="228"/>
      <c r="E548" s="228"/>
      <c r="F548" s="228"/>
      <c r="G548" s="228"/>
      <c r="H548" s="228"/>
      <c r="I548" s="228"/>
      <c r="J548" s="228"/>
      <c r="K548" s="228"/>
      <c r="L548" s="228"/>
      <c r="M548" s="228"/>
      <c r="N548" s="228"/>
      <c r="O548" s="228"/>
      <c r="P548" s="228"/>
      <c r="Q548" s="228"/>
      <c r="R548" s="228"/>
      <c r="S548" s="226"/>
    </row>
    <row r="549" spans="1:19" s="229" customFormat="1" x14ac:dyDescent="0.25">
      <c r="A549" s="227"/>
      <c r="B549" s="228"/>
      <c r="C549" s="228"/>
      <c r="D549" s="228"/>
      <c r="E549" s="228"/>
      <c r="F549" s="228"/>
      <c r="G549" s="228"/>
      <c r="H549" s="228"/>
      <c r="I549" s="228"/>
      <c r="J549" s="228"/>
      <c r="K549" s="228"/>
      <c r="L549" s="228"/>
      <c r="M549" s="228"/>
      <c r="N549" s="228"/>
      <c r="O549" s="228"/>
      <c r="P549" s="228"/>
      <c r="Q549" s="228"/>
      <c r="R549" s="228"/>
      <c r="S549" s="226"/>
    </row>
    <row r="550" spans="1:19" s="229" customFormat="1" x14ac:dyDescent="0.25">
      <c r="A550" s="227"/>
      <c r="B550" s="228"/>
      <c r="C550" s="228"/>
      <c r="D550" s="228"/>
      <c r="E550" s="228"/>
      <c r="F550" s="228"/>
      <c r="G550" s="228"/>
      <c r="H550" s="228"/>
      <c r="I550" s="228"/>
      <c r="J550" s="228"/>
      <c r="K550" s="228"/>
      <c r="L550" s="228"/>
      <c r="M550" s="228"/>
      <c r="N550" s="228"/>
      <c r="O550" s="228"/>
      <c r="P550" s="228"/>
      <c r="Q550" s="228"/>
      <c r="R550" s="228"/>
      <c r="S550" s="226"/>
    </row>
    <row r="551" spans="1:19" s="229" customFormat="1" x14ac:dyDescent="0.25">
      <c r="A551" s="227"/>
      <c r="B551" s="228"/>
      <c r="C551" s="228"/>
      <c r="D551" s="228"/>
      <c r="E551" s="228"/>
      <c r="F551" s="228"/>
      <c r="G551" s="228"/>
      <c r="H551" s="228"/>
      <c r="I551" s="228"/>
      <c r="J551" s="228"/>
      <c r="K551" s="228"/>
      <c r="L551" s="228"/>
      <c r="M551" s="228"/>
      <c r="N551" s="228"/>
      <c r="O551" s="228"/>
      <c r="P551" s="228"/>
      <c r="Q551" s="228"/>
      <c r="R551" s="228"/>
      <c r="S551" s="226"/>
    </row>
    <row r="552" spans="1:19" s="229" customFormat="1" x14ac:dyDescent="0.25">
      <c r="A552" s="227"/>
      <c r="B552" s="228"/>
      <c r="C552" s="228"/>
      <c r="D552" s="228"/>
      <c r="E552" s="228"/>
      <c r="F552" s="228"/>
      <c r="G552" s="228"/>
      <c r="H552" s="228"/>
      <c r="I552" s="228"/>
      <c r="J552" s="228"/>
      <c r="K552" s="228"/>
      <c r="L552" s="228"/>
      <c r="M552" s="228"/>
      <c r="N552" s="228"/>
      <c r="O552" s="228"/>
      <c r="P552" s="228"/>
      <c r="Q552" s="228"/>
      <c r="R552" s="228"/>
      <c r="S552" s="226"/>
    </row>
    <row r="553" spans="1:19" s="229" customFormat="1" x14ac:dyDescent="0.25">
      <c r="A553" s="227"/>
      <c r="B553" s="228"/>
      <c r="C553" s="228"/>
      <c r="D553" s="228"/>
      <c r="E553" s="228"/>
      <c r="F553" s="228"/>
      <c r="G553" s="228"/>
      <c r="H553" s="228"/>
      <c r="I553" s="228"/>
      <c r="J553" s="228"/>
      <c r="K553" s="228"/>
      <c r="L553" s="228"/>
      <c r="M553" s="228"/>
      <c r="N553" s="228"/>
      <c r="O553" s="228"/>
      <c r="P553" s="228"/>
      <c r="Q553" s="228"/>
      <c r="R553" s="228"/>
      <c r="S553" s="226"/>
    </row>
    <row r="554" spans="1:19" s="229" customFormat="1" x14ac:dyDescent="0.25">
      <c r="A554" s="227"/>
      <c r="B554" s="228"/>
      <c r="C554" s="228"/>
      <c r="D554" s="228"/>
      <c r="E554" s="228"/>
      <c r="F554" s="228"/>
      <c r="G554" s="228"/>
      <c r="H554" s="228"/>
      <c r="I554" s="228"/>
      <c r="J554" s="228"/>
      <c r="K554" s="228"/>
      <c r="L554" s="228"/>
      <c r="M554" s="228"/>
      <c r="N554" s="228"/>
      <c r="O554" s="228"/>
      <c r="P554" s="228"/>
      <c r="Q554" s="228"/>
      <c r="R554" s="228"/>
      <c r="S554" s="226"/>
    </row>
    <row r="555" spans="1:19" s="229" customFormat="1" x14ac:dyDescent="0.25">
      <c r="A555" s="227"/>
      <c r="B555" s="228"/>
      <c r="C555" s="228"/>
      <c r="D555" s="228"/>
      <c r="E555" s="228"/>
      <c r="F555" s="228"/>
      <c r="G555" s="228"/>
      <c r="H555" s="228"/>
      <c r="I555" s="228"/>
      <c r="J555" s="228"/>
      <c r="K555" s="228"/>
      <c r="L555" s="228"/>
      <c r="M555" s="228"/>
      <c r="N555" s="228"/>
      <c r="O555" s="228"/>
      <c r="P555" s="228"/>
      <c r="Q555" s="228"/>
      <c r="R555" s="228"/>
      <c r="S555" s="226"/>
    </row>
    <row r="556" spans="1:19" s="229" customFormat="1" x14ac:dyDescent="0.25">
      <c r="A556" s="227"/>
      <c r="B556" s="228"/>
      <c r="C556" s="228"/>
      <c r="D556" s="228"/>
      <c r="E556" s="228"/>
      <c r="F556" s="228"/>
      <c r="G556" s="228"/>
      <c r="H556" s="228"/>
      <c r="I556" s="228"/>
      <c r="J556" s="228"/>
      <c r="K556" s="228"/>
      <c r="L556" s="228"/>
      <c r="M556" s="228"/>
      <c r="N556" s="228"/>
      <c r="O556" s="228"/>
      <c r="P556" s="228"/>
      <c r="Q556" s="228"/>
      <c r="R556" s="228"/>
      <c r="S556" s="226"/>
    </row>
    <row r="557" spans="1:19" s="229" customFormat="1" x14ac:dyDescent="0.25">
      <c r="A557" s="227"/>
      <c r="B557" s="228"/>
      <c r="C557" s="228"/>
      <c r="D557" s="228"/>
      <c r="E557" s="228"/>
      <c r="F557" s="228"/>
      <c r="G557" s="228"/>
      <c r="H557" s="228"/>
      <c r="I557" s="228"/>
      <c r="J557" s="228"/>
      <c r="K557" s="228"/>
      <c r="L557" s="228"/>
      <c r="M557" s="228"/>
      <c r="N557" s="228"/>
      <c r="O557" s="228"/>
      <c r="P557" s="228"/>
      <c r="Q557" s="228"/>
      <c r="R557" s="228"/>
      <c r="S557" s="226"/>
    </row>
    <row r="558" spans="1:19" s="229" customFormat="1" x14ac:dyDescent="0.25">
      <c r="A558" s="227"/>
      <c r="B558" s="228"/>
      <c r="C558" s="228"/>
      <c r="D558" s="228"/>
      <c r="E558" s="228"/>
      <c r="F558" s="228"/>
      <c r="G558" s="228"/>
      <c r="H558" s="228"/>
      <c r="I558" s="228"/>
      <c r="J558" s="228"/>
      <c r="K558" s="228"/>
      <c r="L558" s="228"/>
      <c r="M558" s="228"/>
      <c r="N558" s="228"/>
      <c r="O558" s="228"/>
      <c r="P558" s="228"/>
      <c r="Q558" s="228"/>
      <c r="R558" s="228"/>
      <c r="S558" s="226"/>
    </row>
    <row r="559" spans="1:19" s="229" customFormat="1" x14ac:dyDescent="0.25">
      <c r="A559" s="227"/>
      <c r="B559" s="228"/>
      <c r="C559" s="228"/>
      <c r="D559" s="228"/>
      <c r="E559" s="228"/>
      <c r="F559" s="228"/>
      <c r="G559" s="228"/>
      <c r="H559" s="228"/>
      <c r="I559" s="228"/>
      <c r="J559" s="228"/>
      <c r="K559" s="228"/>
      <c r="L559" s="228"/>
      <c r="M559" s="228"/>
      <c r="N559" s="228"/>
      <c r="O559" s="228"/>
      <c r="P559" s="228"/>
      <c r="Q559" s="228"/>
      <c r="R559" s="228"/>
      <c r="S559" s="226"/>
    </row>
    <row r="560" spans="1:19" s="229" customFormat="1" x14ac:dyDescent="0.25">
      <c r="A560" s="227"/>
      <c r="B560" s="228"/>
      <c r="C560" s="228"/>
      <c r="D560" s="228"/>
      <c r="E560" s="228"/>
      <c r="F560" s="228"/>
      <c r="G560" s="228"/>
      <c r="H560" s="228"/>
      <c r="I560" s="228"/>
      <c r="J560" s="228"/>
      <c r="K560" s="228"/>
      <c r="L560" s="228"/>
      <c r="M560" s="228"/>
      <c r="N560" s="228"/>
      <c r="O560" s="228"/>
      <c r="P560" s="228"/>
      <c r="Q560" s="228"/>
      <c r="R560" s="228"/>
      <c r="S560" s="226"/>
    </row>
    <row r="561" spans="1:19" s="229" customFormat="1" x14ac:dyDescent="0.25">
      <c r="A561" s="227"/>
      <c r="B561" s="228"/>
      <c r="C561" s="228"/>
      <c r="D561" s="228"/>
      <c r="E561" s="228"/>
      <c r="F561" s="228"/>
      <c r="G561" s="228"/>
      <c r="H561" s="228"/>
      <c r="I561" s="228"/>
      <c r="J561" s="228"/>
      <c r="K561" s="228"/>
      <c r="L561" s="228"/>
      <c r="M561" s="228"/>
      <c r="N561" s="228"/>
      <c r="O561" s="228"/>
      <c r="P561" s="228"/>
      <c r="Q561" s="228"/>
      <c r="R561" s="228"/>
      <c r="S561" s="226"/>
    </row>
    <row r="562" spans="1:19" s="229" customFormat="1" x14ac:dyDescent="0.25">
      <c r="A562" s="227"/>
      <c r="B562" s="228"/>
      <c r="C562" s="228"/>
      <c r="D562" s="228"/>
      <c r="E562" s="228"/>
      <c r="F562" s="228"/>
      <c r="G562" s="228"/>
      <c r="H562" s="228"/>
      <c r="I562" s="228"/>
      <c r="J562" s="228"/>
      <c r="K562" s="228"/>
      <c r="L562" s="228"/>
      <c r="M562" s="228"/>
      <c r="N562" s="228"/>
      <c r="O562" s="228"/>
      <c r="P562" s="228"/>
      <c r="Q562" s="228"/>
      <c r="R562" s="228"/>
      <c r="S562" s="226"/>
    </row>
    <row r="563" spans="1:19" s="229" customFormat="1" x14ac:dyDescent="0.25">
      <c r="A563" s="227"/>
      <c r="B563" s="228"/>
      <c r="C563" s="228"/>
      <c r="D563" s="228"/>
      <c r="E563" s="228"/>
      <c r="F563" s="228"/>
      <c r="G563" s="228"/>
      <c r="H563" s="228"/>
      <c r="I563" s="228"/>
      <c r="J563" s="228"/>
      <c r="K563" s="228"/>
      <c r="L563" s="228"/>
      <c r="M563" s="228"/>
      <c r="N563" s="228"/>
      <c r="O563" s="228"/>
      <c r="P563" s="228"/>
      <c r="Q563" s="228"/>
      <c r="R563" s="228"/>
      <c r="S563" s="226"/>
    </row>
    <row r="564" spans="1:19" s="229" customFormat="1" x14ac:dyDescent="0.25">
      <c r="A564" s="227"/>
      <c r="B564" s="228"/>
      <c r="C564" s="228"/>
      <c r="D564" s="228"/>
      <c r="E564" s="228"/>
      <c r="F564" s="228"/>
      <c r="G564" s="228"/>
      <c r="H564" s="228"/>
      <c r="I564" s="228"/>
      <c r="J564" s="228"/>
      <c r="K564" s="228"/>
      <c r="L564" s="228"/>
      <c r="M564" s="228"/>
      <c r="N564" s="228"/>
      <c r="O564" s="228"/>
      <c r="P564" s="228"/>
      <c r="Q564" s="228"/>
      <c r="R564" s="228"/>
      <c r="S564" s="226"/>
    </row>
    <row r="565" spans="1:19" s="229" customFormat="1" x14ac:dyDescent="0.25">
      <c r="A565" s="227"/>
      <c r="B565" s="228"/>
      <c r="C565" s="228"/>
      <c r="D565" s="228"/>
      <c r="E565" s="228"/>
      <c r="F565" s="228"/>
      <c r="G565" s="228"/>
      <c r="H565" s="228"/>
      <c r="I565" s="228"/>
      <c r="J565" s="228"/>
      <c r="K565" s="228"/>
      <c r="L565" s="228"/>
      <c r="M565" s="228"/>
      <c r="N565" s="228"/>
      <c r="O565" s="228"/>
      <c r="P565" s="228"/>
      <c r="Q565" s="228"/>
      <c r="R565" s="228"/>
      <c r="S565" s="226"/>
    </row>
    <row r="566" spans="1:19" s="229" customFormat="1" x14ac:dyDescent="0.25">
      <c r="A566" s="227"/>
      <c r="B566" s="228"/>
      <c r="C566" s="228"/>
      <c r="D566" s="228"/>
      <c r="E566" s="228"/>
      <c r="F566" s="228"/>
      <c r="G566" s="228"/>
      <c r="H566" s="228"/>
      <c r="I566" s="228"/>
      <c r="J566" s="228"/>
      <c r="K566" s="228"/>
      <c r="L566" s="228"/>
      <c r="M566" s="228"/>
      <c r="N566" s="228"/>
      <c r="O566" s="228"/>
      <c r="P566" s="228"/>
      <c r="Q566" s="228"/>
      <c r="R566" s="228"/>
      <c r="S566" s="226"/>
    </row>
    <row r="567" spans="1:19" s="229" customFormat="1" x14ac:dyDescent="0.25">
      <c r="A567" s="227"/>
      <c r="B567" s="228"/>
      <c r="C567" s="228"/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28"/>
      <c r="O567" s="228"/>
      <c r="P567" s="228"/>
      <c r="Q567" s="228"/>
      <c r="R567" s="228"/>
      <c r="S567" s="226"/>
    </row>
    <row r="568" spans="1:19" s="229" customFormat="1" x14ac:dyDescent="0.25">
      <c r="A568" s="227"/>
      <c r="B568" s="228"/>
      <c r="C568" s="228"/>
      <c r="D568" s="228"/>
      <c r="E568" s="228"/>
      <c r="F568" s="228"/>
      <c r="G568" s="228"/>
      <c r="H568" s="228"/>
      <c r="I568" s="228"/>
      <c r="J568" s="228"/>
      <c r="K568" s="228"/>
      <c r="L568" s="228"/>
      <c r="M568" s="228"/>
      <c r="N568" s="228"/>
      <c r="O568" s="228"/>
      <c r="P568" s="228"/>
      <c r="Q568" s="228"/>
      <c r="R568" s="228"/>
      <c r="S568" s="226"/>
    </row>
    <row r="569" spans="1:19" s="229" customFormat="1" x14ac:dyDescent="0.25">
      <c r="A569" s="227"/>
      <c r="B569" s="228"/>
      <c r="C569" s="228"/>
      <c r="D569" s="228"/>
      <c r="E569" s="228"/>
      <c r="F569" s="228"/>
      <c r="G569" s="228"/>
      <c r="H569" s="228"/>
      <c r="I569" s="228"/>
      <c r="J569" s="228"/>
      <c r="K569" s="228"/>
      <c r="L569" s="228"/>
      <c r="M569" s="228"/>
      <c r="N569" s="228"/>
      <c r="O569" s="228"/>
      <c r="P569" s="228"/>
      <c r="Q569" s="228"/>
      <c r="R569" s="228"/>
      <c r="S569" s="226"/>
    </row>
    <row r="570" spans="1:19" s="229" customFormat="1" x14ac:dyDescent="0.25">
      <c r="A570" s="227"/>
      <c r="B570" s="228"/>
      <c r="C570" s="228"/>
      <c r="D570" s="228"/>
      <c r="E570" s="228"/>
      <c r="F570" s="228"/>
      <c r="G570" s="228"/>
      <c r="H570" s="228"/>
      <c r="I570" s="228"/>
      <c r="J570" s="228"/>
      <c r="K570" s="228"/>
      <c r="L570" s="228"/>
      <c r="M570" s="228"/>
      <c r="N570" s="228"/>
      <c r="O570" s="228"/>
      <c r="P570" s="228"/>
      <c r="Q570" s="228"/>
      <c r="R570" s="228"/>
      <c r="S570" s="226"/>
    </row>
    <row r="571" spans="1:19" s="229" customFormat="1" x14ac:dyDescent="0.25">
      <c r="A571" s="227"/>
      <c r="B571" s="228"/>
      <c r="C571" s="228"/>
      <c r="D571" s="228"/>
      <c r="E571" s="228"/>
      <c r="F571" s="228"/>
      <c r="G571" s="228"/>
      <c r="H571" s="228"/>
      <c r="I571" s="228"/>
      <c r="J571" s="228"/>
      <c r="K571" s="228"/>
      <c r="L571" s="228"/>
      <c r="M571" s="228"/>
      <c r="N571" s="228"/>
      <c r="O571" s="228"/>
      <c r="P571" s="228"/>
      <c r="Q571" s="228"/>
      <c r="R571" s="228"/>
      <c r="S571" s="226"/>
    </row>
    <row r="572" spans="1:19" s="229" customFormat="1" x14ac:dyDescent="0.25">
      <c r="A572" s="227"/>
      <c r="B572" s="228"/>
      <c r="C572" s="228"/>
      <c r="D572" s="228"/>
      <c r="E572" s="228"/>
      <c r="F572" s="228"/>
      <c r="G572" s="228"/>
      <c r="H572" s="228"/>
      <c r="I572" s="228"/>
      <c r="J572" s="228"/>
      <c r="K572" s="228"/>
      <c r="L572" s="228"/>
      <c r="M572" s="228"/>
      <c r="N572" s="228"/>
      <c r="O572" s="228"/>
      <c r="P572" s="228"/>
      <c r="Q572" s="228"/>
      <c r="R572" s="228"/>
      <c r="S572" s="226"/>
    </row>
    <row r="573" spans="1:19" s="229" customFormat="1" x14ac:dyDescent="0.25">
      <c r="A573" s="227"/>
      <c r="B573" s="228"/>
      <c r="C573" s="228"/>
      <c r="D573" s="228"/>
      <c r="E573" s="228"/>
      <c r="F573" s="228"/>
      <c r="G573" s="228"/>
      <c r="H573" s="228"/>
      <c r="I573" s="228"/>
      <c r="J573" s="228"/>
      <c r="K573" s="228"/>
      <c r="L573" s="228"/>
      <c r="M573" s="228"/>
      <c r="N573" s="228"/>
      <c r="O573" s="228"/>
      <c r="P573" s="228"/>
      <c r="Q573" s="228"/>
      <c r="R573" s="228"/>
      <c r="S573" s="226"/>
    </row>
    <row r="574" spans="1:19" s="229" customFormat="1" x14ac:dyDescent="0.25">
      <c r="A574" s="227"/>
      <c r="B574" s="228"/>
      <c r="C574" s="228"/>
      <c r="D574" s="228"/>
      <c r="E574" s="228"/>
      <c r="F574" s="228"/>
      <c r="G574" s="228"/>
      <c r="H574" s="228"/>
      <c r="I574" s="228"/>
      <c r="J574" s="228"/>
      <c r="K574" s="228"/>
      <c r="L574" s="228"/>
      <c r="M574" s="228"/>
      <c r="N574" s="228"/>
      <c r="O574" s="228"/>
      <c r="P574" s="228"/>
      <c r="Q574" s="228"/>
      <c r="R574" s="228"/>
      <c r="S574" s="226"/>
    </row>
    <row r="575" spans="1:19" s="229" customFormat="1" x14ac:dyDescent="0.25">
      <c r="A575" s="227"/>
      <c r="B575" s="228"/>
      <c r="C575" s="228"/>
      <c r="D575" s="228"/>
      <c r="E575" s="228"/>
      <c r="F575" s="228"/>
      <c r="G575" s="228"/>
      <c r="H575" s="228"/>
      <c r="I575" s="228"/>
      <c r="J575" s="228"/>
      <c r="K575" s="228"/>
      <c r="L575" s="228"/>
      <c r="M575" s="228"/>
      <c r="N575" s="228"/>
      <c r="O575" s="228"/>
      <c r="P575" s="228"/>
      <c r="Q575" s="228"/>
      <c r="R575" s="228"/>
      <c r="S575" s="226"/>
    </row>
    <row r="576" spans="1:19" s="229" customFormat="1" x14ac:dyDescent="0.25">
      <c r="A576" s="227"/>
      <c r="B576" s="228"/>
      <c r="C576" s="228"/>
      <c r="D576" s="228"/>
      <c r="E576" s="228"/>
      <c r="F576" s="228"/>
      <c r="G576" s="228"/>
      <c r="H576" s="228"/>
      <c r="I576" s="228"/>
      <c r="J576" s="228"/>
      <c r="K576" s="228"/>
      <c r="L576" s="228"/>
      <c r="M576" s="228"/>
      <c r="N576" s="228"/>
      <c r="O576" s="228"/>
      <c r="P576" s="228"/>
      <c r="Q576" s="228"/>
      <c r="R576" s="228"/>
      <c r="S576" s="226"/>
    </row>
    <row r="577" spans="1:19" s="229" customFormat="1" x14ac:dyDescent="0.25">
      <c r="A577" s="227"/>
      <c r="B577" s="228"/>
      <c r="C577" s="228"/>
      <c r="D577" s="228"/>
      <c r="E577" s="228"/>
      <c r="F577" s="228"/>
      <c r="G577" s="228"/>
      <c r="H577" s="228"/>
      <c r="I577" s="228"/>
      <c r="J577" s="228"/>
      <c r="K577" s="228"/>
      <c r="L577" s="228"/>
      <c r="M577" s="228"/>
      <c r="N577" s="228"/>
      <c r="O577" s="228"/>
      <c r="P577" s="228"/>
      <c r="Q577" s="228"/>
      <c r="R577" s="228"/>
      <c r="S577" s="226"/>
    </row>
    <row r="578" spans="1:19" s="229" customFormat="1" x14ac:dyDescent="0.25">
      <c r="A578" s="227"/>
      <c r="B578" s="228"/>
      <c r="C578" s="228"/>
      <c r="D578" s="228"/>
      <c r="E578" s="228"/>
      <c r="F578" s="228"/>
      <c r="G578" s="228"/>
      <c r="H578" s="228"/>
      <c r="I578" s="228"/>
      <c r="J578" s="228"/>
      <c r="K578" s="228"/>
      <c r="L578" s="228"/>
      <c r="M578" s="228"/>
      <c r="N578" s="228"/>
      <c r="O578" s="228"/>
      <c r="P578" s="228"/>
      <c r="Q578" s="228"/>
      <c r="R578" s="228"/>
      <c r="S578" s="226"/>
    </row>
    <row r="579" spans="1:19" s="229" customFormat="1" x14ac:dyDescent="0.25">
      <c r="A579" s="227"/>
      <c r="B579" s="228"/>
      <c r="C579" s="228"/>
      <c r="D579" s="228"/>
      <c r="E579" s="228"/>
      <c r="F579" s="228"/>
      <c r="G579" s="228"/>
      <c r="H579" s="228"/>
      <c r="I579" s="228"/>
      <c r="J579" s="228"/>
      <c r="K579" s="228"/>
      <c r="L579" s="228"/>
      <c r="M579" s="228"/>
      <c r="N579" s="228"/>
      <c r="O579" s="228"/>
      <c r="P579" s="228"/>
      <c r="Q579" s="228"/>
      <c r="R579" s="228"/>
      <c r="S579" s="226"/>
    </row>
    <row r="580" spans="1:19" s="229" customFormat="1" x14ac:dyDescent="0.25">
      <c r="A580" s="227"/>
      <c r="B580" s="228"/>
      <c r="C580" s="228"/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28"/>
      <c r="O580" s="228"/>
      <c r="P580" s="228"/>
      <c r="Q580" s="228"/>
      <c r="R580" s="228"/>
      <c r="S580" s="226"/>
    </row>
    <row r="581" spans="1:19" s="229" customFormat="1" x14ac:dyDescent="0.25">
      <c r="A581" s="227"/>
      <c r="B581" s="228"/>
      <c r="C581" s="228"/>
      <c r="D581" s="228"/>
      <c r="E581" s="228"/>
      <c r="F581" s="228"/>
      <c r="G581" s="228"/>
      <c r="H581" s="228"/>
      <c r="I581" s="228"/>
      <c r="J581" s="228"/>
      <c r="K581" s="228"/>
      <c r="L581" s="228"/>
      <c r="M581" s="228"/>
      <c r="N581" s="228"/>
      <c r="O581" s="228"/>
      <c r="P581" s="228"/>
      <c r="Q581" s="228"/>
      <c r="R581" s="228"/>
      <c r="S581" s="226"/>
    </row>
    <row r="582" spans="1:19" s="229" customFormat="1" x14ac:dyDescent="0.25">
      <c r="A582" s="227"/>
      <c r="B582" s="228"/>
      <c r="C582" s="228"/>
      <c r="D582" s="228"/>
      <c r="E582" s="228"/>
      <c r="F582" s="228"/>
      <c r="G582" s="228"/>
      <c r="H582" s="228"/>
      <c r="I582" s="228"/>
      <c r="J582" s="228"/>
      <c r="K582" s="228"/>
      <c r="L582" s="228"/>
      <c r="M582" s="228"/>
      <c r="N582" s="228"/>
      <c r="O582" s="228"/>
      <c r="P582" s="228"/>
      <c r="Q582" s="228"/>
      <c r="R582" s="228"/>
      <c r="S582" s="226"/>
    </row>
    <row r="583" spans="1:19" s="229" customFormat="1" x14ac:dyDescent="0.25">
      <c r="A583" s="227"/>
      <c r="B583" s="228"/>
      <c r="C583" s="228"/>
      <c r="D583" s="228"/>
      <c r="E583" s="228"/>
      <c r="F583" s="228"/>
      <c r="G583" s="228"/>
      <c r="H583" s="228"/>
      <c r="I583" s="228"/>
      <c r="J583" s="228"/>
      <c r="K583" s="228"/>
      <c r="L583" s="228"/>
      <c r="M583" s="228"/>
      <c r="N583" s="228"/>
      <c r="O583" s="228"/>
      <c r="P583" s="228"/>
      <c r="Q583" s="228"/>
      <c r="R583" s="228"/>
      <c r="S583" s="226"/>
    </row>
    <row r="584" spans="1:19" s="229" customFormat="1" x14ac:dyDescent="0.25">
      <c r="A584" s="227"/>
      <c r="B584" s="228"/>
      <c r="C584" s="228"/>
      <c r="D584" s="228"/>
      <c r="E584" s="228"/>
      <c r="F584" s="228"/>
      <c r="G584" s="228"/>
      <c r="H584" s="228"/>
      <c r="I584" s="228"/>
      <c r="J584" s="228"/>
      <c r="K584" s="228"/>
      <c r="L584" s="228"/>
      <c r="M584" s="228"/>
      <c r="N584" s="228"/>
      <c r="O584" s="228"/>
      <c r="P584" s="228"/>
      <c r="Q584" s="228"/>
      <c r="R584" s="228"/>
      <c r="S584" s="226"/>
    </row>
    <row r="585" spans="1:19" s="229" customFormat="1" x14ac:dyDescent="0.25">
      <c r="A585" s="227"/>
      <c r="B585" s="228"/>
      <c r="C585" s="228"/>
      <c r="D585" s="228"/>
      <c r="E585" s="228"/>
      <c r="F585" s="228"/>
      <c r="G585" s="228"/>
      <c r="H585" s="228"/>
      <c r="I585" s="228"/>
      <c r="J585" s="228"/>
      <c r="K585" s="228"/>
      <c r="L585" s="228"/>
      <c r="M585" s="228"/>
      <c r="N585" s="228"/>
      <c r="O585" s="228"/>
      <c r="P585" s="228"/>
      <c r="Q585" s="228"/>
      <c r="R585" s="228"/>
      <c r="S585" s="226"/>
    </row>
    <row r="586" spans="1:19" s="229" customFormat="1" x14ac:dyDescent="0.25">
      <c r="A586" s="227"/>
      <c r="B586" s="228"/>
      <c r="C586" s="228"/>
      <c r="D586" s="228"/>
      <c r="E586" s="228"/>
      <c r="F586" s="228"/>
      <c r="G586" s="228"/>
      <c r="H586" s="228"/>
      <c r="I586" s="228"/>
      <c r="J586" s="228"/>
      <c r="K586" s="228"/>
      <c r="L586" s="228"/>
      <c r="M586" s="228"/>
      <c r="N586" s="228"/>
      <c r="O586" s="228"/>
      <c r="P586" s="228"/>
      <c r="Q586" s="228"/>
      <c r="R586" s="228"/>
      <c r="S586" s="226"/>
    </row>
    <row r="587" spans="1:19" s="229" customFormat="1" x14ac:dyDescent="0.25">
      <c r="A587" s="227"/>
      <c r="B587" s="228"/>
      <c r="C587" s="228"/>
      <c r="D587" s="228"/>
      <c r="E587" s="228"/>
      <c r="F587" s="228"/>
      <c r="G587" s="228"/>
      <c r="H587" s="228"/>
      <c r="I587" s="228"/>
      <c r="J587" s="228"/>
      <c r="K587" s="228"/>
      <c r="L587" s="228"/>
      <c r="M587" s="228"/>
      <c r="N587" s="228"/>
      <c r="O587" s="228"/>
      <c r="P587" s="228"/>
      <c r="Q587" s="228"/>
      <c r="R587" s="228"/>
      <c r="S587" s="226"/>
    </row>
    <row r="588" spans="1:19" s="229" customFormat="1" x14ac:dyDescent="0.25">
      <c r="A588" s="227"/>
      <c r="B588" s="228"/>
      <c r="C588" s="228"/>
      <c r="D588" s="228"/>
      <c r="E588" s="228"/>
      <c r="F588" s="228"/>
      <c r="G588" s="228"/>
      <c r="H588" s="228"/>
      <c r="I588" s="228"/>
      <c r="J588" s="228"/>
      <c r="K588" s="228"/>
      <c r="L588" s="228"/>
      <c r="M588" s="228"/>
      <c r="N588" s="228"/>
      <c r="O588" s="228"/>
      <c r="P588" s="228"/>
      <c r="Q588" s="228"/>
      <c r="R588" s="228"/>
      <c r="S588" s="226"/>
    </row>
    <row r="589" spans="1:19" s="229" customFormat="1" x14ac:dyDescent="0.25">
      <c r="A589" s="227"/>
      <c r="B589" s="228"/>
      <c r="C589" s="228"/>
      <c r="D589" s="228"/>
      <c r="E589" s="228"/>
      <c r="F589" s="228"/>
      <c r="G589" s="228"/>
      <c r="H589" s="228"/>
      <c r="I589" s="228"/>
      <c r="J589" s="228"/>
      <c r="K589" s="228"/>
      <c r="L589" s="228"/>
      <c r="M589" s="228"/>
      <c r="N589" s="228"/>
      <c r="O589" s="228"/>
      <c r="P589" s="228"/>
      <c r="Q589" s="228"/>
      <c r="R589" s="228"/>
      <c r="S589" s="226"/>
    </row>
    <row r="590" spans="1:19" s="229" customFormat="1" x14ac:dyDescent="0.25">
      <c r="A590" s="227"/>
      <c r="B590" s="228"/>
      <c r="C590" s="228"/>
      <c r="D590" s="228"/>
      <c r="E590" s="228"/>
      <c r="F590" s="228"/>
      <c r="G590" s="228"/>
      <c r="H590" s="228"/>
      <c r="I590" s="228"/>
      <c r="J590" s="228"/>
      <c r="K590" s="228"/>
      <c r="L590" s="228"/>
      <c r="M590" s="228"/>
      <c r="N590" s="228"/>
      <c r="O590" s="228"/>
      <c r="P590" s="228"/>
      <c r="Q590" s="228"/>
      <c r="R590" s="228"/>
      <c r="S590" s="226"/>
    </row>
    <row r="591" spans="1:19" s="229" customFormat="1" x14ac:dyDescent="0.25">
      <c r="A591" s="227"/>
      <c r="B591" s="228"/>
      <c r="C591" s="228"/>
      <c r="D591" s="228"/>
      <c r="E591" s="228"/>
      <c r="F591" s="228"/>
      <c r="G591" s="228"/>
      <c r="H591" s="228"/>
      <c r="I591" s="228"/>
      <c r="J591" s="228"/>
      <c r="K591" s="228"/>
      <c r="L591" s="228"/>
      <c r="M591" s="228"/>
      <c r="N591" s="228"/>
      <c r="O591" s="228"/>
      <c r="P591" s="228"/>
      <c r="Q591" s="228"/>
      <c r="R591" s="228"/>
      <c r="S591" s="226"/>
    </row>
    <row r="592" spans="1:19" s="229" customFormat="1" x14ac:dyDescent="0.25">
      <c r="A592" s="227"/>
      <c r="B592" s="228"/>
      <c r="C592" s="228"/>
      <c r="D592" s="228"/>
      <c r="E592" s="228"/>
      <c r="F592" s="228"/>
      <c r="G592" s="228"/>
      <c r="H592" s="228"/>
      <c r="I592" s="228"/>
      <c r="J592" s="228"/>
      <c r="K592" s="228"/>
      <c r="L592" s="228"/>
      <c r="M592" s="228"/>
      <c r="N592" s="228"/>
      <c r="O592" s="228"/>
      <c r="P592" s="228"/>
      <c r="Q592" s="228"/>
      <c r="R592" s="228"/>
      <c r="S592" s="226"/>
    </row>
    <row r="593" spans="1:19" s="229" customFormat="1" x14ac:dyDescent="0.25">
      <c r="A593" s="227"/>
      <c r="B593" s="228"/>
      <c r="C593" s="228"/>
      <c r="D593" s="228"/>
      <c r="E593" s="228"/>
      <c r="F593" s="228"/>
      <c r="G593" s="228"/>
      <c r="H593" s="228"/>
      <c r="I593" s="228"/>
      <c r="J593" s="228"/>
      <c r="K593" s="228"/>
      <c r="L593" s="228"/>
      <c r="M593" s="228"/>
      <c r="N593" s="228"/>
      <c r="O593" s="228"/>
      <c r="P593" s="228"/>
      <c r="Q593" s="228"/>
      <c r="R593" s="228"/>
      <c r="S593" s="226"/>
    </row>
    <row r="594" spans="1:19" s="229" customFormat="1" x14ac:dyDescent="0.25">
      <c r="A594" s="227"/>
      <c r="B594" s="228"/>
      <c r="C594" s="228"/>
      <c r="D594" s="228"/>
      <c r="E594" s="228"/>
      <c r="F594" s="228"/>
      <c r="G594" s="228"/>
      <c r="H594" s="228"/>
      <c r="I594" s="228"/>
      <c r="J594" s="228"/>
      <c r="K594" s="228"/>
      <c r="L594" s="228"/>
      <c r="M594" s="228"/>
      <c r="N594" s="228"/>
      <c r="O594" s="228"/>
      <c r="P594" s="228"/>
      <c r="Q594" s="228"/>
      <c r="R594" s="228"/>
      <c r="S594" s="226"/>
    </row>
    <row r="595" spans="1:19" s="229" customFormat="1" x14ac:dyDescent="0.25">
      <c r="A595" s="227"/>
      <c r="B595" s="228"/>
      <c r="C595" s="228"/>
      <c r="D595" s="228"/>
      <c r="E595" s="228"/>
      <c r="F595" s="228"/>
      <c r="G595" s="228"/>
      <c r="H595" s="228"/>
      <c r="I595" s="228"/>
      <c r="J595" s="228"/>
      <c r="K595" s="228"/>
      <c r="L595" s="228"/>
      <c r="M595" s="228"/>
      <c r="N595" s="228"/>
      <c r="O595" s="228"/>
      <c r="P595" s="228"/>
      <c r="Q595" s="228"/>
      <c r="R595" s="228"/>
      <c r="S595" s="226"/>
    </row>
    <row r="596" spans="1:19" s="229" customFormat="1" x14ac:dyDescent="0.25">
      <c r="A596" s="227"/>
      <c r="B596" s="228"/>
      <c r="C596" s="228"/>
      <c r="D596" s="228"/>
      <c r="E596" s="228"/>
      <c r="F596" s="228"/>
      <c r="G596" s="228"/>
      <c r="H596" s="228"/>
      <c r="I596" s="228"/>
      <c r="J596" s="228"/>
      <c r="K596" s="228"/>
      <c r="L596" s="228"/>
      <c r="M596" s="228"/>
      <c r="N596" s="228"/>
      <c r="O596" s="228"/>
      <c r="P596" s="228"/>
      <c r="Q596" s="228"/>
      <c r="R596" s="228"/>
      <c r="S596" s="226"/>
    </row>
    <row r="597" spans="1:19" s="229" customFormat="1" x14ac:dyDescent="0.25">
      <c r="A597" s="227"/>
      <c r="B597" s="228"/>
      <c r="C597" s="228"/>
      <c r="D597" s="228"/>
      <c r="E597" s="228"/>
      <c r="F597" s="228"/>
      <c r="G597" s="228"/>
      <c r="H597" s="228"/>
      <c r="I597" s="228"/>
      <c r="J597" s="228"/>
      <c r="K597" s="228"/>
      <c r="L597" s="228"/>
      <c r="M597" s="228"/>
      <c r="N597" s="228"/>
      <c r="O597" s="228"/>
      <c r="P597" s="228"/>
      <c r="Q597" s="228"/>
      <c r="R597" s="228"/>
      <c r="S597" s="226"/>
    </row>
    <row r="598" spans="1:19" s="229" customFormat="1" x14ac:dyDescent="0.25">
      <c r="A598" s="227"/>
      <c r="B598" s="228"/>
      <c r="C598" s="228"/>
      <c r="D598" s="228"/>
      <c r="E598" s="228"/>
      <c r="F598" s="228"/>
      <c r="G598" s="228"/>
      <c r="H598" s="228"/>
      <c r="I598" s="228"/>
      <c r="J598" s="228"/>
      <c r="K598" s="228"/>
      <c r="L598" s="228"/>
      <c r="M598" s="228"/>
      <c r="N598" s="228"/>
      <c r="O598" s="228"/>
      <c r="P598" s="228"/>
      <c r="Q598" s="228"/>
      <c r="R598" s="228"/>
      <c r="S598" s="226"/>
    </row>
    <row r="599" spans="1:19" s="229" customFormat="1" x14ac:dyDescent="0.25">
      <c r="A599" s="227"/>
      <c r="B599" s="228"/>
      <c r="C599" s="228"/>
      <c r="D599" s="228"/>
      <c r="E599" s="228"/>
      <c r="F599" s="228"/>
      <c r="G599" s="228"/>
      <c r="H599" s="228"/>
      <c r="I599" s="228"/>
      <c r="J599" s="228"/>
      <c r="K599" s="228"/>
      <c r="L599" s="228"/>
      <c r="M599" s="228"/>
      <c r="N599" s="228"/>
      <c r="O599" s="228"/>
      <c r="P599" s="228"/>
      <c r="Q599" s="228"/>
      <c r="R599" s="228"/>
      <c r="S599" s="226"/>
    </row>
    <row r="600" spans="1:19" s="229" customFormat="1" x14ac:dyDescent="0.25">
      <c r="A600" s="227"/>
      <c r="B600" s="228"/>
      <c r="C600" s="228"/>
      <c r="D600" s="228"/>
      <c r="E600" s="228"/>
      <c r="F600" s="228"/>
      <c r="G600" s="228"/>
      <c r="H600" s="228"/>
      <c r="I600" s="228"/>
      <c r="J600" s="228"/>
      <c r="K600" s="228"/>
      <c r="L600" s="228"/>
      <c r="M600" s="228"/>
      <c r="N600" s="228"/>
      <c r="O600" s="228"/>
      <c r="P600" s="228"/>
      <c r="Q600" s="228"/>
      <c r="R600" s="228"/>
      <c r="S600" s="226"/>
    </row>
    <row r="601" spans="1:19" s="229" customFormat="1" x14ac:dyDescent="0.25">
      <c r="A601" s="227"/>
      <c r="B601" s="228"/>
      <c r="C601" s="228"/>
      <c r="D601" s="228"/>
      <c r="E601" s="228"/>
      <c r="F601" s="228"/>
      <c r="G601" s="228"/>
      <c r="H601" s="228"/>
      <c r="I601" s="228"/>
      <c r="J601" s="228"/>
      <c r="K601" s="228"/>
      <c r="L601" s="228"/>
      <c r="M601" s="228"/>
      <c r="N601" s="228"/>
      <c r="O601" s="228"/>
      <c r="P601" s="228"/>
      <c r="Q601" s="228"/>
      <c r="R601" s="228"/>
      <c r="S601" s="226"/>
    </row>
    <row r="602" spans="1:19" s="229" customFormat="1" x14ac:dyDescent="0.25">
      <c r="A602" s="227"/>
      <c r="B602" s="228"/>
      <c r="C602" s="228"/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28"/>
      <c r="O602" s="228"/>
      <c r="P602" s="228"/>
      <c r="Q602" s="228"/>
      <c r="R602" s="228"/>
      <c r="S602" s="226"/>
    </row>
    <row r="603" spans="1:19" s="229" customFormat="1" x14ac:dyDescent="0.25">
      <c r="A603" s="227"/>
      <c r="B603" s="228"/>
      <c r="C603" s="228"/>
      <c r="D603" s="228"/>
      <c r="E603" s="228"/>
      <c r="F603" s="228"/>
      <c r="G603" s="228"/>
      <c r="H603" s="228"/>
      <c r="I603" s="228"/>
      <c r="J603" s="228"/>
      <c r="K603" s="228"/>
      <c r="L603" s="228"/>
      <c r="M603" s="228"/>
      <c r="N603" s="228"/>
      <c r="O603" s="228"/>
      <c r="P603" s="228"/>
      <c r="Q603" s="228"/>
      <c r="R603" s="228"/>
      <c r="S603" s="226"/>
    </row>
    <row r="604" spans="1:19" s="229" customFormat="1" x14ac:dyDescent="0.25">
      <c r="A604" s="227"/>
      <c r="B604" s="228"/>
      <c r="C604" s="228"/>
      <c r="D604" s="228"/>
      <c r="E604" s="228"/>
      <c r="F604" s="228"/>
      <c r="G604" s="228"/>
      <c r="H604" s="228"/>
      <c r="I604" s="228"/>
      <c r="J604" s="228"/>
      <c r="K604" s="228"/>
      <c r="L604" s="228"/>
      <c r="M604" s="228"/>
      <c r="N604" s="228"/>
      <c r="O604" s="228"/>
      <c r="P604" s="228"/>
      <c r="Q604" s="228"/>
      <c r="R604" s="228"/>
      <c r="S604" s="226"/>
    </row>
    <row r="605" spans="1:19" s="229" customFormat="1" x14ac:dyDescent="0.25">
      <c r="A605" s="227"/>
      <c r="B605" s="228"/>
      <c r="C605" s="228"/>
      <c r="D605" s="228"/>
      <c r="E605" s="228"/>
      <c r="F605" s="228"/>
      <c r="G605" s="228"/>
      <c r="H605" s="228"/>
      <c r="I605" s="228"/>
      <c r="J605" s="228"/>
      <c r="K605" s="228"/>
      <c r="L605" s="228"/>
      <c r="M605" s="228"/>
      <c r="N605" s="228"/>
      <c r="O605" s="228"/>
      <c r="P605" s="228"/>
      <c r="Q605" s="228"/>
      <c r="R605" s="228"/>
      <c r="S605" s="226"/>
    </row>
    <row r="606" spans="1:19" s="229" customFormat="1" x14ac:dyDescent="0.25">
      <c r="A606" s="227"/>
      <c r="B606" s="228"/>
      <c r="C606" s="228"/>
      <c r="D606" s="228"/>
      <c r="E606" s="228"/>
      <c r="F606" s="228"/>
      <c r="G606" s="228"/>
      <c r="H606" s="228"/>
      <c r="I606" s="228"/>
      <c r="J606" s="228"/>
      <c r="K606" s="228"/>
      <c r="L606" s="228"/>
      <c r="M606" s="228"/>
      <c r="N606" s="228"/>
      <c r="O606" s="228"/>
      <c r="P606" s="228"/>
      <c r="Q606" s="228"/>
      <c r="R606" s="228"/>
      <c r="S606" s="226"/>
    </row>
    <row r="607" spans="1:19" s="229" customFormat="1" x14ac:dyDescent="0.25">
      <c r="A607" s="227"/>
      <c r="B607" s="228"/>
      <c r="C607" s="228"/>
      <c r="D607" s="228"/>
      <c r="E607" s="228"/>
      <c r="F607" s="228"/>
      <c r="G607" s="228"/>
      <c r="H607" s="228"/>
      <c r="I607" s="228"/>
      <c r="J607" s="228"/>
      <c r="K607" s="228"/>
      <c r="L607" s="228"/>
      <c r="M607" s="228"/>
      <c r="N607" s="228"/>
      <c r="O607" s="228"/>
      <c r="P607" s="228"/>
      <c r="Q607" s="228"/>
      <c r="R607" s="228"/>
      <c r="S607" s="226"/>
    </row>
    <row r="608" spans="1:19" s="229" customFormat="1" x14ac:dyDescent="0.25">
      <c r="A608" s="227"/>
      <c r="B608" s="228"/>
      <c r="C608" s="228"/>
      <c r="D608" s="228"/>
      <c r="E608" s="228"/>
      <c r="F608" s="228"/>
      <c r="G608" s="228"/>
      <c r="H608" s="228"/>
      <c r="I608" s="228"/>
      <c r="J608" s="228"/>
      <c r="K608" s="228"/>
      <c r="L608" s="228"/>
      <c r="M608" s="228"/>
      <c r="N608" s="228"/>
      <c r="O608" s="228"/>
      <c r="P608" s="228"/>
      <c r="Q608" s="228"/>
      <c r="R608" s="228"/>
      <c r="S608" s="226"/>
    </row>
    <row r="609" spans="1:19" s="229" customFormat="1" x14ac:dyDescent="0.25">
      <c r="A609" s="227"/>
      <c r="B609" s="228"/>
      <c r="C609" s="228"/>
      <c r="D609" s="228"/>
      <c r="E609" s="228"/>
      <c r="F609" s="228"/>
      <c r="G609" s="228"/>
      <c r="H609" s="228"/>
      <c r="I609" s="228"/>
      <c r="J609" s="228"/>
      <c r="K609" s="228"/>
      <c r="L609" s="228"/>
      <c r="M609" s="228"/>
      <c r="N609" s="228"/>
      <c r="O609" s="228"/>
      <c r="P609" s="228"/>
      <c r="Q609" s="228"/>
      <c r="R609" s="228"/>
      <c r="S609" s="226"/>
    </row>
    <row r="610" spans="1:19" s="229" customFormat="1" x14ac:dyDescent="0.25">
      <c r="A610" s="227"/>
      <c r="B610" s="228"/>
      <c r="C610" s="228"/>
      <c r="D610" s="228"/>
      <c r="E610" s="228"/>
      <c r="F610" s="228"/>
      <c r="G610" s="228"/>
      <c r="H610" s="228"/>
      <c r="I610" s="228"/>
      <c r="J610" s="228"/>
      <c r="K610" s="228"/>
      <c r="L610" s="228"/>
      <c r="M610" s="228"/>
      <c r="N610" s="228"/>
      <c r="O610" s="228"/>
      <c r="P610" s="228"/>
      <c r="Q610" s="228"/>
      <c r="R610" s="228"/>
      <c r="S610" s="226"/>
    </row>
    <row r="611" spans="1:19" s="229" customFormat="1" x14ac:dyDescent="0.25">
      <c r="A611" s="227"/>
      <c r="B611" s="228"/>
      <c r="C611" s="228"/>
      <c r="D611" s="228"/>
      <c r="E611" s="228"/>
      <c r="F611" s="228"/>
      <c r="G611" s="228"/>
      <c r="H611" s="228"/>
      <c r="I611" s="228"/>
      <c r="J611" s="228"/>
      <c r="K611" s="228"/>
      <c r="L611" s="228"/>
      <c r="M611" s="228"/>
      <c r="N611" s="228"/>
      <c r="O611" s="228"/>
      <c r="P611" s="228"/>
      <c r="Q611" s="228"/>
      <c r="R611" s="228"/>
      <c r="S611" s="226"/>
    </row>
    <row r="612" spans="1:19" s="229" customFormat="1" x14ac:dyDescent="0.25">
      <c r="A612" s="227"/>
      <c r="B612" s="228"/>
      <c r="C612" s="228"/>
      <c r="D612" s="228"/>
      <c r="E612" s="228"/>
      <c r="F612" s="228"/>
      <c r="G612" s="228"/>
      <c r="H612" s="228"/>
      <c r="I612" s="228"/>
      <c r="J612" s="228"/>
      <c r="K612" s="228"/>
      <c r="L612" s="228"/>
      <c r="M612" s="228"/>
      <c r="N612" s="228"/>
      <c r="O612" s="228"/>
      <c r="P612" s="228"/>
      <c r="Q612" s="228"/>
      <c r="R612" s="228"/>
      <c r="S612" s="226"/>
    </row>
    <row r="613" spans="1:19" s="229" customFormat="1" x14ac:dyDescent="0.25">
      <c r="A613" s="227"/>
      <c r="B613" s="228"/>
      <c r="C613" s="228"/>
      <c r="D613" s="228"/>
      <c r="E613" s="228"/>
      <c r="F613" s="228"/>
      <c r="G613" s="228"/>
      <c r="H613" s="228"/>
      <c r="I613" s="228"/>
      <c r="J613" s="228"/>
      <c r="K613" s="228"/>
      <c r="L613" s="228"/>
      <c r="M613" s="228"/>
      <c r="N613" s="228"/>
      <c r="O613" s="228"/>
      <c r="P613" s="228"/>
      <c r="Q613" s="228"/>
      <c r="R613" s="228"/>
      <c r="S613" s="226"/>
    </row>
    <row r="614" spans="1:19" s="229" customFormat="1" x14ac:dyDescent="0.25">
      <c r="A614" s="227"/>
      <c r="B614" s="228"/>
      <c r="C614" s="228"/>
      <c r="D614" s="228"/>
      <c r="E614" s="228"/>
      <c r="F614" s="228"/>
      <c r="G614" s="228"/>
      <c r="H614" s="228"/>
      <c r="I614" s="228"/>
      <c r="J614" s="228"/>
      <c r="K614" s="228"/>
      <c r="L614" s="228"/>
      <c r="M614" s="228"/>
      <c r="N614" s="228"/>
      <c r="O614" s="228"/>
      <c r="P614" s="228"/>
      <c r="Q614" s="228"/>
      <c r="R614" s="228"/>
      <c r="S614" s="226"/>
    </row>
    <row r="615" spans="1:19" s="229" customFormat="1" x14ac:dyDescent="0.25">
      <c r="A615" s="227"/>
      <c r="B615" s="228"/>
      <c r="C615" s="228"/>
      <c r="D615" s="228"/>
      <c r="E615" s="228"/>
      <c r="F615" s="228"/>
      <c r="G615" s="228"/>
      <c r="H615" s="228"/>
      <c r="I615" s="228"/>
      <c r="J615" s="228"/>
      <c r="K615" s="228"/>
      <c r="L615" s="228"/>
      <c r="M615" s="228"/>
      <c r="N615" s="228"/>
      <c r="O615" s="228"/>
      <c r="P615" s="228"/>
      <c r="Q615" s="228"/>
      <c r="R615" s="228"/>
      <c r="S615" s="226"/>
    </row>
    <row r="616" spans="1:19" s="229" customFormat="1" x14ac:dyDescent="0.25">
      <c r="A616" s="227"/>
      <c r="B616" s="228"/>
      <c r="C616" s="228"/>
      <c r="D616" s="228"/>
      <c r="E616" s="228"/>
      <c r="F616" s="228"/>
      <c r="G616" s="228"/>
      <c r="H616" s="228"/>
      <c r="I616" s="228"/>
      <c r="J616" s="228"/>
      <c r="K616" s="228"/>
      <c r="L616" s="228"/>
      <c r="M616" s="228"/>
      <c r="N616" s="228"/>
      <c r="O616" s="228"/>
      <c r="P616" s="228"/>
      <c r="Q616" s="228"/>
      <c r="R616" s="228"/>
      <c r="S616" s="226"/>
    </row>
    <row r="617" spans="1:19" s="229" customFormat="1" x14ac:dyDescent="0.25">
      <c r="A617" s="227"/>
      <c r="B617" s="228"/>
      <c r="C617" s="228"/>
      <c r="D617" s="228"/>
      <c r="E617" s="228"/>
      <c r="F617" s="228"/>
      <c r="G617" s="228"/>
      <c r="H617" s="228"/>
      <c r="I617" s="228"/>
      <c r="J617" s="228"/>
      <c r="K617" s="228"/>
      <c r="L617" s="228"/>
      <c r="M617" s="228"/>
      <c r="N617" s="228"/>
      <c r="O617" s="228"/>
      <c r="P617" s="228"/>
      <c r="Q617" s="228"/>
      <c r="R617" s="228"/>
      <c r="S617" s="226"/>
    </row>
    <row r="618" spans="1:19" s="229" customFormat="1" x14ac:dyDescent="0.25">
      <c r="A618" s="227"/>
      <c r="B618" s="228"/>
      <c r="C618" s="228"/>
      <c r="D618" s="228"/>
      <c r="E618" s="228"/>
      <c r="F618" s="228"/>
      <c r="G618" s="228"/>
      <c r="H618" s="228"/>
      <c r="I618" s="228"/>
      <c r="J618" s="228"/>
      <c r="K618" s="228"/>
      <c r="L618" s="228"/>
      <c r="M618" s="228"/>
      <c r="N618" s="228"/>
      <c r="O618" s="228"/>
      <c r="P618" s="228"/>
      <c r="Q618" s="228"/>
      <c r="R618" s="228"/>
      <c r="S618" s="226"/>
    </row>
    <row r="619" spans="1:19" s="229" customFormat="1" x14ac:dyDescent="0.25">
      <c r="A619" s="227"/>
      <c r="B619" s="228"/>
      <c r="C619" s="228"/>
      <c r="D619" s="228"/>
      <c r="E619" s="228"/>
      <c r="F619" s="228"/>
      <c r="G619" s="228"/>
      <c r="H619" s="228"/>
      <c r="I619" s="228"/>
      <c r="J619" s="228"/>
      <c r="K619" s="228"/>
      <c r="L619" s="228"/>
      <c r="M619" s="228"/>
      <c r="N619" s="228"/>
      <c r="O619" s="228"/>
      <c r="P619" s="228"/>
      <c r="Q619" s="228"/>
      <c r="R619" s="228"/>
      <c r="S619" s="226"/>
    </row>
    <row r="620" spans="1:19" s="229" customFormat="1" x14ac:dyDescent="0.25">
      <c r="A620" s="227"/>
      <c r="B620" s="228"/>
      <c r="C620" s="228"/>
      <c r="D620" s="228"/>
      <c r="E620" s="228"/>
      <c r="F620" s="228"/>
      <c r="G620" s="228"/>
      <c r="H620" s="228"/>
      <c r="I620" s="228"/>
      <c r="J620" s="228"/>
      <c r="K620" s="228"/>
      <c r="L620" s="228"/>
      <c r="M620" s="228"/>
      <c r="N620" s="228"/>
      <c r="O620" s="228"/>
      <c r="P620" s="228"/>
      <c r="Q620" s="228"/>
      <c r="R620" s="228"/>
      <c r="S620" s="226"/>
    </row>
    <row r="621" spans="1:19" s="229" customFormat="1" x14ac:dyDescent="0.25">
      <c r="A621" s="227"/>
      <c r="B621" s="228"/>
      <c r="C621" s="228"/>
      <c r="D621" s="228"/>
      <c r="E621" s="228"/>
      <c r="F621" s="228"/>
      <c r="G621" s="228"/>
      <c r="H621" s="228"/>
      <c r="I621" s="228"/>
      <c r="J621" s="228"/>
      <c r="K621" s="228"/>
      <c r="L621" s="228"/>
      <c r="M621" s="228"/>
      <c r="N621" s="228"/>
      <c r="O621" s="228"/>
      <c r="P621" s="228"/>
      <c r="Q621" s="228"/>
      <c r="R621" s="228"/>
      <c r="S621" s="226"/>
    </row>
    <row r="622" spans="1:19" s="229" customFormat="1" x14ac:dyDescent="0.25">
      <c r="A622" s="227"/>
      <c r="B622" s="228"/>
      <c r="C622" s="228"/>
      <c r="D622" s="228"/>
      <c r="E622" s="228"/>
      <c r="F622" s="228"/>
      <c r="G622" s="228"/>
      <c r="H622" s="228"/>
      <c r="I622" s="228"/>
      <c r="J622" s="228"/>
      <c r="K622" s="228"/>
      <c r="L622" s="228"/>
      <c r="M622" s="228"/>
      <c r="N622" s="228"/>
      <c r="O622" s="228"/>
      <c r="P622" s="228"/>
      <c r="Q622" s="228"/>
      <c r="R622" s="228"/>
      <c r="S622" s="226"/>
    </row>
    <row r="623" spans="1:19" s="229" customFormat="1" x14ac:dyDescent="0.25">
      <c r="A623" s="227"/>
      <c r="B623" s="228"/>
      <c r="C623" s="228"/>
      <c r="D623" s="228"/>
      <c r="E623" s="228"/>
      <c r="F623" s="228"/>
      <c r="G623" s="228"/>
      <c r="H623" s="228"/>
      <c r="I623" s="228"/>
      <c r="J623" s="228"/>
      <c r="K623" s="228"/>
      <c r="L623" s="228"/>
      <c r="M623" s="228"/>
      <c r="N623" s="228"/>
      <c r="O623" s="228"/>
      <c r="P623" s="228"/>
      <c r="Q623" s="228"/>
      <c r="R623" s="228"/>
      <c r="S623" s="226"/>
    </row>
    <row r="624" spans="1:19" s="229" customFormat="1" x14ac:dyDescent="0.25">
      <c r="A624" s="227"/>
      <c r="B624" s="228"/>
      <c r="C624" s="228"/>
      <c r="D624" s="228"/>
      <c r="E624" s="228"/>
      <c r="F624" s="228"/>
      <c r="G624" s="228"/>
      <c r="H624" s="228"/>
      <c r="I624" s="228"/>
      <c r="J624" s="228"/>
      <c r="K624" s="228"/>
      <c r="L624" s="228"/>
      <c r="M624" s="228"/>
      <c r="N624" s="228"/>
      <c r="O624" s="228"/>
      <c r="P624" s="228"/>
      <c r="Q624" s="228"/>
      <c r="R624" s="228"/>
      <c r="S624" s="226"/>
    </row>
    <row r="625" spans="1:19" s="229" customFormat="1" x14ac:dyDescent="0.25">
      <c r="A625" s="227"/>
      <c r="B625" s="228"/>
      <c r="C625" s="228"/>
      <c r="D625" s="228"/>
      <c r="E625" s="228"/>
      <c r="F625" s="228"/>
      <c r="G625" s="228"/>
      <c r="H625" s="228"/>
      <c r="I625" s="228"/>
      <c r="J625" s="228"/>
      <c r="K625" s="228"/>
      <c r="L625" s="228"/>
      <c r="M625" s="228"/>
      <c r="N625" s="228"/>
      <c r="O625" s="228"/>
      <c r="P625" s="228"/>
      <c r="Q625" s="228"/>
      <c r="R625" s="228"/>
      <c r="S625" s="226"/>
    </row>
    <row r="626" spans="1:19" s="229" customFormat="1" x14ac:dyDescent="0.25">
      <c r="A626" s="227"/>
      <c r="B626" s="228"/>
      <c r="C626" s="228"/>
      <c r="D626" s="228"/>
      <c r="E626" s="228"/>
      <c r="F626" s="228"/>
      <c r="G626" s="228"/>
      <c r="H626" s="228"/>
      <c r="I626" s="228"/>
      <c r="J626" s="228"/>
      <c r="K626" s="228"/>
      <c r="L626" s="228"/>
      <c r="M626" s="228"/>
      <c r="N626" s="228"/>
      <c r="O626" s="228"/>
      <c r="P626" s="228"/>
      <c r="Q626" s="228"/>
      <c r="R626" s="228"/>
      <c r="S626" s="226"/>
    </row>
    <row r="627" spans="1:19" s="229" customFormat="1" x14ac:dyDescent="0.25">
      <c r="A627" s="227"/>
      <c r="B627" s="228"/>
      <c r="C627" s="228"/>
      <c r="D627" s="228"/>
      <c r="E627" s="228"/>
      <c r="F627" s="228"/>
      <c r="G627" s="228"/>
      <c r="H627" s="228"/>
      <c r="I627" s="228"/>
      <c r="J627" s="228"/>
      <c r="K627" s="228"/>
      <c r="L627" s="228"/>
      <c r="M627" s="228"/>
      <c r="N627" s="228"/>
      <c r="O627" s="228"/>
      <c r="P627" s="228"/>
      <c r="Q627" s="228"/>
      <c r="R627" s="228"/>
      <c r="S627" s="226"/>
    </row>
    <row r="628" spans="1:19" s="229" customFormat="1" x14ac:dyDescent="0.25">
      <c r="A628" s="227"/>
      <c r="B628" s="228"/>
      <c r="C628" s="228"/>
      <c r="D628" s="228"/>
      <c r="E628" s="228"/>
      <c r="F628" s="228"/>
      <c r="G628" s="228"/>
      <c r="H628" s="228"/>
      <c r="I628" s="228"/>
      <c r="J628" s="228"/>
      <c r="K628" s="228"/>
      <c r="L628" s="228"/>
      <c r="M628" s="228"/>
      <c r="N628" s="228"/>
      <c r="O628" s="228"/>
      <c r="P628" s="228"/>
      <c r="Q628" s="228"/>
      <c r="R628" s="228"/>
      <c r="S628" s="226"/>
    </row>
    <row r="629" spans="1:19" s="229" customFormat="1" x14ac:dyDescent="0.25">
      <c r="A629" s="227"/>
      <c r="B629" s="228"/>
      <c r="C629" s="228"/>
      <c r="D629" s="228"/>
      <c r="E629" s="228"/>
      <c r="F629" s="228"/>
      <c r="G629" s="228"/>
      <c r="H629" s="228"/>
      <c r="I629" s="228"/>
      <c r="J629" s="228"/>
      <c r="K629" s="228"/>
      <c r="L629" s="228"/>
      <c r="M629" s="228"/>
      <c r="N629" s="228"/>
      <c r="O629" s="228"/>
      <c r="P629" s="228"/>
      <c r="Q629" s="228"/>
      <c r="R629" s="228"/>
      <c r="S629" s="226"/>
    </row>
    <row r="630" spans="1:19" s="229" customFormat="1" x14ac:dyDescent="0.25">
      <c r="A630" s="227"/>
      <c r="B630" s="228"/>
      <c r="C630" s="228"/>
      <c r="D630" s="228"/>
      <c r="E630" s="228"/>
      <c r="F630" s="228"/>
      <c r="G630" s="228"/>
      <c r="H630" s="228"/>
      <c r="I630" s="228"/>
      <c r="J630" s="228"/>
      <c r="K630" s="228"/>
      <c r="L630" s="228"/>
      <c r="M630" s="228"/>
      <c r="N630" s="228"/>
      <c r="O630" s="228"/>
      <c r="P630" s="228"/>
      <c r="Q630" s="228"/>
      <c r="R630" s="228"/>
      <c r="S630" s="226"/>
    </row>
    <row r="631" spans="1:19" s="229" customFormat="1" x14ac:dyDescent="0.25">
      <c r="A631" s="227"/>
      <c r="B631" s="228"/>
      <c r="C631" s="228"/>
      <c r="D631" s="228"/>
      <c r="E631" s="228"/>
      <c r="F631" s="228"/>
      <c r="G631" s="228"/>
      <c r="H631" s="228"/>
      <c r="I631" s="228"/>
      <c r="J631" s="228"/>
      <c r="K631" s="228"/>
      <c r="L631" s="228"/>
      <c r="M631" s="228"/>
      <c r="N631" s="228"/>
      <c r="O631" s="228"/>
      <c r="P631" s="228"/>
      <c r="Q631" s="228"/>
      <c r="R631" s="228"/>
      <c r="S631" s="226"/>
    </row>
    <row r="632" spans="1:19" s="229" customFormat="1" x14ac:dyDescent="0.25">
      <c r="A632" s="227"/>
      <c r="B632" s="228"/>
      <c r="C632" s="228"/>
      <c r="D632" s="228"/>
      <c r="E632" s="228"/>
      <c r="F632" s="228"/>
      <c r="G632" s="228"/>
      <c r="H632" s="228"/>
      <c r="I632" s="228"/>
      <c r="J632" s="228"/>
      <c r="K632" s="228"/>
      <c r="L632" s="228"/>
      <c r="M632" s="228"/>
      <c r="N632" s="228"/>
      <c r="O632" s="228"/>
      <c r="P632" s="228"/>
      <c r="Q632" s="228"/>
      <c r="R632" s="228"/>
      <c r="S632" s="226"/>
    </row>
    <row r="633" spans="1:19" s="229" customFormat="1" x14ac:dyDescent="0.25">
      <c r="A633" s="227"/>
      <c r="B633" s="228"/>
      <c r="C633" s="228"/>
      <c r="D633" s="228"/>
      <c r="E633" s="228"/>
      <c r="F633" s="228"/>
      <c r="G633" s="228"/>
      <c r="H633" s="228"/>
      <c r="I633" s="228"/>
      <c r="J633" s="228"/>
      <c r="K633" s="228"/>
      <c r="L633" s="228"/>
      <c r="M633" s="228"/>
      <c r="N633" s="228"/>
      <c r="O633" s="228"/>
      <c r="P633" s="228"/>
      <c r="Q633" s="228"/>
      <c r="R633" s="228"/>
      <c r="S633" s="226"/>
    </row>
    <row r="634" spans="1:19" s="229" customFormat="1" x14ac:dyDescent="0.25">
      <c r="A634" s="227"/>
      <c r="B634" s="228"/>
      <c r="C634" s="228"/>
      <c r="D634" s="228"/>
      <c r="E634" s="228"/>
      <c r="F634" s="228"/>
      <c r="G634" s="228"/>
      <c r="H634" s="228"/>
      <c r="I634" s="228"/>
      <c r="J634" s="228"/>
      <c r="K634" s="228"/>
      <c r="L634" s="228"/>
      <c r="M634" s="228"/>
      <c r="N634" s="228"/>
      <c r="O634" s="228"/>
      <c r="P634" s="228"/>
      <c r="Q634" s="228"/>
      <c r="R634" s="228"/>
      <c r="S634" s="226"/>
    </row>
    <row r="635" spans="1:19" s="229" customFormat="1" x14ac:dyDescent="0.25">
      <c r="A635" s="227"/>
      <c r="B635" s="228"/>
      <c r="C635" s="228"/>
      <c r="D635" s="228"/>
      <c r="E635" s="228"/>
      <c r="F635" s="228"/>
      <c r="G635" s="228"/>
      <c r="H635" s="228"/>
      <c r="I635" s="228"/>
      <c r="J635" s="228"/>
      <c r="K635" s="228"/>
      <c r="L635" s="228"/>
      <c r="M635" s="228"/>
      <c r="N635" s="228"/>
      <c r="O635" s="228"/>
      <c r="P635" s="228"/>
      <c r="Q635" s="228"/>
      <c r="R635" s="228"/>
      <c r="S635" s="226"/>
    </row>
    <row r="636" spans="1:19" s="229" customFormat="1" x14ac:dyDescent="0.25">
      <c r="A636" s="227"/>
      <c r="B636" s="228"/>
      <c r="C636" s="228"/>
      <c r="D636" s="228"/>
      <c r="E636" s="228"/>
      <c r="F636" s="228"/>
      <c r="G636" s="228"/>
      <c r="H636" s="228"/>
      <c r="I636" s="228"/>
      <c r="J636" s="228"/>
      <c r="K636" s="228"/>
      <c r="L636" s="228"/>
      <c r="M636" s="228"/>
      <c r="N636" s="228"/>
      <c r="O636" s="228"/>
      <c r="P636" s="228"/>
      <c r="Q636" s="228"/>
      <c r="R636" s="228"/>
      <c r="S636" s="226"/>
    </row>
    <row r="637" spans="1:19" s="229" customFormat="1" x14ac:dyDescent="0.25">
      <c r="A637" s="227"/>
      <c r="B637" s="228"/>
      <c r="C637" s="228"/>
      <c r="D637" s="228"/>
      <c r="E637" s="228"/>
      <c r="F637" s="228"/>
      <c r="G637" s="228"/>
      <c r="H637" s="228"/>
      <c r="I637" s="228"/>
      <c r="J637" s="228"/>
      <c r="K637" s="228"/>
      <c r="L637" s="228"/>
      <c r="M637" s="228"/>
      <c r="N637" s="228"/>
      <c r="O637" s="228"/>
      <c r="P637" s="228"/>
      <c r="Q637" s="228"/>
      <c r="R637" s="228"/>
      <c r="S637" s="226"/>
    </row>
    <row r="638" spans="1:19" s="229" customFormat="1" x14ac:dyDescent="0.25">
      <c r="A638" s="227"/>
      <c r="B638" s="228"/>
      <c r="C638" s="228"/>
      <c r="D638" s="228"/>
      <c r="E638" s="228"/>
      <c r="F638" s="228"/>
      <c r="G638" s="228"/>
      <c r="H638" s="228"/>
      <c r="I638" s="228"/>
      <c r="J638" s="228"/>
      <c r="K638" s="228"/>
      <c r="L638" s="228"/>
      <c r="M638" s="228"/>
      <c r="N638" s="228"/>
      <c r="O638" s="228"/>
      <c r="P638" s="228"/>
      <c r="Q638" s="228"/>
      <c r="R638" s="228"/>
      <c r="S638" s="226"/>
    </row>
    <row r="639" spans="1:19" s="229" customFormat="1" x14ac:dyDescent="0.25">
      <c r="A639" s="227"/>
      <c r="B639" s="228"/>
      <c r="C639" s="228"/>
      <c r="D639" s="228"/>
      <c r="E639" s="228"/>
      <c r="F639" s="228"/>
      <c r="G639" s="228"/>
      <c r="H639" s="228"/>
      <c r="I639" s="228"/>
      <c r="J639" s="228"/>
      <c r="K639" s="228"/>
      <c r="L639" s="228"/>
      <c r="M639" s="228"/>
      <c r="N639" s="228"/>
      <c r="O639" s="228"/>
      <c r="P639" s="228"/>
      <c r="Q639" s="228"/>
      <c r="R639" s="228"/>
      <c r="S639" s="226"/>
    </row>
    <row r="640" spans="1:19" s="229" customFormat="1" x14ac:dyDescent="0.25">
      <c r="A640" s="227"/>
      <c r="B640" s="228"/>
      <c r="C640" s="228"/>
      <c r="D640" s="228"/>
      <c r="E640" s="228"/>
      <c r="F640" s="228"/>
      <c r="G640" s="228"/>
      <c r="H640" s="228"/>
      <c r="I640" s="228"/>
      <c r="J640" s="228"/>
      <c r="K640" s="228"/>
      <c r="L640" s="228"/>
      <c r="M640" s="228"/>
      <c r="N640" s="228"/>
      <c r="O640" s="228"/>
      <c r="P640" s="228"/>
      <c r="Q640" s="228"/>
      <c r="R640" s="228"/>
      <c r="S640" s="226"/>
    </row>
    <row r="641" spans="1:19" s="229" customFormat="1" x14ac:dyDescent="0.25">
      <c r="A641" s="227"/>
      <c r="B641" s="228"/>
      <c r="C641" s="228"/>
      <c r="D641" s="228"/>
      <c r="E641" s="228"/>
      <c r="F641" s="228"/>
      <c r="G641" s="228"/>
      <c r="H641" s="228"/>
      <c r="I641" s="228"/>
      <c r="J641" s="228"/>
      <c r="K641" s="228"/>
      <c r="L641" s="228"/>
      <c r="M641" s="228"/>
      <c r="N641" s="228"/>
      <c r="O641" s="228"/>
      <c r="P641" s="228"/>
      <c r="Q641" s="228"/>
      <c r="R641" s="228"/>
      <c r="S641" s="226"/>
    </row>
    <row r="642" spans="1:19" s="229" customFormat="1" x14ac:dyDescent="0.25">
      <c r="A642" s="227"/>
      <c r="B642" s="228"/>
      <c r="C642" s="228"/>
      <c r="D642" s="228"/>
      <c r="E642" s="228"/>
      <c r="F642" s="228"/>
      <c r="G642" s="228"/>
      <c r="H642" s="228"/>
      <c r="I642" s="228"/>
      <c r="J642" s="228"/>
      <c r="K642" s="228"/>
      <c r="L642" s="228"/>
      <c r="M642" s="228"/>
      <c r="N642" s="228"/>
      <c r="O642" s="228"/>
      <c r="P642" s="228"/>
      <c r="Q642" s="228"/>
      <c r="R642" s="228"/>
      <c r="S642" s="226"/>
    </row>
    <row r="643" spans="1:19" s="229" customFormat="1" x14ac:dyDescent="0.25">
      <c r="A643" s="227"/>
      <c r="B643" s="228"/>
      <c r="C643" s="228"/>
      <c r="D643" s="228"/>
      <c r="E643" s="228"/>
      <c r="F643" s="228"/>
      <c r="G643" s="228"/>
      <c r="H643" s="228"/>
      <c r="I643" s="228"/>
      <c r="J643" s="228"/>
      <c r="K643" s="228"/>
      <c r="L643" s="228"/>
      <c r="M643" s="228"/>
      <c r="N643" s="228"/>
      <c r="O643" s="228"/>
      <c r="P643" s="228"/>
      <c r="Q643" s="228"/>
      <c r="R643" s="228"/>
      <c r="S643" s="226"/>
    </row>
    <row r="644" spans="1:19" s="229" customFormat="1" x14ac:dyDescent="0.25">
      <c r="A644" s="227"/>
      <c r="B644" s="228"/>
      <c r="C644" s="228"/>
      <c r="D644" s="228"/>
      <c r="E644" s="228"/>
      <c r="F644" s="228"/>
      <c r="G644" s="228"/>
      <c r="H644" s="228"/>
      <c r="I644" s="228"/>
      <c r="J644" s="228"/>
      <c r="K644" s="228"/>
      <c r="L644" s="228"/>
      <c r="M644" s="228"/>
      <c r="N644" s="228"/>
      <c r="O644" s="228"/>
      <c r="P644" s="228"/>
      <c r="Q644" s="228"/>
      <c r="R644" s="228"/>
      <c r="S644" s="226"/>
    </row>
    <row r="645" spans="1:19" s="229" customFormat="1" x14ac:dyDescent="0.25">
      <c r="A645" s="227"/>
      <c r="B645" s="228"/>
      <c r="C645" s="228"/>
      <c r="D645" s="228"/>
      <c r="E645" s="228"/>
      <c r="F645" s="228"/>
      <c r="G645" s="228"/>
      <c r="H645" s="228"/>
      <c r="I645" s="228"/>
      <c r="J645" s="228"/>
      <c r="K645" s="228"/>
      <c r="L645" s="228"/>
      <c r="M645" s="228"/>
      <c r="N645" s="228"/>
      <c r="O645" s="228"/>
      <c r="P645" s="228"/>
      <c r="Q645" s="228"/>
      <c r="R645" s="228"/>
      <c r="S645" s="226"/>
    </row>
    <row r="646" spans="1:19" s="229" customFormat="1" x14ac:dyDescent="0.25">
      <c r="A646" s="227"/>
      <c r="B646" s="228"/>
      <c r="C646" s="228"/>
      <c r="D646" s="228"/>
      <c r="E646" s="228"/>
      <c r="F646" s="228"/>
      <c r="G646" s="228"/>
      <c r="H646" s="228"/>
      <c r="I646" s="228"/>
      <c r="J646" s="228"/>
      <c r="K646" s="228"/>
      <c r="L646" s="228"/>
      <c r="M646" s="228"/>
      <c r="N646" s="228"/>
      <c r="O646" s="228"/>
      <c r="P646" s="228"/>
      <c r="Q646" s="228"/>
      <c r="R646" s="228"/>
      <c r="S646" s="226"/>
    </row>
    <row r="647" spans="1:19" s="229" customFormat="1" x14ac:dyDescent="0.25">
      <c r="A647" s="227"/>
      <c r="B647" s="228"/>
      <c r="C647" s="228"/>
      <c r="D647" s="228"/>
      <c r="E647" s="228"/>
      <c r="F647" s="228"/>
      <c r="G647" s="228"/>
      <c r="H647" s="228"/>
      <c r="I647" s="228"/>
      <c r="J647" s="228"/>
      <c r="K647" s="228"/>
      <c r="L647" s="228"/>
      <c r="M647" s="228"/>
      <c r="N647" s="228"/>
      <c r="O647" s="228"/>
      <c r="P647" s="228"/>
      <c r="Q647" s="228"/>
      <c r="R647" s="228"/>
      <c r="S647" s="226"/>
    </row>
    <row r="648" spans="1:19" s="229" customFormat="1" x14ac:dyDescent="0.25">
      <c r="A648" s="227"/>
      <c r="B648" s="228"/>
      <c r="C648" s="228"/>
      <c r="D648" s="228"/>
      <c r="E648" s="228"/>
      <c r="F648" s="228"/>
      <c r="G648" s="228"/>
      <c r="H648" s="228"/>
      <c r="I648" s="228"/>
      <c r="J648" s="228"/>
      <c r="K648" s="228"/>
      <c r="L648" s="228"/>
      <c r="M648" s="228"/>
      <c r="N648" s="228"/>
      <c r="O648" s="228"/>
      <c r="P648" s="228"/>
      <c r="Q648" s="228"/>
      <c r="R648" s="228"/>
      <c r="S648" s="226"/>
    </row>
    <row r="649" spans="1:19" s="229" customFormat="1" x14ac:dyDescent="0.25">
      <c r="A649" s="227"/>
      <c r="B649" s="228"/>
      <c r="C649" s="228"/>
      <c r="D649" s="228"/>
      <c r="E649" s="228"/>
      <c r="F649" s="228"/>
      <c r="G649" s="228"/>
      <c r="H649" s="228"/>
      <c r="I649" s="228"/>
      <c r="J649" s="228"/>
      <c r="K649" s="228"/>
      <c r="L649" s="228"/>
      <c r="M649" s="228"/>
      <c r="N649" s="228"/>
      <c r="O649" s="228"/>
      <c r="P649" s="228"/>
      <c r="Q649" s="228"/>
      <c r="R649" s="228"/>
      <c r="S649" s="226"/>
    </row>
    <row r="650" spans="1:19" s="229" customFormat="1" x14ac:dyDescent="0.25">
      <c r="A650" s="227"/>
      <c r="B650" s="228"/>
      <c r="C650" s="228"/>
      <c r="D650" s="228"/>
      <c r="E650" s="228"/>
      <c r="F650" s="228"/>
      <c r="G650" s="228"/>
      <c r="H650" s="228"/>
      <c r="I650" s="228"/>
      <c r="J650" s="228"/>
      <c r="K650" s="228"/>
      <c r="L650" s="228"/>
      <c r="M650" s="228"/>
      <c r="N650" s="228"/>
      <c r="O650" s="228"/>
      <c r="P650" s="228"/>
      <c r="Q650" s="228"/>
      <c r="R650" s="228"/>
      <c r="S650" s="226"/>
    </row>
    <row r="651" spans="1:19" s="229" customFormat="1" x14ac:dyDescent="0.25">
      <c r="A651" s="227"/>
      <c r="B651" s="228"/>
      <c r="C651" s="228"/>
      <c r="D651" s="228"/>
      <c r="E651" s="228"/>
      <c r="F651" s="228"/>
      <c r="G651" s="228"/>
      <c r="H651" s="228"/>
      <c r="I651" s="228"/>
      <c r="J651" s="228"/>
      <c r="K651" s="228"/>
      <c r="L651" s="228"/>
      <c r="M651" s="228"/>
      <c r="N651" s="228"/>
      <c r="O651" s="228"/>
      <c r="P651" s="228"/>
      <c r="Q651" s="228"/>
      <c r="R651" s="228"/>
      <c r="S651" s="226"/>
    </row>
    <row r="652" spans="1:19" s="229" customFormat="1" x14ac:dyDescent="0.25">
      <c r="A652" s="227"/>
      <c r="B652" s="228"/>
      <c r="C652" s="228"/>
      <c r="D652" s="228"/>
      <c r="E652" s="228"/>
      <c r="F652" s="228"/>
      <c r="G652" s="228"/>
      <c r="H652" s="228"/>
      <c r="I652" s="228"/>
      <c r="J652" s="228"/>
      <c r="K652" s="228"/>
      <c r="L652" s="228"/>
      <c r="M652" s="228"/>
      <c r="N652" s="228"/>
      <c r="O652" s="228"/>
      <c r="P652" s="228"/>
      <c r="Q652" s="228"/>
      <c r="R652" s="228"/>
      <c r="S652" s="226"/>
    </row>
    <row r="653" spans="1:19" s="229" customFormat="1" x14ac:dyDescent="0.25">
      <c r="A653" s="227"/>
      <c r="B653" s="228"/>
      <c r="C653" s="228"/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28"/>
      <c r="O653" s="228"/>
      <c r="P653" s="228"/>
      <c r="Q653" s="228"/>
      <c r="R653" s="228"/>
      <c r="S653" s="226"/>
    </row>
    <row r="654" spans="1:19" s="229" customFormat="1" x14ac:dyDescent="0.25">
      <c r="A654" s="227"/>
      <c r="B654" s="228"/>
      <c r="C654" s="228"/>
      <c r="D654" s="228"/>
      <c r="E654" s="228"/>
      <c r="F654" s="228"/>
      <c r="G654" s="228"/>
      <c r="H654" s="228"/>
      <c r="I654" s="228"/>
      <c r="J654" s="228"/>
      <c r="K654" s="228"/>
      <c r="L654" s="228"/>
      <c r="M654" s="228"/>
      <c r="N654" s="228"/>
      <c r="O654" s="228"/>
      <c r="P654" s="228"/>
      <c r="Q654" s="228"/>
      <c r="R654" s="228"/>
      <c r="S654" s="226"/>
    </row>
    <row r="655" spans="1:19" s="229" customFormat="1" x14ac:dyDescent="0.25">
      <c r="A655" s="227"/>
      <c r="B655" s="228"/>
      <c r="C655" s="228"/>
      <c r="D655" s="228"/>
      <c r="E655" s="228"/>
      <c r="F655" s="228"/>
      <c r="G655" s="228"/>
      <c r="H655" s="228"/>
      <c r="I655" s="228"/>
      <c r="J655" s="228"/>
      <c r="K655" s="228"/>
      <c r="L655" s="228"/>
      <c r="M655" s="228"/>
      <c r="N655" s="228"/>
      <c r="O655" s="228"/>
      <c r="P655" s="228"/>
      <c r="Q655" s="228"/>
      <c r="R655" s="228"/>
      <c r="S655" s="226"/>
    </row>
    <row r="656" spans="1:19" s="229" customFormat="1" x14ac:dyDescent="0.25">
      <c r="A656" s="227"/>
      <c r="B656" s="228"/>
      <c r="C656" s="228"/>
      <c r="D656" s="228"/>
      <c r="E656" s="228"/>
      <c r="F656" s="228"/>
      <c r="G656" s="228"/>
      <c r="H656" s="228"/>
      <c r="I656" s="228"/>
      <c r="J656" s="228"/>
      <c r="K656" s="228"/>
      <c r="L656" s="228"/>
      <c r="M656" s="228"/>
      <c r="N656" s="228"/>
      <c r="O656" s="228"/>
      <c r="P656" s="228"/>
      <c r="Q656" s="228"/>
      <c r="R656" s="228"/>
      <c r="S656" s="226"/>
    </row>
    <row r="657" spans="1:19" s="229" customFormat="1" x14ac:dyDescent="0.25">
      <c r="A657" s="227"/>
      <c r="B657" s="228"/>
      <c r="C657" s="228"/>
      <c r="D657" s="228"/>
      <c r="E657" s="228"/>
      <c r="F657" s="228"/>
      <c r="G657" s="228"/>
      <c r="H657" s="228"/>
      <c r="I657" s="228"/>
      <c r="J657" s="228"/>
      <c r="K657" s="228"/>
      <c r="L657" s="228"/>
      <c r="M657" s="228"/>
      <c r="N657" s="228"/>
      <c r="O657" s="228"/>
      <c r="P657" s="228"/>
      <c r="Q657" s="228"/>
      <c r="R657" s="228"/>
      <c r="S657" s="226"/>
    </row>
    <row r="658" spans="1:19" s="229" customFormat="1" x14ac:dyDescent="0.25">
      <c r="A658" s="227"/>
      <c r="B658" s="228"/>
      <c r="C658" s="228"/>
      <c r="D658" s="228"/>
      <c r="E658" s="228"/>
      <c r="F658" s="228"/>
      <c r="G658" s="228"/>
      <c r="H658" s="228"/>
      <c r="I658" s="228"/>
      <c r="J658" s="228"/>
      <c r="K658" s="228"/>
      <c r="L658" s="228"/>
      <c r="M658" s="228"/>
      <c r="N658" s="228"/>
      <c r="O658" s="228"/>
      <c r="P658" s="228"/>
      <c r="Q658" s="228"/>
      <c r="R658" s="228"/>
      <c r="S658" s="226"/>
    </row>
    <row r="659" spans="1:19" s="229" customFormat="1" x14ac:dyDescent="0.25">
      <c r="A659" s="227"/>
      <c r="B659" s="228"/>
      <c r="C659" s="228"/>
      <c r="D659" s="228"/>
      <c r="E659" s="228"/>
      <c r="F659" s="228"/>
      <c r="G659" s="228"/>
      <c r="H659" s="228"/>
      <c r="I659" s="228"/>
      <c r="J659" s="228"/>
      <c r="K659" s="228"/>
      <c r="L659" s="228"/>
      <c r="M659" s="228"/>
      <c r="N659" s="228"/>
      <c r="O659" s="228"/>
      <c r="P659" s="228"/>
      <c r="Q659" s="228"/>
      <c r="R659" s="228"/>
      <c r="S659" s="226"/>
    </row>
    <row r="660" spans="1:19" s="229" customFormat="1" x14ac:dyDescent="0.25">
      <c r="A660" s="227"/>
      <c r="B660" s="228"/>
      <c r="C660" s="228"/>
      <c r="D660" s="228"/>
      <c r="E660" s="228"/>
      <c r="F660" s="228"/>
      <c r="G660" s="228"/>
      <c r="H660" s="228"/>
      <c r="I660" s="228"/>
      <c r="J660" s="228"/>
      <c r="K660" s="228"/>
      <c r="L660" s="228"/>
      <c r="M660" s="228"/>
      <c r="N660" s="228"/>
      <c r="O660" s="228"/>
      <c r="P660" s="228"/>
      <c r="Q660" s="228"/>
      <c r="R660" s="228"/>
      <c r="S660" s="226"/>
    </row>
    <row r="661" spans="1:19" s="229" customFormat="1" x14ac:dyDescent="0.25">
      <c r="A661" s="227"/>
      <c r="B661" s="228"/>
      <c r="C661" s="228"/>
      <c r="D661" s="228"/>
      <c r="E661" s="228"/>
      <c r="F661" s="228"/>
      <c r="G661" s="228"/>
      <c r="H661" s="228"/>
      <c r="I661" s="228"/>
      <c r="J661" s="228"/>
      <c r="K661" s="228"/>
      <c r="L661" s="228"/>
      <c r="M661" s="228"/>
      <c r="N661" s="228"/>
      <c r="O661" s="228"/>
      <c r="P661" s="228"/>
      <c r="Q661" s="228"/>
      <c r="R661" s="228"/>
      <c r="S661" s="226"/>
    </row>
    <row r="662" spans="1:19" s="229" customFormat="1" x14ac:dyDescent="0.25">
      <c r="A662" s="227"/>
      <c r="B662" s="228"/>
      <c r="C662" s="228"/>
      <c r="D662" s="228"/>
      <c r="E662" s="228"/>
      <c r="F662" s="228"/>
      <c r="G662" s="228"/>
      <c r="H662" s="228"/>
      <c r="I662" s="228"/>
      <c r="J662" s="228"/>
      <c r="K662" s="228"/>
      <c r="L662" s="228"/>
      <c r="M662" s="228"/>
      <c r="N662" s="228"/>
      <c r="O662" s="228"/>
      <c r="P662" s="228"/>
      <c r="Q662" s="228"/>
      <c r="R662" s="228"/>
      <c r="S662" s="226"/>
    </row>
    <row r="663" spans="1:19" s="229" customFormat="1" x14ac:dyDescent="0.25">
      <c r="A663" s="227"/>
      <c r="B663" s="228"/>
      <c r="C663" s="228"/>
      <c r="D663" s="228"/>
      <c r="E663" s="228"/>
      <c r="F663" s="228"/>
      <c r="G663" s="228"/>
      <c r="H663" s="228"/>
      <c r="I663" s="228"/>
      <c r="J663" s="228"/>
      <c r="K663" s="228"/>
      <c r="L663" s="228"/>
      <c r="M663" s="228"/>
      <c r="N663" s="228"/>
      <c r="O663" s="228"/>
      <c r="P663" s="228"/>
      <c r="Q663" s="228"/>
      <c r="R663" s="228"/>
      <c r="S663" s="226"/>
    </row>
    <row r="664" spans="1:19" s="229" customFormat="1" x14ac:dyDescent="0.25">
      <c r="A664" s="227"/>
      <c r="B664" s="228"/>
      <c r="C664" s="228"/>
      <c r="D664" s="228"/>
      <c r="E664" s="228"/>
      <c r="F664" s="228"/>
      <c r="G664" s="228"/>
      <c r="H664" s="228"/>
      <c r="I664" s="228"/>
      <c r="J664" s="228"/>
      <c r="K664" s="228"/>
      <c r="L664" s="228"/>
      <c r="M664" s="228"/>
      <c r="N664" s="228"/>
      <c r="O664" s="228"/>
      <c r="P664" s="228"/>
      <c r="Q664" s="228"/>
      <c r="R664" s="228"/>
      <c r="S664" s="226"/>
    </row>
    <row r="665" spans="1:19" s="229" customFormat="1" x14ac:dyDescent="0.25">
      <c r="A665" s="227"/>
      <c r="B665" s="228"/>
      <c r="C665" s="228"/>
      <c r="D665" s="228"/>
      <c r="E665" s="228"/>
      <c r="F665" s="228"/>
      <c r="G665" s="228"/>
      <c r="H665" s="228"/>
      <c r="I665" s="228"/>
      <c r="J665" s="228"/>
      <c r="K665" s="228"/>
      <c r="L665" s="228"/>
      <c r="M665" s="228"/>
      <c r="N665" s="228"/>
      <c r="O665" s="228"/>
      <c r="P665" s="228"/>
      <c r="Q665" s="228"/>
      <c r="R665" s="228"/>
      <c r="S665" s="226"/>
    </row>
    <row r="666" spans="1:19" s="229" customFormat="1" x14ac:dyDescent="0.25">
      <c r="A666" s="227"/>
      <c r="B666" s="228"/>
      <c r="C666" s="228"/>
      <c r="D666" s="228"/>
      <c r="E666" s="228"/>
      <c r="F666" s="228"/>
      <c r="G666" s="228"/>
      <c r="H666" s="228"/>
      <c r="I666" s="228"/>
      <c r="J666" s="228"/>
      <c r="K666" s="228"/>
      <c r="L666" s="228"/>
      <c r="M666" s="228"/>
      <c r="N666" s="228"/>
      <c r="O666" s="228"/>
      <c r="P666" s="228"/>
      <c r="Q666" s="228"/>
      <c r="R666" s="228"/>
      <c r="S666" s="226"/>
    </row>
    <row r="667" spans="1:19" s="229" customFormat="1" x14ac:dyDescent="0.25">
      <c r="A667" s="227"/>
      <c r="B667" s="228"/>
      <c r="C667" s="228"/>
      <c r="D667" s="228"/>
      <c r="E667" s="228"/>
      <c r="F667" s="228"/>
      <c r="G667" s="228"/>
      <c r="H667" s="228"/>
      <c r="I667" s="228"/>
      <c r="J667" s="228"/>
      <c r="K667" s="228"/>
      <c r="L667" s="228"/>
      <c r="M667" s="228"/>
      <c r="N667" s="228"/>
      <c r="O667" s="228"/>
      <c r="P667" s="228"/>
      <c r="Q667" s="228"/>
      <c r="R667" s="228"/>
      <c r="S667" s="226"/>
    </row>
    <row r="668" spans="1:19" s="229" customFormat="1" x14ac:dyDescent="0.25">
      <c r="A668" s="227"/>
      <c r="B668" s="228"/>
      <c r="C668" s="228"/>
      <c r="D668" s="228"/>
      <c r="E668" s="228"/>
      <c r="F668" s="228"/>
      <c r="G668" s="228"/>
      <c r="H668" s="228"/>
      <c r="I668" s="228"/>
      <c r="J668" s="228"/>
      <c r="K668" s="228"/>
      <c r="L668" s="228"/>
      <c r="M668" s="228"/>
      <c r="N668" s="228"/>
      <c r="O668" s="228"/>
      <c r="P668" s="228"/>
      <c r="Q668" s="228"/>
      <c r="R668" s="228"/>
      <c r="S668" s="226"/>
    </row>
    <row r="669" spans="1:19" s="229" customFormat="1" x14ac:dyDescent="0.25">
      <c r="A669" s="227"/>
      <c r="B669" s="228"/>
      <c r="C669" s="228"/>
      <c r="D669" s="228"/>
      <c r="E669" s="228"/>
      <c r="F669" s="228"/>
      <c r="G669" s="228"/>
      <c r="H669" s="228"/>
      <c r="I669" s="228"/>
      <c r="J669" s="228"/>
      <c r="K669" s="228"/>
      <c r="L669" s="228"/>
      <c r="M669" s="228"/>
      <c r="N669" s="228"/>
      <c r="O669" s="228"/>
      <c r="P669" s="228"/>
      <c r="Q669" s="228"/>
      <c r="R669" s="228"/>
      <c r="S669" s="226"/>
    </row>
    <row r="670" spans="1:19" s="229" customFormat="1" x14ac:dyDescent="0.25">
      <c r="A670" s="227"/>
      <c r="B670" s="228"/>
      <c r="C670" s="228"/>
      <c r="D670" s="228"/>
      <c r="E670" s="228"/>
      <c r="F670" s="228"/>
      <c r="G670" s="228"/>
      <c r="H670" s="228"/>
      <c r="I670" s="228"/>
      <c r="J670" s="228"/>
      <c r="K670" s="228"/>
      <c r="L670" s="228"/>
      <c r="M670" s="228"/>
      <c r="N670" s="228"/>
      <c r="O670" s="228"/>
      <c r="P670" s="228"/>
      <c r="Q670" s="228"/>
      <c r="R670" s="228"/>
      <c r="S670" s="226"/>
    </row>
    <row r="671" spans="1:19" s="229" customFormat="1" x14ac:dyDescent="0.25">
      <c r="A671" s="227"/>
      <c r="B671" s="228"/>
      <c r="C671" s="228"/>
      <c r="D671" s="228"/>
      <c r="E671" s="228"/>
      <c r="F671" s="228"/>
      <c r="G671" s="228"/>
      <c r="H671" s="228"/>
      <c r="I671" s="228"/>
      <c r="J671" s="228"/>
      <c r="K671" s="228"/>
      <c r="L671" s="228"/>
      <c r="M671" s="228"/>
      <c r="N671" s="228"/>
      <c r="O671" s="228"/>
      <c r="P671" s="228"/>
      <c r="Q671" s="228"/>
      <c r="R671" s="228"/>
      <c r="S671" s="226"/>
    </row>
    <row r="672" spans="1:19" s="229" customFormat="1" x14ac:dyDescent="0.25">
      <c r="A672" s="227"/>
      <c r="B672" s="228"/>
      <c r="C672" s="228"/>
      <c r="D672" s="228"/>
      <c r="E672" s="228"/>
      <c r="F672" s="228"/>
      <c r="G672" s="228"/>
      <c r="H672" s="228"/>
      <c r="I672" s="228"/>
      <c r="J672" s="228"/>
      <c r="K672" s="228"/>
      <c r="L672" s="228"/>
      <c r="M672" s="228"/>
      <c r="N672" s="228"/>
      <c r="O672" s="228"/>
      <c r="P672" s="228"/>
      <c r="Q672" s="228"/>
      <c r="R672" s="228"/>
      <c r="S672" s="226"/>
    </row>
    <row r="673" spans="1:19" s="229" customFormat="1" x14ac:dyDescent="0.25">
      <c r="A673" s="227"/>
      <c r="B673" s="228"/>
      <c r="C673" s="228"/>
      <c r="D673" s="228"/>
      <c r="E673" s="228"/>
      <c r="F673" s="228"/>
      <c r="G673" s="228"/>
      <c r="H673" s="228"/>
      <c r="I673" s="228"/>
      <c r="J673" s="228"/>
      <c r="K673" s="228"/>
      <c r="L673" s="228"/>
      <c r="M673" s="228"/>
      <c r="N673" s="228"/>
      <c r="O673" s="228"/>
      <c r="P673" s="228"/>
      <c r="Q673" s="228"/>
      <c r="R673" s="228"/>
      <c r="S673" s="226"/>
    </row>
    <row r="674" spans="1:19" s="229" customFormat="1" x14ac:dyDescent="0.25">
      <c r="A674" s="227"/>
      <c r="B674" s="228"/>
      <c r="C674" s="228"/>
      <c r="D674" s="228"/>
      <c r="E674" s="228"/>
      <c r="F674" s="228"/>
      <c r="G674" s="228"/>
      <c r="H674" s="228"/>
      <c r="I674" s="228"/>
      <c r="J674" s="228"/>
      <c r="K674" s="228"/>
      <c r="L674" s="228"/>
      <c r="M674" s="228"/>
      <c r="N674" s="228"/>
      <c r="O674" s="228"/>
      <c r="P674" s="228"/>
      <c r="Q674" s="228"/>
      <c r="R674" s="228"/>
      <c r="S674" s="226"/>
    </row>
    <row r="675" spans="1:19" s="229" customFormat="1" x14ac:dyDescent="0.25">
      <c r="A675" s="227"/>
      <c r="B675" s="228"/>
      <c r="C675" s="228"/>
      <c r="D675" s="228"/>
      <c r="E675" s="228"/>
      <c r="F675" s="228"/>
      <c r="G675" s="228"/>
      <c r="H675" s="228"/>
      <c r="I675" s="228"/>
      <c r="J675" s="228"/>
      <c r="K675" s="228"/>
      <c r="L675" s="228"/>
      <c r="M675" s="228"/>
      <c r="N675" s="228"/>
      <c r="O675" s="228"/>
      <c r="P675" s="228"/>
      <c r="Q675" s="228"/>
      <c r="R675" s="228"/>
      <c r="S675" s="226"/>
    </row>
    <row r="676" spans="1:19" s="229" customFormat="1" x14ac:dyDescent="0.25">
      <c r="A676" s="227"/>
      <c r="B676" s="228"/>
      <c r="C676" s="228"/>
      <c r="D676" s="228"/>
      <c r="E676" s="228"/>
      <c r="F676" s="228"/>
      <c r="G676" s="228"/>
      <c r="H676" s="228"/>
      <c r="I676" s="228"/>
      <c r="J676" s="228"/>
      <c r="K676" s="228"/>
      <c r="L676" s="228"/>
      <c r="M676" s="228"/>
      <c r="N676" s="228"/>
      <c r="O676" s="228"/>
      <c r="P676" s="228"/>
      <c r="Q676" s="228"/>
      <c r="R676" s="228"/>
      <c r="S676" s="226"/>
    </row>
    <row r="677" spans="1:19" s="229" customFormat="1" x14ac:dyDescent="0.25">
      <c r="A677" s="227"/>
      <c r="B677" s="228"/>
      <c r="C677" s="228"/>
      <c r="D677" s="228"/>
      <c r="E677" s="228"/>
      <c r="F677" s="228"/>
      <c r="G677" s="228"/>
      <c r="H677" s="228"/>
      <c r="I677" s="228"/>
      <c r="J677" s="228"/>
      <c r="K677" s="228"/>
      <c r="L677" s="228"/>
      <c r="M677" s="228"/>
      <c r="N677" s="228"/>
      <c r="O677" s="228"/>
      <c r="P677" s="228"/>
      <c r="Q677" s="228"/>
      <c r="R677" s="228"/>
      <c r="S677" s="226"/>
    </row>
    <row r="678" spans="1:19" s="229" customFormat="1" x14ac:dyDescent="0.25">
      <c r="A678" s="227"/>
      <c r="B678" s="228"/>
      <c r="C678" s="228"/>
      <c r="D678" s="228"/>
      <c r="E678" s="228"/>
      <c r="F678" s="228"/>
      <c r="G678" s="228"/>
      <c r="H678" s="228"/>
      <c r="I678" s="228"/>
      <c r="J678" s="228"/>
      <c r="K678" s="228"/>
      <c r="L678" s="228"/>
      <c r="M678" s="228"/>
      <c r="N678" s="228"/>
      <c r="O678" s="228"/>
      <c r="P678" s="228"/>
      <c r="Q678" s="228"/>
      <c r="R678" s="228"/>
      <c r="S678" s="226"/>
    </row>
    <row r="679" spans="1:19" s="229" customFormat="1" x14ac:dyDescent="0.25">
      <c r="A679" s="227"/>
      <c r="B679" s="228"/>
      <c r="C679" s="228"/>
      <c r="D679" s="228"/>
      <c r="E679" s="228"/>
      <c r="F679" s="228"/>
      <c r="G679" s="228"/>
      <c r="H679" s="228"/>
      <c r="I679" s="228"/>
      <c r="J679" s="228"/>
      <c r="K679" s="228"/>
      <c r="L679" s="228"/>
      <c r="M679" s="228"/>
      <c r="N679" s="228"/>
      <c r="O679" s="228"/>
      <c r="P679" s="228"/>
      <c r="Q679" s="228"/>
      <c r="R679" s="228"/>
      <c r="S679" s="226"/>
    </row>
    <row r="680" spans="1:19" s="229" customFormat="1" x14ac:dyDescent="0.25">
      <c r="A680" s="227"/>
      <c r="B680" s="228"/>
      <c r="C680" s="228"/>
      <c r="D680" s="228"/>
      <c r="E680" s="228"/>
      <c r="F680" s="228"/>
      <c r="G680" s="228"/>
      <c r="H680" s="228"/>
      <c r="I680" s="228"/>
      <c r="J680" s="228"/>
      <c r="K680" s="228"/>
      <c r="L680" s="228"/>
      <c r="M680" s="228"/>
      <c r="N680" s="228"/>
      <c r="O680" s="228"/>
      <c r="P680" s="228"/>
      <c r="Q680" s="228"/>
      <c r="R680" s="228"/>
      <c r="S680" s="226"/>
    </row>
    <row r="681" spans="1:19" s="229" customFormat="1" x14ac:dyDescent="0.25">
      <c r="A681" s="227"/>
      <c r="B681" s="228"/>
      <c r="C681" s="228"/>
      <c r="D681" s="228"/>
      <c r="E681" s="228"/>
      <c r="F681" s="228"/>
      <c r="G681" s="228"/>
      <c r="H681" s="228"/>
      <c r="I681" s="228"/>
      <c r="J681" s="228"/>
      <c r="K681" s="228"/>
      <c r="L681" s="228"/>
      <c r="M681" s="228"/>
      <c r="N681" s="228"/>
      <c r="O681" s="228"/>
      <c r="P681" s="228"/>
      <c r="Q681" s="228"/>
      <c r="R681" s="228"/>
      <c r="S681" s="226"/>
    </row>
    <row r="682" spans="1:19" s="229" customFormat="1" x14ac:dyDescent="0.25">
      <c r="A682" s="227"/>
      <c r="B682" s="228"/>
      <c r="C682" s="228"/>
      <c r="D682" s="228"/>
      <c r="E682" s="228"/>
      <c r="F682" s="228"/>
      <c r="G682" s="228"/>
      <c r="H682" s="228"/>
      <c r="I682" s="228"/>
      <c r="J682" s="228"/>
      <c r="K682" s="228"/>
      <c r="L682" s="228"/>
      <c r="M682" s="228"/>
      <c r="N682" s="228"/>
      <c r="O682" s="228"/>
      <c r="P682" s="228"/>
      <c r="Q682" s="228"/>
      <c r="R682" s="228"/>
      <c r="S682" s="226"/>
    </row>
    <row r="683" spans="1:19" s="229" customFormat="1" x14ac:dyDescent="0.25">
      <c r="A683" s="227"/>
      <c r="B683" s="228"/>
      <c r="C683" s="228"/>
      <c r="D683" s="228"/>
      <c r="E683" s="228"/>
      <c r="F683" s="228"/>
      <c r="G683" s="228"/>
      <c r="H683" s="228"/>
      <c r="I683" s="228"/>
      <c r="J683" s="228"/>
      <c r="K683" s="228"/>
      <c r="L683" s="228"/>
      <c r="M683" s="228"/>
      <c r="N683" s="228"/>
      <c r="O683" s="228"/>
      <c r="P683" s="228"/>
      <c r="Q683" s="228"/>
      <c r="R683" s="228"/>
      <c r="S683" s="226"/>
    </row>
    <row r="684" spans="1:19" s="229" customFormat="1" x14ac:dyDescent="0.25">
      <c r="A684" s="227"/>
      <c r="B684" s="228"/>
      <c r="C684" s="228"/>
      <c r="D684" s="228"/>
      <c r="E684" s="228"/>
      <c r="F684" s="228"/>
      <c r="G684" s="228"/>
      <c r="H684" s="228"/>
      <c r="I684" s="228"/>
      <c r="J684" s="228"/>
      <c r="K684" s="228"/>
      <c r="L684" s="228"/>
      <c r="M684" s="228"/>
      <c r="N684" s="228"/>
      <c r="O684" s="228"/>
      <c r="P684" s="228"/>
      <c r="Q684" s="228"/>
      <c r="R684" s="228"/>
      <c r="S684" s="226"/>
    </row>
    <row r="685" spans="1:19" s="229" customFormat="1" x14ac:dyDescent="0.25">
      <c r="A685" s="227"/>
      <c r="B685" s="228"/>
      <c r="C685" s="228"/>
      <c r="D685" s="228"/>
      <c r="E685" s="228"/>
      <c r="F685" s="228"/>
      <c r="G685" s="228"/>
      <c r="H685" s="228"/>
      <c r="I685" s="228"/>
      <c r="J685" s="228"/>
      <c r="K685" s="228"/>
      <c r="L685" s="228"/>
      <c r="M685" s="228"/>
      <c r="N685" s="228"/>
      <c r="O685" s="228"/>
      <c r="P685" s="228"/>
      <c r="Q685" s="228"/>
      <c r="R685" s="228"/>
      <c r="S685" s="226"/>
    </row>
    <row r="686" spans="1:19" s="229" customFormat="1" x14ac:dyDescent="0.25">
      <c r="A686" s="227"/>
      <c r="B686" s="228"/>
      <c r="C686" s="228"/>
      <c r="D686" s="228"/>
      <c r="E686" s="228"/>
      <c r="F686" s="228"/>
      <c r="G686" s="228"/>
      <c r="H686" s="228"/>
      <c r="I686" s="228"/>
      <c r="J686" s="228"/>
      <c r="K686" s="228"/>
      <c r="L686" s="228"/>
      <c r="M686" s="228"/>
      <c r="N686" s="228"/>
      <c r="O686" s="228"/>
      <c r="P686" s="228"/>
      <c r="Q686" s="228"/>
      <c r="R686" s="228"/>
      <c r="S686" s="226"/>
    </row>
    <row r="687" spans="1:19" s="229" customFormat="1" x14ac:dyDescent="0.25">
      <c r="A687" s="227"/>
      <c r="B687" s="228"/>
      <c r="C687" s="228"/>
      <c r="D687" s="228"/>
      <c r="E687" s="228"/>
      <c r="F687" s="228"/>
      <c r="G687" s="228"/>
      <c r="H687" s="228"/>
      <c r="I687" s="228"/>
      <c r="J687" s="228"/>
      <c r="K687" s="228"/>
      <c r="L687" s="228"/>
      <c r="M687" s="228"/>
      <c r="N687" s="228"/>
      <c r="O687" s="228"/>
      <c r="P687" s="228"/>
      <c r="Q687" s="228"/>
      <c r="R687" s="228"/>
      <c r="S687" s="226"/>
    </row>
    <row r="688" spans="1:19" s="229" customFormat="1" x14ac:dyDescent="0.25">
      <c r="A688" s="227"/>
      <c r="B688" s="228"/>
      <c r="C688" s="228"/>
      <c r="D688" s="228"/>
      <c r="E688" s="228"/>
      <c r="F688" s="228"/>
      <c r="G688" s="228"/>
      <c r="H688" s="228"/>
      <c r="I688" s="228"/>
      <c r="J688" s="228"/>
      <c r="K688" s="228"/>
      <c r="L688" s="228"/>
      <c r="M688" s="228"/>
      <c r="N688" s="228"/>
      <c r="O688" s="228"/>
      <c r="P688" s="228"/>
      <c r="Q688" s="228"/>
      <c r="R688" s="228"/>
      <c r="S688" s="226"/>
    </row>
    <row r="689" spans="1:19" s="229" customFormat="1" x14ac:dyDescent="0.25">
      <c r="A689" s="227"/>
      <c r="B689" s="228"/>
      <c r="C689" s="228"/>
      <c r="D689" s="228"/>
      <c r="E689" s="228"/>
      <c r="F689" s="228"/>
      <c r="G689" s="228"/>
      <c r="H689" s="228"/>
      <c r="I689" s="228"/>
      <c r="J689" s="228"/>
      <c r="K689" s="228"/>
      <c r="L689" s="228"/>
      <c r="M689" s="228"/>
      <c r="N689" s="228"/>
      <c r="O689" s="228"/>
      <c r="P689" s="228"/>
      <c r="Q689" s="228"/>
      <c r="R689" s="228"/>
      <c r="S689" s="226"/>
    </row>
    <row r="690" spans="1:19" s="229" customFormat="1" x14ac:dyDescent="0.25">
      <c r="A690" s="227"/>
      <c r="B690" s="228"/>
      <c r="C690" s="228"/>
      <c r="D690" s="228"/>
      <c r="E690" s="228"/>
      <c r="F690" s="228"/>
      <c r="G690" s="228"/>
      <c r="H690" s="228"/>
      <c r="I690" s="228"/>
      <c r="J690" s="228"/>
      <c r="K690" s="228"/>
      <c r="L690" s="228"/>
      <c r="M690" s="228"/>
      <c r="N690" s="228"/>
      <c r="O690" s="228"/>
      <c r="P690" s="228"/>
      <c r="Q690" s="228"/>
      <c r="R690" s="228"/>
      <c r="S690" s="226"/>
    </row>
    <row r="691" spans="1:19" s="229" customFormat="1" x14ac:dyDescent="0.25">
      <c r="A691" s="227"/>
      <c r="B691" s="228"/>
      <c r="C691" s="228"/>
      <c r="D691" s="228"/>
      <c r="E691" s="228"/>
      <c r="F691" s="228"/>
      <c r="G691" s="228"/>
      <c r="H691" s="228"/>
      <c r="I691" s="228"/>
      <c r="J691" s="228"/>
      <c r="K691" s="228"/>
      <c r="L691" s="228"/>
      <c r="M691" s="228"/>
      <c r="N691" s="228"/>
      <c r="O691" s="228"/>
      <c r="P691" s="228"/>
      <c r="Q691" s="228"/>
      <c r="R691" s="228"/>
      <c r="S691" s="226"/>
    </row>
    <row r="692" spans="1:19" s="229" customFormat="1" x14ac:dyDescent="0.25">
      <c r="A692" s="227"/>
      <c r="B692" s="228"/>
      <c r="C692" s="228"/>
      <c r="D692" s="228"/>
      <c r="E692" s="228"/>
      <c r="F692" s="228"/>
      <c r="G692" s="228"/>
      <c r="H692" s="228"/>
      <c r="I692" s="228"/>
      <c r="J692" s="228"/>
      <c r="K692" s="228"/>
      <c r="L692" s="228"/>
      <c r="M692" s="228"/>
      <c r="N692" s="228"/>
      <c r="O692" s="228"/>
      <c r="P692" s="228"/>
      <c r="Q692" s="228"/>
      <c r="R692" s="228"/>
      <c r="S692" s="226"/>
    </row>
    <row r="693" spans="1:19" s="229" customFormat="1" x14ac:dyDescent="0.25">
      <c r="A693" s="227"/>
      <c r="B693" s="228"/>
      <c r="C693" s="228"/>
      <c r="D693" s="228"/>
      <c r="E693" s="228"/>
      <c r="F693" s="228"/>
      <c r="G693" s="228"/>
      <c r="H693" s="228"/>
      <c r="I693" s="228"/>
      <c r="J693" s="228"/>
      <c r="K693" s="228"/>
      <c r="L693" s="228"/>
      <c r="M693" s="228"/>
      <c r="N693" s="228"/>
      <c r="O693" s="228"/>
      <c r="P693" s="228"/>
      <c r="Q693" s="228"/>
      <c r="R693" s="228"/>
      <c r="S693" s="226"/>
    </row>
    <row r="694" spans="1:19" s="229" customFormat="1" x14ac:dyDescent="0.25">
      <c r="A694" s="227"/>
      <c r="B694" s="228"/>
      <c r="C694" s="228"/>
      <c r="D694" s="228"/>
      <c r="E694" s="228"/>
      <c r="F694" s="228"/>
      <c r="G694" s="228"/>
      <c r="H694" s="228"/>
      <c r="I694" s="228"/>
      <c r="J694" s="228"/>
      <c r="K694" s="228"/>
      <c r="L694" s="228"/>
      <c r="M694" s="228"/>
      <c r="N694" s="228"/>
      <c r="O694" s="228"/>
      <c r="P694" s="228"/>
      <c r="Q694" s="228"/>
      <c r="R694" s="228"/>
      <c r="S694" s="226"/>
    </row>
    <row r="695" spans="1:19" s="229" customFormat="1" x14ac:dyDescent="0.25">
      <c r="A695" s="227"/>
      <c r="B695" s="228"/>
      <c r="C695" s="228"/>
      <c r="D695" s="228"/>
      <c r="E695" s="228"/>
      <c r="F695" s="228"/>
      <c r="G695" s="228"/>
      <c r="H695" s="228"/>
      <c r="I695" s="228"/>
      <c r="J695" s="228"/>
      <c r="K695" s="228"/>
      <c r="L695" s="228"/>
      <c r="M695" s="228"/>
      <c r="N695" s="228"/>
      <c r="O695" s="228"/>
      <c r="P695" s="228"/>
      <c r="Q695" s="228"/>
      <c r="R695" s="228"/>
      <c r="S695" s="226"/>
    </row>
    <row r="696" spans="1:19" s="229" customFormat="1" x14ac:dyDescent="0.25">
      <c r="A696" s="227"/>
      <c r="B696" s="228"/>
      <c r="C696" s="228"/>
      <c r="D696" s="228"/>
      <c r="E696" s="228"/>
      <c r="F696" s="228"/>
      <c r="G696" s="228"/>
      <c r="H696" s="228"/>
      <c r="I696" s="228"/>
      <c r="J696" s="228"/>
      <c r="K696" s="228"/>
      <c r="L696" s="228"/>
      <c r="M696" s="228"/>
      <c r="N696" s="228"/>
      <c r="O696" s="228"/>
      <c r="P696" s="228"/>
      <c r="Q696" s="228"/>
      <c r="R696" s="228"/>
      <c r="S696" s="226"/>
    </row>
    <row r="697" spans="1:19" s="229" customFormat="1" x14ac:dyDescent="0.25">
      <c r="A697" s="227"/>
      <c r="B697" s="228"/>
      <c r="C697" s="228"/>
      <c r="D697" s="228"/>
      <c r="E697" s="228"/>
      <c r="F697" s="228"/>
      <c r="G697" s="228"/>
      <c r="H697" s="228"/>
      <c r="I697" s="228"/>
      <c r="J697" s="228"/>
      <c r="K697" s="228"/>
      <c r="L697" s="228"/>
      <c r="M697" s="228"/>
      <c r="N697" s="228"/>
      <c r="O697" s="228"/>
      <c r="P697" s="228"/>
      <c r="Q697" s="228"/>
      <c r="R697" s="228"/>
      <c r="S697" s="226"/>
    </row>
    <row r="698" spans="1:19" s="229" customFormat="1" x14ac:dyDescent="0.25">
      <c r="A698" s="227"/>
      <c r="B698" s="228"/>
      <c r="C698" s="228"/>
      <c r="D698" s="228"/>
      <c r="E698" s="228"/>
      <c r="F698" s="228"/>
      <c r="G698" s="228"/>
      <c r="H698" s="228"/>
      <c r="I698" s="228"/>
      <c r="J698" s="228"/>
      <c r="K698" s="228"/>
      <c r="L698" s="228"/>
      <c r="M698" s="228"/>
      <c r="N698" s="228"/>
      <c r="O698" s="228"/>
      <c r="P698" s="228"/>
      <c r="Q698" s="228"/>
      <c r="R698" s="228"/>
      <c r="S698" s="226"/>
    </row>
    <row r="699" spans="1:19" s="229" customFormat="1" x14ac:dyDescent="0.25">
      <c r="A699" s="227"/>
      <c r="B699" s="228"/>
      <c r="C699" s="228"/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28"/>
      <c r="O699" s="228"/>
      <c r="P699" s="228"/>
      <c r="Q699" s="228"/>
      <c r="R699" s="228"/>
      <c r="S699" s="226"/>
    </row>
    <row r="700" spans="1:19" s="229" customFormat="1" x14ac:dyDescent="0.25">
      <c r="A700" s="227"/>
      <c r="B700" s="228"/>
      <c r="C700" s="228"/>
      <c r="D700" s="228"/>
      <c r="E700" s="228"/>
      <c r="F700" s="228"/>
      <c r="G700" s="228"/>
      <c r="H700" s="228"/>
      <c r="I700" s="228"/>
      <c r="J700" s="228"/>
      <c r="K700" s="228"/>
      <c r="L700" s="228"/>
      <c r="M700" s="228"/>
      <c r="N700" s="228"/>
      <c r="O700" s="228"/>
      <c r="P700" s="228"/>
      <c r="Q700" s="228"/>
      <c r="R700" s="228"/>
      <c r="S700" s="226"/>
    </row>
    <row r="701" spans="1:19" s="229" customFormat="1" x14ac:dyDescent="0.25">
      <c r="A701" s="227"/>
      <c r="B701" s="228"/>
      <c r="C701" s="228"/>
      <c r="D701" s="228"/>
      <c r="E701" s="228"/>
      <c r="F701" s="228"/>
      <c r="G701" s="228"/>
      <c r="H701" s="228"/>
      <c r="I701" s="228"/>
      <c r="J701" s="228"/>
      <c r="K701" s="228"/>
      <c r="L701" s="228"/>
      <c r="M701" s="228"/>
      <c r="N701" s="228"/>
      <c r="O701" s="228"/>
      <c r="P701" s="228"/>
      <c r="Q701" s="228"/>
      <c r="R701" s="228"/>
      <c r="S701" s="226"/>
    </row>
    <row r="702" spans="1:19" s="229" customFormat="1" x14ac:dyDescent="0.25">
      <c r="A702" s="227"/>
      <c r="B702" s="228"/>
      <c r="C702" s="228"/>
      <c r="D702" s="228"/>
      <c r="E702" s="228"/>
      <c r="F702" s="228"/>
      <c r="G702" s="228"/>
      <c r="H702" s="228"/>
      <c r="I702" s="228"/>
      <c r="J702" s="228"/>
      <c r="K702" s="228"/>
      <c r="L702" s="228"/>
      <c r="M702" s="228"/>
      <c r="N702" s="228"/>
      <c r="O702" s="228"/>
      <c r="P702" s="228"/>
      <c r="Q702" s="228"/>
      <c r="R702" s="228"/>
      <c r="S702" s="226"/>
    </row>
    <row r="703" spans="1:19" s="229" customFormat="1" x14ac:dyDescent="0.25">
      <c r="A703" s="227"/>
      <c r="B703" s="228"/>
      <c r="C703" s="228"/>
      <c r="D703" s="228"/>
      <c r="E703" s="228"/>
      <c r="F703" s="228"/>
      <c r="G703" s="228"/>
      <c r="H703" s="228"/>
      <c r="I703" s="228"/>
      <c r="J703" s="228"/>
      <c r="K703" s="228"/>
      <c r="L703" s="228"/>
      <c r="M703" s="228"/>
      <c r="N703" s="228"/>
      <c r="O703" s="228"/>
      <c r="P703" s="228"/>
      <c r="Q703" s="228"/>
      <c r="R703" s="228"/>
      <c r="S703" s="226"/>
    </row>
    <row r="704" spans="1:19" s="229" customFormat="1" x14ac:dyDescent="0.25">
      <c r="A704" s="227"/>
      <c r="B704" s="228"/>
      <c r="C704" s="228"/>
      <c r="D704" s="228"/>
      <c r="E704" s="228"/>
      <c r="F704" s="228"/>
      <c r="G704" s="228"/>
      <c r="H704" s="228"/>
      <c r="I704" s="228"/>
      <c r="J704" s="228"/>
      <c r="K704" s="228"/>
      <c r="L704" s="228"/>
      <c r="M704" s="228"/>
      <c r="N704" s="228"/>
      <c r="O704" s="228"/>
      <c r="P704" s="228"/>
      <c r="Q704" s="228"/>
      <c r="R704" s="228"/>
      <c r="S704" s="226"/>
    </row>
    <row r="705" spans="1:19" s="229" customFormat="1" x14ac:dyDescent="0.25">
      <c r="A705" s="227"/>
      <c r="B705" s="228"/>
      <c r="C705" s="228"/>
      <c r="D705" s="228"/>
      <c r="E705" s="228"/>
      <c r="F705" s="228"/>
      <c r="G705" s="228"/>
      <c r="H705" s="228"/>
      <c r="I705" s="228"/>
      <c r="J705" s="228"/>
      <c r="K705" s="228"/>
      <c r="L705" s="228"/>
      <c r="M705" s="228"/>
      <c r="N705" s="228"/>
      <c r="O705" s="228"/>
      <c r="P705" s="228"/>
      <c r="Q705" s="228"/>
      <c r="R705" s="228"/>
      <c r="S705" s="226"/>
    </row>
    <row r="706" spans="1:19" s="229" customFormat="1" x14ac:dyDescent="0.25">
      <c r="A706" s="227"/>
      <c r="B706" s="228"/>
      <c r="C706" s="228"/>
      <c r="D706" s="228"/>
      <c r="E706" s="228"/>
      <c r="F706" s="228"/>
      <c r="G706" s="228"/>
      <c r="H706" s="228"/>
      <c r="I706" s="228"/>
      <c r="J706" s="228"/>
      <c r="K706" s="228"/>
      <c r="L706" s="228"/>
      <c r="M706" s="228"/>
      <c r="N706" s="228"/>
      <c r="O706" s="228"/>
      <c r="P706" s="228"/>
      <c r="Q706" s="228"/>
      <c r="R706" s="228"/>
      <c r="S706" s="226"/>
    </row>
    <row r="707" spans="1:19" s="229" customFormat="1" x14ac:dyDescent="0.25">
      <c r="A707" s="227"/>
      <c r="B707" s="228"/>
      <c r="C707" s="228"/>
      <c r="D707" s="228"/>
      <c r="E707" s="228"/>
      <c r="F707" s="228"/>
      <c r="G707" s="228"/>
      <c r="H707" s="228"/>
      <c r="I707" s="228"/>
      <c r="J707" s="228"/>
      <c r="K707" s="228"/>
      <c r="L707" s="228"/>
      <c r="M707" s="228"/>
      <c r="N707" s="228"/>
      <c r="O707" s="228"/>
      <c r="P707" s="228"/>
      <c r="Q707" s="228"/>
      <c r="R707" s="228"/>
      <c r="S707" s="226"/>
    </row>
    <row r="708" spans="1:19" s="229" customFormat="1" x14ac:dyDescent="0.25">
      <c r="A708" s="227"/>
      <c r="B708" s="228"/>
      <c r="C708" s="228"/>
      <c r="D708" s="228"/>
      <c r="E708" s="228"/>
      <c r="F708" s="228"/>
      <c r="G708" s="228"/>
      <c r="H708" s="228"/>
      <c r="I708" s="228"/>
      <c r="J708" s="228"/>
      <c r="K708" s="228"/>
      <c r="L708" s="228"/>
      <c r="M708" s="228"/>
      <c r="N708" s="228"/>
      <c r="O708" s="228"/>
      <c r="P708" s="228"/>
      <c r="Q708" s="228"/>
      <c r="R708" s="228"/>
      <c r="S708" s="226"/>
    </row>
    <row r="709" spans="1:19" s="229" customFormat="1" x14ac:dyDescent="0.25">
      <c r="A709" s="227"/>
      <c r="B709" s="228"/>
      <c r="C709" s="228"/>
      <c r="D709" s="228"/>
      <c r="E709" s="228"/>
      <c r="F709" s="228"/>
      <c r="G709" s="228"/>
      <c r="H709" s="228"/>
      <c r="I709" s="228"/>
      <c r="J709" s="228"/>
      <c r="K709" s="228"/>
      <c r="L709" s="228"/>
      <c r="M709" s="228"/>
      <c r="N709" s="228"/>
      <c r="O709" s="228"/>
      <c r="P709" s="228"/>
      <c r="Q709" s="228"/>
      <c r="R709" s="228"/>
      <c r="S709" s="226"/>
    </row>
    <row r="710" spans="1:19" s="229" customFormat="1" x14ac:dyDescent="0.25">
      <c r="A710" s="227"/>
      <c r="B710" s="228"/>
      <c r="C710" s="228"/>
      <c r="D710" s="228"/>
      <c r="E710" s="228"/>
      <c r="F710" s="228"/>
      <c r="G710" s="228"/>
      <c r="H710" s="228"/>
      <c r="I710" s="228"/>
      <c r="J710" s="228"/>
      <c r="K710" s="228"/>
      <c r="L710" s="228"/>
      <c r="M710" s="228"/>
      <c r="N710" s="228"/>
      <c r="O710" s="228"/>
      <c r="P710" s="228"/>
      <c r="Q710" s="228"/>
      <c r="R710" s="228"/>
      <c r="S710" s="226"/>
    </row>
    <row r="711" spans="1:19" s="229" customFormat="1" x14ac:dyDescent="0.25">
      <c r="A711" s="227"/>
      <c r="B711" s="228"/>
      <c r="C711" s="228"/>
      <c r="D711" s="228"/>
      <c r="E711" s="228"/>
      <c r="F711" s="228"/>
      <c r="G711" s="228"/>
      <c r="H711" s="228"/>
      <c r="I711" s="228"/>
      <c r="J711" s="228"/>
      <c r="K711" s="228"/>
      <c r="L711" s="228"/>
      <c r="M711" s="228"/>
      <c r="N711" s="228"/>
      <c r="O711" s="228"/>
      <c r="P711" s="228"/>
      <c r="Q711" s="228"/>
      <c r="R711" s="228"/>
      <c r="S711" s="226"/>
    </row>
    <row r="712" spans="1:19" s="229" customFormat="1" x14ac:dyDescent="0.25">
      <c r="A712" s="227"/>
      <c r="B712" s="228"/>
      <c r="C712" s="228"/>
      <c r="D712" s="228"/>
      <c r="E712" s="228"/>
      <c r="F712" s="228"/>
      <c r="G712" s="228"/>
      <c r="H712" s="228"/>
      <c r="I712" s="228"/>
      <c r="J712" s="228"/>
      <c r="K712" s="228"/>
      <c r="L712" s="228"/>
      <c r="M712" s="228"/>
      <c r="N712" s="228"/>
      <c r="O712" s="228"/>
      <c r="P712" s="228"/>
      <c r="Q712" s="228"/>
      <c r="R712" s="228"/>
      <c r="S712" s="226"/>
    </row>
    <row r="713" spans="1:19" s="229" customFormat="1" x14ac:dyDescent="0.25">
      <c r="A713" s="227"/>
      <c r="B713" s="228"/>
      <c r="C713" s="228"/>
      <c r="D713" s="228"/>
      <c r="E713" s="228"/>
      <c r="F713" s="228"/>
      <c r="G713" s="228"/>
      <c r="H713" s="228"/>
      <c r="I713" s="228"/>
      <c r="J713" s="228"/>
      <c r="K713" s="228"/>
      <c r="L713" s="228"/>
      <c r="M713" s="228"/>
      <c r="N713" s="228"/>
      <c r="O713" s="228"/>
      <c r="P713" s="228"/>
      <c r="Q713" s="228"/>
      <c r="R713" s="228"/>
      <c r="S713" s="226"/>
    </row>
    <row r="714" spans="1:19" s="229" customFormat="1" x14ac:dyDescent="0.25">
      <c r="A714" s="227"/>
      <c r="B714" s="228"/>
      <c r="C714" s="228"/>
      <c r="D714" s="228"/>
      <c r="E714" s="228"/>
      <c r="F714" s="228"/>
      <c r="G714" s="228"/>
      <c r="H714" s="228"/>
      <c r="I714" s="228"/>
      <c r="J714" s="228"/>
      <c r="K714" s="228"/>
      <c r="L714" s="228"/>
      <c r="M714" s="228"/>
      <c r="N714" s="228"/>
      <c r="O714" s="228"/>
      <c r="P714" s="228"/>
      <c r="Q714" s="228"/>
      <c r="R714" s="228"/>
      <c r="S714" s="226"/>
    </row>
    <row r="715" spans="1:19" s="229" customFormat="1" x14ac:dyDescent="0.25">
      <c r="A715" s="227"/>
      <c r="B715" s="228"/>
      <c r="C715" s="228"/>
      <c r="D715" s="228"/>
      <c r="E715" s="228"/>
      <c r="F715" s="228"/>
      <c r="G715" s="228"/>
      <c r="H715" s="228"/>
      <c r="I715" s="228"/>
      <c r="J715" s="228"/>
      <c r="K715" s="228"/>
      <c r="L715" s="228"/>
      <c r="M715" s="228"/>
      <c r="N715" s="228"/>
      <c r="O715" s="228"/>
      <c r="P715" s="228"/>
      <c r="Q715" s="228"/>
      <c r="R715" s="228"/>
      <c r="S715" s="226"/>
    </row>
    <row r="716" spans="1:19" s="229" customFormat="1" x14ac:dyDescent="0.25">
      <c r="A716" s="227"/>
      <c r="B716" s="228"/>
      <c r="C716" s="228"/>
      <c r="D716" s="228"/>
      <c r="E716" s="228"/>
      <c r="F716" s="228"/>
      <c r="G716" s="228"/>
      <c r="H716" s="228"/>
      <c r="I716" s="228"/>
      <c r="J716" s="228"/>
      <c r="K716" s="228"/>
      <c r="L716" s="228"/>
      <c r="M716" s="228"/>
      <c r="N716" s="228"/>
      <c r="O716" s="228"/>
      <c r="P716" s="228"/>
      <c r="Q716" s="228"/>
      <c r="R716" s="228"/>
      <c r="S716" s="226"/>
    </row>
    <row r="717" spans="1:19" s="229" customFormat="1" x14ac:dyDescent="0.25">
      <c r="A717" s="227"/>
      <c r="B717" s="228"/>
      <c r="C717" s="228"/>
      <c r="D717" s="228"/>
      <c r="E717" s="228"/>
      <c r="F717" s="228"/>
      <c r="G717" s="228"/>
      <c r="H717" s="228"/>
      <c r="I717" s="228"/>
      <c r="J717" s="228"/>
      <c r="K717" s="228"/>
      <c r="L717" s="228"/>
      <c r="M717" s="228"/>
      <c r="N717" s="228"/>
      <c r="O717" s="228"/>
      <c r="P717" s="228"/>
      <c r="Q717" s="228"/>
      <c r="R717" s="228"/>
      <c r="S717" s="226"/>
    </row>
    <row r="718" spans="1:19" s="229" customFormat="1" x14ac:dyDescent="0.25">
      <c r="A718" s="227"/>
      <c r="B718" s="228"/>
      <c r="C718" s="228"/>
      <c r="D718" s="228"/>
      <c r="E718" s="228"/>
      <c r="F718" s="228"/>
      <c r="G718" s="228"/>
      <c r="H718" s="228"/>
      <c r="I718" s="228"/>
      <c r="J718" s="228"/>
      <c r="K718" s="228"/>
      <c r="L718" s="228"/>
      <c r="M718" s="228"/>
      <c r="N718" s="228"/>
      <c r="O718" s="228"/>
      <c r="P718" s="228"/>
      <c r="Q718" s="228"/>
      <c r="R718" s="228"/>
      <c r="S718" s="226"/>
    </row>
    <row r="719" spans="1:19" s="229" customFormat="1" x14ac:dyDescent="0.25">
      <c r="A719" s="227"/>
      <c r="B719" s="228"/>
      <c r="C719" s="228"/>
      <c r="D719" s="228"/>
      <c r="E719" s="228"/>
      <c r="F719" s="228"/>
      <c r="G719" s="228"/>
      <c r="H719" s="228"/>
      <c r="I719" s="228"/>
      <c r="J719" s="228"/>
      <c r="K719" s="228"/>
      <c r="L719" s="228"/>
      <c r="M719" s="228"/>
      <c r="N719" s="228"/>
      <c r="O719" s="228"/>
      <c r="P719" s="228"/>
      <c r="Q719" s="228"/>
      <c r="R719" s="228"/>
      <c r="S719" s="226"/>
    </row>
    <row r="720" spans="1:19" s="229" customFormat="1" x14ac:dyDescent="0.25">
      <c r="A720" s="227"/>
      <c r="B720" s="228"/>
      <c r="C720" s="228"/>
      <c r="D720" s="228"/>
      <c r="E720" s="228"/>
      <c r="F720" s="228"/>
      <c r="G720" s="228"/>
      <c r="H720" s="228"/>
      <c r="I720" s="228"/>
      <c r="J720" s="228"/>
      <c r="K720" s="228"/>
      <c r="L720" s="228"/>
      <c r="M720" s="228"/>
      <c r="N720" s="228"/>
      <c r="O720" s="228"/>
      <c r="P720" s="228"/>
      <c r="Q720" s="228"/>
      <c r="R720" s="228"/>
      <c r="S720" s="226"/>
    </row>
    <row r="721" spans="1:19" s="229" customFormat="1" x14ac:dyDescent="0.25">
      <c r="A721" s="227"/>
      <c r="B721" s="228"/>
      <c r="C721" s="228"/>
      <c r="D721" s="228"/>
      <c r="E721" s="228"/>
      <c r="F721" s="228"/>
      <c r="G721" s="228"/>
      <c r="H721" s="228"/>
      <c r="I721" s="228"/>
      <c r="J721" s="228"/>
      <c r="K721" s="228"/>
      <c r="L721" s="228"/>
      <c r="M721" s="228"/>
      <c r="N721" s="228"/>
      <c r="O721" s="228"/>
      <c r="P721" s="228"/>
      <c r="Q721" s="228"/>
      <c r="R721" s="228"/>
      <c r="S721" s="226"/>
    </row>
    <row r="722" spans="1:19" s="229" customFormat="1" x14ac:dyDescent="0.25">
      <c r="A722" s="227"/>
      <c r="B722" s="228"/>
      <c r="C722" s="228"/>
      <c r="D722" s="228"/>
      <c r="E722" s="228"/>
      <c r="F722" s="228"/>
      <c r="G722" s="228"/>
      <c r="H722" s="228"/>
      <c r="I722" s="228"/>
      <c r="J722" s="228"/>
      <c r="K722" s="228"/>
      <c r="L722" s="228"/>
      <c r="M722" s="228"/>
      <c r="N722" s="228"/>
      <c r="O722" s="228"/>
      <c r="P722" s="228"/>
      <c r="Q722" s="228"/>
      <c r="R722" s="228"/>
      <c r="S722" s="226"/>
    </row>
    <row r="723" spans="1:19" s="229" customFormat="1" x14ac:dyDescent="0.25">
      <c r="A723" s="227"/>
      <c r="B723" s="228"/>
      <c r="C723" s="228"/>
      <c r="D723" s="228"/>
      <c r="E723" s="228"/>
      <c r="F723" s="228"/>
      <c r="G723" s="228"/>
      <c r="H723" s="228"/>
      <c r="I723" s="228"/>
      <c r="J723" s="228"/>
      <c r="K723" s="228"/>
      <c r="L723" s="228"/>
      <c r="M723" s="228"/>
      <c r="N723" s="228"/>
      <c r="O723" s="228"/>
      <c r="P723" s="228"/>
      <c r="Q723" s="228"/>
      <c r="R723" s="228"/>
      <c r="S723" s="226"/>
    </row>
    <row r="724" spans="1:19" s="229" customFormat="1" x14ac:dyDescent="0.25">
      <c r="A724" s="227"/>
      <c r="B724" s="228"/>
      <c r="C724" s="228"/>
      <c r="D724" s="228"/>
      <c r="E724" s="228"/>
      <c r="F724" s="228"/>
      <c r="G724" s="228"/>
      <c r="H724" s="228"/>
      <c r="I724" s="228"/>
      <c r="J724" s="228"/>
      <c r="K724" s="228"/>
      <c r="L724" s="228"/>
      <c r="M724" s="228"/>
      <c r="N724" s="228"/>
      <c r="O724" s="228"/>
      <c r="P724" s="228"/>
      <c r="Q724" s="228"/>
      <c r="R724" s="228"/>
      <c r="S724" s="226"/>
    </row>
    <row r="725" spans="1:19" s="229" customFormat="1" x14ac:dyDescent="0.25">
      <c r="A725" s="227"/>
      <c r="B725" s="228"/>
      <c r="C725" s="228"/>
      <c r="D725" s="228"/>
      <c r="E725" s="228"/>
      <c r="F725" s="228"/>
      <c r="G725" s="228"/>
      <c r="H725" s="228"/>
      <c r="I725" s="228"/>
      <c r="J725" s="228"/>
      <c r="K725" s="228"/>
      <c r="L725" s="228"/>
      <c r="M725" s="228"/>
      <c r="N725" s="228"/>
      <c r="O725" s="228"/>
      <c r="P725" s="228"/>
      <c r="Q725" s="228"/>
      <c r="R725" s="228"/>
      <c r="S725" s="226"/>
    </row>
    <row r="726" spans="1:19" s="229" customFormat="1" x14ac:dyDescent="0.25">
      <c r="A726" s="227"/>
      <c r="B726" s="228"/>
      <c r="C726" s="228"/>
      <c r="D726" s="228"/>
      <c r="E726" s="228"/>
      <c r="F726" s="228"/>
      <c r="G726" s="228"/>
      <c r="H726" s="228"/>
      <c r="I726" s="228"/>
      <c r="J726" s="228"/>
      <c r="K726" s="228"/>
      <c r="L726" s="228"/>
      <c r="M726" s="228"/>
      <c r="N726" s="228"/>
      <c r="O726" s="228"/>
      <c r="P726" s="228"/>
      <c r="Q726" s="228"/>
      <c r="R726" s="228"/>
      <c r="S726" s="226"/>
    </row>
    <row r="727" spans="1:19" s="229" customFormat="1" x14ac:dyDescent="0.25">
      <c r="A727" s="227"/>
      <c r="B727" s="228"/>
      <c r="C727" s="228"/>
      <c r="D727" s="228"/>
      <c r="E727" s="228"/>
      <c r="F727" s="228"/>
      <c r="G727" s="228"/>
      <c r="H727" s="228"/>
      <c r="I727" s="228"/>
      <c r="J727" s="228"/>
      <c r="K727" s="228"/>
      <c r="L727" s="228"/>
      <c r="M727" s="228"/>
      <c r="N727" s="228"/>
      <c r="O727" s="228"/>
      <c r="P727" s="228"/>
      <c r="Q727" s="228"/>
      <c r="R727" s="228"/>
      <c r="S727" s="226"/>
    </row>
    <row r="728" spans="1:19" s="229" customFormat="1" x14ac:dyDescent="0.25">
      <c r="A728" s="227"/>
      <c r="B728" s="228"/>
      <c r="C728" s="228"/>
      <c r="D728" s="228"/>
      <c r="E728" s="228"/>
      <c r="F728" s="228"/>
      <c r="G728" s="228"/>
      <c r="H728" s="228"/>
      <c r="I728" s="228"/>
      <c r="J728" s="228"/>
      <c r="K728" s="228"/>
      <c r="L728" s="228"/>
      <c r="M728" s="228"/>
      <c r="N728" s="228"/>
      <c r="O728" s="228"/>
      <c r="P728" s="228"/>
      <c r="Q728" s="228"/>
      <c r="R728" s="228"/>
      <c r="S728" s="226"/>
    </row>
    <row r="729" spans="1:19" s="229" customFormat="1" x14ac:dyDescent="0.25">
      <c r="A729" s="227"/>
      <c r="B729" s="228"/>
      <c r="C729" s="228"/>
      <c r="D729" s="228"/>
      <c r="E729" s="228"/>
      <c r="F729" s="228"/>
      <c r="G729" s="228"/>
      <c r="H729" s="228"/>
      <c r="I729" s="228"/>
      <c r="J729" s="228"/>
      <c r="K729" s="228"/>
      <c r="L729" s="228"/>
      <c r="M729" s="228"/>
      <c r="N729" s="228"/>
      <c r="O729" s="228"/>
      <c r="P729" s="228"/>
      <c r="Q729" s="228"/>
      <c r="R729" s="228"/>
      <c r="S729" s="226"/>
    </row>
    <row r="730" spans="1:19" s="229" customFormat="1" x14ac:dyDescent="0.25">
      <c r="A730" s="227"/>
      <c r="B730" s="228"/>
      <c r="C730" s="228"/>
      <c r="D730" s="228"/>
      <c r="E730" s="228"/>
      <c r="F730" s="228"/>
      <c r="G730" s="228"/>
      <c r="H730" s="228"/>
      <c r="I730" s="228"/>
      <c r="J730" s="228"/>
      <c r="K730" s="228"/>
      <c r="L730" s="228"/>
      <c r="M730" s="228"/>
      <c r="N730" s="228"/>
      <c r="O730" s="228"/>
      <c r="P730" s="228"/>
      <c r="Q730" s="228"/>
      <c r="R730" s="228"/>
      <c r="S730" s="226"/>
    </row>
    <row r="731" spans="1:19" s="229" customFormat="1" x14ac:dyDescent="0.25">
      <c r="A731" s="227"/>
      <c r="B731" s="228"/>
      <c r="C731" s="228"/>
      <c r="D731" s="228"/>
      <c r="E731" s="228"/>
      <c r="F731" s="228"/>
      <c r="G731" s="228"/>
      <c r="H731" s="228"/>
      <c r="I731" s="228"/>
      <c r="J731" s="228"/>
      <c r="K731" s="228"/>
      <c r="L731" s="228"/>
      <c r="M731" s="228"/>
      <c r="N731" s="228"/>
      <c r="O731" s="228"/>
      <c r="P731" s="228"/>
      <c r="Q731" s="228"/>
      <c r="R731" s="228"/>
      <c r="S731" s="226"/>
    </row>
    <row r="732" spans="1:19" s="229" customFormat="1" x14ac:dyDescent="0.25">
      <c r="A732" s="227"/>
      <c r="B732" s="228"/>
      <c r="C732" s="228"/>
      <c r="D732" s="228"/>
      <c r="E732" s="228"/>
      <c r="F732" s="228"/>
      <c r="G732" s="228"/>
      <c r="H732" s="228"/>
      <c r="I732" s="228"/>
      <c r="J732" s="228"/>
      <c r="K732" s="228"/>
      <c r="L732" s="228"/>
      <c r="M732" s="228"/>
      <c r="N732" s="228"/>
      <c r="O732" s="228"/>
      <c r="P732" s="228"/>
      <c r="Q732" s="228"/>
      <c r="R732" s="228"/>
      <c r="S732" s="226"/>
    </row>
    <row r="733" spans="1:19" s="229" customFormat="1" x14ac:dyDescent="0.25">
      <c r="A733" s="227"/>
      <c r="B733" s="228"/>
      <c r="C733" s="228"/>
      <c r="D733" s="228"/>
      <c r="E733" s="228"/>
      <c r="F733" s="228"/>
      <c r="G733" s="228"/>
      <c r="H733" s="228"/>
      <c r="I733" s="228"/>
      <c r="J733" s="228"/>
      <c r="K733" s="228"/>
      <c r="L733" s="228"/>
      <c r="M733" s="228"/>
      <c r="N733" s="228"/>
      <c r="O733" s="228"/>
      <c r="P733" s="228"/>
      <c r="Q733" s="228"/>
      <c r="R733" s="228"/>
      <c r="S733" s="226"/>
    </row>
    <row r="734" spans="1:19" s="229" customFormat="1" x14ac:dyDescent="0.25">
      <c r="A734" s="227"/>
      <c r="B734" s="228"/>
      <c r="C734" s="228"/>
      <c r="D734" s="228"/>
      <c r="E734" s="228"/>
      <c r="F734" s="228"/>
      <c r="G734" s="228"/>
      <c r="H734" s="228"/>
      <c r="I734" s="228"/>
      <c r="J734" s="228"/>
      <c r="K734" s="228"/>
      <c r="L734" s="228"/>
      <c r="M734" s="228"/>
      <c r="N734" s="228"/>
      <c r="O734" s="228"/>
      <c r="P734" s="228"/>
      <c r="Q734" s="228"/>
      <c r="R734" s="228"/>
      <c r="S734" s="226"/>
    </row>
    <row r="735" spans="1:19" s="229" customFormat="1" x14ac:dyDescent="0.25">
      <c r="A735" s="227"/>
      <c r="B735" s="228"/>
      <c r="C735" s="228"/>
      <c r="D735" s="228"/>
      <c r="E735" s="228"/>
      <c r="F735" s="228"/>
      <c r="G735" s="228"/>
      <c r="H735" s="228"/>
      <c r="I735" s="228"/>
      <c r="J735" s="228"/>
      <c r="K735" s="228"/>
      <c r="L735" s="228"/>
      <c r="M735" s="228"/>
      <c r="N735" s="228"/>
      <c r="O735" s="228"/>
      <c r="P735" s="228"/>
      <c r="Q735" s="228"/>
      <c r="R735" s="228"/>
      <c r="S735" s="226"/>
    </row>
    <row r="736" spans="1:19" s="229" customFormat="1" x14ac:dyDescent="0.25">
      <c r="A736" s="227"/>
      <c r="B736" s="228"/>
      <c r="C736" s="228"/>
      <c r="D736" s="228"/>
      <c r="E736" s="228"/>
      <c r="F736" s="228"/>
      <c r="G736" s="228"/>
      <c r="H736" s="228"/>
      <c r="I736" s="228"/>
      <c r="J736" s="228"/>
      <c r="K736" s="228"/>
      <c r="L736" s="228"/>
      <c r="M736" s="228"/>
      <c r="N736" s="228"/>
      <c r="O736" s="228"/>
      <c r="P736" s="228"/>
      <c r="Q736" s="228"/>
      <c r="R736" s="228"/>
      <c r="S736" s="226"/>
    </row>
    <row r="737" spans="1:19" s="229" customFormat="1" x14ac:dyDescent="0.25">
      <c r="A737" s="227"/>
      <c r="B737" s="228"/>
      <c r="C737" s="228"/>
      <c r="D737" s="228"/>
      <c r="E737" s="228"/>
      <c r="F737" s="228"/>
      <c r="G737" s="228"/>
      <c r="H737" s="228"/>
      <c r="I737" s="228"/>
      <c r="J737" s="228"/>
      <c r="K737" s="228"/>
      <c r="L737" s="228"/>
      <c r="M737" s="228"/>
      <c r="N737" s="228"/>
      <c r="O737" s="228"/>
      <c r="P737" s="228"/>
      <c r="Q737" s="228"/>
      <c r="R737" s="228"/>
      <c r="S737" s="226"/>
    </row>
    <row r="738" spans="1:19" s="229" customFormat="1" x14ac:dyDescent="0.25">
      <c r="A738" s="227"/>
      <c r="B738" s="228"/>
      <c r="C738" s="228"/>
      <c r="D738" s="228"/>
      <c r="E738" s="228"/>
      <c r="F738" s="228"/>
      <c r="G738" s="228"/>
      <c r="H738" s="228"/>
      <c r="I738" s="228"/>
      <c r="J738" s="228"/>
      <c r="K738" s="228"/>
      <c r="L738" s="228"/>
      <c r="M738" s="228"/>
      <c r="N738" s="228"/>
      <c r="O738" s="228"/>
      <c r="P738" s="228"/>
      <c r="Q738" s="228"/>
      <c r="R738" s="228"/>
      <c r="S738" s="226"/>
    </row>
    <row r="739" spans="1:19" s="229" customFormat="1" x14ac:dyDescent="0.25">
      <c r="A739" s="227"/>
      <c r="B739" s="228"/>
      <c r="C739" s="228"/>
      <c r="D739" s="228"/>
      <c r="E739" s="228"/>
      <c r="F739" s="228"/>
      <c r="G739" s="228"/>
      <c r="H739" s="228"/>
      <c r="I739" s="228"/>
      <c r="J739" s="228"/>
      <c r="K739" s="228"/>
      <c r="L739" s="228"/>
      <c r="M739" s="228"/>
      <c r="N739" s="228"/>
      <c r="O739" s="228"/>
      <c r="P739" s="228"/>
      <c r="Q739" s="228"/>
      <c r="R739" s="228"/>
      <c r="S739" s="226"/>
    </row>
    <row r="740" spans="1:19" s="229" customFormat="1" x14ac:dyDescent="0.25">
      <c r="A740" s="227"/>
      <c r="B740" s="228"/>
      <c r="C740" s="228"/>
      <c r="D740" s="228"/>
      <c r="E740" s="228"/>
      <c r="F740" s="228"/>
      <c r="G740" s="228"/>
      <c r="H740" s="228"/>
      <c r="I740" s="228"/>
      <c r="J740" s="228"/>
      <c r="K740" s="228"/>
      <c r="L740" s="228"/>
      <c r="M740" s="228"/>
      <c r="N740" s="228"/>
      <c r="O740" s="228"/>
      <c r="P740" s="228"/>
      <c r="Q740" s="228"/>
      <c r="R740" s="228"/>
      <c r="S740" s="226"/>
    </row>
    <row r="741" spans="1:19" s="229" customFormat="1" x14ac:dyDescent="0.25">
      <c r="A741" s="227"/>
      <c r="B741" s="228"/>
      <c r="C741" s="228"/>
      <c r="D741" s="228"/>
      <c r="E741" s="228"/>
      <c r="F741" s="228"/>
      <c r="G741" s="228"/>
      <c r="H741" s="228"/>
      <c r="I741" s="228"/>
      <c r="J741" s="228"/>
      <c r="K741" s="228"/>
      <c r="L741" s="228"/>
      <c r="M741" s="228"/>
      <c r="N741" s="228"/>
      <c r="O741" s="228"/>
      <c r="P741" s="228"/>
      <c r="Q741" s="228"/>
      <c r="R741" s="228"/>
      <c r="S741" s="226"/>
    </row>
    <row r="742" spans="1:19" s="229" customFormat="1" x14ac:dyDescent="0.25">
      <c r="A742" s="227"/>
      <c r="B742" s="228"/>
      <c r="C742" s="228"/>
      <c r="D742" s="228"/>
      <c r="E742" s="228"/>
      <c r="F742" s="228"/>
      <c r="G742" s="228"/>
      <c r="H742" s="228"/>
      <c r="I742" s="228"/>
      <c r="J742" s="228"/>
      <c r="K742" s="228"/>
      <c r="L742" s="228"/>
      <c r="M742" s="228"/>
      <c r="N742" s="228"/>
      <c r="O742" s="228"/>
      <c r="P742" s="228"/>
      <c r="Q742" s="228"/>
      <c r="R742" s="228"/>
      <c r="S742" s="226"/>
    </row>
    <row r="743" spans="1:19" s="229" customFormat="1" x14ac:dyDescent="0.25">
      <c r="A743" s="227"/>
      <c r="B743" s="228"/>
      <c r="C743" s="228"/>
      <c r="D743" s="228"/>
      <c r="E743" s="228"/>
      <c r="F743" s="228"/>
      <c r="G743" s="228"/>
      <c r="H743" s="228"/>
      <c r="I743" s="228"/>
      <c r="J743" s="228"/>
      <c r="K743" s="228"/>
      <c r="L743" s="228"/>
      <c r="M743" s="228"/>
      <c r="N743" s="228"/>
      <c r="O743" s="228"/>
      <c r="P743" s="228"/>
      <c r="Q743" s="228"/>
      <c r="R743" s="228"/>
      <c r="S743" s="226"/>
    </row>
    <row r="744" spans="1:19" s="229" customFormat="1" x14ac:dyDescent="0.25">
      <c r="A744" s="227"/>
      <c r="B744" s="228"/>
      <c r="C744" s="228"/>
      <c r="D744" s="228"/>
      <c r="E744" s="228"/>
      <c r="F744" s="228"/>
      <c r="G744" s="228"/>
      <c r="H744" s="228"/>
      <c r="I744" s="228"/>
      <c r="J744" s="228"/>
      <c r="K744" s="228"/>
      <c r="L744" s="228"/>
      <c r="M744" s="228"/>
      <c r="N744" s="228"/>
      <c r="O744" s="228"/>
      <c r="P744" s="228"/>
      <c r="Q744" s="228"/>
      <c r="R744" s="228"/>
      <c r="S744" s="226"/>
    </row>
    <row r="745" spans="1:19" s="229" customFormat="1" x14ac:dyDescent="0.25">
      <c r="A745" s="227"/>
      <c r="B745" s="228"/>
      <c r="C745" s="228"/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28"/>
      <c r="O745" s="228"/>
      <c r="P745" s="228"/>
      <c r="Q745" s="228"/>
      <c r="R745" s="228"/>
      <c r="S745" s="226"/>
    </row>
    <row r="746" spans="1:19" s="229" customFormat="1" x14ac:dyDescent="0.25">
      <c r="A746" s="227"/>
      <c r="B746" s="228"/>
      <c r="C746" s="228"/>
      <c r="D746" s="228"/>
      <c r="E746" s="228"/>
      <c r="F746" s="228"/>
      <c r="G746" s="228"/>
      <c r="H746" s="228"/>
      <c r="I746" s="228"/>
      <c r="J746" s="228"/>
      <c r="K746" s="228"/>
      <c r="L746" s="228"/>
      <c r="M746" s="228"/>
      <c r="N746" s="228"/>
      <c r="O746" s="228"/>
      <c r="P746" s="228"/>
      <c r="Q746" s="228"/>
      <c r="R746" s="228"/>
      <c r="S746" s="226"/>
    </row>
    <row r="747" spans="1:19" s="229" customFormat="1" x14ac:dyDescent="0.25">
      <c r="A747" s="227"/>
      <c r="B747" s="228"/>
      <c r="C747" s="228"/>
      <c r="D747" s="228"/>
      <c r="E747" s="228"/>
      <c r="F747" s="228"/>
      <c r="G747" s="228"/>
      <c r="H747" s="228"/>
      <c r="I747" s="228"/>
      <c r="J747" s="228"/>
      <c r="K747" s="228"/>
      <c r="L747" s="228"/>
      <c r="M747" s="228"/>
      <c r="N747" s="228"/>
      <c r="O747" s="228"/>
      <c r="P747" s="228"/>
      <c r="Q747" s="228"/>
      <c r="R747" s="228"/>
      <c r="S747" s="226"/>
    </row>
    <row r="748" spans="1:19" s="229" customFormat="1" x14ac:dyDescent="0.25">
      <c r="A748" s="227"/>
      <c r="B748" s="228"/>
      <c r="C748" s="228"/>
      <c r="D748" s="228"/>
      <c r="E748" s="228"/>
      <c r="F748" s="228"/>
      <c r="G748" s="228"/>
      <c r="H748" s="228"/>
      <c r="I748" s="228"/>
      <c r="J748" s="228"/>
      <c r="K748" s="228"/>
      <c r="L748" s="228"/>
      <c r="M748" s="228"/>
      <c r="N748" s="228"/>
      <c r="O748" s="228"/>
      <c r="P748" s="228"/>
      <c r="Q748" s="228"/>
      <c r="R748" s="228"/>
      <c r="S748" s="226"/>
    </row>
    <row r="749" spans="1:19" s="229" customFormat="1" x14ac:dyDescent="0.25">
      <c r="A749" s="227"/>
      <c r="B749" s="228"/>
      <c r="C749" s="228"/>
      <c r="D749" s="228"/>
      <c r="E749" s="228"/>
      <c r="F749" s="228"/>
      <c r="G749" s="228"/>
      <c r="H749" s="228"/>
      <c r="I749" s="228"/>
      <c r="J749" s="228"/>
      <c r="K749" s="228"/>
      <c r="L749" s="228"/>
      <c r="M749" s="228"/>
      <c r="N749" s="228"/>
      <c r="O749" s="228"/>
      <c r="P749" s="228"/>
      <c r="Q749" s="228"/>
      <c r="R749" s="228"/>
      <c r="S749" s="226"/>
    </row>
    <row r="750" spans="1:19" s="229" customFormat="1" x14ac:dyDescent="0.25">
      <c r="A750" s="227"/>
      <c r="B750" s="228"/>
      <c r="C750" s="228"/>
      <c r="D750" s="228"/>
      <c r="E750" s="228"/>
      <c r="F750" s="228"/>
      <c r="G750" s="228"/>
      <c r="H750" s="228"/>
      <c r="I750" s="228"/>
      <c r="J750" s="228"/>
      <c r="K750" s="228"/>
      <c r="L750" s="228"/>
      <c r="M750" s="228"/>
      <c r="N750" s="228"/>
      <c r="O750" s="228"/>
      <c r="P750" s="228"/>
      <c r="Q750" s="228"/>
      <c r="R750" s="228"/>
      <c r="S750" s="226"/>
    </row>
    <row r="751" spans="1:19" s="229" customFormat="1" x14ac:dyDescent="0.25">
      <c r="A751" s="227"/>
      <c r="B751" s="228"/>
      <c r="C751" s="228"/>
      <c r="D751" s="228"/>
      <c r="E751" s="228"/>
      <c r="F751" s="228"/>
      <c r="G751" s="228"/>
      <c r="H751" s="228"/>
      <c r="I751" s="228"/>
      <c r="J751" s="228"/>
      <c r="K751" s="228"/>
      <c r="L751" s="228"/>
      <c r="M751" s="228"/>
      <c r="N751" s="228"/>
      <c r="O751" s="228"/>
      <c r="P751" s="228"/>
      <c r="Q751" s="228"/>
      <c r="R751" s="228"/>
      <c r="S751" s="226"/>
    </row>
    <row r="752" spans="1:19" s="229" customFormat="1" x14ac:dyDescent="0.25">
      <c r="A752" s="227"/>
      <c r="B752" s="228"/>
      <c r="C752" s="228"/>
      <c r="D752" s="228"/>
      <c r="E752" s="228"/>
      <c r="F752" s="228"/>
      <c r="G752" s="228"/>
      <c r="H752" s="228"/>
      <c r="I752" s="228"/>
      <c r="J752" s="228"/>
      <c r="K752" s="228"/>
      <c r="L752" s="228"/>
      <c r="M752" s="228"/>
      <c r="N752" s="228"/>
      <c r="O752" s="228"/>
      <c r="P752" s="228"/>
      <c r="Q752" s="228"/>
      <c r="R752" s="228"/>
      <c r="S752" s="226"/>
    </row>
    <row r="753" spans="1:19" s="229" customFormat="1" x14ac:dyDescent="0.25">
      <c r="A753" s="227"/>
      <c r="B753" s="228"/>
      <c r="C753" s="228"/>
      <c r="D753" s="228"/>
      <c r="E753" s="228"/>
      <c r="F753" s="228"/>
      <c r="G753" s="228"/>
      <c r="H753" s="228"/>
      <c r="I753" s="228"/>
      <c r="J753" s="228"/>
      <c r="K753" s="228"/>
      <c r="L753" s="228"/>
      <c r="M753" s="228"/>
      <c r="N753" s="228"/>
      <c r="O753" s="228"/>
      <c r="P753" s="228"/>
      <c r="Q753" s="228"/>
      <c r="R753" s="228"/>
      <c r="S753" s="226"/>
    </row>
    <row r="754" spans="1:19" s="229" customFormat="1" x14ac:dyDescent="0.25">
      <c r="A754" s="227"/>
      <c r="B754" s="228"/>
      <c r="C754" s="228"/>
      <c r="D754" s="228"/>
      <c r="E754" s="228"/>
      <c r="F754" s="228"/>
      <c r="G754" s="228"/>
      <c r="H754" s="228"/>
      <c r="I754" s="228"/>
      <c r="J754" s="228"/>
      <c r="K754" s="228"/>
      <c r="L754" s="228"/>
      <c r="M754" s="228"/>
      <c r="N754" s="228"/>
      <c r="O754" s="228"/>
      <c r="P754" s="228"/>
      <c r="Q754" s="228"/>
      <c r="R754" s="228"/>
      <c r="S754" s="226"/>
    </row>
    <row r="755" spans="1:19" s="229" customFormat="1" x14ac:dyDescent="0.25">
      <c r="A755" s="227"/>
      <c r="B755" s="228"/>
      <c r="C755" s="228"/>
      <c r="D755" s="228"/>
      <c r="E755" s="228"/>
      <c r="F755" s="228"/>
      <c r="G755" s="228"/>
      <c r="H755" s="228"/>
      <c r="I755" s="228"/>
      <c r="J755" s="228"/>
      <c r="K755" s="228"/>
      <c r="L755" s="228"/>
      <c r="M755" s="228"/>
      <c r="N755" s="228"/>
      <c r="O755" s="228"/>
      <c r="P755" s="228"/>
      <c r="Q755" s="228"/>
      <c r="R755" s="228"/>
      <c r="S755" s="226"/>
    </row>
    <row r="756" spans="1:19" s="229" customFormat="1" x14ac:dyDescent="0.25">
      <c r="A756" s="227"/>
      <c r="B756" s="228"/>
      <c r="C756" s="228"/>
      <c r="D756" s="228"/>
      <c r="E756" s="228"/>
      <c r="F756" s="228"/>
      <c r="G756" s="228"/>
      <c r="H756" s="228"/>
      <c r="I756" s="228"/>
      <c r="J756" s="228"/>
      <c r="K756" s="228"/>
      <c r="L756" s="228"/>
      <c r="M756" s="228"/>
      <c r="N756" s="228"/>
      <c r="O756" s="228"/>
      <c r="P756" s="228"/>
      <c r="Q756" s="228"/>
      <c r="R756" s="228"/>
      <c r="S756" s="226"/>
    </row>
    <row r="757" spans="1:19" s="229" customFormat="1" x14ac:dyDescent="0.25">
      <c r="A757" s="227"/>
      <c r="B757" s="228"/>
      <c r="C757" s="228"/>
      <c r="D757" s="228"/>
      <c r="E757" s="228"/>
      <c r="F757" s="228"/>
      <c r="G757" s="228"/>
      <c r="H757" s="228"/>
      <c r="I757" s="228"/>
      <c r="J757" s="228"/>
      <c r="K757" s="228"/>
      <c r="L757" s="228"/>
      <c r="M757" s="228"/>
      <c r="N757" s="228"/>
      <c r="O757" s="228"/>
      <c r="P757" s="228"/>
      <c r="Q757" s="228"/>
      <c r="R757" s="228"/>
      <c r="S757" s="226"/>
    </row>
    <row r="758" spans="1:19" s="229" customFormat="1" x14ac:dyDescent="0.25">
      <c r="A758" s="227"/>
      <c r="B758" s="228"/>
      <c r="C758" s="228"/>
      <c r="D758" s="228"/>
      <c r="E758" s="228"/>
      <c r="F758" s="228"/>
      <c r="G758" s="228"/>
      <c r="H758" s="228"/>
      <c r="I758" s="228"/>
      <c r="J758" s="228"/>
      <c r="K758" s="228"/>
      <c r="L758" s="228"/>
      <c r="M758" s="228"/>
      <c r="N758" s="228"/>
      <c r="O758" s="228"/>
      <c r="P758" s="228"/>
      <c r="Q758" s="228"/>
      <c r="R758" s="228"/>
      <c r="S758" s="226"/>
    </row>
    <row r="759" spans="1:19" s="229" customFormat="1" x14ac:dyDescent="0.25">
      <c r="A759" s="227"/>
      <c r="B759" s="228"/>
      <c r="C759" s="228"/>
      <c r="D759" s="228"/>
      <c r="E759" s="228"/>
      <c r="F759" s="228"/>
      <c r="G759" s="228"/>
      <c r="H759" s="228"/>
      <c r="I759" s="228"/>
      <c r="J759" s="228"/>
      <c r="K759" s="228"/>
      <c r="L759" s="228"/>
      <c r="M759" s="228"/>
      <c r="N759" s="228"/>
      <c r="O759" s="228"/>
      <c r="P759" s="228"/>
      <c r="Q759" s="228"/>
      <c r="R759" s="228"/>
      <c r="S759" s="226"/>
    </row>
    <row r="760" spans="1:19" s="229" customFormat="1" x14ac:dyDescent="0.25">
      <c r="A760" s="227"/>
      <c r="B760" s="228"/>
      <c r="C760" s="228"/>
      <c r="D760" s="228"/>
      <c r="E760" s="228"/>
      <c r="F760" s="228"/>
      <c r="G760" s="228"/>
      <c r="H760" s="228"/>
      <c r="I760" s="228"/>
      <c r="J760" s="228"/>
      <c r="K760" s="228"/>
      <c r="L760" s="228"/>
      <c r="M760" s="228"/>
      <c r="N760" s="228"/>
      <c r="O760" s="228"/>
      <c r="P760" s="228"/>
      <c r="Q760" s="228"/>
      <c r="R760" s="228"/>
      <c r="S760" s="226"/>
    </row>
    <row r="761" spans="1:19" s="229" customFormat="1" x14ac:dyDescent="0.25">
      <c r="A761" s="227"/>
      <c r="B761" s="228"/>
      <c r="C761" s="228"/>
      <c r="D761" s="228"/>
      <c r="E761" s="228"/>
      <c r="F761" s="228"/>
      <c r="G761" s="228"/>
      <c r="H761" s="228"/>
      <c r="I761" s="228"/>
      <c r="J761" s="228"/>
      <c r="K761" s="228"/>
      <c r="L761" s="228"/>
      <c r="M761" s="228"/>
      <c r="N761" s="228"/>
      <c r="O761" s="228"/>
      <c r="P761" s="228"/>
      <c r="Q761" s="228"/>
      <c r="R761" s="228"/>
      <c r="S761" s="226"/>
    </row>
    <row r="762" spans="1:19" s="229" customFormat="1" x14ac:dyDescent="0.25">
      <c r="A762" s="227"/>
      <c r="B762" s="228"/>
      <c r="C762" s="228"/>
      <c r="D762" s="228"/>
      <c r="E762" s="228"/>
      <c r="F762" s="228"/>
      <c r="G762" s="228"/>
      <c r="H762" s="228"/>
      <c r="I762" s="228"/>
      <c r="J762" s="228"/>
      <c r="K762" s="228"/>
      <c r="L762" s="228"/>
      <c r="M762" s="228"/>
      <c r="N762" s="228"/>
      <c r="O762" s="228"/>
      <c r="P762" s="228"/>
      <c r="Q762" s="228"/>
      <c r="R762" s="228"/>
      <c r="S762" s="226"/>
    </row>
    <row r="763" spans="1:19" s="229" customFormat="1" x14ac:dyDescent="0.25">
      <c r="A763" s="227"/>
      <c r="B763" s="228"/>
      <c r="C763" s="228"/>
      <c r="D763" s="228"/>
      <c r="E763" s="228"/>
      <c r="F763" s="228"/>
      <c r="G763" s="228"/>
      <c r="H763" s="228"/>
      <c r="I763" s="228"/>
      <c r="J763" s="228"/>
      <c r="K763" s="228"/>
      <c r="L763" s="228"/>
      <c r="M763" s="228"/>
      <c r="N763" s="228"/>
      <c r="O763" s="228"/>
      <c r="P763" s="228"/>
      <c r="Q763" s="228"/>
      <c r="R763" s="228"/>
      <c r="S763" s="226"/>
    </row>
    <row r="764" spans="1:19" s="229" customFormat="1" x14ac:dyDescent="0.25">
      <c r="A764" s="227"/>
      <c r="B764" s="228"/>
      <c r="C764" s="228"/>
      <c r="D764" s="228"/>
      <c r="E764" s="228"/>
      <c r="F764" s="228"/>
      <c r="G764" s="228"/>
      <c r="H764" s="228"/>
      <c r="I764" s="228"/>
      <c r="J764" s="228"/>
      <c r="K764" s="228"/>
      <c r="L764" s="228"/>
      <c r="M764" s="228"/>
      <c r="N764" s="228"/>
      <c r="O764" s="228"/>
      <c r="P764" s="228"/>
      <c r="Q764" s="228"/>
      <c r="R764" s="228"/>
      <c r="S764" s="226"/>
    </row>
    <row r="765" spans="1:19" s="229" customFormat="1" x14ac:dyDescent="0.25">
      <c r="A765" s="227"/>
      <c r="B765" s="228"/>
      <c r="C765" s="228"/>
      <c r="D765" s="228"/>
      <c r="E765" s="228"/>
      <c r="F765" s="228"/>
      <c r="G765" s="228"/>
      <c r="H765" s="228"/>
      <c r="I765" s="228"/>
      <c r="J765" s="228"/>
      <c r="K765" s="228"/>
      <c r="L765" s="228"/>
      <c r="M765" s="228"/>
      <c r="N765" s="228"/>
      <c r="O765" s="228"/>
      <c r="P765" s="228"/>
      <c r="Q765" s="228"/>
      <c r="R765" s="228"/>
      <c r="S765" s="226"/>
    </row>
    <row r="766" spans="1:19" s="229" customFormat="1" x14ac:dyDescent="0.25">
      <c r="A766" s="227"/>
      <c r="B766" s="228"/>
      <c r="C766" s="228"/>
      <c r="D766" s="228"/>
      <c r="E766" s="228"/>
      <c r="F766" s="228"/>
      <c r="G766" s="228"/>
      <c r="H766" s="228"/>
      <c r="I766" s="228"/>
      <c r="J766" s="228"/>
      <c r="K766" s="228"/>
      <c r="L766" s="228"/>
      <c r="M766" s="228"/>
      <c r="N766" s="228"/>
      <c r="O766" s="228"/>
      <c r="P766" s="228"/>
      <c r="Q766" s="228"/>
      <c r="R766" s="228"/>
      <c r="S766" s="226"/>
    </row>
    <row r="767" spans="1:19" s="229" customFormat="1" x14ac:dyDescent="0.25">
      <c r="A767" s="227"/>
      <c r="B767" s="228"/>
      <c r="C767" s="228"/>
      <c r="D767" s="228"/>
      <c r="E767" s="228"/>
      <c r="F767" s="228"/>
      <c r="G767" s="228"/>
      <c r="H767" s="228"/>
      <c r="I767" s="228"/>
      <c r="J767" s="228"/>
      <c r="K767" s="228"/>
      <c r="L767" s="228"/>
      <c r="M767" s="228"/>
      <c r="N767" s="228"/>
      <c r="O767" s="228"/>
      <c r="P767" s="228"/>
      <c r="Q767" s="228"/>
      <c r="R767" s="228"/>
      <c r="S767" s="226"/>
    </row>
    <row r="768" spans="1:19" s="229" customFormat="1" x14ac:dyDescent="0.25">
      <c r="A768" s="227"/>
      <c r="B768" s="228"/>
      <c r="C768" s="228"/>
      <c r="D768" s="228"/>
      <c r="E768" s="228"/>
      <c r="F768" s="228"/>
      <c r="G768" s="228"/>
      <c r="H768" s="228"/>
      <c r="I768" s="228"/>
      <c r="J768" s="228"/>
      <c r="K768" s="228"/>
      <c r="L768" s="228"/>
      <c r="M768" s="228"/>
      <c r="N768" s="228"/>
      <c r="O768" s="228"/>
      <c r="P768" s="228"/>
      <c r="Q768" s="228"/>
      <c r="R768" s="228"/>
      <c r="S768" s="226"/>
    </row>
    <row r="769" spans="1:19" s="229" customFormat="1" x14ac:dyDescent="0.25">
      <c r="A769" s="227"/>
      <c r="B769" s="228"/>
      <c r="C769" s="228"/>
      <c r="D769" s="228"/>
      <c r="E769" s="228"/>
      <c r="F769" s="228"/>
      <c r="G769" s="228"/>
      <c r="H769" s="228"/>
      <c r="I769" s="228"/>
      <c r="J769" s="228"/>
      <c r="K769" s="228"/>
      <c r="L769" s="228"/>
      <c r="M769" s="228"/>
      <c r="N769" s="228"/>
      <c r="O769" s="228"/>
      <c r="P769" s="228"/>
      <c r="Q769" s="228"/>
      <c r="R769" s="228"/>
      <c r="S769" s="226"/>
    </row>
    <row r="770" spans="1:19" s="229" customFormat="1" x14ac:dyDescent="0.25">
      <c r="A770" s="227"/>
      <c r="B770" s="228"/>
      <c r="C770" s="228"/>
      <c r="D770" s="228"/>
      <c r="E770" s="228"/>
      <c r="F770" s="228"/>
      <c r="G770" s="228"/>
      <c r="H770" s="228"/>
      <c r="I770" s="228"/>
      <c r="J770" s="228"/>
      <c r="K770" s="228"/>
      <c r="L770" s="228"/>
      <c r="M770" s="228"/>
      <c r="N770" s="228"/>
      <c r="O770" s="228"/>
      <c r="P770" s="228"/>
      <c r="Q770" s="228"/>
      <c r="R770" s="228"/>
      <c r="S770" s="226"/>
    </row>
    <row r="771" spans="1:19" s="229" customFormat="1" x14ac:dyDescent="0.25">
      <c r="A771" s="227"/>
      <c r="B771" s="228"/>
      <c r="C771" s="228"/>
      <c r="D771" s="228"/>
      <c r="E771" s="228"/>
      <c r="F771" s="228"/>
      <c r="G771" s="228"/>
      <c r="H771" s="228"/>
      <c r="I771" s="228"/>
      <c r="J771" s="228"/>
      <c r="K771" s="228"/>
      <c r="L771" s="228"/>
      <c r="M771" s="228"/>
      <c r="N771" s="228"/>
      <c r="O771" s="228"/>
      <c r="P771" s="228"/>
      <c r="Q771" s="228"/>
      <c r="R771" s="228"/>
      <c r="S771" s="226"/>
    </row>
    <row r="772" spans="1:19" s="229" customFormat="1" x14ac:dyDescent="0.25">
      <c r="A772" s="227"/>
      <c r="B772" s="228"/>
      <c r="C772" s="228"/>
      <c r="D772" s="228"/>
      <c r="E772" s="228"/>
      <c r="F772" s="228"/>
      <c r="G772" s="228"/>
      <c r="H772" s="228"/>
      <c r="I772" s="228"/>
      <c r="J772" s="228"/>
      <c r="K772" s="228"/>
      <c r="L772" s="228"/>
      <c r="M772" s="228"/>
      <c r="N772" s="228"/>
      <c r="O772" s="228"/>
      <c r="P772" s="228"/>
      <c r="Q772" s="228"/>
      <c r="R772" s="228"/>
      <c r="S772" s="226"/>
    </row>
    <row r="773" spans="1:19" s="229" customFormat="1" x14ac:dyDescent="0.25">
      <c r="A773" s="227"/>
      <c r="B773" s="228"/>
      <c r="C773" s="228"/>
      <c r="D773" s="228"/>
      <c r="E773" s="228"/>
      <c r="F773" s="228"/>
      <c r="G773" s="228"/>
      <c r="H773" s="228"/>
      <c r="I773" s="228"/>
      <c r="J773" s="228"/>
      <c r="K773" s="228"/>
      <c r="L773" s="228"/>
      <c r="M773" s="228"/>
      <c r="N773" s="228"/>
      <c r="O773" s="228"/>
      <c r="P773" s="228"/>
      <c r="Q773" s="228"/>
      <c r="R773" s="228"/>
      <c r="S773" s="226"/>
    </row>
    <row r="774" spans="1:19" s="229" customFormat="1" x14ac:dyDescent="0.25">
      <c r="A774" s="227"/>
      <c r="B774" s="228"/>
      <c r="C774" s="228"/>
      <c r="D774" s="228"/>
      <c r="E774" s="228"/>
      <c r="F774" s="228"/>
      <c r="G774" s="228"/>
      <c r="H774" s="228"/>
      <c r="I774" s="228"/>
      <c r="J774" s="228"/>
      <c r="K774" s="228"/>
      <c r="L774" s="228"/>
      <c r="M774" s="228"/>
      <c r="N774" s="228"/>
      <c r="O774" s="228"/>
      <c r="P774" s="228"/>
      <c r="Q774" s="228"/>
      <c r="R774" s="228"/>
      <c r="S774" s="226"/>
    </row>
    <row r="775" spans="1:19" s="229" customFormat="1" x14ac:dyDescent="0.25">
      <c r="A775" s="227"/>
      <c r="B775" s="228"/>
      <c r="C775" s="228"/>
      <c r="D775" s="228"/>
      <c r="E775" s="228"/>
      <c r="F775" s="228"/>
      <c r="G775" s="228"/>
      <c r="H775" s="228"/>
      <c r="I775" s="228"/>
      <c r="J775" s="228"/>
      <c r="K775" s="228"/>
      <c r="L775" s="228"/>
      <c r="M775" s="228"/>
      <c r="N775" s="228"/>
      <c r="O775" s="228"/>
      <c r="P775" s="228"/>
      <c r="Q775" s="228"/>
      <c r="R775" s="228"/>
      <c r="S775" s="226"/>
    </row>
    <row r="776" spans="1:19" s="229" customFormat="1" x14ac:dyDescent="0.25">
      <c r="A776" s="227"/>
      <c r="B776" s="228"/>
      <c r="C776" s="228"/>
      <c r="D776" s="228"/>
      <c r="E776" s="228"/>
      <c r="F776" s="228"/>
      <c r="G776" s="228"/>
      <c r="H776" s="228"/>
      <c r="I776" s="228"/>
      <c r="J776" s="228"/>
      <c r="K776" s="228"/>
      <c r="L776" s="228"/>
      <c r="M776" s="228"/>
      <c r="N776" s="228"/>
      <c r="O776" s="228"/>
      <c r="P776" s="228"/>
      <c r="Q776" s="228"/>
      <c r="R776" s="228"/>
      <c r="S776" s="226"/>
    </row>
    <row r="777" spans="1:19" s="229" customFormat="1" x14ac:dyDescent="0.25">
      <c r="A777" s="227"/>
      <c r="B777" s="228"/>
      <c r="C777" s="228"/>
      <c r="D777" s="228"/>
      <c r="E777" s="228"/>
      <c r="F777" s="228"/>
      <c r="G777" s="228"/>
      <c r="H777" s="228"/>
      <c r="I777" s="228"/>
      <c r="J777" s="228"/>
      <c r="K777" s="228"/>
      <c r="L777" s="228"/>
      <c r="M777" s="228"/>
      <c r="N777" s="228"/>
      <c r="O777" s="228"/>
      <c r="P777" s="228"/>
      <c r="Q777" s="228"/>
      <c r="R777" s="228"/>
      <c r="S777" s="226"/>
    </row>
    <row r="778" spans="1:19" s="229" customFormat="1" x14ac:dyDescent="0.25">
      <c r="A778" s="227"/>
      <c r="B778" s="228"/>
      <c r="C778" s="228"/>
      <c r="D778" s="228"/>
      <c r="E778" s="228"/>
      <c r="F778" s="228"/>
      <c r="G778" s="228"/>
      <c r="H778" s="228"/>
      <c r="I778" s="228"/>
      <c r="J778" s="228"/>
      <c r="K778" s="228"/>
      <c r="L778" s="228"/>
      <c r="M778" s="228"/>
      <c r="N778" s="228"/>
      <c r="O778" s="228"/>
      <c r="P778" s="228"/>
      <c r="Q778" s="228"/>
      <c r="R778" s="228"/>
      <c r="S778" s="226"/>
    </row>
    <row r="779" spans="1:19" s="229" customFormat="1" x14ac:dyDescent="0.25">
      <c r="A779" s="227"/>
      <c r="B779" s="228"/>
      <c r="C779" s="228"/>
      <c r="D779" s="228"/>
      <c r="E779" s="228"/>
      <c r="F779" s="228"/>
      <c r="G779" s="228"/>
      <c r="H779" s="228"/>
      <c r="I779" s="228"/>
      <c r="J779" s="228"/>
      <c r="K779" s="228"/>
      <c r="L779" s="228"/>
      <c r="M779" s="228"/>
      <c r="N779" s="228"/>
      <c r="O779" s="228"/>
      <c r="P779" s="228"/>
      <c r="Q779" s="228"/>
      <c r="R779" s="228"/>
      <c r="S779" s="226"/>
    </row>
    <row r="780" spans="1:19" s="229" customFormat="1" x14ac:dyDescent="0.25">
      <c r="A780" s="227"/>
      <c r="B780" s="228"/>
      <c r="C780" s="228"/>
      <c r="D780" s="228"/>
      <c r="E780" s="228"/>
      <c r="F780" s="228"/>
      <c r="G780" s="228"/>
      <c r="H780" s="228"/>
      <c r="I780" s="228"/>
      <c r="J780" s="228"/>
      <c r="K780" s="228"/>
      <c r="L780" s="228"/>
      <c r="M780" s="228"/>
      <c r="N780" s="228"/>
      <c r="O780" s="228"/>
      <c r="P780" s="228"/>
      <c r="Q780" s="228"/>
      <c r="R780" s="228"/>
      <c r="S780" s="226"/>
    </row>
    <row r="781" spans="1:19" s="229" customFormat="1" x14ac:dyDescent="0.25">
      <c r="A781" s="227"/>
      <c r="B781" s="228"/>
      <c r="C781" s="228"/>
      <c r="D781" s="228"/>
      <c r="E781" s="228"/>
      <c r="F781" s="228"/>
      <c r="G781" s="228"/>
      <c r="H781" s="228"/>
      <c r="I781" s="228"/>
      <c r="J781" s="228"/>
      <c r="K781" s="228"/>
      <c r="L781" s="228"/>
      <c r="M781" s="228"/>
      <c r="N781" s="228"/>
      <c r="O781" s="228"/>
      <c r="P781" s="228"/>
      <c r="Q781" s="228"/>
      <c r="R781" s="228"/>
      <c r="S781" s="226"/>
    </row>
    <row r="782" spans="1:19" s="229" customFormat="1" x14ac:dyDescent="0.25">
      <c r="A782" s="227"/>
      <c r="B782" s="228"/>
      <c r="C782" s="228"/>
      <c r="D782" s="228"/>
      <c r="E782" s="228"/>
      <c r="F782" s="228"/>
      <c r="G782" s="228"/>
      <c r="H782" s="228"/>
      <c r="I782" s="228"/>
      <c r="J782" s="228"/>
      <c r="K782" s="228"/>
      <c r="L782" s="228"/>
      <c r="M782" s="228"/>
      <c r="N782" s="228"/>
      <c r="O782" s="228"/>
      <c r="P782" s="228"/>
      <c r="Q782" s="228"/>
      <c r="R782" s="228"/>
      <c r="S782" s="226"/>
    </row>
    <row r="783" spans="1:19" s="229" customFormat="1" x14ac:dyDescent="0.25">
      <c r="A783" s="227"/>
      <c r="B783" s="228"/>
      <c r="C783" s="228"/>
      <c r="D783" s="228"/>
      <c r="E783" s="228"/>
      <c r="F783" s="228"/>
      <c r="G783" s="228"/>
      <c r="H783" s="228"/>
      <c r="I783" s="228"/>
      <c r="J783" s="228"/>
      <c r="K783" s="228"/>
      <c r="L783" s="228"/>
      <c r="M783" s="228"/>
      <c r="N783" s="228"/>
      <c r="O783" s="228"/>
      <c r="P783" s="228"/>
      <c r="Q783" s="228"/>
      <c r="R783" s="228"/>
      <c r="S783" s="226"/>
    </row>
    <row r="784" spans="1:19" s="229" customFormat="1" x14ac:dyDescent="0.25">
      <c r="A784" s="227"/>
      <c r="B784" s="228"/>
      <c r="C784" s="228"/>
      <c r="D784" s="228"/>
      <c r="E784" s="228"/>
      <c r="F784" s="228"/>
      <c r="G784" s="228"/>
      <c r="H784" s="228"/>
      <c r="I784" s="228"/>
      <c r="J784" s="228"/>
      <c r="K784" s="228"/>
      <c r="L784" s="228"/>
      <c r="M784" s="228"/>
      <c r="N784" s="228"/>
      <c r="O784" s="228"/>
      <c r="P784" s="228"/>
      <c r="Q784" s="228"/>
      <c r="R784" s="228"/>
      <c r="S784" s="226"/>
    </row>
    <row r="785" spans="1:19" s="229" customFormat="1" x14ac:dyDescent="0.25">
      <c r="A785" s="227"/>
      <c r="B785" s="228"/>
      <c r="C785" s="228"/>
      <c r="D785" s="228"/>
      <c r="E785" s="228"/>
      <c r="F785" s="228"/>
      <c r="G785" s="228"/>
      <c r="H785" s="228"/>
      <c r="I785" s="228"/>
      <c r="J785" s="228"/>
      <c r="K785" s="228"/>
      <c r="L785" s="228"/>
      <c r="M785" s="228"/>
      <c r="N785" s="228"/>
      <c r="O785" s="228"/>
      <c r="P785" s="228"/>
      <c r="Q785" s="228"/>
      <c r="R785" s="228"/>
      <c r="S785" s="226"/>
    </row>
    <row r="786" spans="1:19" s="229" customFormat="1" x14ac:dyDescent="0.25">
      <c r="A786" s="227"/>
      <c r="B786" s="228"/>
      <c r="C786" s="228"/>
      <c r="D786" s="228"/>
      <c r="E786" s="228"/>
      <c r="F786" s="228"/>
      <c r="G786" s="228"/>
      <c r="H786" s="228"/>
      <c r="I786" s="228"/>
      <c r="J786" s="228"/>
      <c r="K786" s="228"/>
      <c r="L786" s="228"/>
      <c r="M786" s="228"/>
      <c r="N786" s="228"/>
      <c r="O786" s="228"/>
      <c r="P786" s="228"/>
      <c r="Q786" s="228"/>
      <c r="R786" s="228"/>
      <c r="S786" s="226"/>
    </row>
    <row r="787" spans="1:19" s="229" customFormat="1" x14ac:dyDescent="0.25">
      <c r="A787" s="227"/>
      <c r="B787" s="228"/>
      <c r="C787" s="228"/>
      <c r="D787" s="228"/>
      <c r="E787" s="228"/>
      <c r="F787" s="228"/>
      <c r="G787" s="228"/>
      <c r="H787" s="228"/>
      <c r="I787" s="228"/>
      <c r="J787" s="228"/>
      <c r="K787" s="228"/>
      <c r="L787" s="228"/>
      <c r="M787" s="228"/>
      <c r="N787" s="228"/>
      <c r="O787" s="228"/>
      <c r="P787" s="228"/>
      <c r="Q787" s="228"/>
      <c r="R787" s="228"/>
      <c r="S787" s="226"/>
    </row>
    <row r="788" spans="1:19" s="229" customFormat="1" x14ac:dyDescent="0.25">
      <c r="A788" s="227"/>
      <c r="B788" s="228"/>
      <c r="C788" s="228"/>
      <c r="D788" s="228"/>
      <c r="E788" s="228"/>
      <c r="F788" s="228"/>
      <c r="G788" s="228"/>
      <c r="H788" s="228"/>
      <c r="I788" s="228"/>
      <c r="J788" s="228"/>
      <c r="K788" s="228"/>
      <c r="L788" s="228"/>
      <c r="M788" s="228"/>
      <c r="N788" s="228"/>
      <c r="O788" s="228"/>
      <c r="P788" s="228"/>
      <c r="Q788" s="228"/>
      <c r="R788" s="228"/>
      <c r="S788" s="226"/>
    </row>
    <row r="789" spans="1:19" s="229" customFormat="1" x14ac:dyDescent="0.25">
      <c r="A789" s="227"/>
      <c r="B789" s="228"/>
      <c r="C789" s="228"/>
      <c r="D789" s="228"/>
      <c r="E789" s="228"/>
      <c r="F789" s="228"/>
      <c r="G789" s="228"/>
      <c r="H789" s="228"/>
      <c r="I789" s="228"/>
      <c r="J789" s="228"/>
      <c r="K789" s="228"/>
      <c r="L789" s="228"/>
      <c r="M789" s="228"/>
      <c r="N789" s="228"/>
      <c r="O789" s="228"/>
      <c r="P789" s="228"/>
      <c r="Q789" s="228"/>
      <c r="R789" s="228"/>
      <c r="S789" s="226"/>
    </row>
    <row r="790" spans="1:19" s="229" customFormat="1" x14ac:dyDescent="0.25">
      <c r="A790" s="227"/>
      <c r="B790" s="228"/>
      <c r="C790" s="228"/>
      <c r="D790" s="228"/>
      <c r="E790" s="228"/>
      <c r="F790" s="228"/>
      <c r="G790" s="228"/>
      <c r="H790" s="228"/>
      <c r="I790" s="228"/>
      <c r="J790" s="228"/>
      <c r="K790" s="228"/>
      <c r="L790" s="228"/>
      <c r="M790" s="228"/>
      <c r="N790" s="228"/>
      <c r="O790" s="228"/>
      <c r="P790" s="228"/>
      <c r="Q790" s="228"/>
      <c r="R790" s="228"/>
      <c r="S790" s="226"/>
    </row>
    <row r="791" spans="1:19" s="229" customFormat="1" x14ac:dyDescent="0.25">
      <c r="A791" s="227"/>
      <c r="B791" s="228"/>
      <c r="C791" s="228"/>
      <c r="D791" s="228"/>
      <c r="E791" s="228"/>
      <c r="F791" s="228"/>
      <c r="G791" s="228"/>
      <c r="H791" s="228"/>
      <c r="I791" s="228"/>
      <c r="J791" s="228"/>
      <c r="K791" s="228"/>
      <c r="L791" s="228"/>
      <c r="M791" s="228"/>
      <c r="N791" s="228"/>
      <c r="O791" s="228"/>
      <c r="P791" s="228"/>
      <c r="Q791" s="228"/>
      <c r="R791" s="228"/>
      <c r="S791" s="226"/>
    </row>
    <row r="792" spans="1:19" s="229" customFormat="1" x14ac:dyDescent="0.25">
      <c r="A792" s="227"/>
      <c r="B792" s="228"/>
      <c r="C792" s="228"/>
      <c r="D792" s="228"/>
      <c r="E792" s="228"/>
      <c r="F792" s="228"/>
      <c r="G792" s="228"/>
      <c r="H792" s="228"/>
      <c r="I792" s="228"/>
      <c r="J792" s="228"/>
      <c r="K792" s="228"/>
      <c r="L792" s="228"/>
      <c r="M792" s="228"/>
      <c r="N792" s="228"/>
      <c r="O792" s="228"/>
      <c r="P792" s="228"/>
      <c r="Q792" s="228"/>
      <c r="R792" s="228"/>
      <c r="S792" s="226"/>
    </row>
    <row r="793" spans="1:19" s="229" customFormat="1" x14ac:dyDescent="0.25">
      <c r="A793" s="227"/>
      <c r="B793" s="228"/>
      <c r="C793" s="228"/>
      <c r="D793" s="228"/>
      <c r="E793" s="228"/>
      <c r="F793" s="228"/>
      <c r="G793" s="228"/>
      <c r="H793" s="228"/>
      <c r="I793" s="228"/>
      <c r="J793" s="228"/>
      <c r="K793" s="228"/>
      <c r="L793" s="228"/>
      <c r="M793" s="228"/>
      <c r="N793" s="228"/>
      <c r="O793" s="228"/>
      <c r="P793" s="228"/>
      <c r="Q793" s="228"/>
      <c r="R793" s="228"/>
      <c r="S793" s="226"/>
    </row>
    <row r="794" spans="1:19" s="229" customFormat="1" x14ac:dyDescent="0.25">
      <c r="A794" s="227"/>
      <c r="B794" s="228"/>
      <c r="C794" s="228"/>
      <c r="D794" s="228"/>
      <c r="E794" s="228"/>
      <c r="F794" s="228"/>
      <c r="G794" s="228"/>
      <c r="H794" s="228"/>
      <c r="I794" s="228"/>
      <c r="J794" s="228"/>
      <c r="K794" s="228"/>
      <c r="L794" s="228"/>
      <c r="M794" s="228"/>
      <c r="N794" s="228"/>
      <c r="O794" s="228"/>
      <c r="P794" s="228"/>
      <c r="Q794" s="228"/>
      <c r="R794" s="228"/>
      <c r="S794" s="226"/>
    </row>
    <row r="795" spans="1:19" s="229" customFormat="1" x14ac:dyDescent="0.25">
      <c r="A795" s="227"/>
      <c r="B795" s="228"/>
      <c r="C795" s="228"/>
      <c r="D795" s="228"/>
      <c r="E795" s="228"/>
      <c r="F795" s="228"/>
      <c r="G795" s="228"/>
      <c r="H795" s="228"/>
      <c r="I795" s="228"/>
      <c r="J795" s="228"/>
      <c r="K795" s="228"/>
      <c r="L795" s="228"/>
      <c r="M795" s="228"/>
      <c r="N795" s="228"/>
      <c r="O795" s="228"/>
      <c r="P795" s="228"/>
      <c r="Q795" s="228"/>
      <c r="R795" s="228"/>
      <c r="S795" s="226"/>
    </row>
    <row r="796" spans="1:19" s="229" customFormat="1" x14ac:dyDescent="0.25">
      <c r="A796" s="227"/>
      <c r="B796" s="228"/>
      <c r="C796" s="228"/>
      <c r="D796" s="228"/>
      <c r="E796" s="228"/>
      <c r="F796" s="228"/>
      <c r="G796" s="228"/>
      <c r="H796" s="228"/>
      <c r="I796" s="228"/>
      <c r="J796" s="228"/>
      <c r="K796" s="228"/>
      <c r="L796" s="228"/>
      <c r="M796" s="228"/>
      <c r="N796" s="228"/>
      <c r="O796" s="228"/>
      <c r="P796" s="228"/>
      <c r="Q796" s="228"/>
      <c r="R796" s="228"/>
      <c r="S796" s="226"/>
    </row>
    <row r="797" spans="1:19" s="229" customFormat="1" x14ac:dyDescent="0.25">
      <c r="A797" s="227"/>
      <c r="B797" s="228"/>
      <c r="C797" s="228"/>
      <c r="D797" s="228"/>
      <c r="E797" s="228"/>
      <c r="F797" s="228"/>
      <c r="G797" s="228"/>
      <c r="H797" s="228"/>
      <c r="I797" s="228"/>
      <c r="J797" s="228"/>
      <c r="K797" s="228"/>
      <c r="L797" s="228"/>
      <c r="M797" s="228"/>
      <c r="N797" s="228"/>
      <c r="O797" s="228"/>
      <c r="P797" s="228"/>
      <c r="Q797" s="228"/>
      <c r="R797" s="228"/>
      <c r="S797" s="226"/>
    </row>
    <row r="798" spans="1:19" s="229" customFormat="1" x14ac:dyDescent="0.25">
      <c r="A798" s="227"/>
      <c r="B798" s="228"/>
      <c r="C798" s="228"/>
      <c r="D798" s="228"/>
      <c r="E798" s="228"/>
      <c r="F798" s="228"/>
      <c r="G798" s="228"/>
      <c r="H798" s="228"/>
      <c r="I798" s="228"/>
      <c r="J798" s="228"/>
      <c r="K798" s="228"/>
      <c r="L798" s="228"/>
      <c r="M798" s="228"/>
      <c r="N798" s="228"/>
      <c r="O798" s="228"/>
      <c r="P798" s="228"/>
      <c r="Q798" s="228"/>
      <c r="R798" s="228"/>
      <c r="S798" s="226"/>
    </row>
    <row r="799" spans="1:19" s="229" customFormat="1" x14ac:dyDescent="0.25">
      <c r="A799" s="227"/>
      <c r="B799" s="228"/>
      <c r="C799" s="228"/>
      <c r="D799" s="228"/>
      <c r="E799" s="228"/>
      <c r="F799" s="228"/>
      <c r="G799" s="228"/>
      <c r="H799" s="228"/>
      <c r="I799" s="228"/>
      <c r="J799" s="228"/>
      <c r="K799" s="228"/>
      <c r="L799" s="228"/>
      <c r="M799" s="228"/>
      <c r="N799" s="228"/>
      <c r="O799" s="228"/>
      <c r="P799" s="228"/>
      <c r="Q799" s="228"/>
      <c r="R799" s="228"/>
      <c r="S799" s="226"/>
    </row>
    <row r="800" spans="1:19" s="229" customFormat="1" x14ac:dyDescent="0.25">
      <c r="A800" s="227"/>
      <c r="B800" s="228"/>
      <c r="C800" s="228"/>
      <c r="D800" s="228"/>
      <c r="E800" s="228"/>
      <c r="F800" s="228"/>
      <c r="G800" s="228"/>
      <c r="H800" s="228"/>
      <c r="I800" s="228"/>
      <c r="J800" s="228"/>
      <c r="K800" s="228"/>
      <c r="L800" s="228"/>
      <c r="M800" s="228"/>
      <c r="N800" s="228"/>
      <c r="O800" s="228"/>
      <c r="P800" s="228"/>
      <c r="Q800" s="228"/>
      <c r="R800" s="228"/>
      <c r="S800" s="226"/>
    </row>
    <row r="801" spans="1:19" s="229" customFormat="1" x14ac:dyDescent="0.25">
      <c r="A801" s="227"/>
      <c r="B801" s="228"/>
      <c r="C801" s="228"/>
      <c r="D801" s="228"/>
      <c r="E801" s="228"/>
      <c r="F801" s="228"/>
      <c r="G801" s="228"/>
      <c r="H801" s="228"/>
      <c r="I801" s="228"/>
      <c r="J801" s="228"/>
      <c r="K801" s="228"/>
      <c r="L801" s="228"/>
      <c r="M801" s="228"/>
      <c r="N801" s="228"/>
      <c r="O801" s="228"/>
      <c r="P801" s="228"/>
      <c r="Q801" s="228"/>
      <c r="R801" s="228"/>
      <c r="S801" s="226"/>
    </row>
    <row r="802" spans="1:19" s="229" customFormat="1" x14ac:dyDescent="0.25">
      <c r="A802" s="227"/>
      <c r="B802" s="228"/>
      <c r="C802" s="228"/>
      <c r="D802" s="228"/>
      <c r="E802" s="228"/>
      <c r="F802" s="228"/>
      <c r="G802" s="228"/>
      <c r="H802" s="228"/>
      <c r="I802" s="228"/>
      <c r="J802" s="228"/>
      <c r="K802" s="228"/>
      <c r="L802" s="228"/>
      <c r="M802" s="228"/>
      <c r="N802" s="228"/>
      <c r="O802" s="228"/>
      <c r="P802" s="228"/>
      <c r="Q802" s="228"/>
      <c r="R802" s="228"/>
      <c r="S802" s="226"/>
    </row>
    <row r="803" spans="1:19" s="229" customFormat="1" x14ac:dyDescent="0.25">
      <c r="A803" s="227"/>
      <c r="B803" s="228"/>
      <c r="C803" s="228"/>
      <c r="D803" s="228"/>
      <c r="E803" s="228"/>
      <c r="F803" s="228"/>
      <c r="G803" s="228"/>
      <c r="H803" s="228"/>
      <c r="I803" s="228"/>
      <c r="J803" s="228"/>
      <c r="K803" s="228"/>
      <c r="L803" s="228"/>
      <c r="M803" s="228"/>
      <c r="N803" s="228"/>
      <c r="O803" s="228"/>
      <c r="P803" s="228"/>
      <c r="Q803" s="228"/>
      <c r="R803" s="228"/>
      <c r="S803" s="226"/>
    </row>
    <row r="804" spans="1:19" s="229" customFormat="1" x14ac:dyDescent="0.25">
      <c r="A804" s="227"/>
      <c r="B804" s="228"/>
      <c r="C804" s="228"/>
      <c r="D804" s="228"/>
      <c r="E804" s="228"/>
      <c r="F804" s="228"/>
      <c r="G804" s="228"/>
      <c r="H804" s="228"/>
      <c r="I804" s="228"/>
      <c r="J804" s="228"/>
      <c r="K804" s="228"/>
      <c r="L804" s="228"/>
      <c r="M804" s="228"/>
      <c r="N804" s="228"/>
      <c r="O804" s="228"/>
      <c r="P804" s="228"/>
      <c r="Q804" s="228"/>
      <c r="R804" s="228"/>
      <c r="S804" s="226"/>
    </row>
    <row r="805" spans="1:19" s="229" customFormat="1" x14ac:dyDescent="0.25">
      <c r="A805" s="227"/>
      <c r="B805" s="228"/>
      <c r="C805" s="228"/>
      <c r="D805" s="228"/>
      <c r="E805" s="228"/>
      <c r="F805" s="228"/>
      <c r="G805" s="228"/>
      <c r="H805" s="228"/>
      <c r="I805" s="228"/>
      <c r="J805" s="228"/>
      <c r="K805" s="228"/>
      <c r="L805" s="228"/>
      <c r="M805" s="228"/>
      <c r="N805" s="228"/>
      <c r="O805" s="228"/>
      <c r="P805" s="228"/>
      <c r="Q805" s="228"/>
      <c r="R805" s="228"/>
      <c r="S805" s="226"/>
    </row>
    <row r="806" spans="1:19" s="229" customFormat="1" x14ac:dyDescent="0.25">
      <c r="A806" s="227"/>
      <c r="B806" s="228"/>
      <c r="C806" s="228"/>
      <c r="D806" s="228"/>
      <c r="E806" s="228"/>
      <c r="F806" s="228"/>
      <c r="G806" s="228"/>
      <c r="H806" s="228"/>
      <c r="I806" s="228"/>
      <c r="J806" s="228"/>
      <c r="K806" s="228"/>
      <c r="L806" s="228"/>
      <c r="M806" s="228"/>
      <c r="N806" s="228"/>
      <c r="O806" s="228"/>
      <c r="P806" s="228"/>
      <c r="Q806" s="228"/>
      <c r="R806" s="228"/>
      <c r="S806" s="226"/>
    </row>
    <row r="807" spans="1:19" s="229" customFormat="1" x14ac:dyDescent="0.25">
      <c r="A807" s="227"/>
      <c r="B807" s="228"/>
      <c r="C807" s="228"/>
      <c r="D807" s="228"/>
      <c r="E807" s="228"/>
      <c r="F807" s="228"/>
      <c r="G807" s="228"/>
      <c r="H807" s="228"/>
      <c r="I807" s="228"/>
      <c r="J807" s="228"/>
      <c r="K807" s="228"/>
      <c r="L807" s="228"/>
      <c r="M807" s="228"/>
      <c r="N807" s="228"/>
      <c r="O807" s="228"/>
      <c r="P807" s="228"/>
      <c r="Q807" s="228"/>
      <c r="R807" s="228"/>
      <c r="S807" s="226"/>
    </row>
    <row r="808" spans="1:19" s="229" customFormat="1" x14ac:dyDescent="0.25">
      <c r="A808" s="227"/>
      <c r="B808" s="228"/>
      <c r="C808" s="228"/>
      <c r="D808" s="228"/>
      <c r="E808" s="228"/>
      <c r="F808" s="228"/>
      <c r="G808" s="228"/>
      <c r="H808" s="228"/>
      <c r="I808" s="228"/>
      <c r="J808" s="228"/>
      <c r="K808" s="228"/>
      <c r="L808" s="228"/>
      <c r="M808" s="228"/>
      <c r="N808" s="228"/>
      <c r="O808" s="228"/>
      <c r="P808" s="228"/>
      <c r="Q808" s="228"/>
      <c r="R808" s="228"/>
      <c r="S808" s="226"/>
    </row>
    <row r="809" spans="1:19" s="229" customFormat="1" x14ac:dyDescent="0.25">
      <c r="A809" s="227"/>
      <c r="B809" s="228"/>
      <c r="C809" s="228"/>
      <c r="D809" s="228"/>
      <c r="E809" s="228"/>
      <c r="F809" s="228"/>
      <c r="G809" s="228"/>
      <c r="H809" s="228"/>
      <c r="I809" s="228"/>
      <c r="J809" s="228"/>
      <c r="K809" s="228"/>
      <c r="L809" s="228"/>
      <c r="M809" s="228"/>
      <c r="N809" s="228"/>
      <c r="O809" s="228"/>
      <c r="P809" s="228"/>
      <c r="Q809" s="228"/>
      <c r="R809" s="228"/>
      <c r="S809" s="226"/>
    </row>
    <row r="810" spans="1:19" s="229" customFormat="1" x14ac:dyDescent="0.25">
      <c r="A810" s="227"/>
      <c r="B810" s="228"/>
      <c r="C810" s="228"/>
      <c r="D810" s="228"/>
      <c r="E810" s="228"/>
      <c r="F810" s="228"/>
      <c r="G810" s="228"/>
      <c r="H810" s="228"/>
      <c r="I810" s="228"/>
      <c r="J810" s="228"/>
      <c r="K810" s="228"/>
      <c r="L810" s="228"/>
      <c r="M810" s="228"/>
      <c r="N810" s="228"/>
      <c r="O810" s="228"/>
      <c r="P810" s="228"/>
      <c r="Q810" s="228"/>
      <c r="R810" s="228"/>
      <c r="S810" s="226"/>
    </row>
    <row r="811" spans="1:19" s="229" customFormat="1" x14ac:dyDescent="0.25">
      <c r="A811" s="227"/>
      <c r="B811" s="228"/>
      <c r="C811" s="228"/>
      <c r="D811" s="228"/>
      <c r="E811" s="228"/>
      <c r="F811" s="228"/>
      <c r="G811" s="228"/>
      <c r="H811" s="228"/>
      <c r="I811" s="228"/>
      <c r="J811" s="228"/>
      <c r="K811" s="228"/>
      <c r="L811" s="228"/>
      <c r="M811" s="228"/>
      <c r="N811" s="228"/>
      <c r="O811" s="228"/>
      <c r="P811" s="228"/>
      <c r="Q811" s="228"/>
      <c r="R811" s="228"/>
      <c r="S811" s="226"/>
    </row>
    <row r="812" spans="1:19" s="229" customFormat="1" x14ac:dyDescent="0.25">
      <c r="A812" s="227"/>
      <c r="B812" s="228"/>
      <c r="C812" s="228"/>
      <c r="D812" s="228"/>
      <c r="E812" s="228"/>
      <c r="F812" s="228"/>
      <c r="G812" s="228"/>
      <c r="H812" s="228"/>
      <c r="I812" s="228"/>
      <c r="J812" s="228"/>
      <c r="K812" s="228"/>
      <c r="L812" s="228"/>
      <c r="M812" s="228"/>
      <c r="N812" s="228"/>
      <c r="O812" s="228"/>
      <c r="P812" s="228"/>
      <c r="Q812" s="228"/>
      <c r="R812" s="228"/>
      <c r="S812" s="226"/>
    </row>
    <row r="813" spans="1:19" s="229" customFormat="1" x14ac:dyDescent="0.25">
      <c r="A813" s="227"/>
      <c r="B813" s="228"/>
      <c r="C813" s="228"/>
      <c r="D813" s="228"/>
      <c r="E813" s="228"/>
      <c r="F813" s="228"/>
      <c r="G813" s="228"/>
      <c r="H813" s="228"/>
      <c r="I813" s="228"/>
      <c r="J813" s="228"/>
      <c r="K813" s="228"/>
      <c r="L813" s="228"/>
      <c r="M813" s="228"/>
      <c r="N813" s="228"/>
      <c r="O813" s="228"/>
      <c r="P813" s="228"/>
      <c r="Q813" s="228"/>
      <c r="R813" s="228"/>
      <c r="S813" s="226"/>
    </row>
    <row r="814" spans="1:19" s="229" customFormat="1" x14ac:dyDescent="0.25">
      <c r="A814" s="227"/>
      <c r="B814" s="228"/>
      <c r="C814" s="228"/>
      <c r="D814" s="228"/>
      <c r="E814" s="228"/>
      <c r="F814" s="228"/>
      <c r="G814" s="228"/>
      <c r="H814" s="228"/>
      <c r="I814" s="228"/>
      <c r="J814" s="228"/>
      <c r="K814" s="228"/>
      <c r="L814" s="228"/>
      <c r="M814" s="228"/>
      <c r="N814" s="228"/>
      <c r="O814" s="228"/>
      <c r="P814" s="228"/>
      <c r="Q814" s="228"/>
      <c r="R814" s="228"/>
      <c r="S814" s="226"/>
    </row>
    <row r="815" spans="1:19" s="229" customFormat="1" x14ac:dyDescent="0.25">
      <c r="A815" s="227"/>
      <c r="B815" s="228"/>
      <c r="C815" s="228"/>
      <c r="D815" s="228"/>
      <c r="E815" s="228"/>
      <c r="F815" s="228"/>
      <c r="G815" s="228"/>
      <c r="H815" s="228"/>
      <c r="I815" s="228"/>
      <c r="J815" s="228"/>
      <c r="K815" s="228"/>
      <c r="L815" s="228"/>
      <c r="M815" s="228"/>
      <c r="N815" s="228"/>
      <c r="O815" s="228"/>
      <c r="P815" s="228"/>
      <c r="Q815" s="228"/>
      <c r="R815" s="228"/>
      <c r="S815" s="226"/>
    </row>
    <row r="816" spans="1:19" s="229" customFormat="1" x14ac:dyDescent="0.25">
      <c r="A816" s="227"/>
      <c r="B816" s="228"/>
      <c r="C816" s="228"/>
      <c r="D816" s="228"/>
      <c r="E816" s="228"/>
      <c r="F816" s="228"/>
      <c r="G816" s="228"/>
      <c r="H816" s="228"/>
      <c r="I816" s="228"/>
      <c r="J816" s="228"/>
      <c r="K816" s="228"/>
      <c r="L816" s="228"/>
      <c r="M816" s="228"/>
      <c r="N816" s="228"/>
      <c r="O816" s="228"/>
      <c r="P816" s="228"/>
      <c r="Q816" s="228"/>
      <c r="R816" s="228"/>
      <c r="S816" s="226"/>
    </row>
    <row r="817" spans="1:19" s="229" customFormat="1" x14ac:dyDescent="0.25">
      <c r="A817" s="227"/>
      <c r="B817" s="228"/>
      <c r="C817" s="228"/>
      <c r="D817" s="228"/>
      <c r="E817" s="228"/>
      <c r="F817" s="228"/>
      <c r="G817" s="228"/>
      <c r="H817" s="228"/>
      <c r="I817" s="228"/>
      <c r="J817" s="228"/>
      <c r="K817" s="228"/>
      <c r="L817" s="228"/>
      <c r="M817" s="228"/>
      <c r="N817" s="228"/>
      <c r="O817" s="228"/>
      <c r="P817" s="228"/>
      <c r="Q817" s="228"/>
      <c r="R817" s="228"/>
      <c r="S817" s="226"/>
    </row>
    <row r="818" spans="1:19" s="229" customFormat="1" x14ac:dyDescent="0.25">
      <c r="A818" s="227"/>
      <c r="B818" s="228"/>
      <c r="C818" s="228"/>
      <c r="D818" s="228"/>
      <c r="E818" s="228"/>
      <c r="F818" s="228"/>
      <c r="G818" s="228"/>
      <c r="H818" s="228"/>
      <c r="I818" s="228"/>
      <c r="J818" s="228"/>
      <c r="K818" s="228"/>
      <c r="L818" s="228"/>
      <c r="M818" s="228"/>
      <c r="N818" s="228"/>
      <c r="O818" s="228"/>
      <c r="P818" s="228"/>
      <c r="Q818" s="228"/>
      <c r="R818" s="228"/>
      <c r="S818" s="226"/>
    </row>
    <row r="819" spans="1:19" s="229" customFormat="1" x14ac:dyDescent="0.25">
      <c r="A819" s="227"/>
      <c r="B819" s="228"/>
      <c r="C819" s="228"/>
      <c r="D819" s="228"/>
      <c r="E819" s="228"/>
      <c r="F819" s="228"/>
      <c r="G819" s="228"/>
      <c r="H819" s="228"/>
      <c r="I819" s="228"/>
      <c r="J819" s="228"/>
      <c r="K819" s="228"/>
      <c r="L819" s="228"/>
      <c r="M819" s="228"/>
      <c r="N819" s="228"/>
      <c r="O819" s="228"/>
      <c r="P819" s="228"/>
      <c r="Q819" s="228"/>
      <c r="R819" s="228"/>
      <c r="S819" s="226"/>
    </row>
    <row r="820" spans="1:19" s="229" customFormat="1" x14ac:dyDescent="0.25">
      <c r="A820" s="227"/>
      <c r="B820" s="228"/>
      <c r="C820" s="228"/>
      <c r="D820" s="228"/>
      <c r="E820" s="228"/>
      <c r="F820" s="228"/>
      <c r="G820" s="228"/>
      <c r="H820" s="228"/>
      <c r="I820" s="228"/>
      <c r="J820" s="228"/>
      <c r="K820" s="228"/>
      <c r="L820" s="228"/>
      <c r="M820" s="228"/>
      <c r="N820" s="228"/>
      <c r="O820" s="228"/>
      <c r="P820" s="228"/>
      <c r="Q820" s="228"/>
      <c r="R820" s="228"/>
      <c r="S820" s="226"/>
    </row>
    <row r="821" spans="1:19" s="229" customFormat="1" x14ac:dyDescent="0.25">
      <c r="A821" s="227"/>
      <c r="B821" s="228"/>
      <c r="C821" s="228"/>
      <c r="D821" s="228"/>
      <c r="E821" s="228"/>
      <c r="F821" s="228"/>
      <c r="G821" s="228"/>
      <c r="H821" s="228"/>
      <c r="I821" s="228"/>
      <c r="J821" s="228"/>
      <c r="K821" s="228"/>
      <c r="L821" s="228"/>
      <c r="M821" s="228"/>
      <c r="N821" s="228"/>
      <c r="O821" s="228"/>
      <c r="P821" s="228"/>
      <c r="Q821" s="228"/>
      <c r="R821" s="228"/>
      <c r="S821" s="226"/>
    </row>
    <row r="822" spans="1:19" s="229" customFormat="1" x14ac:dyDescent="0.25">
      <c r="A822" s="227"/>
      <c r="B822" s="228"/>
      <c r="C822" s="228"/>
      <c r="D822" s="228"/>
      <c r="E822" s="228"/>
      <c r="F822" s="228"/>
      <c r="G822" s="228"/>
      <c r="H822" s="228"/>
      <c r="I822" s="228"/>
      <c r="J822" s="228"/>
      <c r="K822" s="228"/>
      <c r="L822" s="228"/>
      <c r="M822" s="228"/>
      <c r="N822" s="228"/>
      <c r="O822" s="228"/>
      <c r="P822" s="228"/>
      <c r="Q822" s="228"/>
      <c r="R822" s="228"/>
      <c r="S822" s="226"/>
    </row>
    <row r="823" spans="1:19" s="229" customFormat="1" x14ac:dyDescent="0.25">
      <c r="A823" s="227"/>
      <c r="B823" s="228"/>
      <c r="C823" s="228"/>
      <c r="D823" s="228"/>
      <c r="E823" s="228"/>
      <c r="F823" s="228"/>
      <c r="G823" s="228"/>
      <c r="H823" s="228"/>
      <c r="I823" s="228"/>
      <c r="J823" s="228"/>
      <c r="K823" s="228"/>
      <c r="L823" s="228"/>
      <c r="M823" s="228"/>
      <c r="N823" s="228"/>
      <c r="O823" s="228"/>
      <c r="P823" s="228"/>
      <c r="Q823" s="228"/>
      <c r="R823" s="228"/>
      <c r="S823" s="226"/>
    </row>
    <row r="824" spans="1:19" s="229" customFormat="1" x14ac:dyDescent="0.25">
      <c r="A824" s="227"/>
      <c r="B824" s="228"/>
      <c r="C824" s="228"/>
      <c r="D824" s="228"/>
      <c r="E824" s="228"/>
      <c r="F824" s="228"/>
      <c r="G824" s="228"/>
      <c r="H824" s="228"/>
      <c r="I824" s="228"/>
      <c r="J824" s="228"/>
      <c r="K824" s="228"/>
      <c r="L824" s="228"/>
      <c r="M824" s="228"/>
      <c r="N824" s="228"/>
      <c r="O824" s="228"/>
      <c r="P824" s="228"/>
      <c r="Q824" s="228"/>
      <c r="R824" s="228"/>
      <c r="S824" s="226"/>
    </row>
    <row r="825" spans="1:19" s="229" customFormat="1" x14ac:dyDescent="0.25">
      <c r="A825" s="227"/>
      <c r="B825" s="228"/>
      <c r="C825" s="228"/>
      <c r="D825" s="228"/>
      <c r="E825" s="228"/>
      <c r="F825" s="228"/>
      <c r="G825" s="228"/>
      <c r="H825" s="228"/>
      <c r="I825" s="228"/>
      <c r="J825" s="228"/>
      <c r="K825" s="228"/>
      <c r="L825" s="228"/>
      <c r="M825" s="228"/>
      <c r="N825" s="228"/>
      <c r="O825" s="228"/>
      <c r="P825" s="228"/>
      <c r="Q825" s="228"/>
      <c r="R825" s="228"/>
      <c r="S825" s="226"/>
    </row>
    <row r="826" spans="1:19" s="229" customFormat="1" x14ac:dyDescent="0.25">
      <c r="A826" s="227"/>
      <c r="B826" s="228"/>
      <c r="C826" s="228"/>
      <c r="D826" s="228"/>
      <c r="E826" s="228"/>
      <c r="F826" s="228"/>
      <c r="G826" s="228"/>
      <c r="H826" s="228"/>
      <c r="I826" s="228"/>
      <c r="J826" s="228"/>
      <c r="K826" s="228"/>
      <c r="L826" s="228"/>
      <c r="M826" s="228"/>
      <c r="N826" s="228"/>
      <c r="O826" s="228"/>
      <c r="P826" s="228"/>
      <c r="Q826" s="228"/>
      <c r="R826" s="228"/>
      <c r="S826" s="226"/>
    </row>
    <row r="827" spans="1:19" s="229" customFormat="1" x14ac:dyDescent="0.25">
      <c r="A827" s="227"/>
      <c r="B827" s="228"/>
      <c r="C827" s="228"/>
      <c r="D827" s="228"/>
      <c r="E827" s="228"/>
      <c r="F827" s="228"/>
      <c r="G827" s="228"/>
      <c r="H827" s="228"/>
      <c r="I827" s="228"/>
      <c r="J827" s="228"/>
      <c r="K827" s="228"/>
      <c r="L827" s="228"/>
      <c r="M827" s="228"/>
      <c r="N827" s="228"/>
      <c r="O827" s="228"/>
      <c r="P827" s="228"/>
      <c r="Q827" s="228"/>
      <c r="R827" s="228"/>
      <c r="S827" s="226"/>
    </row>
    <row r="828" spans="1:19" s="229" customFormat="1" x14ac:dyDescent="0.25">
      <c r="A828" s="227"/>
      <c r="B828" s="228"/>
      <c r="C828" s="228"/>
      <c r="D828" s="228"/>
      <c r="E828" s="228"/>
      <c r="F828" s="228"/>
      <c r="G828" s="228"/>
      <c r="H828" s="228"/>
      <c r="I828" s="228"/>
      <c r="J828" s="228"/>
      <c r="K828" s="228"/>
      <c r="L828" s="228"/>
      <c r="M828" s="228"/>
      <c r="N828" s="228"/>
      <c r="O828" s="228"/>
      <c r="P828" s="228"/>
      <c r="Q828" s="228"/>
      <c r="R828" s="228"/>
      <c r="S828" s="226"/>
    </row>
    <row r="829" spans="1:19" s="229" customFormat="1" x14ac:dyDescent="0.25">
      <c r="A829" s="227"/>
      <c r="B829" s="228"/>
      <c r="C829" s="228"/>
      <c r="D829" s="228"/>
      <c r="E829" s="228"/>
      <c r="F829" s="228"/>
      <c r="G829" s="228"/>
      <c r="H829" s="228"/>
      <c r="I829" s="228"/>
      <c r="J829" s="228"/>
      <c r="K829" s="228"/>
      <c r="L829" s="228"/>
      <c r="M829" s="228"/>
      <c r="N829" s="228"/>
      <c r="O829" s="228"/>
      <c r="P829" s="228"/>
      <c r="Q829" s="228"/>
      <c r="R829" s="228"/>
      <c r="S829" s="226"/>
    </row>
    <row r="830" spans="1:19" s="229" customFormat="1" x14ac:dyDescent="0.25">
      <c r="A830" s="227"/>
      <c r="B830" s="228"/>
      <c r="C830" s="228"/>
      <c r="D830" s="228"/>
      <c r="E830" s="228"/>
      <c r="F830" s="228"/>
      <c r="G830" s="228"/>
      <c r="H830" s="228"/>
      <c r="I830" s="228"/>
      <c r="J830" s="228"/>
      <c r="K830" s="228"/>
      <c r="L830" s="228"/>
      <c r="M830" s="228"/>
      <c r="N830" s="228"/>
      <c r="O830" s="228"/>
      <c r="P830" s="228"/>
      <c r="Q830" s="228"/>
      <c r="R830" s="228"/>
      <c r="S830" s="226"/>
    </row>
    <row r="831" spans="1:19" s="229" customFormat="1" x14ac:dyDescent="0.25">
      <c r="A831" s="227"/>
      <c r="B831" s="228"/>
      <c r="C831" s="228"/>
      <c r="D831" s="228"/>
      <c r="E831" s="228"/>
      <c r="F831" s="228"/>
      <c r="G831" s="228"/>
      <c r="H831" s="228"/>
      <c r="I831" s="228"/>
      <c r="J831" s="228"/>
      <c r="K831" s="228"/>
      <c r="L831" s="228"/>
      <c r="M831" s="228"/>
      <c r="N831" s="228"/>
      <c r="O831" s="228"/>
      <c r="P831" s="228"/>
      <c r="Q831" s="228"/>
      <c r="R831" s="228"/>
      <c r="S831" s="226"/>
    </row>
    <row r="832" spans="1:19" s="229" customFormat="1" x14ac:dyDescent="0.25">
      <c r="A832" s="227"/>
      <c r="B832" s="228"/>
      <c r="C832" s="228"/>
      <c r="D832" s="228"/>
      <c r="E832" s="228"/>
      <c r="F832" s="228"/>
      <c r="G832" s="228"/>
      <c r="H832" s="228"/>
      <c r="I832" s="228"/>
      <c r="J832" s="228"/>
      <c r="K832" s="228"/>
      <c r="L832" s="228"/>
      <c r="M832" s="228"/>
      <c r="N832" s="228"/>
      <c r="O832" s="228"/>
      <c r="P832" s="228"/>
      <c r="Q832" s="228"/>
      <c r="R832" s="228"/>
      <c r="S832" s="226"/>
    </row>
    <row r="833" spans="1:19" s="229" customFormat="1" x14ac:dyDescent="0.25">
      <c r="A833" s="227"/>
      <c r="B833" s="228"/>
      <c r="C833" s="228"/>
      <c r="D833" s="228"/>
      <c r="E833" s="228"/>
      <c r="F833" s="228"/>
      <c r="G833" s="228"/>
      <c r="H833" s="228"/>
      <c r="I833" s="228"/>
      <c r="J833" s="228"/>
      <c r="K833" s="228"/>
      <c r="L833" s="228"/>
      <c r="M833" s="228"/>
      <c r="N833" s="228"/>
      <c r="O833" s="228"/>
      <c r="P833" s="228"/>
      <c r="Q833" s="228"/>
      <c r="R833" s="228"/>
      <c r="S833" s="226"/>
    </row>
    <row r="834" spans="1:19" s="229" customFormat="1" x14ac:dyDescent="0.25">
      <c r="A834" s="227"/>
      <c r="B834" s="228"/>
      <c r="C834" s="228"/>
      <c r="D834" s="228"/>
      <c r="E834" s="228"/>
      <c r="F834" s="228"/>
      <c r="G834" s="228"/>
      <c r="H834" s="228"/>
      <c r="I834" s="228"/>
      <c r="J834" s="228"/>
      <c r="K834" s="228"/>
      <c r="L834" s="228"/>
      <c r="M834" s="228"/>
      <c r="N834" s="228"/>
      <c r="O834" s="228"/>
      <c r="P834" s="228"/>
      <c r="Q834" s="228"/>
      <c r="R834" s="228"/>
      <c r="S834" s="226"/>
    </row>
    <row r="835" spans="1:19" s="229" customFormat="1" x14ac:dyDescent="0.25">
      <c r="A835" s="227"/>
      <c r="B835" s="228"/>
      <c r="C835" s="228"/>
      <c r="D835" s="228"/>
      <c r="E835" s="228"/>
      <c r="F835" s="228"/>
      <c r="G835" s="228"/>
      <c r="H835" s="228"/>
      <c r="I835" s="228"/>
      <c r="J835" s="228"/>
      <c r="K835" s="228"/>
      <c r="L835" s="228"/>
      <c r="M835" s="228"/>
      <c r="N835" s="228"/>
      <c r="O835" s="228"/>
      <c r="P835" s="228"/>
      <c r="Q835" s="228"/>
      <c r="R835" s="228"/>
      <c r="S835" s="226"/>
    </row>
    <row r="836" spans="1:19" s="229" customFormat="1" x14ac:dyDescent="0.25">
      <c r="A836" s="227"/>
      <c r="B836" s="228"/>
      <c r="C836" s="228"/>
      <c r="D836" s="228"/>
      <c r="E836" s="228"/>
      <c r="F836" s="228"/>
      <c r="G836" s="228"/>
      <c r="H836" s="228"/>
      <c r="I836" s="228"/>
      <c r="J836" s="228"/>
      <c r="K836" s="228"/>
      <c r="L836" s="228"/>
      <c r="M836" s="228"/>
      <c r="N836" s="228"/>
      <c r="O836" s="228"/>
      <c r="P836" s="228"/>
      <c r="Q836" s="228"/>
      <c r="R836" s="228"/>
      <c r="S836" s="226"/>
    </row>
    <row r="837" spans="1:19" s="229" customFormat="1" x14ac:dyDescent="0.25">
      <c r="A837" s="227"/>
      <c r="B837" s="228"/>
      <c r="C837" s="228"/>
      <c r="D837" s="228"/>
      <c r="E837" s="228"/>
      <c r="F837" s="228"/>
      <c r="G837" s="228"/>
      <c r="H837" s="228"/>
      <c r="I837" s="228"/>
      <c r="J837" s="228"/>
      <c r="K837" s="228"/>
      <c r="L837" s="228"/>
      <c r="M837" s="228"/>
      <c r="N837" s="228"/>
      <c r="O837" s="228"/>
      <c r="P837" s="228"/>
      <c r="Q837" s="228"/>
      <c r="R837" s="228"/>
      <c r="S837" s="226"/>
    </row>
    <row r="838" spans="1:19" s="229" customFormat="1" x14ac:dyDescent="0.25">
      <c r="A838" s="227"/>
      <c r="B838" s="228"/>
      <c r="C838" s="228"/>
      <c r="D838" s="228"/>
      <c r="E838" s="228"/>
      <c r="F838" s="228"/>
      <c r="G838" s="228"/>
      <c r="H838" s="228"/>
      <c r="I838" s="228"/>
      <c r="J838" s="228"/>
      <c r="K838" s="228"/>
      <c r="L838" s="228"/>
      <c r="M838" s="228"/>
      <c r="N838" s="228"/>
      <c r="O838" s="228"/>
      <c r="P838" s="228"/>
      <c r="Q838" s="228"/>
      <c r="R838" s="228"/>
      <c r="S838" s="226"/>
    </row>
    <row r="839" spans="1:19" s="229" customFormat="1" x14ac:dyDescent="0.25">
      <c r="A839" s="227"/>
      <c r="B839" s="228"/>
      <c r="C839" s="228"/>
      <c r="D839" s="228"/>
      <c r="E839" s="228"/>
      <c r="F839" s="228"/>
      <c r="G839" s="228"/>
      <c r="H839" s="228"/>
      <c r="I839" s="228"/>
      <c r="J839" s="228"/>
      <c r="K839" s="228"/>
      <c r="L839" s="228"/>
      <c r="M839" s="228"/>
      <c r="N839" s="228"/>
      <c r="O839" s="228"/>
      <c r="P839" s="228"/>
      <c r="Q839" s="228"/>
      <c r="R839" s="228"/>
      <c r="S839" s="226"/>
    </row>
    <row r="840" spans="1:19" s="229" customFormat="1" x14ac:dyDescent="0.25">
      <c r="A840" s="227"/>
      <c r="B840" s="228"/>
      <c r="C840" s="228"/>
      <c r="D840" s="228"/>
      <c r="E840" s="228"/>
      <c r="F840" s="228"/>
      <c r="G840" s="228"/>
      <c r="H840" s="228"/>
      <c r="I840" s="228"/>
      <c r="J840" s="228"/>
      <c r="K840" s="228"/>
      <c r="L840" s="228"/>
      <c r="M840" s="228"/>
      <c r="N840" s="228"/>
      <c r="O840" s="228"/>
      <c r="P840" s="228"/>
      <c r="Q840" s="228"/>
      <c r="R840" s="228"/>
      <c r="S840" s="226"/>
    </row>
    <row r="841" spans="1:19" s="229" customFormat="1" x14ac:dyDescent="0.25">
      <c r="A841" s="227"/>
      <c r="B841" s="228"/>
      <c r="C841" s="228"/>
      <c r="D841" s="228"/>
      <c r="E841" s="228"/>
      <c r="F841" s="228"/>
      <c r="G841" s="228"/>
      <c r="H841" s="228"/>
      <c r="I841" s="228"/>
      <c r="J841" s="228"/>
      <c r="K841" s="228"/>
      <c r="L841" s="228"/>
      <c r="M841" s="228"/>
      <c r="N841" s="228"/>
      <c r="O841" s="228"/>
      <c r="P841" s="228"/>
      <c r="Q841" s="228"/>
      <c r="R841" s="228"/>
      <c r="S841" s="226"/>
    </row>
    <row r="842" spans="1:19" s="229" customFormat="1" x14ac:dyDescent="0.25">
      <c r="A842" s="227"/>
      <c r="B842" s="228"/>
      <c r="C842" s="228"/>
      <c r="D842" s="228"/>
      <c r="E842" s="228"/>
      <c r="F842" s="228"/>
      <c r="G842" s="228"/>
      <c r="H842" s="228"/>
      <c r="I842" s="228"/>
      <c r="J842" s="228"/>
      <c r="K842" s="228"/>
      <c r="L842" s="228"/>
      <c r="M842" s="228"/>
      <c r="N842" s="228"/>
      <c r="O842" s="228"/>
      <c r="P842" s="228"/>
      <c r="Q842" s="228"/>
      <c r="R842" s="228"/>
      <c r="S842" s="226"/>
    </row>
    <row r="843" spans="1:19" s="229" customFormat="1" x14ac:dyDescent="0.25">
      <c r="A843" s="227"/>
      <c r="B843" s="228"/>
      <c r="C843" s="228"/>
      <c r="D843" s="228"/>
      <c r="E843" s="228"/>
      <c r="F843" s="228"/>
      <c r="G843" s="228"/>
      <c r="H843" s="228"/>
      <c r="I843" s="228"/>
      <c r="J843" s="228"/>
      <c r="K843" s="228"/>
      <c r="L843" s="228"/>
      <c r="M843" s="228"/>
      <c r="N843" s="228"/>
      <c r="O843" s="228"/>
      <c r="P843" s="228"/>
      <c r="Q843" s="228"/>
      <c r="R843" s="228"/>
      <c r="S843" s="226"/>
    </row>
    <row r="844" spans="1:19" s="229" customFormat="1" x14ac:dyDescent="0.25">
      <c r="A844" s="227"/>
      <c r="B844" s="228"/>
      <c r="C844" s="228"/>
      <c r="D844" s="228"/>
      <c r="E844" s="228"/>
      <c r="F844" s="228"/>
      <c r="G844" s="228"/>
      <c r="H844" s="228"/>
      <c r="I844" s="228"/>
      <c r="J844" s="228"/>
      <c r="K844" s="228"/>
      <c r="L844" s="228"/>
      <c r="M844" s="228"/>
      <c r="N844" s="228"/>
      <c r="O844" s="228"/>
      <c r="P844" s="228"/>
      <c r="Q844" s="228"/>
      <c r="R844" s="228"/>
      <c r="S844" s="226"/>
    </row>
    <row r="845" spans="1:19" s="229" customFormat="1" x14ac:dyDescent="0.25">
      <c r="A845" s="227"/>
      <c r="B845" s="228"/>
      <c r="C845" s="228"/>
      <c r="D845" s="228"/>
      <c r="E845" s="228"/>
      <c r="F845" s="228"/>
      <c r="G845" s="228"/>
      <c r="H845" s="228"/>
      <c r="I845" s="228"/>
      <c r="J845" s="228"/>
      <c r="K845" s="228"/>
      <c r="L845" s="228"/>
      <c r="M845" s="228"/>
      <c r="N845" s="228"/>
      <c r="O845" s="228"/>
      <c r="P845" s="228"/>
      <c r="Q845" s="228"/>
      <c r="R845" s="228"/>
      <c r="S845" s="226"/>
    </row>
    <row r="846" spans="1:19" s="229" customFormat="1" x14ac:dyDescent="0.25">
      <c r="A846" s="227"/>
      <c r="B846" s="228"/>
      <c r="C846" s="228"/>
      <c r="D846" s="228"/>
      <c r="E846" s="228"/>
      <c r="F846" s="228"/>
      <c r="G846" s="228"/>
      <c r="H846" s="228"/>
      <c r="I846" s="228"/>
      <c r="J846" s="228"/>
      <c r="K846" s="228"/>
      <c r="L846" s="228"/>
      <c r="M846" s="228"/>
      <c r="N846" s="228"/>
      <c r="O846" s="228"/>
      <c r="P846" s="228"/>
      <c r="Q846" s="228"/>
      <c r="R846" s="228"/>
      <c r="S846" s="226"/>
    </row>
    <row r="847" spans="1:19" s="229" customFormat="1" x14ac:dyDescent="0.25">
      <c r="A847" s="227"/>
      <c r="B847" s="228"/>
      <c r="C847" s="228"/>
      <c r="D847" s="228"/>
      <c r="E847" s="228"/>
      <c r="F847" s="228"/>
      <c r="G847" s="228"/>
      <c r="H847" s="228"/>
      <c r="I847" s="228"/>
      <c r="J847" s="228"/>
      <c r="K847" s="228"/>
      <c r="L847" s="228"/>
      <c r="M847" s="228"/>
      <c r="N847" s="228"/>
      <c r="O847" s="228"/>
      <c r="P847" s="228"/>
      <c r="Q847" s="228"/>
      <c r="R847" s="228"/>
      <c r="S847" s="226"/>
    </row>
    <row r="848" spans="1:19" s="229" customFormat="1" x14ac:dyDescent="0.25">
      <c r="A848" s="227"/>
      <c r="B848" s="228"/>
      <c r="C848" s="228"/>
      <c r="D848" s="228"/>
      <c r="E848" s="228"/>
      <c r="F848" s="228"/>
      <c r="G848" s="228"/>
      <c r="H848" s="228"/>
      <c r="I848" s="228"/>
      <c r="J848" s="228"/>
      <c r="K848" s="228"/>
      <c r="L848" s="228"/>
      <c r="M848" s="228"/>
      <c r="N848" s="228"/>
      <c r="O848" s="228"/>
      <c r="P848" s="228"/>
      <c r="Q848" s="228"/>
      <c r="R848" s="228"/>
      <c r="S848" s="226"/>
    </row>
    <row r="849" spans="1:19" s="229" customFormat="1" x14ac:dyDescent="0.25">
      <c r="A849" s="227"/>
      <c r="B849" s="228"/>
      <c r="C849" s="228"/>
      <c r="D849" s="228"/>
      <c r="E849" s="228"/>
      <c r="F849" s="228"/>
      <c r="G849" s="228"/>
      <c r="H849" s="228"/>
      <c r="I849" s="228"/>
      <c r="J849" s="228"/>
      <c r="K849" s="228"/>
      <c r="L849" s="228"/>
      <c r="M849" s="228"/>
      <c r="N849" s="228"/>
      <c r="O849" s="228"/>
      <c r="P849" s="228"/>
      <c r="Q849" s="228"/>
      <c r="R849" s="228"/>
      <c r="S849" s="226"/>
    </row>
    <row r="850" spans="1:19" s="229" customFormat="1" x14ac:dyDescent="0.25">
      <c r="A850" s="227"/>
      <c r="B850" s="228"/>
      <c r="C850" s="228"/>
      <c r="D850" s="228"/>
      <c r="E850" s="228"/>
      <c r="F850" s="228"/>
      <c r="G850" s="228"/>
      <c r="H850" s="228"/>
      <c r="I850" s="228"/>
      <c r="J850" s="228"/>
      <c r="K850" s="228"/>
      <c r="L850" s="228"/>
      <c r="M850" s="228"/>
      <c r="N850" s="228"/>
      <c r="O850" s="228"/>
      <c r="P850" s="228"/>
      <c r="Q850" s="228"/>
      <c r="R850" s="228"/>
      <c r="S850" s="226"/>
    </row>
    <row r="851" spans="1:19" s="229" customFormat="1" x14ac:dyDescent="0.25">
      <c r="A851" s="227"/>
      <c r="B851" s="228"/>
      <c r="C851" s="228"/>
      <c r="D851" s="228"/>
      <c r="E851" s="228"/>
      <c r="F851" s="228"/>
      <c r="G851" s="228"/>
      <c r="H851" s="228"/>
      <c r="I851" s="228"/>
      <c r="J851" s="228"/>
      <c r="K851" s="228"/>
      <c r="L851" s="228"/>
      <c r="M851" s="228"/>
      <c r="N851" s="228"/>
      <c r="O851" s="228"/>
      <c r="P851" s="228"/>
      <c r="Q851" s="228"/>
      <c r="R851" s="228"/>
      <c r="S851" s="226"/>
    </row>
    <row r="852" spans="1:19" s="229" customFormat="1" x14ac:dyDescent="0.25">
      <c r="A852" s="227"/>
      <c r="B852" s="228"/>
      <c r="C852" s="228"/>
      <c r="D852" s="228"/>
      <c r="E852" s="228"/>
      <c r="F852" s="228"/>
      <c r="G852" s="228"/>
      <c r="H852" s="228"/>
      <c r="I852" s="228"/>
      <c r="J852" s="228"/>
      <c r="K852" s="228"/>
      <c r="L852" s="228"/>
      <c r="M852" s="228"/>
      <c r="N852" s="228"/>
      <c r="O852" s="228"/>
      <c r="P852" s="228"/>
      <c r="Q852" s="228"/>
      <c r="R852" s="228"/>
      <c r="S852" s="226"/>
    </row>
    <row r="853" spans="1:19" s="229" customFormat="1" x14ac:dyDescent="0.25">
      <c r="A853" s="227"/>
      <c r="B853" s="228"/>
      <c r="C853" s="228"/>
      <c r="D853" s="228"/>
      <c r="E853" s="228"/>
      <c r="F853" s="228"/>
      <c r="G853" s="228"/>
      <c r="H853" s="228"/>
      <c r="I853" s="228"/>
      <c r="J853" s="228"/>
      <c r="K853" s="228"/>
      <c r="L853" s="228"/>
      <c r="M853" s="228"/>
      <c r="N853" s="228"/>
      <c r="O853" s="228"/>
      <c r="P853" s="228"/>
      <c r="Q853" s="228"/>
      <c r="R853" s="228"/>
      <c r="S853" s="226"/>
    </row>
    <row r="854" spans="1:19" s="229" customFormat="1" x14ac:dyDescent="0.25">
      <c r="A854" s="227"/>
      <c r="B854" s="228"/>
      <c r="C854" s="228"/>
      <c r="D854" s="228"/>
      <c r="E854" s="228"/>
      <c r="F854" s="228"/>
      <c r="G854" s="228"/>
      <c r="H854" s="228"/>
      <c r="I854" s="228"/>
      <c r="J854" s="228"/>
      <c r="K854" s="228"/>
      <c r="L854" s="228"/>
      <c r="M854" s="228"/>
      <c r="N854" s="228"/>
      <c r="O854" s="228"/>
      <c r="P854" s="228"/>
      <c r="Q854" s="228"/>
      <c r="R854" s="228"/>
      <c r="S854" s="226"/>
    </row>
    <row r="855" spans="1:19" s="229" customFormat="1" x14ac:dyDescent="0.25">
      <c r="A855" s="227"/>
      <c r="B855" s="228"/>
      <c r="C855" s="228"/>
      <c r="D855" s="228"/>
      <c r="E855" s="228"/>
      <c r="F855" s="228"/>
      <c r="G855" s="228"/>
      <c r="H855" s="228"/>
      <c r="I855" s="228"/>
      <c r="J855" s="228"/>
      <c r="K855" s="228"/>
      <c r="L855" s="228"/>
      <c r="M855" s="228"/>
      <c r="N855" s="228"/>
      <c r="O855" s="228"/>
      <c r="P855" s="228"/>
      <c r="Q855" s="228"/>
      <c r="R855" s="228"/>
      <c r="S855" s="226"/>
    </row>
    <row r="856" spans="1:19" s="229" customFormat="1" x14ac:dyDescent="0.25">
      <c r="A856" s="227"/>
      <c r="B856" s="228"/>
      <c r="C856" s="228"/>
      <c r="D856" s="228"/>
      <c r="E856" s="228"/>
      <c r="F856" s="228"/>
      <c r="G856" s="228"/>
      <c r="H856" s="228"/>
      <c r="I856" s="228"/>
      <c r="J856" s="228"/>
      <c r="K856" s="228"/>
      <c r="L856" s="228"/>
      <c r="M856" s="228"/>
      <c r="N856" s="228"/>
      <c r="O856" s="228"/>
      <c r="P856" s="228"/>
      <c r="Q856" s="228"/>
      <c r="R856" s="228"/>
      <c r="S856" s="226"/>
    </row>
    <row r="857" spans="1:19" s="229" customFormat="1" x14ac:dyDescent="0.25">
      <c r="A857" s="227"/>
      <c r="B857" s="228"/>
      <c r="C857" s="228"/>
      <c r="D857" s="228"/>
      <c r="E857" s="228"/>
      <c r="F857" s="228"/>
      <c r="G857" s="228"/>
      <c r="H857" s="228"/>
      <c r="I857" s="228"/>
      <c r="J857" s="228"/>
      <c r="K857" s="228"/>
      <c r="L857" s="228"/>
      <c r="M857" s="228"/>
      <c r="N857" s="228"/>
      <c r="O857" s="228"/>
      <c r="P857" s="228"/>
      <c r="Q857" s="228"/>
      <c r="R857" s="228"/>
      <c r="S857" s="226"/>
    </row>
    <row r="858" spans="1:19" s="229" customFormat="1" x14ac:dyDescent="0.25">
      <c r="A858" s="227"/>
      <c r="B858" s="228"/>
      <c r="C858" s="228"/>
      <c r="D858" s="228"/>
      <c r="E858" s="228"/>
      <c r="F858" s="228"/>
      <c r="G858" s="228"/>
      <c r="H858" s="228"/>
      <c r="I858" s="228"/>
      <c r="J858" s="228"/>
      <c r="K858" s="228"/>
      <c r="L858" s="228"/>
      <c r="M858" s="228"/>
      <c r="N858" s="228"/>
      <c r="O858" s="228"/>
      <c r="P858" s="228"/>
      <c r="Q858" s="228"/>
      <c r="R858" s="228"/>
      <c r="S858" s="226"/>
    </row>
    <row r="859" spans="1:19" s="229" customFormat="1" x14ac:dyDescent="0.25">
      <c r="A859" s="227"/>
      <c r="B859" s="228"/>
      <c r="C859" s="228"/>
      <c r="D859" s="228"/>
      <c r="E859" s="228"/>
      <c r="F859" s="228"/>
      <c r="G859" s="228"/>
      <c r="H859" s="228"/>
      <c r="I859" s="228"/>
      <c r="J859" s="228"/>
      <c r="K859" s="228"/>
      <c r="L859" s="228"/>
      <c r="M859" s="228"/>
      <c r="N859" s="228"/>
      <c r="O859" s="228"/>
      <c r="P859" s="228"/>
      <c r="Q859" s="228"/>
      <c r="R859" s="228"/>
      <c r="S859" s="226"/>
    </row>
    <row r="860" spans="1:19" s="229" customFormat="1" x14ac:dyDescent="0.25">
      <c r="A860" s="227"/>
      <c r="B860" s="228"/>
      <c r="C860" s="228"/>
      <c r="D860" s="228"/>
      <c r="E860" s="228"/>
      <c r="F860" s="228"/>
      <c r="G860" s="228"/>
      <c r="H860" s="228"/>
      <c r="I860" s="228"/>
      <c r="J860" s="228"/>
      <c r="K860" s="228"/>
      <c r="L860" s="228"/>
      <c r="M860" s="228"/>
      <c r="N860" s="228"/>
      <c r="O860" s="228"/>
      <c r="P860" s="228"/>
      <c r="Q860" s="228"/>
      <c r="R860" s="228"/>
      <c r="S860" s="226"/>
    </row>
    <row r="861" spans="1:19" s="229" customFormat="1" x14ac:dyDescent="0.25">
      <c r="A861" s="227"/>
      <c r="B861" s="228"/>
      <c r="C861" s="228"/>
      <c r="D861" s="228"/>
      <c r="E861" s="228"/>
      <c r="F861" s="228"/>
      <c r="G861" s="228"/>
      <c r="H861" s="228"/>
      <c r="I861" s="228"/>
      <c r="J861" s="228"/>
      <c r="K861" s="228"/>
      <c r="L861" s="228"/>
      <c r="M861" s="228"/>
      <c r="N861" s="228"/>
      <c r="O861" s="228"/>
      <c r="P861" s="228"/>
      <c r="Q861" s="228"/>
      <c r="R861" s="228"/>
      <c r="S861" s="226"/>
    </row>
    <row r="862" spans="1:19" s="229" customFormat="1" x14ac:dyDescent="0.25">
      <c r="A862" s="227"/>
      <c r="B862" s="228"/>
      <c r="C862" s="228"/>
      <c r="D862" s="228"/>
      <c r="E862" s="228"/>
      <c r="F862" s="228"/>
      <c r="G862" s="228"/>
      <c r="H862" s="228"/>
      <c r="I862" s="228"/>
      <c r="J862" s="228"/>
      <c r="K862" s="228"/>
      <c r="L862" s="228"/>
      <c r="M862" s="228"/>
      <c r="N862" s="228"/>
      <c r="O862" s="228"/>
      <c r="P862" s="228"/>
      <c r="Q862" s="228"/>
      <c r="R862" s="228"/>
      <c r="S862" s="226"/>
    </row>
    <row r="863" spans="1:19" s="229" customFormat="1" x14ac:dyDescent="0.25">
      <c r="A863" s="227"/>
      <c r="B863" s="228"/>
      <c r="C863" s="228"/>
      <c r="D863" s="228"/>
      <c r="E863" s="228"/>
      <c r="F863" s="228"/>
      <c r="G863" s="228"/>
      <c r="H863" s="228"/>
      <c r="I863" s="228"/>
      <c r="J863" s="228"/>
      <c r="K863" s="228"/>
      <c r="L863" s="228"/>
      <c r="M863" s="228"/>
      <c r="N863" s="228"/>
      <c r="O863" s="228"/>
      <c r="P863" s="228"/>
      <c r="Q863" s="228"/>
      <c r="R863" s="228"/>
      <c r="S863" s="226"/>
    </row>
    <row r="864" spans="1:19" s="229" customFormat="1" x14ac:dyDescent="0.25">
      <c r="A864" s="227"/>
      <c r="B864" s="228"/>
      <c r="C864" s="228"/>
      <c r="D864" s="228"/>
      <c r="E864" s="228"/>
      <c r="F864" s="228"/>
      <c r="G864" s="228"/>
      <c r="H864" s="228"/>
      <c r="I864" s="228"/>
      <c r="J864" s="228"/>
      <c r="K864" s="228"/>
      <c r="L864" s="228"/>
      <c r="M864" s="228"/>
      <c r="N864" s="228"/>
      <c r="O864" s="228"/>
      <c r="P864" s="228"/>
      <c r="Q864" s="228"/>
      <c r="R864" s="228"/>
      <c r="S864" s="226"/>
    </row>
    <row r="865" spans="1:19" s="229" customFormat="1" x14ac:dyDescent="0.25">
      <c r="A865" s="227"/>
      <c r="B865" s="228"/>
      <c r="C865" s="228"/>
      <c r="D865" s="228"/>
      <c r="E865" s="228"/>
      <c r="F865" s="228"/>
      <c r="G865" s="228"/>
      <c r="H865" s="228"/>
      <c r="I865" s="228"/>
      <c r="J865" s="228"/>
      <c r="K865" s="228"/>
      <c r="L865" s="228"/>
      <c r="M865" s="228"/>
      <c r="N865" s="228"/>
      <c r="O865" s="228"/>
      <c r="P865" s="228"/>
      <c r="Q865" s="228"/>
      <c r="R865" s="228"/>
      <c r="S865" s="226"/>
    </row>
    <row r="866" spans="1:19" s="229" customFormat="1" x14ac:dyDescent="0.25">
      <c r="A866" s="227"/>
      <c r="B866" s="228"/>
      <c r="C866" s="228"/>
      <c r="D866" s="228"/>
      <c r="E866" s="228"/>
      <c r="F866" s="228"/>
      <c r="G866" s="228"/>
      <c r="H866" s="228"/>
      <c r="I866" s="228"/>
      <c r="J866" s="228"/>
      <c r="K866" s="228"/>
      <c r="L866" s="228"/>
      <c r="M866" s="228"/>
      <c r="N866" s="228"/>
      <c r="O866" s="228"/>
      <c r="P866" s="228"/>
      <c r="Q866" s="228"/>
      <c r="R866" s="228"/>
      <c r="S866" s="226"/>
    </row>
    <row r="867" spans="1:19" s="229" customFormat="1" x14ac:dyDescent="0.25">
      <c r="A867" s="227"/>
      <c r="B867" s="228"/>
      <c r="C867" s="228"/>
      <c r="D867" s="228"/>
      <c r="E867" s="228"/>
      <c r="F867" s="228"/>
      <c r="G867" s="228"/>
      <c r="H867" s="228"/>
      <c r="I867" s="228"/>
      <c r="J867" s="228"/>
      <c r="K867" s="228"/>
      <c r="L867" s="228"/>
      <c r="M867" s="228"/>
      <c r="N867" s="228"/>
      <c r="O867" s="228"/>
      <c r="P867" s="228"/>
      <c r="Q867" s="228"/>
      <c r="R867" s="228"/>
      <c r="S867" s="226"/>
    </row>
    <row r="868" spans="1:19" s="229" customFormat="1" x14ac:dyDescent="0.25">
      <c r="A868" s="227"/>
      <c r="B868" s="228"/>
      <c r="C868" s="228"/>
      <c r="D868" s="228"/>
      <c r="E868" s="228"/>
      <c r="F868" s="228"/>
      <c r="G868" s="228"/>
      <c r="H868" s="228"/>
      <c r="I868" s="228"/>
      <c r="J868" s="228"/>
      <c r="K868" s="228"/>
      <c r="L868" s="228"/>
      <c r="M868" s="228"/>
      <c r="N868" s="228"/>
      <c r="O868" s="228"/>
      <c r="P868" s="228"/>
      <c r="Q868" s="228"/>
      <c r="R868" s="228"/>
      <c r="S868" s="226"/>
    </row>
    <row r="869" spans="1:19" s="229" customFormat="1" x14ac:dyDescent="0.25">
      <c r="A869" s="227"/>
      <c r="B869" s="228"/>
      <c r="C869" s="228"/>
      <c r="D869" s="228"/>
      <c r="E869" s="228"/>
      <c r="F869" s="228"/>
      <c r="G869" s="228"/>
      <c r="H869" s="228"/>
      <c r="I869" s="228"/>
      <c r="J869" s="228"/>
      <c r="K869" s="228"/>
      <c r="L869" s="228"/>
      <c r="M869" s="228"/>
      <c r="N869" s="228"/>
      <c r="O869" s="228"/>
      <c r="P869" s="228"/>
      <c r="Q869" s="228"/>
      <c r="R869" s="228"/>
      <c r="S869" s="226"/>
    </row>
    <row r="870" spans="1:19" s="229" customFormat="1" x14ac:dyDescent="0.25">
      <c r="A870" s="227"/>
      <c r="B870" s="228"/>
      <c r="C870" s="228"/>
      <c r="D870" s="228"/>
      <c r="E870" s="228"/>
      <c r="F870" s="228"/>
      <c r="G870" s="228"/>
      <c r="H870" s="228"/>
      <c r="I870" s="228"/>
      <c r="J870" s="228"/>
      <c r="K870" s="228"/>
      <c r="L870" s="228"/>
      <c r="M870" s="228"/>
      <c r="N870" s="228"/>
      <c r="O870" s="228"/>
      <c r="P870" s="228"/>
      <c r="Q870" s="228"/>
      <c r="R870" s="228"/>
      <c r="S870" s="226"/>
    </row>
    <row r="871" spans="1:19" s="229" customFormat="1" x14ac:dyDescent="0.25">
      <c r="A871" s="227"/>
      <c r="B871" s="228"/>
      <c r="C871" s="228"/>
      <c r="D871" s="228"/>
      <c r="E871" s="228"/>
      <c r="F871" s="228"/>
      <c r="G871" s="228"/>
      <c r="H871" s="228"/>
      <c r="I871" s="228"/>
      <c r="J871" s="228"/>
      <c r="K871" s="228"/>
      <c r="L871" s="228"/>
      <c r="M871" s="228"/>
      <c r="N871" s="228"/>
      <c r="O871" s="228"/>
      <c r="P871" s="228"/>
      <c r="Q871" s="228"/>
      <c r="R871" s="228"/>
      <c r="S871" s="226"/>
    </row>
    <row r="872" spans="1:19" s="229" customFormat="1" x14ac:dyDescent="0.25">
      <c r="A872" s="227"/>
      <c r="B872" s="228"/>
      <c r="C872" s="228"/>
      <c r="D872" s="228"/>
      <c r="E872" s="228"/>
      <c r="F872" s="228"/>
      <c r="G872" s="228"/>
      <c r="H872" s="228"/>
      <c r="I872" s="228"/>
      <c r="J872" s="228"/>
      <c r="K872" s="228"/>
      <c r="L872" s="228"/>
      <c r="M872" s="228"/>
      <c r="N872" s="228"/>
      <c r="O872" s="228"/>
      <c r="P872" s="228"/>
      <c r="Q872" s="228"/>
      <c r="R872" s="228"/>
      <c r="S872" s="226"/>
    </row>
    <row r="873" spans="1:19" s="229" customFormat="1" x14ac:dyDescent="0.25">
      <c r="A873" s="227"/>
      <c r="B873" s="228"/>
      <c r="C873" s="228"/>
      <c r="D873" s="228"/>
      <c r="E873" s="228"/>
      <c r="F873" s="228"/>
      <c r="G873" s="228"/>
      <c r="H873" s="228"/>
      <c r="I873" s="228"/>
      <c r="J873" s="228"/>
      <c r="K873" s="228"/>
      <c r="L873" s="228"/>
      <c r="M873" s="228"/>
      <c r="N873" s="228"/>
      <c r="O873" s="228"/>
      <c r="P873" s="228"/>
      <c r="Q873" s="228"/>
      <c r="R873" s="228"/>
      <c r="S873" s="226"/>
    </row>
    <row r="874" spans="1:19" s="229" customFormat="1" x14ac:dyDescent="0.25">
      <c r="A874" s="227"/>
      <c r="B874" s="228"/>
      <c r="C874" s="228"/>
      <c r="D874" s="228"/>
      <c r="E874" s="228"/>
      <c r="F874" s="228"/>
      <c r="G874" s="228"/>
      <c r="H874" s="228"/>
      <c r="I874" s="228"/>
      <c r="J874" s="228"/>
      <c r="K874" s="228"/>
      <c r="L874" s="228"/>
      <c r="M874" s="228"/>
      <c r="N874" s="228"/>
      <c r="O874" s="228"/>
      <c r="P874" s="228"/>
      <c r="Q874" s="228"/>
      <c r="R874" s="228"/>
      <c r="S874" s="226"/>
    </row>
    <row r="875" spans="1:19" s="229" customFormat="1" x14ac:dyDescent="0.25">
      <c r="A875" s="227"/>
      <c r="B875" s="228"/>
      <c r="C875" s="228"/>
      <c r="D875" s="228"/>
      <c r="E875" s="228"/>
      <c r="F875" s="228"/>
      <c r="G875" s="228"/>
      <c r="H875" s="228"/>
      <c r="I875" s="228"/>
      <c r="J875" s="228"/>
      <c r="K875" s="228"/>
      <c r="L875" s="228"/>
      <c r="M875" s="228"/>
      <c r="N875" s="228"/>
      <c r="O875" s="228"/>
      <c r="P875" s="228"/>
      <c r="Q875" s="228"/>
      <c r="R875" s="228"/>
      <c r="S875" s="226"/>
    </row>
    <row r="876" spans="1:19" s="229" customFormat="1" x14ac:dyDescent="0.25">
      <c r="A876" s="227"/>
      <c r="B876" s="228"/>
      <c r="C876" s="228"/>
      <c r="D876" s="228"/>
      <c r="E876" s="228"/>
      <c r="F876" s="228"/>
      <c r="G876" s="228"/>
      <c r="H876" s="228"/>
      <c r="I876" s="228"/>
      <c r="J876" s="228"/>
      <c r="K876" s="228"/>
      <c r="L876" s="228"/>
      <c r="M876" s="228"/>
      <c r="N876" s="228"/>
      <c r="O876" s="228"/>
      <c r="P876" s="228"/>
      <c r="Q876" s="228"/>
      <c r="R876" s="228"/>
      <c r="S876" s="226"/>
    </row>
    <row r="877" spans="1:19" s="229" customFormat="1" x14ac:dyDescent="0.25">
      <c r="A877" s="227"/>
      <c r="B877" s="228"/>
      <c r="C877" s="228"/>
      <c r="D877" s="228"/>
      <c r="E877" s="228"/>
      <c r="F877" s="228"/>
      <c r="G877" s="228"/>
      <c r="H877" s="228"/>
      <c r="I877" s="228"/>
      <c r="J877" s="228"/>
      <c r="K877" s="228"/>
      <c r="L877" s="228"/>
      <c r="M877" s="228"/>
      <c r="N877" s="228"/>
      <c r="O877" s="228"/>
      <c r="P877" s="228"/>
      <c r="Q877" s="228"/>
      <c r="R877" s="228"/>
      <c r="S877" s="226"/>
    </row>
    <row r="878" spans="1:19" s="229" customFormat="1" x14ac:dyDescent="0.25">
      <c r="A878" s="227"/>
      <c r="B878" s="228"/>
      <c r="C878" s="228"/>
      <c r="D878" s="228"/>
      <c r="E878" s="228"/>
      <c r="F878" s="228"/>
      <c r="G878" s="228"/>
      <c r="H878" s="228"/>
      <c r="I878" s="228"/>
      <c r="J878" s="228"/>
      <c r="K878" s="228"/>
      <c r="L878" s="228"/>
      <c r="M878" s="228"/>
      <c r="N878" s="228"/>
      <c r="O878" s="228"/>
      <c r="P878" s="228"/>
      <c r="Q878" s="228"/>
      <c r="R878" s="228"/>
      <c r="S878" s="226"/>
    </row>
    <row r="879" spans="1:19" s="229" customFormat="1" x14ac:dyDescent="0.25">
      <c r="A879" s="227"/>
      <c r="B879" s="228"/>
      <c r="C879" s="228"/>
      <c r="D879" s="228"/>
      <c r="E879" s="228"/>
      <c r="F879" s="228"/>
      <c r="G879" s="228"/>
      <c r="H879" s="228"/>
      <c r="I879" s="228"/>
      <c r="J879" s="228"/>
      <c r="K879" s="228"/>
      <c r="L879" s="228"/>
      <c r="M879" s="228"/>
      <c r="N879" s="228"/>
      <c r="O879" s="228"/>
      <c r="P879" s="228"/>
      <c r="Q879" s="228"/>
      <c r="R879" s="228"/>
      <c r="S879" s="226"/>
    </row>
    <row r="880" spans="1:19" s="229" customFormat="1" x14ac:dyDescent="0.25">
      <c r="A880" s="227"/>
      <c r="B880" s="228"/>
      <c r="C880" s="228"/>
      <c r="D880" s="228"/>
      <c r="E880" s="228"/>
      <c r="F880" s="228"/>
      <c r="G880" s="228"/>
      <c r="H880" s="228"/>
      <c r="I880" s="228"/>
      <c r="J880" s="228"/>
      <c r="K880" s="228"/>
      <c r="L880" s="228"/>
      <c r="M880" s="228"/>
      <c r="N880" s="228"/>
      <c r="O880" s="228"/>
      <c r="P880" s="228"/>
      <c r="Q880" s="228"/>
      <c r="R880" s="228"/>
      <c r="S880" s="226"/>
    </row>
    <row r="881" spans="1:19" s="229" customFormat="1" x14ac:dyDescent="0.25">
      <c r="A881" s="227"/>
      <c r="B881" s="228"/>
      <c r="C881" s="228"/>
      <c r="D881" s="228"/>
      <c r="E881" s="228"/>
      <c r="F881" s="228"/>
      <c r="G881" s="228"/>
      <c r="H881" s="228"/>
      <c r="I881" s="228"/>
      <c r="J881" s="228"/>
      <c r="K881" s="228"/>
      <c r="L881" s="228"/>
      <c r="M881" s="228"/>
      <c r="N881" s="228"/>
      <c r="O881" s="228"/>
      <c r="P881" s="228"/>
      <c r="Q881" s="228"/>
      <c r="R881" s="228"/>
      <c r="S881" s="226"/>
    </row>
    <row r="882" spans="1:19" s="229" customFormat="1" x14ac:dyDescent="0.25">
      <c r="A882" s="227"/>
      <c r="B882" s="228"/>
      <c r="C882" s="228"/>
      <c r="D882" s="228"/>
      <c r="E882" s="228"/>
      <c r="F882" s="228"/>
      <c r="G882" s="228"/>
      <c r="H882" s="228"/>
      <c r="I882" s="228"/>
      <c r="J882" s="228"/>
      <c r="K882" s="228"/>
      <c r="L882" s="228"/>
      <c r="M882" s="228"/>
      <c r="N882" s="228"/>
      <c r="O882" s="228"/>
      <c r="P882" s="228"/>
      <c r="Q882" s="228"/>
      <c r="R882" s="228"/>
      <c r="S882" s="226"/>
    </row>
    <row r="883" spans="1:19" s="229" customFormat="1" x14ac:dyDescent="0.25">
      <c r="A883" s="227"/>
      <c r="B883" s="228"/>
      <c r="C883" s="228"/>
      <c r="D883" s="228"/>
      <c r="E883" s="228"/>
      <c r="F883" s="228"/>
      <c r="G883" s="228"/>
      <c r="H883" s="228"/>
      <c r="I883" s="228"/>
      <c r="J883" s="228"/>
      <c r="K883" s="228"/>
      <c r="L883" s="228"/>
      <c r="M883" s="228"/>
      <c r="N883" s="228"/>
      <c r="O883" s="228"/>
      <c r="P883" s="228"/>
      <c r="Q883" s="228"/>
      <c r="R883" s="228"/>
      <c r="S883" s="226"/>
    </row>
    <row r="884" spans="1:19" s="229" customFormat="1" x14ac:dyDescent="0.25">
      <c r="A884" s="227"/>
      <c r="B884" s="228"/>
      <c r="C884" s="228"/>
      <c r="D884" s="228"/>
      <c r="E884" s="228"/>
      <c r="F884" s="228"/>
      <c r="G884" s="228"/>
      <c r="H884" s="228"/>
      <c r="I884" s="228"/>
      <c r="J884" s="228"/>
      <c r="K884" s="228"/>
      <c r="L884" s="228"/>
      <c r="M884" s="228"/>
      <c r="N884" s="228"/>
      <c r="O884" s="228"/>
      <c r="P884" s="228"/>
      <c r="Q884" s="228"/>
      <c r="R884" s="228"/>
      <c r="S884" s="226"/>
    </row>
    <row r="885" spans="1:19" s="229" customFormat="1" x14ac:dyDescent="0.25">
      <c r="A885" s="227"/>
      <c r="B885" s="228"/>
      <c r="C885" s="228"/>
      <c r="D885" s="228"/>
      <c r="E885" s="228"/>
      <c r="F885" s="228"/>
      <c r="G885" s="228"/>
      <c r="H885" s="228"/>
      <c r="I885" s="228"/>
      <c r="J885" s="228"/>
      <c r="K885" s="228"/>
      <c r="L885" s="228"/>
      <c r="M885" s="228"/>
      <c r="N885" s="228"/>
      <c r="O885" s="228"/>
      <c r="P885" s="228"/>
      <c r="Q885" s="228"/>
      <c r="R885" s="228"/>
      <c r="S885" s="226"/>
    </row>
    <row r="886" spans="1:19" s="229" customFormat="1" x14ac:dyDescent="0.25">
      <c r="A886" s="227"/>
      <c r="B886" s="228"/>
      <c r="C886" s="228"/>
      <c r="D886" s="228"/>
      <c r="E886" s="228"/>
      <c r="F886" s="228"/>
      <c r="G886" s="228"/>
      <c r="H886" s="228"/>
      <c r="I886" s="228"/>
      <c r="J886" s="228"/>
      <c r="K886" s="228"/>
      <c r="L886" s="228"/>
      <c r="M886" s="228"/>
      <c r="N886" s="228"/>
      <c r="O886" s="228"/>
      <c r="P886" s="228"/>
      <c r="Q886" s="228"/>
      <c r="R886" s="228"/>
      <c r="S886" s="226"/>
    </row>
    <row r="887" spans="1:19" s="229" customFormat="1" x14ac:dyDescent="0.25">
      <c r="A887" s="227"/>
      <c r="B887" s="228"/>
      <c r="C887" s="228"/>
      <c r="D887" s="228"/>
      <c r="E887" s="228"/>
      <c r="F887" s="228"/>
      <c r="G887" s="228"/>
      <c r="H887" s="228"/>
      <c r="I887" s="228"/>
      <c r="J887" s="228"/>
      <c r="K887" s="228"/>
      <c r="L887" s="228"/>
      <c r="M887" s="228"/>
      <c r="N887" s="228"/>
      <c r="O887" s="228"/>
      <c r="P887" s="228"/>
      <c r="Q887" s="228"/>
      <c r="R887" s="228"/>
      <c r="S887" s="226"/>
    </row>
    <row r="888" spans="1:19" s="229" customFormat="1" x14ac:dyDescent="0.25">
      <c r="A888" s="227"/>
      <c r="B888" s="228"/>
      <c r="C888" s="228"/>
      <c r="D888" s="228"/>
      <c r="E888" s="228"/>
      <c r="F888" s="228"/>
      <c r="G888" s="228"/>
      <c r="H888" s="228"/>
      <c r="I888" s="228"/>
      <c r="J888" s="228"/>
      <c r="K888" s="228"/>
      <c r="L888" s="228"/>
      <c r="M888" s="228"/>
      <c r="N888" s="228"/>
      <c r="O888" s="228"/>
      <c r="P888" s="228"/>
      <c r="Q888" s="228"/>
      <c r="R888" s="228"/>
      <c r="S888" s="226"/>
    </row>
    <row r="889" spans="1:19" s="229" customFormat="1" x14ac:dyDescent="0.25">
      <c r="A889" s="227"/>
      <c r="B889" s="228"/>
      <c r="C889" s="228"/>
      <c r="D889" s="228"/>
      <c r="E889" s="228"/>
      <c r="F889" s="228"/>
      <c r="G889" s="228"/>
      <c r="H889" s="228"/>
      <c r="I889" s="228"/>
      <c r="J889" s="228"/>
      <c r="K889" s="228"/>
      <c r="L889" s="228"/>
      <c r="M889" s="228"/>
      <c r="N889" s="228"/>
      <c r="O889" s="228"/>
      <c r="P889" s="228"/>
      <c r="Q889" s="228"/>
      <c r="R889" s="228"/>
      <c r="S889" s="226"/>
    </row>
    <row r="890" spans="1:19" s="229" customFormat="1" x14ac:dyDescent="0.25">
      <c r="A890" s="227"/>
      <c r="B890" s="228"/>
      <c r="C890" s="228"/>
      <c r="D890" s="228"/>
      <c r="E890" s="228"/>
      <c r="F890" s="228"/>
      <c r="G890" s="228"/>
      <c r="H890" s="228"/>
      <c r="I890" s="228"/>
      <c r="J890" s="228"/>
      <c r="K890" s="228"/>
      <c r="L890" s="228"/>
      <c r="M890" s="228"/>
      <c r="N890" s="228"/>
      <c r="O890" s="228"/>
      <c r="P890" s="228"/>
      <c r="Q890" s="228"/>
      <c r="R890" s="228"/>
      <c r="S890" s="226"/>
    </row>
    <row r="891" spans="1:19" s="229" customFormat="1" x14ac:dyDescent="0.25">
      <c r="A891" s="227"/>
      <c r="B891" s="228"/>
      <c r="C891" s="228"/>
      <c r="D891" s="228"/>
      <c r="E891" s="228"/>
      <c r="F891" s="228"/>
      <c r="G891" s="228"/>
      <c r="H891" s="228"/>
      <c r="I891" s="228"/>
      <c r="J891" s="228"/>
      <c r="K891" s="228"/>
      <c r="L891" s="228"/>
      <c r="M891" s="228"/>
      <c r="N891" s="228"/>
      <c r="O891" s="228"/>
      <c r="P891" s="228"/>
      <c r="Q891" s="228"/>
      <c r="R891" s="228"/>
      <c r="S891" s="226"/>
    </row>
    <row r="892" spans="1:19" s="229" customFormat="1" x14ac:dyDescent="0.25">
      <c r="A892" s="227"/>
      <c r="B892" s="228"/>
      <c r="C892" s="228"/>
      <c r="D892" s="228"/>
      <c r="E892" s="228"/>
      <c r="F892" s="228"/>
      <c r="G892" s="228"/>
      <c r="H892" s="228"/>
      <c r="I892" s="228"/>
      <c r="J892" s="228"/>
      <c r="K892" s="228"/>
      <c r="L892" s="228"/>
      <c r="M892" s="228"/>
      <c r="N892" s="228"/>
      <c r="O892" s="228"/>
      <c r="P892" s="228"/>
      <c r="Q892" s="228"/>
      <c r="R892" s="228"/>
      <c r="S892" s="226"/>
    </row>
    <row r="893" spans="1:19" s="229" customFormat="1" x14ac:dyDescent="0.25">
      <c r="A893" s="227"/>
      <c r="B893" s="228"/>
      <c r="C893" s="228"/>
      <c r="D893" s="228"/>
      <c r="E893" s="228"/>
      <c r="F893" s="228"/>
      <c r="G893" s="228"/>
      <c r="H893" s="228"/>
      <c r="I893" s="228"/>
      <c r="J893" s="228"/>
      <c r="K893" s="228"/>
      <c r="L893" s="228"/>
      <c r="M893" s="228"/>
      <c r="N893" s="228"/>
      <c r="O893" s="228"/>
      <c r="P893" s="228"/>
      <c r="Q893" s="228"/>
      <c r="R893" s="228"/>
      <c r="S893" s="226"/>
    </row>
    <row r="894" spans="1:19" s="229" customFormat="1" x14ac:dyDescent="0.25">
      <c r="A894" s="227"/>
      <c r="B894" s="228"/>
      <c r="C894" s="228"/>
      <c r="D894" s="228"/>
      <c r="E894" s="228"/>
      <c r="F894" s="228"/>
      <c r="G894" s="228"/>
      <c r="H894" s="228"/>
      <c r="I894" s="228"/>
      <c r="J894" s="228"/>
      <c r="K894" s="228"/>
      <c r="L894" s="228"/>
      <c r="M894" s="228"/>
      <c r="N894" s="228"/>
      <c r="O894" s="228"/>
      <c r="P894" s="228"/>
      <c r="Q894" s="228"/>
      <c r="R894" s="228"/>
      <c r="S894" s="226"/>
    </row>
    <row r="895" spans="1:19" s="229" customFormat="1" x14ac:dyDescent="0.25">
      <c r="A895" s="227"/>
      <c r="B895" s="228"/>
      <c r="C895" s="228"/>
      <c r="D895" s="228"/>
      <c r="E895" s="228"/>
      <c r="F895" s="228"/>
      <c r="G895" s="228"/>
      <c r="H895" s="228"/>
      <c r="I895" s="228"/>
      <c r="J895" s="228"/>
      <c r="K895" s="228"/>
      <c r="L895" s="228"/>
      <c r="M895" s="228"/>
      <c r="N895" s="228"/>
      <c r="O895" s="228"/>
      <c r="P895" s="228"/>
      <c r="Q895" s="228"/>
      <c r="R895" s="228"/>
      <c r="S895" s="226"/>
    </row>
    <row r="896" spans="1:19" s="229" customFormat="1" x14ac:dyDescent="0.25">
      <c r="A896" s="227"/>
      <c r="B896" s="228"/>
      <c r="C896" s="228"/>
      <c r="D896" s="228"/>
      <c r="E896" s="228"/>
      <c r="F896" s="228"/>
      <c r="G896" s="228"/>
      <c r="H896" s="228"/>
      <c r="I896" s="228"/>
      <c r="J896" s="228"/>
      <c r="K896" s="228"/>
      <c r="L896" s="228"/>
      <c r="M896" s="228"/>
      <c r="N896" s="228"/>
      <c r="O896" s="228"/>
      <c r="P896" s="228"/>
      <c r="Q896" s="228"/>
      <c r="R896" s="228"/>
      <c r="S896" s="226"/>
    </row>
    <row r="897" spans="1:19" s="229" customFormat="1" x14ac:dyDescent="0.25">
      <c r="A897" s="227"/>
      <c r="B897" s="228"/>
      <c r="C897" s="228"/>
      <c r="D897" s="228"/>
      <c r="E897" s="228"/>
      <c r="F897" s="228"/>
      <c r="G897" s="228"/>
      <c r="H897" s="228"/>
      <c r="I897" s="228"/>
      <c r="J897" s="228"/>
      <c r="K897" s="228"/>
      <c r="L897" s="228"/>
      <c r="M897" s="228"/>
      <c r="N897" s="228"/>
      <c r="O897" s="228"/>
      <c r="P897" s="228"/>
      <c r="Q897" s="228"/>
      <c r="R897" s="228"/>
      <c r="S897" s="226"/>
    </row>
    <row r="898" spans="1:19" s="229" customFormat="1" x14ac:dyDescent="0.25">
      <c r="A898" s="227"/>
      <c r="B898" s="228"/>
      <c r="C898" s="228"/>
      <c r="D898" s="228"/>
      <c r="E898" s="228"/>
      <c r="F898" s="228"/>
      <c r="G898" s="228"/>
      <c r="H898" s="228"/>
      <c r="I898" s="228"/>
      <c r="J898" s="228"/>
      <c r="K898" s="228"/>
      <c r="L898" s="228"/>
      <c r="M898" s="228"/>
      <c r="N898" s="228"/>
      <c r="O898" s="228"/>
      <c r="P898" s="228"/>
      <c r="Q898" s="228"/>
      <c r="R898" s="228"/>
      <c r="S898" s="226"/>
    </row>
    <row r="899" spans="1:19" s="229" customFormat="1" x14ac:dyDescent="0.25">
      <c r="A899" s="227"/>
      <c r="B899" s="228"/>
      <c r="C899" s="228"/>
      <c r="D899" s="228"/>
      <c r="E899" s="228"/>
      <c r="F899" s="228"/>
      <c r="G899" s="228"/>
      <c r="H899" s="228"/>
      <c r="I899" s="228"/>
      <c r="J899" s="228"/>
      <c r="K899" s="228"/>
      <c r="L899" s="228"/>
      <c r="M899" s="228"/>
      <c r="N899" s="228"/>
      <c r="O899" s="228"/>
      <c r="P899" s="228"/>
      <c r="Q899" s="228"/>
      <c r="R899" s="228"/>
      <c r="S899" s="226"/>
    </row>
    <row r="900" spans="1:19" s="229" customFormat="1" x14ac:dyDescent="0.25">
      <c r="A900" s="227"/>
      <c r="B900" s="228"/>
      <c r="C900" s="228"/>
      <c r="D900" s="228"/>
      <c r="E900" s="228"/>
      <c r="F900" s="228"/>
      <c r="G900" s="228"/>
      <c r="H900" s="228"/>
      <c r="I900" s="228"/>
      <c r="J900" s="228"/>
      <c r="K900" s="228"/>
      <c r="L900" s="228"/>
      <c r="M900" s="228"/>
      <c r="N900" s="228"/>
      <c r="O900" s="228"/>
      <c r="P900" s="228"/>
      <c r="Q900" s="228"/>
      <c r="R900" s="228"/>
      <c r="S900" s="226"/>
    </row>
    <row r="901" spans="1:19" s="229" customFormat="1" x14ac:dyDescent="0.25">
      <c r="A901" s="227"/>
      <c r="B901" s="228"/>
      <c r="C901" s="228"/>
      <c r="D901" s="228"/>
      <c r="E901" s="228"/>
      <c r="F901" s="228"/>
      <c r="G901" s="228"/>
      <c r="H901" s="228"/>
      <c r="I901" s="228"/>
      <c r="J901" s="228"/>
      <c r="K901" s="228"/>
      <c r="L901" s="228"/>
      <c r="M901" s="228"/>
      <c r="N901" s="228"/>
      <c r="O901" s="228"/>
      <c r="P901" s="228"/>
      <c r="Q901" s="228"/>
      <c r="R901" s="228"/>
      <c r="S901" s="226"/>
    </row>
    <row r="902" spans="1:19" s="229" customFormat="1" x14ac:dyDescent="0.25">
      <c r="A902" s="227"/>
      <c r="B902" s="228"/>
      <c r="C902" s="228"/>
      <c r="D902" s="228"/>
      <c r="E902" s="228"/>
      <c r="F902" s="228"/>
      <c r="G902" s="228"/>
      <c r="H902" s="228"/>
      <c r="I902" s="228"/>
      <c r="J902" s="228"/>
      <c r="K902" s="228"/>
      <c r="L902" s="228"/>
      <c r="M902" s="228"/>
      <c r="N902" s="228"/>
      <c r="O902" s="228"/>
      <c r="P902" s="228"/>
      <c r="Q902" s="228"/>
      <c r="R902" s="228"/>
      <c r="S902" s="226"/>
    </row>
    <row r="903" spans="1:19" s="229" customFormat="1" x14ac:dyDescent="0.25">
      <c r="A903" s="227"/>
      <c r="B903" s="228"/>
      <c r="C903" s="228"/>
      <c r="D903" s="228"/>
      <c r="E903" s="228"/>
      <c r="F903" s="228"/>
      <c r="G903" s="228"/>
      <c r="H903" s="228"/>
      <c r="I903" s="228"/>
      <c r="J903" s="228"/>
      <c r="K903" s="228"/>
      <c r="L903" s="228"/>
      <c r="M903" s="228"/>
      <c r="N903" s="228"/>
      <c r="O903" s="228"/>
      <c r="P903" s="228"/>
      <c r="Q903" s="228"/>
      <c r="R903" s="228"/>
      <c r="S903" s="226"/>
    </row>
    <row r="904" spans="1:19" s="229" customFormat="1" x14ac:dyDescent="0.25">
      <c r="A904" s="227"/>
      <c r="B904" s="228"/>
      <c r="C904" s="228"/>
      <c r="D904" s="228"/>
      <c r="E904" s="228"/>
      <c r="F904" s="228"/>
      <c r="G904" s="228"/>
      <c r="H904" s="228"/>
      <c r="I904" s="228"/>
      <c r="J904" s="228"/>
      <c r="K904" s="228"/>
      <c r="L904" s="228"/>
      <c r="M904" s="228"/>
      <c r="N904" s="228"/>
      <c r="O904" s="228"/>
      <c r="P904" s="228"/>
      <c r="Q904" s="228"/>
      <c r="R904" s="228"/>
      <c r="S904" s="226"/>
    </row>
    <row r="905" spans="1:19" s="229" customFormat="1" x14ac:dyDescent="0.25">
      <c r="A905" s="227"/>
      <c r="B905" s="228"/>
      <c r="C905" s="228"/>
      <c r="D905" s="228"/>
      <c r="E905" s="228"/>
      <c r="F905" s="228"/>
      <c r="G905" s="228"/>
      <c r="H905" s="228"/>
      <c r="I905" s="228"/>
      <c r="J905" s="228"/>
      <c r="K905" s="228"/>
      <c r="L905" s="228"/>
      <c r="M905" s="228"/>
      <c r="N905" s="228"/>
      <c r="O905" s="228"/>
      <c r="P905" s="228"/>
      <c r="Q905" s="228"/>
      <c r="R905" s="228"/>
      <c r="S905" s="226"/>
    </row>
    <row r="906" spans="1:19" s="229" customFormat="1" x14ac:dyDescent="0.25">
      <c r="A906" s="227"/>
      <c r="B906" s="228"/>
      <c r="C906" s="228"/>
      <c r="D906" s="228"/>
      <c r="E906" s="228"/>
      <c r="F906" s="228"/>
      <c r="G906" s="228"/>
      <c r="H906" s="228"/>
      <c r="I906" s="228"/>
      <c r="J906" s="228"/>
      <c r="K906" s="228"/>
      <c r="L906" s="228"/>
      <c r="M906" s="228"/>
      <c r="N906" s="228"/>
      <c r="O906" s="228"/>
      <c r="P906" s="228"/>
      <c r="Q906" s="228"/>
      <c r="R906" s="228"/>
      <c r="S906" s="226"/>
    </row>
    <row r="907" spans="1:19" s="229" customFormat="1" x14ac:dyDescent="0.25">
      <c r="A907" s="227"/>
      <c r="B907" s="228"/>
      <c r="C907" s="228"/>
      <c r="D907" s="228"/>
      <c r="E907" s="228"/>
      <c r="F907" s="228"/>
      <c r="G907" s="228"/>
      <c r="H907" s="228"/>
      <c r="I907" s="228"/>
      <c r="J907" s="228"/>
      <c r="K907" s="228"/>
      <c r="L907" s="228"/>
      <c r="M907" s="228"/>
      <c r="N907" s="228"/>
      <c r="O907" s="228"/>
      <c r="P907" s="228"/>
      <c r="Q907" s="228"/>
      <c r="R907" s="228"/>
      <c r="S907" s="226"/>
    </row>
    <row r="908" spans="1:19" s="229" customFormat="1" x14ac:dyDescent="0.25">
      <c r="A908" s="227"/>
      <c r="B908" s="228"/>
      <c r="C908" s="228"/>
      <c r="D908" s="228"/>
      <c r="E908" s="228"/>
      <c r="F908" s="228"/>
      <c r="G908" s="228"/>
      <c r="H908" s="228"/>
      <c r="I908" s="228"/>
      <c r="J908" s="228"/>
      <c r="K908" s="228"/>
      <c r="L908" s="228"/>
      <c r="M908" s="228"/>
      <c r="N908" s="228"/>
      <c r="O908" s="228"/>
      <c r="P908" s="228"/>
      <c r="Q908" s="228"/>
      <c r="R908" s="228"/>
      <c r="S908" s="226"/>
    </row>
    <row r="909" spans="1:19" s="229" customFormat="1" x14ac:dyDescent="0.25">
      <c r="A909" s="227"/>
      <c r="B909" s="228"/>
      <c r="C909" s="228"/>
      <c r="D909" s="228"/>
      <c r="E909" s="228"/>
      <c r="F909" s="228"/>
      <c r="G909" s="228"/>
      <c r="H909" s="228"/>
      <c r="I909" s="228"/>
      <c r="J909" s="228"/>
      <c r="K909" s="228"/>
      <c r="L909" s="228"/>
      <c r="M909" s="228"/>
      <c r="N909" s="228"/>
      <c r="O909" s="228"/>
      <c r="P909" s="228"/>
      <c r="Q909" s="228"/>
      <c r="R909" s="228"/>
      <c r="S909" s="226"/>
    </row>
    <row r="910" spans="1:19" s="229" customFormat="1" x14ac:dyDescent="0.25">
      <c r="A910" s="227"/>
      <c r="B910" s="228"/>
      <c r="C910" s="228"/>
      <c r="D910" s="228"/>
      <c r="E910" s="228"/>
      <c r="F910" s="228"/>
      <c r="G910" s="228"/>
      <c r="H910" s="228"/>
      <c r="I910" s="228"/>
      <c r="J910" s="228"/>
      <c r="K910" s="228"/>
      <c r="L910" s="228"/>
      <c r="M910" s="228"/>
      <c r="N910" s="228"/>
      <c r="O910" s="228"/>
      <c r="P910" s="228"/>
      <c r="Q910" s="228"/>
      <c r="R910" s="228"/>
      <c r="S910" s="226"/>
    </row>
    <row r="911" spans="1:19" s="229" customFormat="1" x14ac:dyDescent="0.25">
      <c r="A911" s="227"/>
      <c r="B911" s="228"/>
      <c r="C911" s="228"/>
      <c r="D911" s="228"/>
      <c r="E911" s="228"/>
      <c r="F911" s="228"/>
      <c r="G911" s="228"/>
      <c r="H911" s="228"/>
      <c r="I911" s="228"/>
      <c r="J911" s="228"/>
      <c r="K911" s="228"/>
      <c r="L911" s="228"/>
      <c r="M911" s="228"/>
      <c r="N911" s="228"/>
      <c r="O911" s="228"/>
      <c r="P911" s="228"/>
      <c r="Q911" s="228"/>
      <c r="R911" s="228"/>
      <c r="S911" s="226"/>
    </row>
    <row r="912" spans="1:19" s="229" customFormat="1" x14ac:dyDescent="0.25">
      <c r="A912" s="227"/>
      <c r="B912" s="228"/>
      <c r="C912" s="228"/>
      <c r="D912" s="228"/>
      <c r="E912" s="228"/>
      <c r="F912" s="228"/>
      <c r="G912" s="228"/>
      <c r="H912" s="228"/>
      <c r="I912" s="228"/>
      <c r="J912" s="228"/>
      <c r="K912" s="228"/>
      <c r="L912" s="228"/>
      <c r="M912" s="228"/>
      <c r="N912" s="228"/>
      <c r="O912" s="228"/>
      <c r="P912" s="228"/>
      <c r="Q912" s="228"/>
      <c r="R912" s="228"/>
      <c r="S912" s="226"/>
    </row>
    <row r="913" spans="1:19" s="229" customFormat="1" x14ac:dyDescent="0.25">
      <c r="A913" s="227"/>
      <c r="B913" s="228"/>
      <c r="C913" s="228"/>
      <c r="D913" s="228"/>
      <c r="E913" s="228"/>
      <c r="F913" s="228"/>
      <c r="G913" s="228"/>
      <c r="H913" s="228"/>
      <c r="I913" s="228"/>
      <c r="J913" s="228"/>
      <c r="K913" s="228"/>
      <c r="L913" s="228"/>
      <c r="M913" s="228"/>
      <c r="N913" s="228"/>
      <c r="O913" s="228"/>
      <c r="P913" s="228"/>
      <c r="Q913" s="228"/>
      <c r="R913" s="228"/>
      <c r="S913" s="226"/>
    </row>
    <row r="914" spans="1:19" s="229" customFormat="1" x14ac:dyDescent="0.25">
      <c r="A914" s="227"/>
      <c r="B914" s="228"/>
      <c r="C914" s="228"/>
      <c r="D914" s="228"/>
      <c r="E914" s="228"/>
      <c r="F914" s="228"/>
      <c r="G914" s="228"/>
      <c r="H914" s="228"/>
      <c r="I914" s="228"/>
      <c r="J914" s="228"/>
      <c r="K914" s="228"/>
      <c r="L914" s="228"/>
      <c r="M914" s="228"/>
      <c r="N914" s="228"/>
      <c r="O914" s="228"/>
      <c r="P914" s="228"/>
      <c r="Q914" s="228"/>
      <c r="R914" s="228"/>
      <c r="S914" s="226"/>
    </row>
    <row r="915" spans="1:19" s="229" customFormat="1" x14ac:dyDescent="0.25">
      <c r="A915" s="227"/>
      <c r="B915" s="228"/>
      <c r="C915" s="228"/>
      <c r="D915" s="228"/>
      <c r="E915" s="228"/>
      <c r="F915" s="228"/>
      <c r="G915" s="228"/>
      <c r="H915" s="228"/>
      <c r="I915" s="228"/>
      <c r="J915" s="228"/>
      <c r="K915" s="228"/>
      <c r="L915" s="228"/>
      <c r="M915" s="228"/>
      <c r="N915" s="228"/>
      <c r="O915" s="228"/>
      <c r="P915" s="228"/>
      <c r="Q915" s="228"/>
      <c r="R915" s="228"/>
      <c r="S915" s="226"/>
    </row>
    <row r="916" spans="1:19" s="229" customFormat="1" x14ac:dyDescent="0.25">
      <c r="A916" s="227"/>
      <c r="B916" s="228"/>
      <c r="C916" s="228"/>
      <c r="D916" s="228"/>
      <c r="E916" s="228"/>
      <c r="F916" s="228"/>
      <c r="G916" s="228"/>
      <c r="H916" s="228"/>
      <c r="I916" s="228"/>
      <c r="J916" s="228"/>
      <c r="K916" s="228"/>
      <c r="L916" s="228"/>
      <c r="M916" s="228"/>
      <c r="N916" s="228"/>
      <c r="O916" s="228"/>
      <c r="P916" s="228"/>
      <c r="Q916" s="228"/>
      <c r="R916" s="228"/>
      <c r="S916" s="226"/>
    </row>
    <row r="917" spans="1:19" s="229" customFormat="1" x14ac:dyDescent="0.25">
      <c r="A917" s="227"/>
      <c r="B917" s="228"/>
      <c r="C917" s="228"/>
      <c r="D917" s="228"/>
      <c r="E917" s="228"/>
      <c r="F917" s="228"/>
      <c r="G917" s="228"/>
      <c r="H917" s="228"/>
      <c r="I917" s="228"/>
      <c r="J917" s="228"/>
      <c r="K917" s="228"/>
      <c r="L917" s="228"/>
      <c r="M917" s="228"/>
      <c r="N917" s="228"/>
      <c r="O917" s="228"/>
      <c r="P917" s="228"/>
      <c r="Q917" s="228"/>
      <c r="R917" s="228"/>
      <c r="S917" s="226"/>
    </row>
    <row r="918" spans="1:19" s="229" customFormat="1" x14ac:dyDescent="0.25">
      <c r="A918" s="227"/>
      <c r="B918" s="228"/>
      <c r="C918" s="228"/>
      <c r="D918" s="228"/>
      <c r="E918" s="228"/>
      <c r="F918" s="228"/>
      <c r="G918" s="228"/>
      <c r="H918" s="228"/>
      <c r="I918" s="228"/>
      <c r="J918" s="228"/>
      <c r="K918" s="228"/>
      <c r="L918" s="228"/>
      <c r="M918" s="228"/>
      <c r="N918" s="228"/>
      <c r="O918" s="228"/>
      <c r="P918" s="228"/>
      <c r="Q918" s="228"/>
      <c r="R918" s="228"/>
      <c r="S918" s="226"/>
    </row>
    <row r="919" spans="1:19" s="229" customFormat="1" x14ac:dyDescent="0.25">
      <c r="A919" s="227"/>
      <c r="B919" s="228"/>
      <c r="C919" s="228"/>
      <c r="D919" s="228"/>
      <c r="E919" s="228"/>
      <c r="F919" s="228"/>
      <c r="G919" s="228"/>
      <c r="H919" s="228"/>
      <c r="I919" s="228"/>
      <c r="J919" s="228"/>
      <c r="K919" s="228"/>
      <c r="L919" s="228"/>
      <c r="M919" s="228"/>
      <c r="N919" s="228"/>
      <c r="O919" s="228"/>
      <c r="P919" s="228"/>
      <c r="Q919" s="228"/>
      <c r="R919" s="228"/>
      <c r="S919" s="226"/>
    </row>
    <row r="920" spans="1:19" s="229" customFormat="1" x14ac:dyDescent="0.25">
      <c r="A920" s="227"/>
      <c r="B920" s="228"/>
      <c r="C920" s="228"/>
      <c r="D920" s="228"/>
      <c r="E920" s="228"/>
      <c r="F920" s="228"/>
      <c r="G920" s="228"/>
      <c r="H920" s="228"/>
      <c r="I920" s="228"/>
      <c r="J920" s="228"/>
      <c r="K920" s="228"/>
      <c r="L920" s="228"/>
      <c r="M920" s="228"/>
      <c r="N920" s="228"/>
      <c r="O920" s="228"/>
      <c r="P920" s="228"/>
      <c r="Q920" s="228"/>
      <c r="R920" s="228"/>
      <c r="S920" s="226"/>
    </row>
    <row r="921" spans="1:19" s="229" customFormat="1" x14ac:dyDescent="0.25">
      <c r="A921" s="227"/>
      <c r="B921" s="228"/>
      <c r="C921" s="228"/>
      <c r="D921" s="228"/>
      <c r="E921" s="228"/>
      <c r="F921" s="228"/>
      <c r="G921" s="228"/>
      <c r="H921" s="228"/>
      <c r="I921" s="228"/>
      <c r="J921" s="228"/>
      <c r="K921" s="228"/>
      <c r="L921" s="228"/>
      <c r="M921" s="228"/>
      <c r="N921" s="228"/>
      <c r="O921" s="228"/>
      <c r="P921" s="228"/>
      <c r="Q921" s="228"/>
      <c r="R921" s="228"/>
      <c r="S921" s="226"/>
    </row>
    <row r="922" spans="1:19" s="229" customFormat="1" x14ac:dyDescent="0.25">
      <c r="A922" s="227"/>
      <c r="B922" s="228"/>
      <c r="C922" s="228"/>
      <c r="D922" s="228"/>
      <c r="E922" s="228"/>
      <c r="F922" s="228"/>
      <c r="G922" s="228"/>
      <c r="H922" s="228"/>
      <c r="I922" s="228"/>
      <c r="J922" s="228"/>
      <c r="K922" s="228"/>
      <c r="L922" s="228"/>
      <c r="M922" s="228"/>
      <c r="N922" s="228"/>
      <c r="O922" s="228"/>
      <c r="P922" s="228"/>
      <c r="Q922" s="228"/>
      <c r="R922" s="228"/>
      <c r="S922" s="226"/>
    </row>
    <row r="923" spans="1:19" s="229" customFormat="1" x14ac:dyDescent="0.25">
      <c r="A923" s="227"/>
      <c r="B923" s="228"/>
      <c r="C923" s="228"/>
      <c r="D923" s="228"/>
      <c r="E923" s="228"/>
      <c r="F923" s="228"/>
      <c r="G923" s="228"/>
      <c r="H923" s="228"/>
      <c r="I923" s="228"/>
      <c r="J923" s="228"/>
      <c r="K923" s="228"/>
      <c r="L923" s="228"/>
      <c r="M923" s="228"/>
      <c r="N923" s="228"/>
      <c r="O923" s="228"/>
      <c r="P923" s="228"/>
      <c r="Q923" s="228"/>
      <c r="R923" s="228"/>
      <c r="S923" s="226"/>
    </row>
    <row r="924" spans="1:19" s="229" customFormat="1" x14ac:dyDescent="0.25">
      <c r="A924" s="227"/>
      <c r="B924" s="228"/>
      <c r="C924" s="228"/>
      <c r="D924" s="228"/>
      <c r="E924" s="228"/>
      <c r="F924" s="228"/>
      <c r="G924" s="228"/>
      <c r="H924" s="228"/>
      <c r="I924" s="228"/>
      <c r="J924" s="228"/>
      <c r="K924" s="228"/>
      <c r="L924" s="228"/>
      <c r="M924" s="228"/>
      <c r="N924" s="228"/>
      <c r="O924" s="228"/>
      <c r="P924" s="228"/>
      <c r="Q924" s="228"/>
      <c r="R924" s="228"/>
      <c r="S924" s="226"/>
    </row>
    <row r="925" spans="1:19" s="229" customFormat="1" x14ac:dyDescent="0.25">
      <c r="A925" s="227"/>
      <c r="B925" s="228"/>
      <c r="C925" s="228"/>
      <c r="D925" s="228"/>
      <c r="E925" s="228"/>
      <c r="F925" s="228"/>
      <c r="G925" s="228"/>
      <c r="H925" s="228"/>
      <c r="I925" s="228"/>
      <c r="J925" s="228"/>
      <c r="K925" s="228"/>
      <c r="L925" s="228"/>
      <c r="M925" s="228"/>
      <c r="N925" s="228"/>
      <c r="O925" s="228"/>
      <c r="P925" s="228"/>
      <c r="Q925" s="228"/>
      <c r="R925" s="228"/>
      <c r="S925" s="226"/>
    </row>
    <row r="926" spans="1:19" s="229" customFormat="1" x14ac:dyDescent="0.25">
      <c r="A926" s="227"/>
      <c r="B926" s="228"/>
      <c r="C926" s="228"/>
      <c r="D926" s="228"/>
      <c r="E926" s="228"/>
      <c r="F926" s="228"/>
      <c r="G926" s="228"/>
      <c r="H926" s="228"/>
      <c r="I926" s="228"/>
      <c r="J926" s="228"/>
      <c r="K926" s="228"/>
      <c r="L926" s="228"/>
      <c r="M926" s="228"/>
      <c r="N926" s="228"/>
      <c r="O926" s="228"/>
      <c r="P926" s="228"/>
      <c r="Q926" s="228"/>
      <c r="R926" s="228"/>
      <c r="S926" s="226"/>
    </row>
    <row r="927" spans="1:19" s="229" customFormat="1" x14ac:dyDescent="0.25">
      <c r="A927" s="227"/>
      <c r="B927" s="228"/>
      <c r="C927" s="228"/>
      <c r="D927" s="228"/>
      <c r="E927" s="228"/>
      <c r="F927" s="228"/>
      <c r="G927" s="228"/>
      <c r="H927" s="228"/>
      <c r="I927" s="228"/>
      <c r="J927" s="228"/>
      <c r="K927" s="228"/>
      <c r="L927" s="228"/>
      <c r="M927" s="228"/>
      <c r="N927" s="228"/>
      <c r="O927" s="228"/>
      <c r="P927" s="228"/>
      <c r="Q927" s="228"/>
      <c r="R927" s="228"/>
      <c r="S927" s="226"/>
    </row>
    <row r="928" spans="1:19" s="229" customFormat="1" x14ac:dyDescent="0.25">
      <c r="A928" s="227"/>
      <c r="B928" s="228"/>
      <c r="C928" s="228"/>
      <c r="D928" s="228"/>
      <c r="E928" s="228"/>
      <c r="F928" s="228"/>
      <c r="G928" s="228"/>
      <c r="H928" s="228"/>
      <c r="I928" s="228"/>
      <c r="J928" s="228"/>
      <c r="K928" s="228"/>
      <c r="L928" s="228"/>
      <c r="M928" s="228"/>
      <c r="N928" s="228"/>
      <c r="O928" s="228"/>
      <c r="P928" s="228"/>
      <c r="Q928" s="228"/>
      <c r="R928" s="228"/>
      <c r="S928" s="226"/>
    </row>
    <row r="929" spans="1:19" s="229" customFormat="1" x14ac:dyDescent="0.25">
      <c r="A929" s="227"/>
      <c r="B929" s="228"/>
      <c r="C929" s="228"/>
      <c r="D929" s="228"/>
      <c r="E929" s="228"/>
      <c r="F929" s="228"/>
      <c r="G929" s="228"/>
      <c r="H929" s="228"/>
      <c r="I929" s="228"/>
      <c r="J929" s="228"/>
      <c r="K929" s="228"/>
      <c r="L929" s="228"/>
      <c r="M929" s="228"/>
      <c r="N929" s="228"/>
      <c r="O929" s="228"/>
      <c r="P929" s="228"/>
      <c r="Q929" s="228"/>
      <c r="R929" s="228"/>
      <c r="S929" s="226"/>
    </row>
    <row r="930" spans="1:19" s="229" customFormat="1" x14ac:dyDescent="0.25">
      <c r="A930" s="227"/>
      <c r="B930" s="228"/>
      <c r="C930" s="228"/>
      <c r="D930" s="228"/>
      <c r="E930" s="228"/>
      <c r="F930" s="228"/>
      <c r="G930" s="228"/>
      <c r="H930" s="228"/>
      <c r="I930" s="228"/>
      <c r="J930" s="228"/>
      <c r="K930" s="228"/>
      <c r="L930" s="228"/>
      <c r="M930" s="228"/>
      <c r="N930" s="228"/>
      <c r="O930" s="228"/>
      <c r="P930" s="228"/>
      <c r="Q930" s="228"/>
      <c r="R930" s="228"/>
      <c r="S930" s="226"/>
    </row>
    <row r="931" spans="1:19" s="229" customFormat="1" x14ac:dyDescent="0.25">
      <c r="A931" s="227"/>
      <c r="B931" s="228"/>
      <c r="C931" s="228"/>
      <c r="D931" s="228"/>
      <c r="E931" s="228"/>
      <c r="F931" s="228"/>
      <c r="G931" s="228"/>
      <c r="H931" s="228"/>
      <c r="I931" s="228"/>
      <c r="J931" s="228"/>
      <c r="K931" s="228"/>
      <c r="L931" s="228"/>
      <c r="M931" s="228"/>
      <c r="N931" s="228"/>
      <c r="O931" s="228"/>
      <c r="P931" s="228"/>
      <c r="Q931" s="228"/>
      <c r="R931" s="228"/>
      <c r="S931" s="226"/>
    </row>
    <row r="932" spans="1:19" s="229" customFormat="1" x14ac:dyDescent="0.25">
      <c r="A932" s="227"/>
      <c r="B932" s="228"/>
      <c r="C932" s="228"/>
      <c r="D932" s="228"/>
      <c r="E932" s="228"/>
      <c r="F932" s="228"/>
      <c r="G932" s="228"/>
      <c r="H932" s="228"/>
      <c r="I932" s="228"/>
      <c r="J932" s="228"/>
      <c r="K932" s="228"/>
      <c r="L932" s="228"/>
      <c r="M932" s="228"/>
      <c r="N932" s="228"/>
      <c r="O932" s="228"/>
      <c r="P932" s="228"/>
      <c r="Q932" s="228"/>
      <c r="R932" s="228"/>
      <c r="S932" s="226"/>
    </row>
    <row r="933" spans="1:19" s="229" customFormat="1" x14ac:dyDescent="0.25">
      <c r="A933" s="227"/>
      <c r="B933" s="228"/>
      <c r="C933" s="228"/>
      <c r="D933" s="228"/>
      <c r="E933" s="228"/>
      <c r="F933" s="228"/>
      <c r="G933" s="228"/>
      <c r="H933" s="228"/>
      <c r="I933" s="228"/>
      <c r="J933" s="228"/>
      <c r="K933" s="228"/>
      <c r="L933" s="228"/>
      <c r="M933" s="228"/>
      <c r="N933" s="228"/>
      <c r="O933" s="228"/>
      <c r="P933" s="228"/>
      <c r="Q933" s="228"/>
      <c r="R933" s="228"/>
      <c r="S933" s="226"/>
    </row>
    <row r="934" spans="1:19" s="229" customFormat="1" x14ac:dyDescent="0.25">
      <c r="A934" s="227"/>
      <c r="B934" s="228"/>
      <c r="C934" s="228"/>
      <c r="D934" s="228"/>
      <c r="E934" s="228"/>
      <c r="F934" s="228"/>
      <c r="G934" s="228"/>
      <c r="H934" s="228"/>
      <c r="I934" s="228"/>
      <c r="J934" s="228"/>
      <c r="K934" s="228"/>
      <c r="L934" s="228"/>
      <c r="M934" s="228"/>
      <c r="N934" s="228"/>
      <c r="O934" s="228"/>
      <c r="P934" s="228"/>
      <c r="Q934" s="228"/>
      <c r="R934" s="228"/>
      <c r="S934" s="226"/>
    </row>
    <row r="935" spans="1:19" s="229" customFormat="1" x14ac:dyDescent="0.25">
      <c r="A935" s="227"/>
      <c r="B935" s="228"/>
      <c r="C935" s="228"/>
      <c r="D935" s="228"/>
      <c r="E935" s="228"/>
      <c r="F935" s="228"/>
      <c r="G935" s="228"/>
      <c r="H935" s="228"/>
      <c r="I935" s="228"/>
      <c r="J935" s="228"/>
      <c r="K935" s="228"/>
      <c r="L935" s="228"/>
      <c r="M935" s="228"/>
      <c r="N935" s="228"/>
      <c r="O935" s="228"/>
      <c r="P935" s="228"/>
      <c r="Q935" s="228"/>
      <c r="R935" s="228"/>
      <c r="S935" s="226"/>
    </row>
    <row r="936" spans="1:19" s="229" customFormat="1" x14ac:dyDescent="0.25">
      <c r="A936" s="227"/>
      <c r="B936" s="228"/>
      <c r="C936" s="228"/>
      <c r="D936" s="228"/>
      <c r="E936" s="228"/>
      <c r="F936" s="228"/>
      <c r="G936" s="228"/>
      <c r="H936" s="228"/>
      <c r="I936" s="228"/>
      <c r="J936" s="228"/>
      <c r="K936" s="228"/>
      <c r="L936" s="228"/>
      <c r="M936" s="228"/>
      <c r="N936" s="228"/>
      <c r="O936" s="228"/>
      <c r="P936" s="228"/>
      <c r="Q936" s="228"/>
      <c r="R936" s="228"/>
      <c r="S936" s="226"/>
    </row>
    <row r="937" spans="1:19" s="229" customFormat="1" x14ac:dyDescent="0.25">
      <c r="A937" s="227"/>
      <c r="B937" s="228"/>
      <c r="C937" s="228"/>
      <c r="D937" s="228"/>
      <c r="E937" s="228"/>
      <c r="F937" s="228"/>
      <c r="G937" s="228"/>
      <c r="H937" s="228"/>
      <c r="I937" s="228"/>
      <c r="J937" s="228"/>
      <c r="K937" s="228"/>
      <c r="L937" s="228"/>
      <c r="M937" s="228"/>
      <c r="N937" s="228"/>
      <c r="O937" s="228"/>
      <c r="P937" s="228"/>
      <c r="Q937" s="228"/>
      <c r="R937" s="228"/>
      <c r="S937" s="226"/>
    </row>
    <row r="938" spans="1:19" s="229" customFormat="1" x14ac:dyDescent="0.25">
      <c r="A938" s="227"/>
      <c r="B938" s="228"/>
      <c r="C938" s="228"/>
      <c r="D938" s="228"/>
      <c r="E938" s="228"/>
      <c r="F938" s="228"/>
      <c r="G938" s="228"/>
      <c r="H938" s="228"/>
      <c r="I938" s="228"/>
      <c r="J938" s="228"/>
      <c r="K938" s="228"/>
      <c r="L938" s="228"/>
      <c r="M938" s="228"/>
      <c r="N938" s="228"/>
      <c r="O938" s="228"/>
      <c r="P938" s="228"/>
      <c r="Q938" s="228"/>
      <c r="R938" s="228"/>
      <c r="S938" s="226"/>
    </row>
    <row r="939" spans="1:19" s="229" customFormat="1" x14ac:dyDescent="0.25">
      <c r="A939" s="227"/>
      <c r="B939" s="228"/>
      <c r="C939" s="228"/>
      <c r="D939" s="228"/>
      <c r="E939" s="228"/>
      <c r="F939" s="228"/>
      <c r="G939" s="228"/>
      <c r="H939" s="228"/>
      <c r="I939" s="228"/>
      <c r="J939" s="228"/>
      <c r="K939" s="228"/>
      <c r="L939" s="228"/>
      <c r="M939" s="228"/>
      <c r="N939" s="228"/>
      <c r="O939" s="228"/>
      <c r="P939" s="228"/>
      <c r="Q939" s="228"/>
      <c r="R939" s="228"/>
      <c r="S939" s="226"/>
    </row>
    <row r="940" spans="1:19" s="229" customFormat="1" x14ac:dyDescent="0.25">
      <c r="A940" s="227"/>
      <c r="B940" s="228"/>
      <c r="C940" s="228"/>
      <c r="D940" s="228"/>
      <c r="E940" s="228"/>
      <c r="F940" s="228"/>
      <c r="G940" s="228"/>
      <c r="H940" s="228"/>
      <c r="I940" s="228"/>
      <c r="J940" s="228"/>
      <c r="K940" s="228"/>
      <c r="L940" s="228"/>
      <c r="M940" s="228"/>
      <c r="N940" s="228"/>
      <c r="O940" s="228"/>
      <c r="P940" s="228"/>
      <c r="Q940" s="228"/>
      <c r="R940" s="228"/>
      <c r="S940" s="226"/>
    </row>
    <row r="941" spans="1:19" s="229" customFormat="1" x14ac:dyDescent="0.25">
      <c r="A941" s="227"/>
      <c r="B941" s="228"/>
      <c r="C941" s="228"/>
      <c r="D941" s="228"/>
      <c r="E941" s="228"/>
      <c r="F941" s="228"/>
      <c r="G941" s="228"/>
      <c r="H941" s="228"/>
      <c r="I941" s="228"/>
      <c r="J941" s="228"/>
      <c r="K941" s="228"/>
      <c r="L941" s="228"/>
      <c r="M941" s="228"/>
      <c r="N941" s="228"/>
      <c r="O941" s="228"/>
      <c r="P941" s="228"/>
      <c r="Q941" s="228"/>
      <c r="R941" s="228"/>
      <c r="S941" s="226"/>
    </row>
    <row r="942" spans="1:19" s="229" customFormat="1" x14ac:dyDescent="0.25">
      <c r="A942" s="227"/>
      <c r="B942" s="228"/>
      <c r="C942" s="228"/>
      <c r="D942" s="228"/>
      <c r="E942" s="228"/>
      <c r="F942" s="228"/>
      <c r="G942" s="228"/>
      <c r="H942" s="228"/>
      <c r="I942" s="228"/>
      <c r="J942" s="228"/>
      <c r="K942" s="228"/>
      <c r="L942" s="228"/>
      <c r="M942" s="228"/>
      <c r="N942" s="228"/>
      <c r="O942" s="228"/>
      <c r="P942" s="228"/>
      <c r="Q942" s="228"/>
      <c r="R942" s="228"/>
      <c r="S942" s="226"/>
    </row>
    <row r="943" spans="1:19" s="229" customFormat="1" x14ac:dyDescent="0.25">
      <c r="A943" s="227"/>
      <c r="B943" s="228"/>
      <c r="C943" s="228"/>
      <c r="D943" s="228"/>
      <c r="E943" s="228"/>
      <c r="F943" s="228"/>
      <c r="G943" s="228"/>
      <c r="H943" s="228"/>
      <c r="I943" s="228"/>
      <c r="J943" s="228"/>
      <c r="K943" s="228"/>
      <c r="L943" s="228"/>
      <c r="M943" s="228"/>
      <c r="N943" s="228"/>
      <c r="O943" s="228"/>
      <c r="P943" s="228"/>
      <c r="Q943" s="228"/>
      <c r="R943" s="228"/>
      <c r="S943" s="226"/>
    </row>
    <row r="944" spans="1:19" s="229" customFormat="1" x14ac:dyDescent="0.25">
      <c r="A944" s="227"/>
      <c r="B944" s="228"/>
      <c r="C944" s="228"/>
      <c r="D944" s="228"/>
      <c r="E944" s="228"/>
      <c r="F944" s="228"/>
      <c r="G944" s="228"/>
      <c r="H944" s="228"/>
      <c r="I944" s="228"/>
      <c r="J944" s="228"/>
      <c r="K944" s="228"/>
      <c r="L944" s="228"/>
      <c r="M944" s="228"/>
      <c r="N944" s="228"/>
      <c r="O944" s="228"/>
      <c r="P944" s="228"/>
      <c r="Q944" s="228"/>
      <c r="R944" s="228"/>
      <c r="S944" s="226"/>
    </row>
    <row r="945" spans="1:19" s="229" customFormat="1" x14ac:dyDescent="0.25">
      <c r="A945" s="227"/>
      <c r="B945" s="228"/>
      <c r="C945" s="228"/>
      <c r="D945" s="228"/>
      <c r="E945" s="228"/>
      <c r="F945" s="228"/>
      <c r="G945" s="228"/>
      <c r="H945" s="228"/>
      <c r="I945" s="228"/>
      <c r="J945" s="228"/>
      <c r="K945" s="228"/>
      <c r="L945" s="228"/>
      <c r="M945" s="228"/>
      <c r="N945" s="228"/>
      <c r="O945" s="228"/>
      <c r="P945" s="228"/>
      <c r="Q945" s="228"/>
      <c r="R945" s="228"/>
      <c r="S945" s="226"/>
    </row>
    <row r="946" spans="1:19" s="229" customFormat="1" x14ac:dyDescent="0.25">
      <c r="A946" s="227"/>
      <c r="B946" s="228"/>
      <c r="C946" s="228"/>
      <c r="D946" s="228"/>
      <c r="E946" s="228"/>
      <c r="F946" s="228"/>
      <c r="G946" s="228"/>
      <c r="H946" s="228"/>
      <c r="I946" s="228"/>
      <c r="J946" s="228"/>
      <c r="K946" s="228"/>
      <c r="L946" s="228"/>
      <c r="M946" s="228"/>
      <c r="N946" s="228"/>
      <c r="O946" s="228"/>
      <c r="P946" s="228"/>
      <c r="Q946" s="228"/>
      <c r="R946" s="228"/>
      <c r="S946" s="226"/>
    </row>
    <row r="947" spans="1:19" s="229" customFormat="1" x14ac:dyDescent="0.25">
      <c r="A947" s="227"/>
      <c r="B947" s="228"/>
      <c r="C947" s="228"/>
      <c r="D947" s="228"/>
      <c r="E947" s="228"/>
      <c r="F947" s="228"/>
      <c r="G947" s="228"/>
      <c r="H947" s="228"/>
      <c r="I947" s="228"/>
      <c r="J947" s="228"/>
      <c r="K947" s="228"/>
      <c r="L947" s="228"/>
      <c r="M947" s="228"/>
      <c r="N947" s="228"/>
      <c r="O947" s="228"/>
      <c r="P947" s="228"/>
      <c r="Q947" s="228"/>
      <c r="R947" s="228"/>
      <c r="S947" s="226"/>
    </row>
    <row r="948" spans="1:19" s="229" customFormat="1" x14ac:dyDescent="0.25">
      <c r="A948" s="227"/>
      <c r="B948" s="228"/>
      <c r="C948" s="228"/>
      <c r="D948" s="228"/>
      <c r="E948" s="228"/>
      <c r="F948" s="228"/>
      <c r="G948" s="228"/>
      <c r="H948" s="228"/>
      <c r="I948" s="228"/>
      <c r="J948" s="228"/>
      <c r="K948" s="228"/>
      <c r="L948" s="228"/>
      <c r="M948" s="228"/>
      <c r="N948" s="228"/>
      <c r="O948" s="228"/>
      <c r="P948" s="228"/>
      <c r="Q948" s="228"/>
      <c r="R948" s="228"/>
      <c r="S948" s="226"/>
    </row>
    <row r="949" spans="1:19" s="229" customFormat="1" x14ac:dyDescent="0.25">
      <c r="A949" s="227"/>
      <c r="B949" s="228"/>
      <c r="C949" s="228"/>
      <c r="D949" s="228"/>
      <c r="E949" s="228"/>
      <c r="F949" s="228"/>
      <c r="G949" s="228"/>
      <c r="H949" s="228"/>
      <c r="I949" s="228"/>
      <c r="J949" s="228"/>
      <c r="K949" s="228"/>
      <c r="L949" s="228"/>
      <c r="M949" s="228"/>
      <c r="N949" s="228"/>
      <c r="O949" s="228"/>
      <c r="P949" s="228"/>
      <c r="Q949" s="228"/>
      <c r="R949" s="228"/>
      <c r="S949" s="226"/>
    </row>
    <row r="950" spans="1:19" s="229" customFormat="1" x14ac:dyDescent="0.25">
      <c r="A950" s="227"/>
      <c r="B950" s="228"/>
      <c r="C950" s="228"/>
      <c r="D950" s="228"/>
      <c r="E950" s="228"/>
      <c r="F950" s="228"/>
      <c r="G950" s="228"/>
      <c r="H950" s="228"/>
      <c r="I950" s="228"/>
      <c r="J950" s="228"/>
      <c r="K950" s="228"/>
      <c r="L950" s="228"/>
      <c r="M950" s="228"/>
      <c r="N950" s="228"/>
      <c r="O950" s="228"/>
      <c r="P950" s="228"/>
      <c r="Q950" s="228"/>
      <c r="R950" s="228"/>
      <c r="S950" s="226"/>
    </row>
    <row r="951" spans="1:19" s="229" customFormat="1" x14ac:dyDescent="0.25">
      <c r="A951" s="227"/>
      <c r="B951" s="228"/>
      <c r="C951" s="228"/>
      <c r="D951" s="228"/>
      <c r="E951" s="228"/>
      <c r="F951" s="228"/>
      <c r="G951" s="228"/>
      <c r="H951" s="228"/>
      <c r="I951" s="228"/>
      <c r="J951" s="228"/>
      <c r="K951" s="228"/>
      <c r="L951" s="228"/>
      <c r="M951" s="228"/>
      <c r="N951" s="228"/>
      <c r="O951" s="228"/>
      <c r="P951" s="228"/>
      <c r="Q951" s="228"/>
      <c r="R951" s="228"/>
      <c r="S951" s="226"/>
    </row>
    <row r="952" spans="1:19" s="229" customFormat="1" x14ac:dyDescent="0.25">
      <c r="A952" s="227"/>
      <c r="B952" s="228"/>
      <c r="C952" s="228"/>
      <c r="D952" s="228"/>
      <c r="E952" s="228"/>
      <c r="F952" s="228"/>
      <c r="G952" s="228"/>
      <c r="H952" s="228"/>
      <c r="I952" s="228"/>
      <c r="J952" s="228"/>
      <c r="K952" s="228"/>
      <c r="L952" s="228"/>
      <c r="M952" s="228"/>
      <c r="N952" s="228"/>
      <c r="O952" s="228"/>
      <c r="P952" s="228"/>
      <c r="Q952" s="228"/>
      <c r="R952" s="228"/>
      <c r="S952" s="226"/>
    </row>
    <row r="953" spans="1:19" s="229" customFormat="1" x14ac:dyDescent="0.25">
      <c r="A953" s="227"/>
      <c r="B953" s="228"/>
      <c r="C953" s="228"/>
      <c r="D953" s="228"/>
      <c r="E953" s="228"/>
      <c r="F953" s="228"/>
      <c r="G953" s="228"/>
      <c r="H953" s="228"/>
      <c r="I953" s="228"/>
      <c r="J953" s="228"/>
      <c r="K953" s="228"/>
      <c r="L953" s="228"/>
      <c r="M953" s="228"/>
      <c r="N953" s="228"/>
      <c r="O953" s="228"/>
      <c r="P953" s="228"/>
      <c r="Q953" s="228"/>
      <c r="R953" s="228"/>
      <c r="S953" s="226"/>
    </row>
    <row r="954" spans="1:19" s="229" customFormat="1" x14ac:dyDescent="0.25">
      <c r="A954" s="227"/>
      <c r="B954" s="228"/>
      <c r="C954" s="228"/>
      <c r="D954" s="228"/>
      <c r="E954" s="228"/>
      <c r="F954" s="228"/>
      <c r="G954" s="228"/>
      <c r="H954" s="228"/>
      <c r="I954" s="228"/>
      <c r="J954" s="228"/>
      <c r="K954" s="228"/>
      <c r="L954" s="228"/>
      <c r="M954" s="228"/>
      <c r="N954" s="228"/>
      <c r="O954" s="228"/>
      <c r="P954" s="228"/>
      <c r="Q954" s="228"/>
      <c r="R954" s="228"/>
      <c r="S954" s="226"/>
    </row>
    <row r="955" spans="1:19" s="229" customFormat="1" x14ac:dyDescent="0.25">
      <c r="A955" s="227"/>
      <c r="B955" s="228"/>
      <c r="C955" s="228"/>
      <c r="D955" s="228"/>
      <c r="E955" s="228"/>
      <c r="F955" s="228"/>
      <c r="G955" s="228"/>
      <c r="H955" s="228"/>
      <c r="I955" s="228"/>
      <c r="J955" s="228"/>
      <c r="K955" s="228"/>
      <c r="L955" s="228"/>
      <c r="M955" s="228"/>
      <c r="N955" s="228"/>
      <c r="O955" s="228"/>
      <c r="P955" s="228"/>
      <c r="Q955" s="228"/>
      <c r="R955" s="228"/>
      <c r="S955" s="226"/>
    </row>
    <row r="956" spans="1:19" s="229" customFormat="1" x14ac:dyDescent="0.25">
      <c r="A956" s="227"/>
      <c r="B956" s="228"/>
      <c r="C956" s="228"/>
      <c r="D956" s="228"/>
      <c r="E956" s="228"/>
      <c r="F956" s="228"/>
      <c r="G956" s="228"/>
      <c r="H956" s="228"/>
      <c r="I956" s="228"/>
      <c r="J956" s="228"/>
      <c r="K956" s="228"/>
      <c r="L956" s="228"/>
      <c r="M956" s="228"/>
      <c r="N956" s="228"/>
      <c r="O956" s="228"/>
      <c r="P956" s="228"/>
      <c r="Q956" s="228"/>
      <c r="R956" s="228"/>
      <c r="S956" s="226"/>
    </row>
    <row r="957" spans="1:19" s="229" customFormat="1" x14ac:dyDescent="0.25">
      <c r="A957" s="227"/>
      <c r="B957" s="228"/>
      <c r="C957" s="228"/>
      <c r="D957" s="228"/>
      <c r="E957" s="228"/>
      <c r="F957" s="228"/>
      <c r="G957" s="228"/>
      <c r="H957" s="228"/>
      <c r="I957" s="228"/>
      <c r="J957" s="228"/>
      <c r="K957" s="228"/>
      <c r="L957" s="228"/>
      <c r="M957" s="228"/>
      <c r="N957" s="228"/>
      <c r="O957" s="228"/>
      <c r="P957" s="228"/>
      <c r="Q957" s="228"/>
      <c r="R957" s="228"/>
      <c r="S957" s="226"/>
    </row>
    <row r="958" spans="1:19" s="229" customFormat="1" x14ac:dyDescent="0.25">
      <c r="A958" s="227"/>
      <c r="B958" s="228"/>
      <c r="C958" s="228"/>
      <c r="D958" s="228"/>
      <c r="E958" s="228"/>
      <c r="F958" s="228"/>
      <c r="G958" s="228"/>
      <c r="H958" s="228"/>
      <c r="I958" s="228"/>
      <c r="J958" s="228"/>
      <c r="K958" s="228"/>
      <c r="L958" s="228"/>
      <c r="M958" s="228"/>
      <c r="N958" s="228"/>
      <c r="O958" s="228"/>
      <c r="P958" s="228"/>
      <c r="Q958" s="228"/>
      <c r="R958" s="228"/>
      <c r="S958" s="226"/>
    </row>
    <row r="959" spans="1:19" s="229" customFormat="1" x14ac:dyDescent="0.25">
      <c r="A959" s="227"/>
      <c r="B959" s="228"/>
      <c r="C959" s="228"/>
      <c r="D959" s="228"/>
      <c r="E959" s="228"/>
      <c r="F959" s="228"/>
      <c r="G959" s="228"/>
      <c r="H959" s="228"/>
      <c r="I959" s="228"/>
      <c r="J959" s="228"/>
      <c r="K959" s="228"/>
      <c r="L959" s="228"/>
      <c r="M959" s="228"/>
      <c r="N959" s="228"/>
      <c r="O959" s="228"/>
      <c r="P959" s="228"/>
      <c r="Q959" s="228"/>
      <c r="R959" s="228"/>
      <c r="S959" s="226"/>
    </row>
    <row r="960" spans="1:19" s="229" customFormat="1" x14ac:dyDescent="0.25">
      <c r="A960" s="227"/>
      <c r="B960" s="228"/>
      <c r="C960" s="228"/>
      <c r="D960" s="228"/>
      <c r="E960" s="228"/>
      <c r="F960" s="228"/>
      <c r="G960" s="228"/>
      <c r="H960" s="228"/>
      <c r="I960" s="228"/>
      <c r="J960" s="228"/>
      <c r="K960" s="228"/>
      <c r="L960" s="228"/>
      <c r="M960" s="228"/>
      <c r="N960" s="228"/>
      <c r="O960" s="228"/>
      <c r="P960" s="228"/>
      <c r="Q960" s="228"/>
      <c r="R960" s="228"/>
      <c r="S960" s="226"/>
    </row>
    <row r="961" spans="1:19" s="229" customFormat="1" x14ac:dyDescent="0.25">
      <c r="A961" s="227"/>
      <c r="B961" s="228"/>
      <c r="C961" s="228"/>
      <c r="D961" s="228"/>
      <c r="E961" s="228"/>
      <c r="F961" s="228"/>
      <c r="G961" s="228"/>
      <c r="H961" s="228"/>
      <c r="I961" s="228"/>
      <c r="J961" s="228"/>
      <c r="K961" s="228"/>
      <c r="L961" s="228"/>
      <c r="M961" s="228"/>
      <c r="N961" s="228"/>
      <c r="O961" s="228"/>
      <c r="P961" s="228"/>
      <c r="Q961" s="228"/>
      <c r="R961" s="228"/>
      <c r="S961" s="226"/>
    </row>
    <row r="962" spans="1:19" s="229" customFormat="1" x14ac:dyDescent="0.25">
      <c r="A962" s="227"/>
      <c r="B962" s="228"/>
      <c r="C962" s="228"/>
      <c r="D962" s="228"/>
      <c r="E962" s="228"/>
      <c r="F962" s="228"/>
      <c r="G962" s="228"/>
      <c r="H962" s="228"/>
      <c r="I962" s="228"/>
      <c r="J962" s="228"/>
      <c r="K962" s="228"/>
      <c r="L962" s="228"/>
      <c r="M962" s="228"/>
      <c r="N962" s="228"/>
      <c r="O962" s="228"/>
      <c r="P962" s="228"/>
      <c r="Q962" s="228"/>
      <c r="R962" s="228"/>
      <c r="S962" s="226"/>
    </row>
    <row r="963" spans="1:19" s="229" customFormat="1" x14ac:dyDescent="0.25">
      <c r="A963" s="227"/>
      <c r="B963" s="228"/>
      <c r="C963" s="228"/>
      <c r="D963" s="228"/>
      <c r="E963" s="228"/>
      <c r="F963" s="228"/>
      <c r="G963" s="228"/>
      <c r="H963" s="228"/>
      <c r="I963" s="228"/>
      <c r="J963" s="228"/>
      <c r="K963" s="228"/>
      <c r="L963" s="228"/>
      <c r="M963" s="228"/>
      <c r="N963" s="228"/>
      <c r="O963" s="228"/>
      <c r="P963" s="228"/>
      <c r="Q963" s="228"/>
      <c r="R963" s="228"/>
      <c r="S963" s="226"/>
    </row>
    <row r="964" spans="1:19" s="229" customFormat="1" x14ac:dyDescent="0.25">
      <c r="A964" s="227"/>
      <c r="B964" s="228"/>
      <c r="C964" s="228"/>
      <c r="D964" s="228"/>
      <c r="E964" s="228"/>
      <c r="F964" s="228"/>
      <c r="G964" s="228"/>
      <c r="H964" s="228"/>
      <c r="I964" s="228"/>
      <c r="J964" s="228"/>
      <c r="K964" s="228"/>
      <c r="L964" s="228"/>
      <c r="M964" s="228"/>
      <c r="N964" s="228"/>
      <c r="O964" s="228"/>
      <c r="P964" s="228"/>
      <c r="Q964" s="228"/>
      <c r="R964" s="228"/>
      <c r="S964" s="226"/>
    </row>
    <row r="965" spans="1:19" s="229" customFormat="1" x14ac:dyDescent="0.25">
      <c r="A965" s="227"/>
      <c r="B965" s="228"/>
      <c r="C965" s="228"/>
      <c r="D965" s="228"/>
      <c r="E965" s="228"/>
      <c r="F965" s="228"/>
      <c r="G965" s="228"/>
      <c r="H965" s="228"/>
      <c r="I965" s="228"/>
      <c r="J965" s="228"/>
      <c r="K965" s="228"/>
      <c r="L965" s="228"/>
      <c r="M965" s="228"/>
      <c r="N965" s="228"/>
      <c r="O965" s="228"/>
      <c r="P965" s="228"/>
      <c r="Q965" s="228"/>
      <c r="R965" s="228"/>
      <c r="S965" s="226"/>
    </row>
    <row r="966" spans="1:19" s="229" customFormat="1" x14ac:dyDescent="0.25">
      <c r="A966" s="227"/>
      <c r="B966" s="228"/>
      <c r="C966" s="228"/>
      <c r="D966" s="228"/>
      <c r="E966" s="228"/>
      <c r="F966" s="228"/>
      <c r="G966" s="228"/>
      <c r="H966" s="228"/>
      <c r="I966" s="228"/>
      <c r="J966" s="228"/>
      <c r="K966" s="228"/>
      <c r="L966" s="228"/>
      <c r="M966" s="228"/>
      <c r="N966" s="228"/>
      <c r="O966" s="228"/>
      <c r="P966" s="228"/>
      <c r="Q966" s="228"/>
      <c r="R966" s="228"/>
      <c r="S966" s="226"/>
    </row>
    <row r="967" spans="1:19" s="229" customFormat="1" x14ac:dyDescent="0.25">
      <c r="A967" s="227"/>
      <c r="B967" s="228"/>
      <c r="C967" s="228"/>
      <c r="D967" s="228"/>
      <c r="E967" s="228"/>
      <c r="F967" s="228"/>
      <c r="G967" s="228"/>
      <c r="H967" s="228"/>
      <c r="I967" s="228"/>
      <c r="J967" s="228"/>
      <c r="K967" s="228"/>
      <c r="L967" s="228"/>
      <c r="M967" s="228"/>
      <c r="N967" s="228"/>
      <c r="O967" s="228"/>
      <c r="P967" s="228"/>
      <c r="Q967" s="228"/>
      <c r="R967" s="228"/>
      <c r="S967" s="226"/>
    </row>
    <row r="968" spans="1:19" s="229" customFormat="1" x14ac:dyDescent="0.25">
      <c r="A968" s="227"/>
      <c r="B968" s="228"/>
      <c r="C968" s="228"/>
      <c r="D968" s="228"/>
      <c r="E968" s="228"/>
      <c r="F968" s="228"/>
      <c r="G968" s="228"/>
      <c r="H968" s="228"/>
      <c r="I968" s="228"/>
      <c r="J968" s="228"/>
      <c r="K968" s="228"/>
      <c r="L968" s="228"/>
      <c r="M968" s="228"/>
      <c r="N968" s="228"/>
      <c r="O968" s="228"/>
      <c r="P968" s="228"/>
      <c r="Q968" s="228"/>
      <c r="R968" s="228"/>
      <c r="S968" s="226"/>
    </row>
    <row r="969" spans="1:19" s="229" customFormat="1" x14ac:dyDescent="0.25">
      <c r="A969" s="227"/>
      <c r="B969" s="228"/>
      <c r="C969" s="228"/>
      <c r="D969" s="228"/>
      <c r="E969" s="228"/>
      <c r="F969" s="228"/>
      <c r="G969" s="228"/>
      <c r="H969" s="228"/>
      <c r="I969" s="228"/>
      <c r="J969" s="228"/>
      <c r="K969" s="228"/>
      <c r="L969" s="228"/>
      <c r="M969" s="228"/>
      <c r="N969" s="228"/>
      <c r="O969" s="228"/>
      <c r="P969" s="228"/>
      <c r="Q969" s="228"/>
      <c r="R969" s="228"/>
      <c r="S969" s="226"/>
    </row>
    <row r="970" spans="1:19" s="229" customFormat="1" x14ac:dyDescent="0.25">
      <c r="A970" s="227"/>
      <c r="B970" s="228"/>
      <c r="C970" s="228"/>
      <c r="D970" s="228"/>
      <c r="E970" s="228"/>
      <c r="F970" s="228"/>
      <c r="G970" s="228"/>
      <c r="H970" s="228"/>
      <c r="I970" s="228"/>
      <c r="J970" s="228"/>
      <c r="K970" s="228"/>
      <c r="L970" s="228"/>
      <c r="M970" s="228"/>
      <c r="N970" s="228"/>
      <c r="O970" s="228"/>
      <c r="P970" s="228"/>
      <c r="Q970" s="228"/>
      <c r="R970" s="228"/>
      <c r="S970" s="226"/>
    </row>
    <row r="971" spans="1:19" s="229" customFormat="1" x14ac:dyDescent="0.25">
      <c r="A971" s="227"/>
      <c r="B971" s="228"/>
      <c r="C971" s="228"/>
      <c r="D971" s="228"/>
      <c r="E971" s="228"/>
      <c r="F971" s="228"/>
      <c r="G971" s="228"/>
      <c r="H971" s="228"/>
      <c r="I971" s="228"/>
      <c r="J971" s="228"/>
      <c r="K971" s="228"/>
      <c r="L971" s="228"/>
      <c r="M971" s="228"/>
      <c r="N971" s="228"/>
      <c r="O971" s="228"/>
      <c r="P971" s="228"/>
      <c r="Q971" s="228"/>
      <c r="R971" s="228"/>
      <c r="S971" s="226"/>
    </row>
    <row r="972" spans="1:19" s="229" customFormat="1" x14ac:dyDescent="0.25">
      <c r="A972" s="227"/>
      <c r="B972" s="228"/>
      <c r="C972" s="228"/>
      <c r="D972" s="228"/>
      <c r="E972" s="228"/>
      <c r="F972" s="228"/>
      <c r="G972" s="228"/>
      <c r="H972" s="228"/>
      <c r="I972" s="228"/>
      <c r="J972" s="228"/>
      <c r="K972" s="228"/>
      <c r="L972" s="228"/>
      <c r="M972" s="228"/>
      <c r="N972" s="228"/>
      <c r="O972" s="228"/>
      <c r="P972" s="228"/>
      <c r="Q972" s="228"/>
      <c r="R972" s="228"/>
      <c r="S972" s="226"/>
    </row>
    <row r="973" spans="1:19" s="229" customFormat="1" x14ac:dyDescent="0.25">
      <c r="A973" s="227"/>
      <c r="B973" s="228"/>
      <c r="C973" s="228"/>
      <c r="D973" s="228"/>
      <c r="E973" s="228"/>
      <c r="F973" s="228"/>
      <c r="G973" s="228"/>
      <c r="H973" s="228"/>
      <c r="I973" s="228"/>
      <c r="J973" s="228"/>
      <c r="K973" s="228"/>
      <c r="L973" s="228"/>
      <c r="M973" s="228"/>
      <c r="N973" s="228"/>
      <c r="O973" s="228"/>
      <c r="P973" s="228"/>
      <c r="Q973" s="228"/>
      <c r="R973" s="228"/>
      <c r="S973" s="226"/>
    </row>
    <row r="974" spans="1:19" s="229" customFormat="1" x14ac:dyDescent="0.25">
      <c r="A974" s="227"/>
      <c r="B974" s="228"/>
      <c r="C974" s="228"/>
      <c r="D974" s="228"/>
      <c r="E974" s="228"/>
      <c r="F974" s="228"/>
      <c r="G974" s="228"/>
      <c r="H974" s="228"/>
      <c r="I974" s="228"/>
      <c r="J974" s="228"/>
      <c r="K974" s="228"/>
      <c r="L974" s="228"/>
      <c r="M974" s="228"/>
      <c r="N974" s="228"/>
      <c r="O974" s="228"/>
      <c r="P974" s="228"/>
      <c r="Q974" s="228"/>
      <c r="R974" s="228"/>
      <c r="S974" s="226"/>
    </row>
    <row r="975" spans="1:19" s="229" customFormat="1" x14ac:dyDescent="0.25">
      <c r="A975" s="227"/>
      <c r="B975" s="228"/>
      <c r="C975" s="228"/>
      <c r="D975" s="228"/>
      <c r="E975" s="228"/>
      <c r="F975" s="228"/>
      <c r="G975" s="228"/>
      <c r="H975" s="228"/>
      <c r="I975" s="228"/>
      <c r="J975" s="228"/>
      <c r="K975" s="228"/>
      <c r="L975" s="228"/>
      <c r="M975" s="228"/>
      <c r="N975" s="228"/>
      <c r="O975" s="228"/>
      <c r="P975" s="228"/>
      <c r="Q975" s="228"/>
      <c r="R975" s="228"/>
      <c r="S975" s="226"/>
    </row>
    <row r="976" spans="1:19" s="229" customFormat="1" x14ac:dyDescent="0.25">
      <c r="A976" s="227"/>
      <c r="B976" s="228"/>
      <c r="C976" s="228"/>
      <c r="D976" s="228"/>
      <c r="E976" s="228"/>
      <c r="F976" s="228"/>
      <c r="G976" s="228"/>
      <c r="H976" s="228"/>
      <c r="I976" s="228"/>
      <c r="J976" s="228"/>
      <c r="K976" s="228"/>
      <c r="L976" s="228"/>
      <c r="M976" s="228"/>
      <c r="N976" s="228"/>
      <c r="O976" s="228"/>
      <c r="P976" s="228"/>
      <c r="Q976" s="228"/>
      <c r="R976" s="228"/>
      <c r="S976" s="226"/>
    </row>
    <row r="977" spans="1:19" s="229" customFormat="1" x14ac:dyDescent="0.25">
      <c r="A977" s="227"/>
      <c r="B977" s="228"/>
      <c r="C977" s="228"/>
      <c r="D977" s="228"/>
      <c r="E977" s="228"/>
      <c r="F977" s="228"/>
      <c r="G977" s="228"/>
      <c r="H977" s="228"/>
      <c r="I977" s="228"/>
      <c r="J977" s="228"/>
      <c r="K977" s="228"/>
      <c r="L977" s="228"/>
      <c r="M977" s="228"/>
      <c r="N977" s="228"/>
      <c r="O977" s="228"/>
      <c r="P977" s="228"/>
      <c r="Q977" s="228"/>
      <c r="R977" s="228"/>
      <c r="S977" s="226"/>
    </row>
    <row r="978" spans="1:19" s="229" customFormat="1" x14ac:dyDescent="0.25">
      <c r="A978" s="227"/>
      <c r="B978" s="228"/>
      <c r="C978" s="228"/>
      <c r="D978" s="228"/>
      <c r="E978" s="228"/>
      <c r="F978" s="228"/>
      <c r="G978" s="228"/>
      <c r="H978" s="228"/>
      <c r="I978" s="228"/>
      <c r="J978" s="228"/>
      <c r="K978" s="228"/>
      <c r="L978" s="228"/>
      <c r="M978" s="228"/>
      <c r="N978" s="228"/>
      <c r="O978" s="228"/>
      <c r="P978" s="228"/>
      <c r="Q978" s="228"/>
      <c r="R978" s="228"/>
      <c r="S978" s="226"/>
    </row>
    <row r="979" spans="1:19" s="229" customFormat="1" x14ac:dyDescent="0.25">
      <c r="A979" s="227"/>
      <c r="B979" s="228"/>
      <c r="C979" s="228"/>
      <c r="D979" s="228"/>
      <c r="E979" s="228"/>
      <c r="F979" s="228"/>
      <c r="G979" s="228"/>
      <c r="H979" s="228"/>
      <c r="I979" s="228"/>
      <c r="J979" s="228"/>
      <c r="K979" s="228"/>
      <c r="L979" s="228"/>
      <c r="M979" s="228"/>
      <c r="N979" s="228"/>
      <c r="O979" s="228"/>
      <c r="P979" s="228"/>
      <c r="Q979" s="228"/>
      <c r="R979" s="228"/>
      <c r="S979" s="226"/>
    </row>
    <row r="980" spans="1:19" s="229" customFormat="1" x14ac:dyDescent="0.25">
      <c r="A980" s="227"/>
      <c r="B980" s="228"/>
      <c r="C980" s="228"/>
      <c r="D980" s="228"/>
      <c r="E980" s="228"/>
      <c r="F980" s="228"/>
      <c r="G980" s="228"/>
      <c r="H980" s="228"/>
      <c r="I980" s="228"/>
      <c r="J980" s="228"/>
      <c r="K980" s="228"/>
      <c r="L980" s="228"/>
      <c r="M980" s="228"/>
      <c r="N980" s="228"/>
      <c r="O980" s="228"/>
      <c r="P980" s="228"/>
      <c r="Q980" s="228"/>
      <c r="R980" s="228"/>
      <c r="S980" s="226"/>
    </row>
    <row r="981" spans="1:19" s="229" customFormat="1" x14ac:dyDescent="0.25">
      <c r="A981" s="227"/>
      <c r="B981" s="228"/>
      <c r="C981" s="228"/>
      <c r="D981" s="228"/>
      <c r="E981" s="228"/>
      <c r="F981" s="228"/>
      <c r="G981" s="228"/>
      <c r="H981" s="228"/>
      <c r="I981" s="228"/>
      <c r="J981" s="228"/>
      <c r="K981" s="228"/>
      <c r="L981" s="228"/>
      <c r="M981" s="228"/>
      <c r="N981" s="228"/>
      <c r="O981" s="228"/>
      <c r="P981" s="228"/>
      <c r="Q981" s="228"/>
      <c r="R981" s="228"/>
      <c r="S981" s="226"/>
    </row>
    <row r="982" spans="1:19" s="229" customFormat="1" x14ac:dyDescent="0.25">
      <c r="A982" s="227"/>
      <c r="B982" s="228"/>
      <c r="C982" s="228"/>
      <c r="D982" s="228"/>
      <c r="E982" s="228"/>
      <c r="F982" s="228"/>
      <c r="G982" s="228"/>
      <c r="H982" s="228"/>
      <c r="I982" s="228"/>
      <c r="J982" s="228"/>
      <c r="K982" s="228"/>
      <c r="L982" s="228"/>
      <c r="M982" s="228"/>
      <c r="N982" s="228"/>
      <c r="O982" s="228"/>
      <c r="P982" s="228"/>
      <c r="Q982" s="228"/>
      <c r="R982" s="228"/>
      <c r="S982" s="226"/>
    </row>
    <row r="983" spans="1:19" s="229" customFormat="1" x14ac:dyDescent="0.25">
      <c r="A983" s="227"/>
      <c r="B983" s="228"/>
      <c r="C983" s="228"/>
      <c r="D983" s="228"/>
      <c r="E983" s="228"/>
      <c r="F983" s="228"/>
      <c r="G983" s="228"/>
      <c r="H983" s="228"/>
      <c r="I983" s="228"/>
      <c r="J983" s="228"/>
      <c r="K983" s="228"/>
      <c r="L983" s="228"/>
      <c r="M983" s="228"/>
      <c r="N983" s="228"/>
      <c r="O983" s="228"/>
      <c r="P983" s="228"/>
      <c r="Q983" s="228"/>
      <c r="R983" s="228"/>
      <c r="S983" s="226"/>
    </row>
    <row r="984" spans="1:19" s="229" customFormat="1" x14ac:dyDescent="0.25">
      <c r="A984" s="227"/>
      <c r="B984" s="228"/>
      <c r="C984" s="228"/>
      <c r="D984" s="228"/>
      <c r="E984" s="228"/>
      <c r="F984" s="228"/>
      <c r="G984" s="228"/>
      <c r="H984" s="228"/>
      <c r="I984" s="228"/>
      <c r="J984" s="228"/>
      <c r="K984" s="228"/>
      <c r="L984" s="228"/>
      <c r="M984" s="228"/>
      <c r="N984" s="228"/>
      <c r="O984" s="228"/>
      <c r="P984" s="228"/>
      <c r="Q984" s="228"/>
      <c r="R984" s="228"/>
      <c r="S984" s="226"/>
    </row>
    <row r="985" spans="1:19" s="229" customFormat="1" x14ac:dyDescent="0.25">
      <c r="A985" s="227"/>
      <c r="B985" s="228"/>
      <c r="C985" s="228"/>
      <c r="D985" s="228"/>
      <c r="E985" s="228"/>
      <c r="F985" s="228"/>
      <c r="G985" s="228"/>
      <c r="H985" s="228"/>
      <c r="I985" s="228"/>
      <c r="J985" s="228"/>
      <c r="K985" s="228"/>
      <c r="L985" s="228"/>
      <c r="M985" s="228"/>
      <c r="N985" s="228"/>
      <c r="O985" s="228"/>
      <c r="P985" s="228"/>
      <c r="Q985" s="228"/>
      <c r="R985" s="228"/>
      <c r="S985" s="226"/>
    </row>
    <row r="986" spans="1:19" s="229" customFormat="1" x14ac:dyDescent="0.25">
      <c r="A986" s="227"/>
      <c r="B986" s="228"/>
      <c r="C986" s="228"/>
      <c r="D986" s="228"/>
      <c r="E986" s="228"/>
      <c r="F986" s="228"/>
      <c r="G986" s="228"/>
      <c r="H986" s="228"/>
      <c r="I986" s="228"/>
      <c r="J986" s="228"/>
      <c r="K986" s="228"/>
      <c r="L986" s="228"/>
      <c r="M986" s="228"/>
      <c r="N986" s="228"/>
      <c r="O986" s="228"/>
      <c r="P986" s="228"/>
      <c r="Q986" s="228"/>
      <c r="R986" s="228"/>
      <c r="S986" s="226"/>
    </row>
    <row r="987" spans="1:19" s="229" customFormat="1" x14ac:dyDescent="0.25">
      <c r="A987" s="227"/>
      <c r="B987" s="228"/>
      <c r="C987" s="228"/>
      <c r="D987" s="228"/>
      <c r="E987" s="228"/>
      <c r="F987" s="228"/>
      <c r="G987" s="228"/>
      <c r="H987" s="228"/>
      <c r="I987" s="228"/>
      <c r="J987" s="228"/>
      <c r="K987" s="228"/>
      <c r="L987" s="228"/>
      <c r="M987" s="228"/>
      <c r="N987" s="228"/>
      <c r="O987" s="228"/>
      <c r="P987" s="228"/>
      <c r="Q987" s="228"/>
      <c r="R987" s="228"/>
      <c r="S987" s="226"/>
    </row>
    <row r="988" spans="1:19" s="229" customFormat="1" x14ac:dyDescent="0.25">
      <c r="A988" s="227"/>
      <c r="B988" s="228"/>
      <c r="C988" s="228"/>
      <c r="D988" s="228"/>
      <c r="E988" s="228"/>
      <c r="F988" s="228"/>
      <c r="G988" s="228"/>
      <c r="H988" s="228"/>
      <c r="I988" s="228"/>
      <c r="J988" s="228"/>
      <c r="K988" s="228"/>
      <c r="L988" s="228"/>
      <c r="M988" s="228"/>
      <c r="N988" s="228"/>
      <c r="O988" s="228"/>
      <c r="P988" s="228"/>
      <c r="Q988" s="228"/>
      <c r="R988" s="228"/>
      <c r="S988" s="226"/>
    </row>
    <row r="989" spans="1:19" s="229" customFormat="1" x14ac:dyDescent="0.25">
      <c r="A989" s="227"/>
      <c r="B989" s="228"/>
      <c r="C989" s="228"/>
      <c r="D989" s="228"/>
      <c r="E989" s="228"/>
      <c r="F989" s="228"/>
      <c r="G989" s="228"/>
      <c r="H989" s="228"/>
      <c r="I989" s="228"/>
      <c r="J989" s="228"/>
      <c r="K989" s="228"/>
      <c r="L989" s="228"/>
      <c r="M989" s="228"/>
      <c r="N989" s="228"/>
      <c r="O989" s="228"/>
      <c r="P989" s="228"/>
      <c r="Q989" s="228"/>
      <c r="R989" s="228"/>
      <c r="S989" s="226"/>
    </row>
    <row r="990" spans="1:19" s="229" customFormat="1" x14ac:dyDescent="0.25">
      <c r="A990" s="227"/>
      <c r="B990" s="228"/>
      <c r="C990" s="228"/>
      <c r="D990" s="228"/>
      <c r="E990" s="228"/>
      <c r="F990" s="228"/>
      <c r="G990" s="228"/>
      <c r="H990" s="228"/>
      <c r="I990" s="228"/>
      <c r="J990" s="228"/>
      <c r="K990" s="228"/>
      <c r="L990" s="228"/>
      <c r="M990" s="228"/>
      <c r="N990" s="228"/>
      <c r="O990" s="228"/>
      <c r="P990" s="228"/>
      <c r="Q990" s="228"/>
      <c r="R990" s="228"/>
      <c r="S990" s="226"/>
    </row>
    <row r="991" spans="1:19" s="229" customFormat="1" x14ac:dyDescent="0.25">
      <c r="A991" s="227"/>
      <c r="B991" s="228"/>
      <c r="C991" s="228"/>
      <c r="D991" s="228"/>
      <c r="E991" s="228"/>
      <c r="F991" s="228"/>
      <c r="G991" s="228"/>
      <c r="H991" s="228"/>
      <c r="I991" s="228"/>
      <c r="J991" s="228"/>
      <c r="K991" s="228"/>
      <c r="L991" s="228"/>
      <c r="M991" s="228"/>
      <c r="N991" s="228"/>
      <c r="O991" s="228"/>
      <c r="P991" s="228"/>
      <c r="Q991" s="228"/>
      <c r="R991" s="228"/>
      <c r="S991" s="226"/>
    </row>
    <row r="992" spans="1:19" s="229" customFormat="1" x14ac:dyDescent="0.25">
      <c r="A992" s="227"/>
      <c r="B992" s="228"/>
      <c r="C992" s="228"/>
      <c r="D992" s="228"/>
      <c r="E992" s="228"/>
      <c r="F992" s="228"/>
      <c r="G992" s="228"/>
      <c r="H992" s="228"/>
      <c r="I992" s="228"/>
      <c r="J992" s="228"/>
      <c r="K992" s="228"/>
      <c r="L992" s="228"/>
      <c r="M992" s="228"/>
      <c r="N992" s="228"/>
      <c r="O992" s="228"/>
      <c r="P992" s="228"/>
      <c r="Q992" s="228"/>
      <c r="R992" s="228"/>
      <c r="S992" s="226"/>
    </row>
    <row r="993" spans="1:19" s="229" customFormat="1" x14ac:dyDescent="0.25">
      <c r="A993" s="227"/>
      <c r="B993" s="228"/>
      <c r="C993" s="228"/>
      <c r="D993" s="228"/>
      <c r="E993" s="228"/>
      <c r="F993" s="228"/>
      <c r="G993" s="228"/>
      <c r="H993" s="228"/>
      <c r="I993" s="228"/>
      <c r="J993" s="228"/>
      <c r="K993" s="228"/>
      <c r="L993" s="228"/>
      <c r="M993" s="228"/>
      <c r="N993" s="228"/>
      <c r="O993" s="228"/>
      <c r="P993" s="228"/>
      <c r="Q993" s="228"/>
      <c r="R993" s="228"/>
      <c r="S993" s="226"/>
    </row>
    <row r="994" spans="1:19" s="229" customFormat="1" x14ac:dyDescent="0.25">
      <c r="A994" s="227"/>
      <c r="B994" s="228"/>
      <c r="C994" s="228"/>
      <c r="D994" s="228"/>
      <c r="E994" s="228"/>
      <c r="F994" s="228"/>
      <c r="G994" s="228"/>
      <c r="H994" s="228"/>
      <c r="I994" s="228"/>
      <c r="J994" s="228"/>
      <c r="K994" s="228"/>
      <c r="L994" s="228"/>
      <c r="M994" s="228"/>
      <c r="N994" s="228"/>
      <c r="O994" s="228"/>
      <c r="P994" s="228"/>
      <c r="Q994" s="228"/>
      <c r="R994" s="228"/>
      <c r="S994" s="226"/>
    </row>
    <row r="995" spans="1:19" s="229" customFormat="1" x14ac:dyDescent="0.25">
      <c r="A995" s="227"/>
      <c r="B995" s="228"/>
      <c r="C995" s="228"/>
      <c r="D995" s="228"/>
      <c r="E995" s="228"/>
      <c r="F995" s="228"/>
      <c r="G995" s="228"/>
      <c r="H995" s="228"/>
      <c r="I995" s="228"/>
      <c r="J995" s="228"/>
      <c r="K995" s="228"/>
      <c r="L995" s="228"/>
      <c r="M995" s="228"/>
      <c r="N995" s="228"/>
      <c r="O995" s="228"/>
      <c r="P995" s="228"/>
      <c r="Q995" s="228"/>
      <c r="R995" s="228"/>
      <c r="S995" s="226"/>
    </row>
    <row r="996" spans="1:19" s="229" customFormat="1" x14ac:dyDescent="0.25">
      <c r="A996" s="227"/>
      <c r="B996" s="228"/>
      <c r="C996" s="228"/>
      <c r="D996" s="228"/>
      <c r="E996" s="228"/>
      <c r="F996" s="228"/>
      <c r="G996" s="228"/>
      <c r="H996" s="228"/>
      <c r="I996" s="228"/>
      <c r="J996" s="228"/>
      <c r="K996" s="228"/>
      <c r="L996" s="228"/>
      <c r="M996" s="228"/>
      <c r="N996" s="228"/>
      <c r="O996" s="228"/>
      <c r="P996" s="228"/>
      <c r="Q996" s="228"/>
      <c r="R996" s="228"/>
      <c r="S996" s="226"/>
    </row>
    <row r="997" spans="1:19" s="229" customFormat="1" x14ac:dyDescent="0.25">
      <c r="A997" s="227"/>
      <c r="B997" s="228"/>
      <c r="C997" s="228"/>
      <c r="D997" s="228"/>
      <c r="E997" s="228"/>
      <c r="F997" s="228"/>
      <c r="G997" s="228"/>
      <c r="H997" s="228"/>
      <c r="I997" s="228"/>
      <c r="J997" s="228"/>
      <c r="K997" s="228"/>
      <c r="L997" s="228"/>
      <c r="M997" s="228"/>
      <c r="N997" s="228"/>
      <c r="O997" s="228"/>
      <c r="P997" s="228"/>
      <c r="Q997" s="228"/>
      <c r="R997" s="228"/>
      <c r="S997" s="226"/>
    </row>
    <row r="998" spans="1:19" s="229" customFormat="1" x14ac:dyDescent="0.25">
      <c r="A998" s="227"/>
      <c r="B998" s="228"/>
      <c r="C998" s="228"/>
      <c r="D998" s="228"/>
      <c r="E998" s="228"/>
      <c r="F998" s="228"/>
      <c r="G998" s="228"/>
      <c r="H998" s="228"/>
      <c r="I998" s="228"/>
      <c r="J998" s="228"/>
      <c r="K998" s="228"/>
      <c r="L998" s="228"/>
      <c r="M998" s="228"/>
      <c r="N998" s="228"/>
      <c r="O998" s="228"/>
      <c r="P998" s="228"/>
      <c r="Q998" s="228"/>
      <c r="R998" s="228"/>
      <c r="S998" s="226"/>
    </row>
    <row r="999" spans="1:19" s="229" customFormat="1" x14ac:dyDescent="0.25">
      <c r="A999" s="227"/>
      <c r="B999" s="228"/>
      <c r="C999" s="228"/>
      <c r="D999" s="228"/>
      <c r="E999" s="228"/>
      <c r="F999" s="228"/>
      <c r="G999" s="228"/>
      <c r="H999" s="228"/>
      <c r="I999" s="228"/>
      <c r="J999" s="228"/>
      <c r="K999" s="228"/>
      <c r="L999" s="228"/>
      <c r="M999" s="228"/>
      <c r="N999" s="228"/>
      <c r="O999" s="228"/>
      <c r="P999" s="228"/>
      <c r="Q999" s="228"/>
      <c r="R999" s="228"/>
      <c r="S999" s="226"/>
    </row>
    <row r="1000" spans="1:19" s="229" customFormat="1" x14ac:dyDescent="0.25">
      <c r="A1000" s="227"/>
      <c r="B1000" s="228"/>
      <c r="C1000" s="228"/>
      <c r="D1000" s="228"/>
      <c r="E1000" s="228"/>
      <c r="F1000" s="228"/>
      <c r="G1000" s="228"/>
      <c r="H1000" s="228"/>
      <c r="I1000" s="228"/>
      <c r="J1000" s="228"/>
      <c r="K1000" s="228"/>
      <c r="L1000" s="228"/>
      <c r="M1000" s="228"/>
      <c r="N1000" s="228"/>
      <c r="O1000" s="228"/>
      <c r="P1000" s="228"/>
      <c r="Q1000" s="228"/>
      <c r="R1000" s="228"/>
      <c r="S1000" s="226"/>
    </row>
    <row r="1001" spans="1:19" s="229" customFormat="1" x14ac:dyDescent="0.25">
      <c r="A1001" s="227"/>
      <c r="B1001" s="228"/>
      <c r="C1001" s="228"/>
      <c r="D1001" s="228"/>
      <c r="E1001" s="228"/>
      <c r="F1001" s="228"/>
      <c r="G1001" s="228"/>
      <c r="H1001" s="228"/>
      <c r="I1001" s="228"/>
      <c r="J1001" s="228"/>
      <c r="K1001" s="228"/>
      <c r="L1001" s="228"/>
      <c r="M1001" s="228"/>
      <c r="N1001" s="228"/>
      <c r="O1001" s="228"/>
      <c r="P1001" s="228"/>
      <c r="Q1001" s="228"/>
      <c r="R1001" s="228"/>
      <c r="S1001" s="226"/>
    </row>
    <row r="1002" spans="1:19" s="229" customFormat="1" x14ac:dyDescent="0.25">
      <c r="A1002" s="227"/>
      <c r="B1002" s="228"/>
      <c r="C1002" s="228"/>
      <c r="D1002" s="228"/>
      <c r="E1002" s="228"/>
      <c r="F1002" s="228"/>
      <c r="G1002" s="228"/>
      <c r="H1002" s="228"/>
      <c r="I1002" s="228"/>
      <c r="J1002" s="228"/>
      <c r="K1002" s="228"/>
      <c r="L1002" s="228"/>
      <c r="M1002" s="228"/>
      <c r="N1002" s="228"/>
      <c r="O1002" s="228"/>
      <c r="P1002" s="228"/>
      <c r="Q1002" s="228"/>
      <c r="R1002" s="228"/>
      <c r="S1002" s="226"/>
    </row>
    <row r="1003" spans="1:19" s="229" customFormat="1" x14ac:dyDescent="0.25">
      <c r="A1003" s="227"/>
      <c r="B1003" s="228"/>
      <c r="C1003" s="228"/>
      <c r="D1003" s="228"/>
      <c r="E1003" s="228"/>
      <c r="F1003" s="228"/>
      <c r="G1003" s="228"/>
      <c r="H1003" s="228"/>
      <c r="I1003" s="228"/>
      <c r="J1003" s="228"/>
      <c r="K1003" s="228"/>
      <c r="L1003" s="228"/>
      <c r="M1003" s="228"/>
      <c r="N1003" s="228"/>
      <c r="O1003" s="228"/>
      <c r="P1003" s="228"/>
      <c r="Q1003" s="228"/>
      <c r="R1003" s="228"/>
      <c r="S1003" s="226"/>
    </row>
    <row r="1004" spans="1:19" s="229" customFormat="1" x14ac:dyDescent="0.25">
      <c r="A1004" s="227"/>
      <c r="B1004" s="228"/>
      <c r="C1004" s="228"/>
      <c r="D1004" s="228"/>
      <c r="E1004" s="228"/>
      <c r="F1004" s="228"/>
      <c r="G1004" s="228"/>
      <c r="H1004" s="228"/>
      <c r="I1004" s="228"/>
      <c r="J1004" s="228"/>
      <c r="K1004" s="228"/>
      <c r="L1004" s="228"/>
      <c r="M1004" s="228"/>
      <c r="N1004" s="228"/>
      <c r="O1004" s="228"/>
      <c r="P1004" s="228"/>
      <c r="Q1004" s="228"/>
      <c r="R1004" s="228"/>
      <c r="S1004" s="226"/>
    </row>
    <row r="1005" spans="1:19" s="229" customFormat="1" x14ac:dyDescent="0.25">
      <c r="A1005" s="227"/>
      <c r="B1005" s="228"/>
      <c r="C1005" s="228"/>
      <c r="D1005" s="228"/>
      <c r="E1005" s="228"/>
      <c r="F1005" s="228"/>
      <c r="G1005" s="228"/>
      <c r="H1005" s="228"/>
      <c r="I1005" s="228"/>
      <c r="J1005" s="228"/>
      <c r="K1005" s="228"/>
      <c r="L1005" s="228"/>
      <c r="M1005" s="228"/>
      <c r="N1005" s="228"/>
      <c r="O1005" s="228"/>
      <c r="P1005" s="228"/>
      <c r="Q1005" s="228"/>
      <c r="R1005" s="228"/>
      <c r="S1005" s="226"/>
    </row>
    <row r="1006" spans="1:19" s="229" customFormat="1" x14ac:dyDescent="0.25">
      <c r="A1006" s="227"/>
      <c r="B1006" s="228"/>
      <c r="C1006" s="228"/>
      <c r="D1006" s="228"/>
      <c r="E1006" s="228"/>
      <c r="F1006" s="228"/>
      <c r="G1006" s="228"/>
      <c r="H1006" s="228"/>
      <c r="I1006" s="228"/>
      <c r="J1006" s="228"/>
      <c r="K1006" s="228"/>
      <c r="L1006" s="228"/>
      <c r="M1006" s="228"/>
      <c r="N1006" s="228"/>
      <c r="O1006" s="228"/>
      <c r="P1006" s="228"/>
      <c r="Q1006" s="228"/>
      <c r="R1006" s="228"/>
      <c r="S1006" s="226"/>
    </row>
    <row r="1007" spans="1:19" s="229" customFormat="1" x14ac:dyDescent="0.25">
      <c r="A1007" s="227"/>
      <c r="B1007" s="228"/>
      <c r="C1007" s="228"/>
      <c r="D1007" s="228"/>
      <c r="E1007" s="228"/>
      <c r="F1007" s="228"/>
      <c r="G1007" s="228"/>
      <c r="H1007" s="228"/>
      <c r="I1007" s="228"/>
      <c r="J1007" s="228"/>
      <c r="K1007" s="228"/>
      <c r="L1007" s="228"/>
      <c r="M1007" s="228"/>
      <c r="N1007" s="228"/>
      <c r="O1007" s="228"/>
      <c r="P1007" s="228"/>
      <c r="Q1007" s="228"/>
      <c r="R1007" s="228"/>
      <c r="S1007" s="226"/>
    </row>
    <row r="1008" spans="1:19" s="229" customFormat="1" x14ac:dyDescent="0.25">
      <c r="A1008" s="227"/>
      <c r="B1008" s="228"/>
      <c r="C1008" s="228"/>
      <c r="D1008" s="228"/>
      <c r="E1008" s="228"/>
      <c r="F1008" s="228"/>
      <c r="G1008" s="228"/>
      <c r="H1008" s="228"/>
      <c r="I1008" s="228"/>
      <c r="J1008" s="228"/>
      <c r="K1008" s="228"/>
      <c r="L1008" s="228"/>
      <c r="M1008" s="228"/>
      <c r="N1008" s="228"/>
      <c r="O1008" s="228"/>
      <c r="P1008" s="228"/>
      <c r="Q1008" s="228"/>
      <c r="R1008" s="228"/>
      <c r="S1008" s="226"/>
    </row>
    <row r="1009" spans="1:19" s="229" customFormat="1" x14ac:dyDescent="0.25">
      <c r="A1009" s="227"/>
      <c r="B1009" s="228"/>
      <c r="C1009" s="228"/>
      <c r="D1009" s="228"/>
      <c r="E1009" s="228"/>
      <c r="F1009" s="228"/>
      <c r="G1009" s="228"/>
      <c r="H1009" s="228"/>
      <c r="I1009" s="228"/>
      <c r="J1009" s="228"/>
      <c r="K1009" s="228"/>
      <c r="L1009" s="228"/>
      <c r="M1009" s="228"/>
      <c r="N1009" s="228"/>
      <c r="O1009" s="228"/>
      <c r="P1009" s="228"/>
      <c r="Q1009" s="228"/>
      <c r="R1009" s="228"/>
      <c r="S1009" s="226"/>
    </row>
    <row r="1010" spans="1:19" s="229" customFormat="1" x14ac:dyDescent="0.25">
      <c r="A1010" s="227"/>
      <c r="B1010" s="228"/>
      <c r="C1010" s="228"/>
      <c r="D1010" s="228"/>
      <c r="E1010" s="228"/>
      <c r="F1010" s="228"/>
      <c r="G1010" s="228"/>
      <c r="H1010" s="228"/>
      <c r="I1010" s="228"/>
      <c r="J1010" s="228"/>
      <c r="K1010" s="228"/>
      <c r="L1010" s="228"/>
      <c r="M1010" s="228"/>
      <c r="N1010" s="228"/>
      <c r="O1010" s="228"/>
      <c r="P1010" s="228"/>
      <c r="Q1010" s="228"/>
      <c r="R1010" s="228"/>
      <c r="S1010" s="226"/>
    </row>
    <row r="1011" spans="1:19" s="229" customFormat="1" x14ac:dyDescent="0.25">
      <c r="A1011" s="227"/>
      <c r="B1011" s="228"/>
      <c r="C1011" s="228"/>
      <c r="D1011" s="228"/>
      <c r="E1011" s="228"/>
      <c r="F1011" s="228"/>
      <c r="G1011" s="228"/>
      <c r="H1011" s="228"/>
      <c r="I1011" s="228"/>
      <c r="J1011" s="228"/>
      <c r="K1011" s="228"/>
      <c r="L1011" s="228"/>
      <c r="M1011" s="228"/>
      <c r="N1011" s="228"/>
      <c r="O1011" s="228"/>
      <c r="P1011" s="228"/>
      <c r="Q1011" s="228"/>
      <c r="R1011" s="228"/>
      <c r="S1011" s="226"/>
    </row>
    <row r="1012" spans="1:19" s="229" customFormat="1" x14ac:dyDescent="0.25">
      <c r="A1012" s="227"/>
      <c r="B1012" s="228"/>
      <c r="C1012" s="228"/>
      <c r="D1012" s="228"/>
      <c r="E1012" s="228"/>
      <c r="F1012" s="228"/>
      <c r="G1012" s="228"/>
      <c r="H1012" s="228"/>
      <c r="I1012" s="228"/>
      <c r="J1012" s="228"/>
      <c r="K1012" s="228"/>
      <c r="L1012" s="228"/>
      <c r="M1012" s="228"/>
      <c r="N1012" s="228"/>
      <c r="O1012" s="228"/>
      <c r="P1012" s="228"/>
      <c r="Q1012" s="228"/>
      <c r="R1012" s="228"/>
      <c r="S1012" s="226"/>
    </row>
    <row r="1013" spans="1:19" s="229" customFormat="1" x14ac:dyDescent="0.25">
      <c r="A1013" s="227"/>
      <c r="B1013" s="228"/>
      <c r="C1013" s="228"/>
      <c r="D1013" s="228"/>
      <c r="E1013" s="228"/>
      <c r="F1013" s="228"/>
      <c r="G1013" s="228"/>
      <c r="H1013" s="228"/>
      <c r="I1013" s="228"/>
      <c r="J1013" s="228"/>
      <c r="K1013" s="228"/>
      <c r="L1013" s="228"/>
      <c r="M1013" s="228"/>
      <c r="N1013" s="228"/>
      <c r="O1013" s="228"/>
      <c r="P1013" s="228"/>
      <c r="Q1013" s="228"/>
      <c r="R1013" s="228"/>
      <c r="S1013" s="226"/>
    </row>
    <row r="1014" spans="1:19" s="229" customFormat="1" x14ac:dyDescent="0.25">
      <c r="A1014" s="227"/>
      <c r="B1014" s="228"/>
      <c r="C1014" s="228"/>
      <c r="D1014" s="228"/>
      <c r="E1014" s="228"/>
      <c r="F1014" s="228"/>
      <c r="G1014" s="228"/>
      <c r="H1014" s="228"/>
      <c r="I1014" s="228"/>
      <c r="J1014" s="228"/>
      <c r="K1014" s="228"/>
      <c r="L1014" s="228"/>
      <c r="M1014" s="228"/>
      <c r="N1014" s="228"/>
      <c r="O1014" s="228"/>
      <c r="P1014" s="228"/>
      <c r="Q1014" s="228"/>
      <c r="R1014" s="228"/>
      <c r="S1014" s="226"/>
    </row>
    <row r="1015" spans="1:19" s="229" customFormat="1" x14ac:dyDescent="0.25">
      <c r="A1015" s="227"/>
      <c r="B1015" s="228"/>
      <c r="C1015" s="228"/>
      <c r="D1015" s="228"/>
      <c r="E1015" s="228"/>
      <c r="F1015" s="228"/>
      <c r="G1015" s="228"/>
      <c r="H1015" s="228"/>
      <c r="I1015" s="228"/>
      <c r="J1015" s="228"/>
      <c r="K1015" s="228"/>
      <c r="L1015" s="228"/>
      <c r="M1015" s="228"/>
      <c r="N1015" s="228"/>
      <c r="O1015" s="228"/>
      <c r="P1015" s="228"/>
      <c r="Q1015" s="228"/>
      <c r="R1015" s="228"/>
      <c r="S1015" s="226"/>
    </row>
    <row r="1016" spans="1:19" s="229" customFormat="1" x14ac:dyDescent="0.25">
      <c r="A1016" s="227"/>
      <c r="B1016" s="228"/>
      <c r="C1016" s="228"/>
      <c r="D1016" s="228"/>
      <c r="E1016" s="228"/>
      <c r="F1016" s="228"/>
      <c r="G1016" s="228"/>
      <c r="H1016" s="228"/>
      <c r="I1016" s="228"/>
      <c r="J1016" s="228"/>
      <c r="K1016" s="228"/>
      <c r="L1016" s="228"/>
      <c r="M1016" s="228"/>
      <c r="N1016" s="228"/>
      <c r="O1016" s="228"/>
      <c r="P1016" s="228"/>
      <c r="Q1016" s="228"/>
      <c r="R1016" s="228"/>
      <c r="S1016" s="226"/>
    </row>
    <row r="1017" spans="1:19" s="229" customFormat="1" x14ac:dyDescent="0.25">
      <c r="A1017" s="227"/>
      <c r="B1017" s="228"/>
      <c r="C1017" s="228"/>
      <c r="D1017" s="228"/>
      <c r="E1017" s="228"/>
      <c r="F1017" s="228"/>
      <c r="G1017" s="228"/>
      <c r="H1017" s="228"/>
      <c r="I1017" s="228"/>
      <c r="J1017" s="228"/>
      <c r="K1017" s="228"/>
      <c r="L1017" s="228"/>
      <c r="M1017" s="228"/>
      <c r="N1017" s="228"/>
      <c r="O1017" s="228"/>
      <c r="P1017" s="228"/>
      <c r="Q1017" s="228"/>
      <c r="R1017" s="228"/>
      <c r="S1017" s="226"/>
    </row>
    <row r="1018" spans="1:19" s="229" customFormat="1" x14ac:dyDescent="0.25">
      <c r="A1018" s="227"/>
      <c r="B1018" s="228"/>
      <c r="C1018" s="228"/>
      <c r="D1018" s="228"/>
      <c r="E1018" s="228"/>
      <c r="F1018" s="228"/>
      <c r="G1018" s="228"/>
      <c r="H1018" s="228"/>
      <c r="I1018" s="228"/>
      <c r="J1018" s="228"/>
      <c r="K1018" s="228"/>
      <c r="L1018" s="228"/>
      <c r="M1018" s="228"/>
      <c r="N1018" s="228"/>
      <c r="O1018" s="228"/>
      <c r="P1018" s="228"/>
      <c r="Q1018" s="228"/>
      <c r="R1018" s="228"/>
      <c r="S1018" s="226"/>
    </row>
    <row r="1019" spans="1:19" s="229" customFormat="1" x14ac:dyDescent="0.25">
      <c r="A1019" s="227"/>
      <c r="B1019" s="228"/>
      <c r="C1019" s="228"/>
      <c r="D1019" s="228"/>
      <c r="E1019" s="228"/>
      <c r="F1019" s="228"/>
      <c r="G1019" s="228"/>
      <c r="H1019" s="228"/>
      <c r="I1019" s="228"/>
      <c r="J1019" s="228"/>
      <c r="K1019" s="228"/>
      <c r="L1019" s="228"/>
      <c r="M1019" s="228"/>
      <c r="N1019" s="228"/>
      <c r="O1019" s="228"/>
      <c r="P1019" s="228"/>
      <c r="Q1019" s="228"/>
      <c r="R1019" s="228"/>
      <c r="S1019" s="226"/>
    </row>
    <row r="1020" spans="1:19" s="229" customFormat="1" x14ac:dyDescent="0.25">
      <c r="A1020" s="227"/>
      <c r="B1020" s="228"/>
      <c r="C1020" s="228"/>
      <c r="D1020" s="228"/>
      <c r="E1020" s="228"/>
      <c r="F1020" s="228"/>
      <c r="G1020" s="228"/>
      <c r="H1020" s="228"/>
      <c r="I1020" s="228"/>
      <c r="J1020" s="228"/>
      <c r="K1020" s="228"/>
      <c r="L1020" s="228"/>
      <c r="M1020" s="228"/>
      <c r="N1020" s="228"/>
      <c r="O1020" s="228"/>
      <c r="P1020" s="228"/>
      <c r="Q1020" s="228"/>
      <c r="R1020" s="228"/>
      <c r="S1020" s="226"/>
    </row>
    <row r="1021" spans="1:19" s="229" customFormat="1" x14ac:dyDescent="0.25">
      <c r="A1021" s="227"/>
      <c r="B1021" s="228"/>
      <c r="C1021" s="228"/>
      <c r="D1021" s="228"/>
      <c r="E1021" s="228"/>
      <c r="F1021" s="228"/>
      <c r="G1021" s="228"/>
      <c r="H1021" s="228"/>
      <c r="I1021" s="228"/>
      <c r="J1021" s="228"/>
      <c r="K1021" s="228"/>
      <c r="L1021" s="228"/>
      <c r="M1021" s="228"/>
      <c r="N1021" s="228"/>
      <c r="O1021" s="228"/>
      <c r="P1021" s="228"/>
      <c r="Q1021" s="228"/>
      <c r="R1021" s="228"/>
      <c r="S1021" s="226"/>
    </row>
    <row r="1022" spans="1:19" s="229" customFormat="1" x14ac:dyDescent="0.25">
      <c r="A1022" s="227"/>
      <c r="B1022" s="228"/>
      <c r="C1022" s="228"/>
      <c r="D1022" s="228"/>
      <c r="E1022" s="228"/>
      <c r="F1022" s="228"/>
      <c r="G1022" s="228"/>
      <c r="H1022" s="228"/>
      <c r="I1022" s="228"/>
      <c r="J1022" s="228"/>
      <c r="K1022" s="228"/>
      <c r="L1022" s="228"/>
      <c r="M1022" s="228"/>
      <c r="N1022" s="228"/>
      <c r="O1022" s="228"/>
      <c r="P1022" s="228"/>
      <c r="Q1022" s="228"/>
      <c r="R1022" s="228"/>
      <c r="S1022" s="226"/>
    </row>
    <row r="1023" spans="1:19" s="229" customFormat="1" x14ac:dyDescent="0.25">
      <c r="A1023" s="227"/>
      <c r="B1023" s="228"/>
      <c r="C1023" s="228"/>
      <c r="D1023" s="228"/>
      <c r="E1023" s="228"/>
      <c r="F1023" s="228"/>
      <c r="G1023" s="228"/>
      <c r="H1023" s="228"/>
      <c r="I1023" s="228"/>
      <c r="J1023" s="228"/>
      <c r="K1023" s="228"/>
      <c r="L1023" s="228"/>
      <c r="M1023" s="228"/>
      <c r="N1023" s="228"/>
      <c r="O1023" s="228"/>
      <c r="P1023" s="228"/>
      <c r="Q1023" s="228"/>
      <c r="R1023" s="228"/>
      <c r="S1023" s="226"/>
    </row>
    <row r="1024" spans="1:19" s="229" customFormat="1" x14ac:dyDescent="0.25">
      <c r="A1024" s="227"/>
      <c r="B1024" s="228"/>
      <c r="C1024" s="228"/>
      <c r="D1024" s="228"/>
      <c r="E1024" s="228"/>
      <c r="F1024" s="228"/>
      <c r="G1024" s="228"/>
      <c r="H1024" s="228"/>
      <c r="I1024" s="228"/>
      <c r="J1024" s="228"/>
      <c r="K1024" s="228"/>
      <c r="L1024" s="228"/>
      <c r="M1024" s="228"/>
      <c r="N1024" s="228"/>
      <c r="O1024" s="228"/>
      <c r="P1024" s="228"/>
      <c r="Q1024" s="228"/>
      <c r="R1024" s="228"/>
      <c r="S1024" s="226"/>
    </row>
    <row r="1025" spans="1:19" s="229" customFormat="1" x14ac:dyDescent="0.25">
      <c r="A1025" s="227"/>
      <c r="B1025" s="228"/>
      <c r="C1025" s="228"/>
      <c r="D1025" s="228"/>
      <c r="E1025" s="228"/>
      <c r="F1025" s="228"/>
      <c r="G1025" s="228"/>
      <c r="H1025" s="228"/>
      <c r="I1025" s="228"/>
      <c r="J1025" s="228"/>
      <c r="K1025" s="228"/>
      <c r="L1025" s="228"/>
      <c r="M1025" s="228"/>
      <c r="N1025" s="228"/>
      <c r="O1025" s="228"/>
      <c r="P1025" s="228"/>
      <c r="Q1025" s="228"/>
      <c r="R1025" s="228"/>
      <c r="S1025" s="226"/>
    </row>
    <row r="1026" spans="1:19" s="229" customFormat="1" x14ac:dyDescent="0.25">
      <c r="A1026" s="227"/>
      <c r="B1026" s="228"/>
      <c r="C1026" s="228"/>
      <c r="D1026" s="228"/>
      <c r="E1026" s="228"/>
      <c r="F1026" s="228"/>
      <c r="G1026" s="228"/>
      <c r="H1026" s="228"/>
      <c r="I1026" s="228"/>
      <c r="J1026" s="228"/>
      <c r="K1026" s="228"/>
      <c r="L1026" s="228"/>
      <c r="M1026" s="228"/>
      <c r="N1026" s="228"/>
      <c r="O1026" s="228"/>
      <c r="P1026" s="228"/>
      <c r="Q1026" s="228"/>
      <c r="R1026" s="228"/>
      <c r="S1026" s="226"/>
    </row>
    <row r="1027" spans="1:19" s="229" customFormat="1" x14ac:dyDescent="0.25">
      <c r="A1027" s="227"/>
      <c r="B1027" s="228"/>
      <c r="C1027" s="228"/>
      <c r="D1027" s="228"/>
      <c r="E1027" s="228"/>
      <c r="F1027" s="228"/>
      <c r="G1027" s="228"/>
      <c r="H1027" s="228"/>
      <c r="I1027" s="228"/>
      <c r="J1027" s="228"/>
      <c r="K1027" s="228"/>
      <c r="L1027" s="228"/>
      <c r="M1027" s="228"/>
      <c r="N1027" s="228"/>
      <c r="O1027" s="228"/>
      <c r="P1027" s="228"/>
      <c r="Q1027" s="228"/>
      <c r="R1027" s="228"/>
      <c r="S1027" s="226"/>
    </row>
    <row r="1028" spans="1:19" s="229" customFormat="1" x14ac:dyDescent="0.25">
      <c r="A1028" s="227"/>
      <c r="B1028" s="228"/>
      <c r="C1028" s="228"/>
      <c r="D1028" s="228"/>
      <c r="E1028" s="228"/>
      <c r="F1028" s="228"/>
      <c r="G1028" s="228"/>
      <c r="H1028" s="228"/>
      <c r="I1028" s="228"/>
      <c r="J1028" s="228"/>
      <c r="K1028" s="228"/>
      <c r="L1028" s="228"/>
      <c r="M1028" s="228"/>
      <c r="N1028" s="228"/>
      <c r="O1028" s="228"/>
      <c r="P1028" s="228"/>
      <c r="Q1028" s="228"/>
      <c r="R1028" s="228"/>
      <c r="S1028" s="226"/>
    </row>
    <row r="1029" spans="1:19" s="229" customFormat="1" x14ac:dyDescent="0.25">
      <c r="A1029" s="227"/>
      <c r="B1029" s="228"/>
      <c r="C1029" s="228"/>
      <c r="D1029" s="228"/>
      <c r="E1029" s="228"/>
      <c r="F1029" s="228"/>
      <c r="G1029" s="228"/>
      <c r="H1029" s="228"/>
      <c r="I1029" s="228"/>
      <c r="J1029" s="228"/>
      <c r="K1029" s="228"/>
      <c r="L1029" s="228"/>
      <c r="M1029" s="228"/>
      <c r="N1029" s="228"/>
      <c r="O1029" s="228"/>
      <c r="P1029" s="228"/>
      <c r="Q1029" s="228"/>
      <c r="R1029" s="228"/>
      <c r="S1029" s="226"/>
    </row>
    <row r="1030" spans="1:19" s="229" customFormat="1" x14ac:dyDescent="0.25">
      <c r="A1030" s="227"/>
      <c r="B1030" s="228"/>
      <c r="C1030" s="228"/>
      <c r="D1030" s="228"/>
      <c r="E1030" s="228"/>
      <c r="F1030" s="228"/>
      <c r="G1030" s="228"/>
      <c r="H1030" s="228"/>
      <c r="I1030" s="228"/>
      <c r="J1030" s="228"/>
      <c r="K1030" s="228"/>
      <c r="L1030" s="228"/>
      <c r="M1030" s="228"/>
      <c r="N1030" s="228"/>
      <c r="O1030" s="228"/>
      <c r="P1030" s="228"/>
      <c r="Q1030" s="228"/>
      <c r="R1030" s="228"/>
      <c r="S1030" s="226"/>
    </row>
    <row r="1031" spans="1:19" s="229" customFormat="1" x14ac:dyDescent="0.25">
      <c r="A1031" s="227"/>
      <c r="B1031" s="228"/>
      <c r="C1031" s="228"/>
      <c r="D1031" s="228"/>
      <c r="E1031" s="228"/>
      <c r="F1031" s="228"/>
      <c r="G1031" s="228"/>
      <c r="H1031" s="228"/>
      <c r="I1031" s="228"/>
      <c r="J1031" s="228"/>
      <c r="K1031" s="228"/>
      <c r="L1031" s="228"/>
      <c r="M1031" s="228"/>
      <c r="N1031" s="228"/>
      <c r="O1031" s="228"/>
      <c r="P1031" s="228"/>
      <c r="Q1031" s="228"/>
      <c r="R1031" s="228"/>
      <c r="S1031" s="226"/>
    </row>
    <row r="1032" spans="1:19" s="229" customFormat="1" x14ac:dyDescent="0.25">
      <c r="A1032" s="227"/>
      <c r="B1032" s="228"/>
      <c r="C1032" s="228"/>
      <c r="D1032" s="228"/>
      <c r="E1032" s="228"/>
      <c r="F1032" s="228"/>
      <c r="G1032" s="228"/>
      <c r="H1032" s="228"/>
      <c r="I1032" s="228"/>
      <c r="J1032" s="228"/>
      <c r="K1032" s="228"/>
      <c r="L1032" s="228"/>
      <c r="M1032" s="228"/>
      <c r="N1032" s="228"/>
      <c r="O1032" s="228"/>
      <c r="P1032" s="228"/>
      <c r="Q1032" s="228"/>
      <c r="R1032" s="228"/>
      <c r="S1032" s="226"/>
    </row>
    <row r="1033" spans="1:19" s="229" customFormat="1" x14ac:dyDescent="0.25">
      <c r="A1033" s="227"/>
      <c r="B1033" s="228"/>
      <c r="C1033" s="228"/>
      <c r="D1033" s="228"/>
      <c r="E1033" s="228"/>
      <c r="F1033" s="228"/>
      <c r="G1033" s="228"/>
      <c r="H1033" s="228"/>
      <c r="I1033" s="228"/>
      <c r="J1033" s="228"/>
      <c r="K1033" s="228"/>
      <c r="L1033" s="228"/>
      <c r="M1033" s="228"/>
      <c r="N1033" s="228"/>
      <c r="O1033" s="228"/>
      <c r="P1033" s="228"/>
      <c r="Q1033" s="228"/>
      <c r="R1033" s="228"/>
      <c r="S1033" s="226"/>
    </row>
    <row r="1034" spans="1:19" s="229" customFormat="1" x14ac:dyDescent="0.25">
      <c r="A1034" s="227"/>
      <c r="B1034" s="228"/>
      <c r="C1034" s="228"/>
      <c r="D1034" s="228"/>
      <c r="E1034" s="228"/>
      <c r="F1034" s="228"/>
      <c r="G1034" s="228"/>
      <c r="H1034" s="228"/>
      <c r="I1034" s="228"/>
      <c r="J1034" s="228"/>
      <c r="K1034" s="228"/>
      <c r="L1034" s="228"/>
      <c r="M1034" s="228"/>
      <c r="N1034" s="228"/>
      <c r="O1034" s="228"/>
      <c r="P1034" s="228"/>
      <c r="Q1034" s="228"/>
      <c r="R1034" s="228"/>
      <c r="S1034" s="226"/>
    </row>
    <row r="1035" spans="1:19" s="229" customFormat="1" x14ac:dyDescent="0.25">
      <c r="A1035" s="227"/>
      <c r="B1035" s="228"/>
      <c r="C1035" s="228"/>
      <c r="D1035" s="228"/>
      <c r="E1035" s="228"/>
      <c r="F1035" s="228"/>
      <c r="G1035" s="228"/>
      <c r="H1035" s="228"/>
      <c r="I1035" s="228"/>
      <c r="J1035" s="228"/>
      <c r="K1035" s="228"/>
      <c r="L1035" s="228"/>
      <c r="M1035" s="228"/>
      <c r="N1035" s="228"/>
      <c r="O1035" s="228"/>
      <c r="P1035" s="228"/>
      <c r="Q1035" s="228"/>
      <c r="R1035" s="228"/>
      <c r="S1035" s="226"/>
    </row>
    <row r="1036" spans="1:19" s="229" customFormat="1" x14ac:dyDescent="0.25">
      <c r="A1036" s="227"/>
      <c r="B1036" s="228"/>
      <c r="C1036" s="228"/>
      <c r="D1036" s="228"/>
      <c r="E1036" s="228"/>
      <c r="F1036" s="228"/>
      <c r="G1036" s="228"/>
      <c r="H1036" s="228"/>
      <c r="I1036" s="228"/>
      <c r="J1036" s="228"/>
      <c r="K1036" s="228"/>
      <c r="L1036" s="228"/>
      <c r="M1036" s="228"/>
      <c r="N1036" s="228"/>
      <c r="O1036" s="228"/>
      <c r="P1036" s="228"/>
      <c r="Q1036" s="228"/>
      <c r="R1036" s="228"/>
      <c r="S1036" s="226"/>
    </row>
    <row r="1037" spans="1:19" s="229" customFormat="1" x14ac:dyDescent="0.25">
      <c r="A1037" s="227"/>
      <c r="B1037" s="228"/>
      <c r="C1037" s="228"/>
      <c r="D1037" s="228"/>
      <c r="E1037" s="228"/>
      <c r="F1037" s="228"/>
      <c r="G1037" s="228"/>
      <c r="H1037" s="228"/>
      <c r="I1037" s="228"/>
      <c r="J1037" s="228"/>
      <c r="K1037" s="228"/>
      <c r="L1037" s="228"/>
      <c r="M1037" s="228"/>
      <c r="N1037" s="228"/>
      <c r="O1037" s="228"/>
      <c r="P1037" s="228"/>
      <c r="Q1037" s="228"/>
      <c r="R1037" s="228"/>
      <c r="S1037" s="226"/>
    </row>
    <row r="1038" spans="1:19" s="229" customFormat="1" x14ac:dyDescent="0.25">
      <c r="A1038" s="227"/>
      <c r="B1038" s="228"/>
      <c r="C1038" s="228"/>
      <c r="D1038" s="228"/>
      <c r="E1038" s="228"/>
      <c r="F1038" s="228"/>
      <c r="G1038" s="228"/>
      <c r="H1038" s="228"/>
      <c r="I1038" s="228"/>
      <c r="J1038" s="228"/>
      <c r="K1038" s="228"/>
      <c r="L1038" s="228"/>
      <c r="M1038" s="228"/>
      <c r="N1038" s="228"/>
      <c r="O1038" s="228"/>
      <c r="P1038" s="228"/>
      <c r="Q1038" s="228"/>
      <c r="R1038" s="228"/>
      <c r="S1038" s="226"/>
    </row>
    <row r="1039" spans="1:19" s="229" customFormat="1" x14ac:dyDescent="0.25">
      <c r="A1039" s="227"/>
      <c r="B1039" s="228"/>
      <c r="C1039" s="228"/>
      <c r="D1039" s="228"/>
      <c r="E1039" s="228"/>
      <c r="F1039" s="228"/>
      <c r="G1039" s="228"/>
      <c r="H1039" s="228"/>
      <c r="I1039" s="228"/>
      <c r="J1039" s="228"/>
      <c r="K1039" s="228"/>
      <c r="L1039" s="228"/>
      <c r="M1039" s="228"/>
      <c r="N1039" s="228"/>
      <c r="O1039" s="228"/>
      <c r="P1039" s="228"/>
      <c r="Q1039" s="228"/>
      <c r="R1039" s="228"/>
      <c r="S1039" s="226"/>
    </row>
    <row r="1040" spans="1:19" s="229" customFormat="1" x14ac:dyDescent="0.25">
      <c r="A1040" s="227"/>
      <c r="B1040" s="228"/>
      <c r="C1040" s="228"/>
      <c r="D1040" s="228"/>
      <c r="E1040" s="228"/>
      <c r="F1040" s="228"/>
      <c r="G1040" s="228"/>
      <c r="H1040" s="228"/>
      <c r="I1040" s="228"/>
      <c r="J1040" s="228"/>
      <c r="K1040" s="228"/>
      <c r="L1040" s="228"/>
      <c r="M1040" s="228"/>
      <c r="N1040" s="228"/>
      <c r="O1040" s="228"/>
      <c r="P1040" s="228"/>
      <c r="Q1040" s="228"/>
      <c r="R1040" s="228"/>
      <c r="S1040" s="226"/>
    </row>
    <row r="1041" spans="1:19" s="229" customFormat="1" x14ac:dyDescent="0.25">
      <c r="A1041" s="227"/>
      <c r="B1041" s="228"/>
      <c r="C1041" s="228"/>
      <c r="D1041" s="228"/>
      <c r="E1041" s="228"/>
      <c r="F1041" s="228"/>
      <c r="G1041" s="228"/>
      <c r="H1041" s="228"/>
      <c r="I1041" s="228"/>
      <c r="J1041" s="228"/>
      <c r="K1041" s="228"/>
      <c r="L1041" s="228"/>
      <c r="M1041" s="228"/>
      <c r="N1041" s="228"/>
      <c r="O1041" s="228"/>
      <c r="P1041" s="228"/>
      <c r="Q1041" s="228"/>
      <c r="R1041" s="228"/>
      <c r="S1041" s="226"/>
    </row>
    <row r="1042" spans="1:19" s="229" customFormat="1" x14ac:dyDescent="0.25">
      <c r="A1042" s="227"/>
      <c r="B1042" s="228"/>
      <c r="C1042" s="228"/>
      <c r="D1042" s="228"/>
      <c r="E1042" s="228"/>
      <c r="F1042" s="228"/>
      <c r="G1042" s="228"/>
      <c r="H1042" s="228"/>
      <c r="I1042" s="228"/>
      <c r="J1042" s="228"/>
      <c r="K1042" s="228"/>
      <c r="L1042" s="228"/>
      <c r="M1042" s="228"/>
      <c r="N1042" s="228"/>
      <c r="O1042" s="228"/>
      <c r="P1042" s="228"/>
      <c r="Q1042" s="228"/>
      <c r="R1042" s="228"/>
      <c r="S1042" s="226"/>
    </row>
    <row r="1043" spans="1:19" s="229" customFormat="1" x14ac:dyDescent="0.25">
      <c r="A1043" s="227"/>
      <c r="B1043" s="228"/>
      <c r="C1043" s="228"/>
      <c r="D1043" s="228"/>
      <c r="E1043" s="228"/>
      <c r="F1043" s="228"/>
      <c r="G1043" s="228"/>
      <c r="H1043" s="228"/>
      <c r="I1043" s="228"/>
      <c r="J1043" s="228"/>
      <c r="K1043" s="228"/>
      <c r="L1043" s="228"/>
      <c r="M1043" s="228"/>
      <c r="N1043" s="228"/>
      <c r="O1043" s="228"/>
      <c r="P1043" s="228"/>
      <c r="Q1043" s="228"/>
      <c r="R1043" s="228"/>
      <c r="S1043" s="226"/>
    </row>
    <row r="1044" spans="1:19" s="229" customFormat="1" x14ac:dyDescent="0.25">
      <c r="A1044" s="227"/>
      <c r="B1044" s="228"/>
      <c r="C1044" s="228"/>
      <c r="D1044" s="228"/>
      <c r="E1044" s="228"/>
      <c r="F1044" s="228"/>
      <c r="G1044" s="228"/>
      <c r="H1044" s="228"/>
      <c r="I1044" s="228"/>
      <c r="J1044" s="228"/>
      <c r="K1044" s="228"/>
      <c r="L1044" s="228"/>
      <c r="M1044" s="228"/>
      <c r="N1044" s="228"/>
      <c r="O1044" s="228"/>
      <c r="P1044" s="228"/>
      <c r="Q1044" s="228"/>
      <c r="R1044" s="228"/>
      <c r="S1044" s="226"/>
    </row>
    <row r="1045" spans="1:19" s="229" customFormat="1" x14ac:dyDescent="0.25">
      <c r="A1045" s="227"/>
      <c r="B1045" s="228"/>
      <c r="C1045" s="228"/>
      <c r="D1045" s="228"/>
      <c r="E1045" s="228"/>
      <c r="F1045" s="228"/>
      <c r="G1045" s="228"/>
      <c r="H1045" s="228"/>
      <c r="I1045" s="228"/>
      <c r="J1045" s="228"/>
      <c r="K1045" s="228"/>
      <c r="L1045" s="228"/>
      <c r="M1045" s="228"/>
      <c r="N1045" s="228"/>
      <c r="O1045" s="228"/>
      <c r="P1045" s="228"/>
      <c r="Q1045" s="228"/>
      <c r="R1045" s="228"/>
      <c r="S1045" s="226"/>
    </row>
    <row r="1046" spans="1:19" s="229" customFormat="1" x14ac:dyDescent="0.25">
      <c r="A1046" s="227"/>
      <c r="B1046" s="228"/>
      <c r="C1046" s="228"/>
      <c r="D1046" s="228"/>
      <c r="E1046" s="228"/>
      <c r="F1046" s="228"/>
      <c r="G1046" s="228"/>
      <c r="H1046" s="228"/>
      <c r="I1046" s="228"/>
      <c r="J1046" s="228"/>
      <c r="K1046" s="228"/>
      <c r="L1046" s="228"/>
      <c r="M1046" s="228"/>
      <c r="N1046" s="228"/>
      <c r="O1046" s="228"/>
      <c r="P1046" s="228"/>
      <c r="Q1046" s="228"/>
      <c r="R1046" s="228"/>
      <c r="S1046" s="226"/>
    </row>
    <row r="1047" spans="1:19" s="229" customFormat="1" x14ac:dyDescent="0.25">
      <c r="A1047" s="227"/>
      <c r="B1047" s="228"/>
      <c r="C1047" s="228"/>
      <c r="D1047" s="228"/>
      <c r="E1047" s="228"/>
      <c r="F1047" s="228"/>
      <c r="G1047" s="228"/>
      <c r="H1047" s="228"/>
      <c r="I1047" s="228"/>
      <c r="J1047" s="228"/>
      <c r="K1047" s="228"/>
      <c r="L1047" s="228"/>
      <c r="M1047" s="228"/>
      <c r="N1047" s="228"/>
      <c r="O1047" s="228"/>
      <c r="P1047" s="228"/>
      <c r="Q1047" s="228"/>
      <c r="R1047" s="228"/>
      <c r="S1047" s="226"/>
    </row>
    <row r="1048" spans="1:19" s="229" customFormat="1" x14ac:dyDescent="0.25">
      <c r="A1048" s="227"/>
      <c r="B1048" s="228"/>
      <c r="C1048" s="228"/>
      <c r="D1048" s="228"/>
      <c r="E1048" s="228"/>
      <c r="F1048" s="228"/>
      <c r="G1048" s="228"/>
      <c r="H1048" s="228"/>
      <c r="I1048" s="228"/>
      <c r="J1048" s="228"/>
      <c r="K1048" s="228"/>
      <c r="L1048" s="228"/>
      <c r="M1048" s="228"/>
      <c r="N1048" s="228"/>
      <c r="O1048" s="228"/>
      <c r="P1048" s="228"/>
      <c r="Q1048" s="228"/>
      <c r="R1048" s="228"/>
      <c r="S1048" s="226"/>
    </row>
    <row r="1049" spans="1:19" s="229" customFormat="1" x14ac:dyDescent="0.25">
      <c r="A1049" s="227"/>
      <c r="B1049" s="228"/>
      <c r="C1049" s="228"/>
      <c r="D1049" s="228"/>
      <c r="E1049" s="228"/>
      <c r="F1049" s="228"/>
      <c r="G1049" s="228"/>
      <c r="H1049" s="228"/>
      <c r="I1049" s="228"/>
      <c r="J1049" s="228"/>
      <c r="K1049" s="228"/>
      <c r="L1049" s="228"/>
      <c r="M1049" s="228"/>
      <c r="N1049" s="228"/>
      <c r="O1049" s="228"/>
      <c r="P1049" s="228"/>
      <c r="Q1049" s="228"/>
      <c r="R1049" s="228"/>
      <c r="S1049" s="226"/>
    </row>
    <row r="1050" spans="1:19" s="229" customFormat="1" x14ac:dyDescent="0.25">
      <c r="A1050" s="227"/>
      <c r="B1050" s="228"/>
      <c r="C1050" s="228"/>
      <c r="D1050" s="228"/>
      <c r="E1050" s="228"/>
      <c r="F1050" s="228"/>
      <c r="G1050" s="228"/>
      <c r="H1050" s="228"/>
      <c r="I1050" s="228"/>
      <c r="J1050" s="228"/>
      <c r="K1050" s="228"/>
      <c r="L1050" s="228"/>
      <c r="M1050" s="228"/>
      <c r="N1050" s="228"/>
      <c r="O1050" s="228"/>
      <c r="P1050" s="228"/>
      <c r="Q1050" s="228"/>
      <c r="R1050" s="228"/>
      <c r="S1050" s="226"/>
    </row>
    <row r="1051" spans="1:19" s="229" customFormat="1" x14ac:dyDescent="0.25">
      <c r="A1051" s="227"/>
      <c r="B1051" s="228"/>
      <c r="C1051" s="228"/>
      <c r="D1051" s="228"/>
      <c r="E1051" s="228"/>
      <c r="F1051" s="228"/>
      <c r="G1051" s="228"/>
      <c r="H1051" s="228"/>
      <c r="I1051" s="228"/>
      <c r="J1051" s="228"/>
      <c r="K1051" s="228"/>
      <c r="L1051" s="228"/>
      <c r="M1051" s="228"/>
      <c r="N1051" s="228"/>
      <c r="O1051" s="228"/>
      <c r="P1051" s="228"/>
      <c r="Q1051" s="228"/>
      <c r="R1051" s="228"/>
      <c r="S1051" s="226"/>
    </row>
    <row r="1052" spans="1:19" s="229" customFormat="1" x14ac:dyDescent="0.25">
      <c r="A1052" s="227"/>
      <c r="B1052" s="228"/>
      <c r="C1052" s="228"/>
      <c r="D1052" s="228"/>
      <c r="E1052" s="228"/>
      <c r="F1052" s="228"/>
      <c r="G1052" s="228"/>
      <c r="H1052" s="228"/>
      <c r="I1052" s="228"/>
      <c r="J1052" s="228"/>
      <c r="K1052" s="228"/>
      <c r="L1052" s="228"/>
      <c r="M1052" s="228"/>
      <c r="N1052" s="228"/>
      <c r="O1052" s="228"/>
      <c r="P1052" s="228"/>
      <c r="Q1052" s="228"/>
      <c r="R1052" s="228"/>
      <c r="S1052" s="226"/>
    </row>
    <row r="1053" spans="1:19" s="229" customFormat="1" x14ac:dyDescent="0.25">
      <c r="A1053" s="227"/>
      <c r="B1053" s="228"/>
      <c r="C1053" s="228"/>
      <c r="D1053" s="228"/>
      <c r="E1053" s="228"/>
      <c r="F1053" s="228"/>
      <c r="G1053" s="228"/>
      <c r="H1053" s="228"/>
      <c r="I1053" s="228"/>
      <c r="J1053" s="228"/>
      <c r="K1053" s="228"/>
      <c r="L1053" s="228"/>
      <c r="M1053" s="228"/>
      <c r="N1053" s="228"/>
      <c r="O1053" s="228"/>
      <c r="P1053" s="228"/>
      <c r="Q1053" s="228"/>
      <c r="R1053" s="228"/>
      <c r="S1053" s="226"/>
    </row>
    <row r="1054" spans="1:19" s="229" customFormat="1" x14ac:dyDescent="0.25">
      <c r="A1054" s="227"/>
      <c r="B1054" s="228"/>
      <c r="C1054" s="228"/>
      <c r="D1054" s="228"/>
      <c r="E1054" s="228"/>
      <c r="F1054" s="228"/>
      <c r="G1054" s="228"/>
      <c r="H1054" s="228"/>
      <c r="I1054" s="228"/>
      <c r="J1054" s="228"/>
      <c r="K1054" s="228"/>
      <c r="L1054" s="228"/>
      <c r="M1054" s="228"/>
      <c r="N1054" s="228"/>
      <c r="O1054" s="228"/>
      <c r="P1054" s="228"/>
      <c r="Q1054" s="228"/>
      <c r="R1054" s="228"/>
      <c r="S1054" s="226"/>
    </row>
    <row r="1055" spans="1:19" s="229" customFormat="1" x14ac:dyDescent="0.25">
      <c r="A1055" s="227"/>
      <c r="B1055" s="228"/>
      <c r="C1055" s="228"/>
      <c r="D1055" s="228"/>
      <c r="E1055" s="228"/>
      <c r="F1055" s="228"/>
      <c r="G1055" s="228"/>
      <c r="H1055" s="228"/>
      <c r="I1055" s="228"/>
      <c r="J1055" s="228"/>
      <c r="K1055" s="228"/>
      <c r="L1055" s="228"/>
      <c r="M1055" s="228"/>
      <c r="N1055" s="228"/>
      <c r="O1055" s="228"/>
      <c r="P1055" s="228"/>
      <c r="Q1055" s="228"/>
      <c r="R1055" s="228"/>
      <c r="S1055" s="226"/>
    </row>
    <row r="1056" spans="1:19" s="229" customFormat="1" x14ac:dyDescent="0.25">
      <c r="A1056" s="227"/>
      <c r="B1056" s="228"/>
      <c r="C1056" s="228"/>
      <c r="D1056" s="228"/>
      <c r="E1056" s="228"/>
      <c r="F1056" s="228"/>
      <c r="G1056" s="228"/>
      <c r="H1056" s="228"/>
      <c r="I1056" s="228"/>
      <c r="J1056" s="228"/>
      <c r="K1056" s="228"/>
      <c r="L1056" s="228"/>
      <c r="M1056" s="228"/>
      <c r="N1056" s="228"/>
      <c r="O1056" s="228"/>
      <c r="P1056" s="228"/>
      <c r="Q1056" s="228"/>
      <c r="R1056" s="228"/>
      <c r="S1056" s="226"/>
    </row>
    <row r="1057" spans="1:19" s="229" customFormat="1" x14ac:dyDescent="0.25">
      <c r="A1057" s="227"/>
      <c r="B1057" s="228"/>
      <c r="C1057" s="228"/>
      <c r="D1057" s="228"/>
      <c r="E1057" s="228"/>
      <c r="F1057" s="228"/>
      <c r="G1057" s="228"/>
      <c r="H1057" s="228"/>
      <c r="I1057" s="228"/>
      <c r="J1057" s="228"/>
      <c r="K1057" s="228"/>
      <c r="L1057" s="228"/>
      <c r="M1057" s="228"/>
      <c r="N1057" s="228"/>
      <c r="O1057" s="228"/>
      <c r="P1057" s="228"/>
      <c r="Q1057" s="228"/>
      <c r="R1057" s="228"/>
      <c r="S1057" s="226"/>
    </row>
    <row r="1058" spans="1:19" s="229" customFormat="1" x14ac:dyDescent="0.25">
      <c r="A1058" s="227"/>
      <c r="B1058" s="228"/>
      <c r="C1058" s="228"/>
      <c r="D1058" s="228"/>
      <c r="E1058" s="228"/>
      <c r="F1058" s="228"/>
      <c r="G1058" s="228"/>
      <c r="H1058" s="228"/>
      <c r="I1058" s="228"/>
      <c r="J1058" s="228"/>
      <c r="K1058" s="228"/>
      <c r="L1058" s="228"/>
      <c r="M1058" s="228"/>
      <c r="N1058" s="228"/>
      <c r="O1058" s="228"/>
      <c r="P1058" s="228"/>
      <c r="Q1058" s="228"/>
      <c r="R1058" s="228"/>
      <c r="S1058" s="226"/>
    </row>
    <row r="1059" spans="1:19" s="229" customFormat="1" x14ac:dyDescent="0.25">
      <c r="A1059" s="227"/>
      <c r="B1059" s="228"/>
      <c r="C1059" s="228"/>
      <c r="D1059" s="228"/>
      <c r="E1059" s="228"/>
      <c r="F1059" s="228"/>
      <c r="G1059" s="228"/>
      <c r="H1059" s="228"/>
      <c r="I1059" s="228"/>
      <c r="J1059" s="228"/>
      <c r="K1059" s="228"/>
      <c r="L1059" s="228"/>
      <c r="M1059" s="228"/>
      <c r="N1059" s="228"/>
      <c r="O1059" s="228"/>
      <c r="P1059" s="228"/>
      <c r="Q1059" s="228"/>
      <c r="R1059" s="228"/>
      <c r="S1059" s="226"/>
    </row>
    <row r="1060" spans="1:19" s="229" customFormat="1" x14ac:dyDescent="0.25">
      <c r="A1060" s="227"/>
      <c r="B1060" s="228"/>
      <c r="C1060" s="228"/>
      <c r="D1060" s="228"/>
      <c r="E1060" s="228"/>
      <c r="F1060" s="228"/>
      <c r="G1060" s="228"/>
      <c r="H1060" s="228"/>
      <c r="I1060" s="228"/>
      <c r="J1060" s="228"/>
      <c r="K1060" s="228"/>
      <c r="L1060" s="228"/>
      <c r="M1060" s="228"/>
      <c r="N1060" s="228"/>
      <c r="O1060" s="228"/>
      <c r="P1060" s="228"/>
      <c r="Q1060" s="228"/>
      <c r="R1060" s="228"/>
      <c r="S1060" s="226"/>
    </row>
    <row r="1061" spans="1:19" s="229" customFormat="1" x14ac:dyDescent="0.25">
      <c r="A1061" s="227"/>
      <c r="B1061" s="228"/>
      <c r="C1061" s="228"/>
      <c r="D1061" s="228"/>
      <c r="E1061" s="228"/>
      <c r="F1061" s="228"/>
      <c r="G1061" s="228"/>
      <c r="H1061" s="228"/>
      <c r="I1061" s="228"/>
      <c r="J1061" s="228"/>
      <c r="K1061" s="228"/>
      <c r="L1061" s="228"/>
      <c r="M1061" s="228"/>
      <c r="N1061" s="228"/>
      <c r="O1061" s="228"/>
      <c r="P1061" s="228"/>
      <c r="Q1061" s="228"/>
      <c r="R1061" s="228"/>
      <c r="S1061" s="226"/>
    </row>
    <row r="1062" spans="1:19" s="229" customFormat="1" x14ac:dyDescent="0.25">
      <c r="A1062" s="227"/>
      <c r="B1062" s="228"/>
      <c r="C1062" s="228"/>
      <c r="D1062" s="228"/>
      <c r="E1062" s="228"/>
      <c r="F1062" s="228"/>
      <c r="G1062" s="228"/>
      <c r="H1062" s="228"/>
      <c r="I1062" s="228"/>
      <c r="J1062" s="228"/>
      <c r="K1062" s="228"/>
      <c r="L1062" s="228"/>
      <c r="M1062" s="228"/>
      <c r="N1062" s="228"/>
      <c r="O1062" s="228"/>
      <c r="P1062" s="228"/>
      <c r="Q1062" s="228"/>
      <c r="R1062" s="228"/>
      <c r="S1062" s="226"/>
    </row>
    <row r="1063" spans="1:19" s="229" customFormat="1" x14ac:dyDescent="0.25">
      <c r="A1063" s="227"/>
      <c r="B1063" s="228"/>
      <c r="C1063" s="228"/>
      <c r="D1063" s="228"/>
      <c r="E1063" s="228"/>
      <c r="F1063" s="228"/>
      <c r="G1063" s="228"/>
      <c r="H1063" s="228"/>
      <c r="I1063" s="228"/>
      <c r="J1063" s="228"/>
      <c r="K1063" s="228"/>
      <c r="L1063" s="228"/>
      <c r="M1063" s="228"/>
      <c r="N1063" s="228"/>
      <c r="O1063" s="228"/>
      <c r="P1063" s="228"/>
      <c r="Q1063" s="228"/>
      <c r="R1063" s="228"/>
      <c r="S1063" s="226"/>
    </row>
    <row r="1064" spans="1:19" s="229" customFormat="1" x14ac:dyDescent="0.25">
      <c r="A1064" s="227"/>
      <c r="B1064" s="228"/>
      <c r="C1064" s="228"/>
      <c r="D1064" s="228"/>
      <c r="E1064" s="228"/>
      <c r="F1064" s="228"/>
      <c r="G1064" s="228"/>
      <c r="H1064" s="228"/>
      <c r="I1064" s="228"/>
      <c r="J1064" s="228"/>
      <c r="K1064" s="228"/>
      <c r="L1064" s="228"/>
      <c r="M1064" s="228"/>
      <c r="N1064" s="228"/>
      <c r="O1064" s="228"/>
      <c r="P1064" s="228"/>
      <c r="Q1064" s="228"/>
      <c r="R1064" s="228"/>
      <c r="S1064" s="226"/>
    </row>
    <row r="1065" spans="1:19" s="229" customFormat="1" x14ac:dyDescent="0.25">
      <c r="A1065" s="227"/>
      <c r="B1065" s="228"/>
      <c r="C1065" s="228"/>
      <c r="D1065" s="228"/>
      <c r="E1065" s="228"/>
      <c r="F1065" s="228"/>
      <c r="G1065" s="228"/>
      <c r="H1065" s="228"/>
      <c r="I1065" s="228"/>
      <c r="J1065" s="228"/>
      <c r="K1065" s="228"/>
      <c r="L1065" s="228"/>
      <c r="M1065" s="228"/>
      <c r="N1065" s="228"/>
      <c r="O1065" s="228"/>
      <c r="P1065" s="228"/>
      <c r="Q1065" s="228"/>
      <c r="R1065" s="228"/>
      <c r="S1065" s="226"/>
    </row>
    <row r="1066" spans="1:19" s="229" customFormat="1" x14ac:dyDescent="0.25">
      <c r="A1066" s="227"/>
      <c r="B1066" s="228"/>
      <c r="C1066" s="228"/>
      <c r="D1066" s="228"/>
      <c r="E1066" s="228"/>
      <c r="F1066" s="228"/>
      <c r="G1066" s="228"/>
      <c r="H1066" s="228"/>
      <c r="I1066" s="228"/>
      <c r="J1066" s="228"/>
      <c r="K1066" s="228"/>
      <c r="L1066" s="228"/>
      <c r="M1066" s="228"/>
      <c r="N1066" s="228"/>
      <c r="O1066" s="228"/>
      <c r="P1066" s="228"/>
      <c r="Q1066" s="228"/>
      <c r="R1066" s="228"/>
      <c r="S1066" s="226"/>
    </row>
    <row r="1067" spans="1:19" s="229" customFormat="1" x14ac:dyDescent="0.25">
      <c r="A1067" s="227"/>
      <c r="B1067" s="228"/>
      <c r="C1067" s="228"/>
      <c r="D1067" s="228"/>
      <c r="E1067" s="228"/>
      <c r="F1067" s="228"/>
      <c r="G1067" s="228"/>
      <c r="H1067" s="228"/>
      <c r="I1067" s="228"/>
      <c r="J1067" s="228"/>
      <c r="K1067" s="228"/>
      <c r="L1067" s="228"/>
      <c r="M1067" s="228"/>
      <c r="N1067" s="228"/>
      <c r="O1067" s="228"/>
      <c r="P1067" s="228"/>
      <c r="Q1067" s="228"/>
      <c r="R1067" s="228"/>
      <c r="S1067" s="226"/>
    </row>
    <row r="1068" spans="1:19" s="229" customFormat="1" x14ac:dyDescent="0.25">
      <c r="A1068" s="227"/>
      <c r="B1068" s="228"/>
      <c r="C1068" s="228"/>
      <c r="D1068" s="228"/>
      <c r="E1068" s="228"/>
      <c r="F1068" s="228"/>
      <c r="G1068" s="228"/>
      <c r="H1068" s="228"/>
      <c r="I1068" s="228"/>
      <c r="J1068" s="228"/>
      <c r="K1068" s="228"/>
      <c r="L1068" s="228"/>
      <c r="M1068" s="228"/>
      <c r="N1068" s="228"/>
      <c r="O1068" s="228"/>
      <c r="P1068" s="228"/>
      <c r="Q1068" s="228"/>
      <c r="R1068" s="228"/>
      <c r="S1068" s="226"/>
    </row>
    <row r="1069" spans="1:19" s="229" customFormat="1" x14ac:dyDescent="0.25">
      <c r="A1069" s="227"/>
      <c r="B1069" s="228"/>
      <c r="C1069" s="228"/>
      <c r="D1069" s="228"/>
      <c r="E1069" s="228"/>
      <c r="F1069" s="228"/>
      <c r="G1069" s="228"/>
      <c r="H1069" s="228"/>
      <c r="I1069" s="228"/>
      <c r="J1069" s="228"/>
      <c r="K1069" s="228"/>
      <c r="L1069" s="228"/>
      <c r="M1069" s="228"/>
      <c r="N1069" s="228"/>
      <c r="O1069" s="228"/>
      <c r="P1069" s="228"/>
      <c r="Q1069" s="228"/>
      <c r="R1069" s="228"/>
      <c r="S1069" s="226"/>
    </row>
    <row r="1070" spans="1:19" s="229" customFormat="1" x14ac:dyDescent="0.25">
      <c r="A1070" s="227"/>
      <c r="B1070" s="228"/>
      <c r="C1070" s="228"/>
      <c r="D1070" s="228"/>
      <c r="E1070" s="228"/>
      <c r="F1070" s="228"/>
      <c r="G1070" s="228"/>
      <c r="H1070" s="228"/>
      <c r="I1070" s="228"/>
      <c r="J1070" s="228"/>
      <c r="K1070" s="228"/>
      <c r="L1070" s="228"/>
      <c r="M1070" s="228"/>
      <c r="N1070" s="228"/>
      <c r="O1070" s="228"/>
      <c r="P1070" s="228"/>
      <c r="Q1070" s="228"/>
      <c r="R1070" s="228"/>
      <c r="S1070" s="226"/>
    </row>
    <row r="1071" spans="1:19" s="229" customFormat="1" x14ac:dyDescent="0.25">
      <c r="A1071" s="227"/>
      <c r="B1071" s="228"/>
      <c r="C1071" s="228"/>
      <c r="D1071" s="228"/>
      <c r="E1071" s="228"/>
      <c r="F1071" s="228"/>
      <c r="G1071" s="228"/>
      <c r="H1071" s="228"/>
      <c r="I1071" s="228"/>
      <c r="J1071" s="228"/>
      <c r="K1071" s="228"/>
      <c r="L1071" s="228"/>
      <c r="M1071" s="228"/>
      <c r="N1071" s="228"/>
      <c r="O1071" s="228"/>
      <c r="P1071" s="228"/>
      <c r="Q1071" s="228"/>
      <c r="R1071" s="228"/>
      <c r="S1071" s="226"/>
    </row>
    <row r="1072" spans="1:19" s="229" customFormat="1" x14ac:dyDescent="0.25">
      <c r="A1072" s="227"/>
      <c r="B1072" s="228"/>
      <c r="C1072" s="228"/>
      <c r="D1072" s="228"/>
      <c r="E1072" s="228"/>
      <c r="F1072" s="228"/>
      <c r="G1072" s="228"/>
      <c r="H1072" s="228"/>
      <c r="I1072" s="228"/>
      <c r="J1072" s="228"/>
      <c r="K1072" s="228"/>
      <c r="L1072" s="228"/>
      <c r="M1072" s="228"/>
      <c r="N1072" s="228"/>
      <c r="O1072" s="228"/>
      <c r="P1072" s="228"/>
      <c r="Q1072" s="228"/>
      <c r="R1072" s="228"/>
      <c r="S1072" s="226"/>
    </row>
    <row r="1073" spans="1:19" s="229" customFormat="1" x14ac:dyDescent="0.25">
      <c r="A1073" s="227"/>
      <c r="B1073" s="228"/>
      <c r="C1073" s="228"/>
      <c r="D1073" s="228"/>
      <c r="E1073" s="228"/>
      <c r="F1073" s="228"/>
      <c r="G1073" s="228"/>
      <c r="H1073" s="228"/>
      <c r="I1073" s="228"/>
      <c r="J1073" s="228"/>
      <c r="K1073" s="228"/>
      <c r="L1073" s="228"/>
      <c r="M1073" s="228"/>
      <c r="N1073" s="228"/>
      <c r="O1073" s="228"/>
      <c r="P1073" s="228"/>
      <c r="Q1073" s="228"/>
      <c r="R1073" s="228"/>
      <c r="S1073" s="226"/>
    </row>
    <row r="1074" spans="1:19" s="229" customFormat="1" x14ac:dyDescent="0.25">
      <c r="A1074" s="227"/>
      <c r="B1074" s="228"/>
      <c r="C1074" s="228"/>
      <c r="D1074" s="228"/>
      <c r="E1074" s="228"/>
      <c r="F1074" s="228"/>
      <c r="G1074" s="228"/>
      <c r="H1074" s="228"/>
      <c r="I1074" s="228"/>
      <c r="J1074" s="228"/>
      <c r="K1074" s="228"/>
      <c r="L1074" s="228"/>
      <c r="M1074" s="228"/>
      <c r="N1074" s="228"/>
      <c r="O1074" s="228"/>
      <c r="P1074" s="228"/>
      <c r="Q1074" s="228"/>
      <c r="R1074" s="228"/>
      <c r="S1074" s="226"/>
    </row>
    <row r="1075" spans="1:19" s="229" customFormat="1" x14ac:dyDescent="0.25">
      <c r="A1075" s="227"/>
      <c r="B1075" s="228"/>
      <c r="C1075" s="228"/>
      <c r="D1075" s="228"/>
      <c r="E1075" s="228"/>
      <c r="F1075" s="228"/>
      <c r="G1075" s="228"/>
      <c r="H1075" s="228"/>
      <c r="I1075" s="228"/>
      <c r="J1075" s="228"/>
      <c r="K1075" s="228"/>
      <c r="L1075" s="228"/>
      <c r="M1075" s="228"/>
      <c r="N1075" s="228"/>
      <c r="O1075" s="228"/>
      <c r="P1075" s="228"/>
      <c r="Q1075" s="228"/>
      <c r="R1075" s="228"/>
      <c r="S1075" s="226"/>
    </row>
    <row r="1076" spans="1:19" s="229" customFormat="1" x14ac:dyDescent="0.25">
      <c r="A1076" s="227"/>
      <c r="B1076" s="228"/>
      <c r="C1076" s="228"/>
      <c r="D1076" s="228"/>
      <c r="E1076" s="228"/>
      <c r="F1076" s="228"/>
      <c r="G1076" s="228"/>
      <c r="H1076" s="228"/>
      <c r="I1076" s="228"/>
      <c r="J1076" s="228"/>
      <c r="K1076" s="228"/>
      <c r="L1076" s="228"/>
      <c r="M1076" s="228"/>
      <c r="N1076" s="228"/>
      <c r="O1076" s="228"/>
      <c r="P1076" s="228"/>
      <c r="Q1076" s="228"/>
      <c r="R1076" s="228"/>
      <c r="S1076" s="226"/>
    </row>
    <row r="1077" spans="1:19" s="229" customFormat="1" x14ac:dyDescent="0.25">
      <c r="A1077" s="227"/>
      <c r="B1077" s="228"/>
      <c r="C1077" s="228"/>
      <c r="D1077" s="228"/>
      <c r="E1077" s="228"/>
      <c r="F1077" s="228"/>
      <c r="G1077" s="228"/>
      <c r="H1077" s="228"/>
      <c r="I1077" s="228"/>
      <c r="J1077" s="228"/>
      <c r="K1077" s="228"/>
      <c r="L1077" s="228"/>
      <c r="M1077" s="228"/>
      <c r="N1077" s="228"/>
      <c r="O1077" s="228"/>
      <c r="P1077" s="228"/>
      <c r="Q1077" s="228"/>
      <c r="R1077" s="228"/>
      <c r="S1077" s="226"/>
    </row>
    <row r="1078" spans="1:19" s="229" customFormat="1" x14ac:dyDescent="0.25">
      <c r="A1078" s="227"/>
      <c r="B1078" s="228"/>
      <c r="C1078" s="228"/>
      <c r="D1078" s="228"/>
      <c r="E1078" s="228"/>
      <c r="F1078" s="228"/>
      <c r="G1078" s="228"/>
      <c r="H1078" s="228"/>
      <c r="I1078" s="228"/>
      <c r="J1078" s="228"/>
      <c r="K1078" s="228"/>
      <c r="L1078" s="228"/>
      <c r="M1078" s="228"/>
      <c r="N1078" s="228"/>
      <c r="O1078" s="228"/>
      <c r="P1078" s="228"/>
      <c r="Q1078" s="228"/>
      <c r="R1078" s="228"/>
      <c r="S1078" s="226"/>
    </row>
    <row r="1079" spans="1:19" s="229" customFormat="1" x14ac:dyDescent="0.25">
      <c r="A1079" s="227"/>
      <c r="B1079" s="228"/>
      <c r="C1079" s="228"/>
      <c r="D1079" s="228"/>
      <c r="E1079" s="228"/>
      <c r="F1079" s="228"/>
      <c r="G1079" s="228"/>
      <c r="H1079" s="228"/>
      <c r="I1079" s="228"/>
      <c r="J1079" s="228"/>
      <c r="K1079" s="228"/>
      <c r="L1079" s="228"/>
      <c r="M1079" s="228"/>
      <c r="N1079" s="228"/>
      <c r="O1079" s="228"/>
      <c r="P1079" s="228"/>
      <c r="Q1079" s="228"/>
      <c r="R1079" s="228"/>
      <c r="S1079" s="226"/>
    </row>
    <row r="1080" spans="1:19" s="229" customFormat="1" x14ac:dyDescent="0.25">
      <c r="A1080" s="227"/>
      <c r="B1080" s="228"/>
      <c r="C1080" s="228"/>
      <c r="D1080" s="228"/>
      <c r="E1080" s="228"/>
      <c r="F1080" s="228"/>
      <c r="G1080" s="228"/>
      <c r="H1080" s="228"/>
      <c r="I1080" s="228"/>
      <c r="J1080" s="228"/>
      <c r="K1080" s="228"/>
      <c r="L1080" s="228"/>
      <c r="M1080" s="228"/>
      <c r="N1080" s="228"/>
      <c r="O1080" s="228"/>
      <c r="P1080" s="228"/>
      <c r="Q1080" s="228"/>
      <c r="R1080" s="228"/>
      <c r="S1080" s="226"/>
    </row>
    <row r="1081" spans="1:19" s="229" customFormat="1" x14ac:dyDescent="0.25">
      <c r="A1081" s="227"/>
      <c r="B1081" s="228"/>
      <c r="C1081" s="228"/>
      <c r="D1081" s="228"/>
      <c r="E1081" s="228"/>
      <c r="F1081" s="228"/>
      <c r="G1081" s="228"/>
      <c r="H1081" s="228"/>
      <c r="I1081" s="228"/>
      <c r="J1081" s="228"/>
      <c r="K1081" s="228"/>
      <c r="L1081" s="228"/>
      <c r="M1081" s="228"/>
      <c r="N1081" s="228"/>
      <c r="O1081" s="228"/>
      <c r="P1081" s="228"/>
      <c r="Q1081" s="228"/>
      <c r="R1081" s="228"/>
      <c r="S1081" s="226"/>
    </row>
    <row r="1082" spans="1:19" s="229" customFormat="1" x14ac:dyDescent="0.25">
      <c r="A1082" s="227"/>
      <c r="B1082" s="228"/>
      <c r="C1082" s="228"/>
      <c r="D1082" s="228"/>
      <c r="E1082" s="228"/>
      <c r="F1082" s="228"/>
      <c r="G1082" s="228"/>
      <c r="H1082" s="228"/>
      <c r="I1082" s="228"/>
      <c r="J1082" s="228"/>
      <c r="K1082" s="228"/>
      <c r="L1082" s="228"/>
      <c r="M1082" s="228"/>
      <c r="N1082" s="228"/>
      <c r="O1082" s="228"/>
      <c r="P1082" s="228"/>
      <c r="Q1082" s="228"/>
      <c r="R1082" s="228"/>
      <c r="S1082" s="226"/>
    </row>
    <row r="1083" spans="1:19" s="229" customFormat="1" x14ac:dyDescent="0.25">
      <c r="A1083" s="227"/>
      <c r="B1083" s="228"/>
      <c r="C1083" s="228"/>
      <c r="D1083" s="228"/>
      <c r="E1083" s="228"/>
      <c r="F1083" s="228"/>
      <c r="G1083" s="228"/>
      <c r="H1083" s="228"/>
      <c r="I1083" s="228"/>
      <c r="J1083" s="228"/>
      <c r="K1083" s="228"/>
      <c r="L1083" s="228"/>
      <c r="M1083" s="228"/>
      <c r="N1083" s="228"/>
      <c r="O1083" s="228"/>
      <c r="P1083" s="228"/>
      <c r="Q1083" s="228"/>
      <c r="R1083" s="228"/>
      <c r="S1083" s="226"/>
    </row>
    <row r="1084" spans="1:19" s="229" customFormat="1" x14ac:dyDescent="0.25">
      <c r="A1084" s="227"/>
      <c r="B1084" s="228"/>
      <c r="C1084" s="228"/>
      <c r="D1084" s="228"/>
      <c r="E1084" s="228"/>
      <c r="F1084" s="228"/>
      <c r="G1084" s="228"/>
      <c r="H1084" s="228"/>
      <c r="I1084" s="228"/>
      <c r="J1084" s="228"/>
      <c r="K1084" s="228"/>
      <c r="L1084" s="228"/>
      <c r="M1084" s="228"/>
      <c r="N1084" s="228"/>
      <c r="O1084" s="228"/>
      <c r="P1084" s="228"/>
      <c r="Q1084" s="228"/>
      <c r="R1084" s="228"/>
      <c r="S1084" s="226"/>
    </row>
    <row r="1085" spans="1:19" s="229" customFormat="1" x14ac:dyDescent="0.25">
      <c r="A1085" s="227"/>
      <c r="B1085" s="228"/>
      <c r="C1085" s="228"/>
      <c r="D1085" s="228"/>
      <c r="E1085" s="228"/>
      <c r="F1085" s="228"/>
      <c r="G1085" s="228"/>
      <c r="H1085" s="228"/>
      <c r="I1085" s="228"/>
      <c r="J1085" s="228"/>
      <c r="K1085" s="228"/>
      <c r="L1085" s="228"/>
      <c r="M1085" s="228"/>
      <c r="N1085" s="228"/>
      <c r="O1085" s="228"/>
      <c r="P1085" s="228"/>
      <c r="Q1085" s="228"/>
      <c r="R1085" s="228"/>
      <c r="S1085" s="226"/>
    </row>
    <row r="1086" spans="1:19" s="229" customFormat="1" x14ac:dyDescent="0.25">
      <c r="A1086" s="227"/>
      <c r="B1086" s="228"/>
      <c r="C1086" s="228"/>
      <c r="D1086" s="228"/>
      <c r="E1086" s="228"/>
      <c r="F1086" s="228"/>
      <c r="G1086" s="228"/>
      <c r="H1086" s="228"/>
      <c r="I1086" s="228"/>
      <c r="J1086" s="228"/>
      <c r="K1086" s="228"/>
      <c r="L1086" s="228"/>
      <c r="M1086" s="228"/>
      <c r="N1086" s="228"/>
      <c r="O1086" s="228"/>
      <c r="P1086" s="228"/>
      <c r="Q1086" s="228"/>
      <c r="R1086" s="228"/>
      <c r="S1086" s="226"/>
    </row>
    <row r="1087" spans="1:19" s="229" customFormat="1" x14ac:dyDescent="0.25">
      <c r="A1087" s="227"/>
      <c r="B1087" s="228"/>
      <c r="C1087" s="228"/>
      <c r="D1087" s="228"/>
      <c r="E1087" s="228"/>
      <c r="F1087" s="228"/>
      <c r="G1087" s="228"/>
      <c r="H1087" s="228"/>
      <c r="I1087" s="228"/>
      <c r="J1087" s="228"/>
      <c r="K1087" s="228"/>
      <c r="L1087" s="228"/>
      <c r="M1087" s="228"/>
      <c r="N1087" s="228"/>
      <c r="O1087" s="228"/>
      <c r="P1087" s="228"/>
      <c r="Q1087" s="228"/>
      <c r="R1087" s="228"/>
      <c r="S1087" s="226"/>
    </row>
    <row r="1088" spans="1:19" s="229" customFormat="1" x14ac:dyDescent="0.25">
      <c r="A1088" s="227"/>
      <c r="B1088" s="228"/>
      <c r="C1088" s="228"/>
      <c r="D1088" s="228"/>
      <c r="E1088" s="228"/>
      <c r="F1088" s="228"/>
      <c r="G1088" s="228"/>
      <c r="H1088" s="228"/>
      <c r="I1088" s="228"/>
      <c r="J1088" s="228"/>
      <c r="K1088" s="228"/>
      <c r="L1088" s="228"/>
      <c r="M1088" s="228"/>
      <c r="N1088" s="228"/>
      <c r="O1088" s="228"/>
      <c r="P1088" s="228"/>
      <c r="Q1088" s="228"/>
      <c r="R1088" s="228"/>
      <c r="S1088" s="226"/>
    </row>
    <row r="1089" spans="1:19" s="229" customFormat="1" x14ac:dyDescent="0.25">
      <c r="A1089" s="227"/>
      <c r="B1089" s="228"/>
      <c r="C1089" s="228"/>
      <c r="D1089" s="228"/>
      <c r="E1089" s="228"/>
      <c r="F1089" s="228"/>
      <c r="G1089" s="228"/>
      <c r="H1089" s="228"/>
      <c r="I1089" s="228"/>
      <c r="J1089" s="228"/>
      <c r="K1089" s="228"/>
      <c r="L1089" s="228"/>
      <c r="M1089" s="228"/>
      <c r="N1089" s="228"/>
      <c r="O1089" s="228"/>
      <c r="P1089" s="228"/>
      <c r="Q1089" s="228"/>
      <c r="R1089" s="228"/>
      <c r="S1089" s="226"/>
    </row>
    <row r="1090" spans="1:19" s="229" customFormat="1" x14ac:dyDescent="0.25">
      <c r="A1090" s="227"/>
      <c r="B1090" s="228"/>
      <c r="C1090" s="228"/>
      <c r="D1090" s="228"/>
      <c r="E1090" s="228"/>
      <c r="F1090" s="228"/>
      <c r="G1090" s="228"/>
      <c r="H1090" s="228"/>
      <c r="I1090" s="228"/>
      <c r="J1090" s="228"/>
      <c r="K1090" s="228"/>
      <c r="L1090" s="228"/>
      <c r="M1090" s="228"/>
      <c r="N1090" s="228"/>
      <c r="O1090" s="228"/>
      <c r="P1090" s="228"/>
      <c r="Q1090" s="228"/>
      <c r="R1090" s="228"/>
      <c r="S1090" s="226"/>
    </row>
    <row r="1091" spans="1:19" s="229" customFormat="1" x14ac:dyDescent="0.25">
      <c r="A1091" s="227"/>
      <c r="B1091" s="228"/>
      <c r="C1091" s="228"/>
      <c r="D1091" s="228"/>
      <c r="E1091" s="228"/>
      <c r="F1091" s="228"/>
      <c r="G1091" s="228"/>
      <c r="H1091" s="228"/>
      <c r="I1091" s="228"/>
      <c r="J1091" s="228"/>
      <c r="K1091" s="228"/>
      <c r="L1091" s="228"/>
      <c r="M1091" s="228"/>
      <c r="N1091" s="228"/>
      <c r="O1091" s="228"/>
      <c r="P1091" s="228"/>
      <c r="Q1091" s="228"/>
      <c r="R1091" s="228"/>
      <c r="S1091" s="226"/>
    </row>
    <row r="1092" spans="1:19" s="229" customFormat="1" x14ac:dyDescent="0.25">
      <c r="A1092" s="227"/>
      <c r="B1092" s="228"/>
      <c r="C1092" s="228"/>
      <c r="D1092" s="228"/>
      <c r="E1092" s="228"/>
      <c r="F1092" s="228"/>
      <c r="G1092" s="228"/>
      <c r="H1092" s="228"/>
      <c r="I1092" s="228"/>
      <c r="J1092" s="228"/>
      <c r="K1092" s="228"/>
      <c r="L1092" s="228"/>
      <c r="M1092" s="228"/>
      <c r="N1092" s="228"/>
      <c r="O1092" s="228"/>
      <c r="P1092" s="228"/>
      <c r="Q1092" s="228"/>
      <c r="R1092" s="228"/>
      <c r="S1092" s="226"/>
    </row>
    <row r="1093" spans="1:19" s="229" customFormat="1" x14ac:dyDescent="0.25">
      <c r="A1093" s="227"/>
      <c r="B1093" s="228"/>
      <c r="C1093" s="228"/>
      <c r="D1093" s="228"/>
      <c r="E1093" s="228"/>
      <c r="F1093" s="228"/>
      <c r="G1093" s="228"/>
      <c r="H1093" s="228"/>
      <c r="I1093" s="228"/>
      <c r="J1093" s="228"/>
      <c r="K1093" s="228"/>
      <c r="L1093" s="228"/>
      <c r="M1093" s="228"/>
      <c r="N1093" s="228"/>
      <c r="O1093" s="228"/>
      <c r="P1093" s="228"/>
      <c r="Q1093" s="228"/>
      <c r="R1093" s="228"/>
      <c r="S1093" s="226"/>
    </row>
    <row r="1094" spans="1:19" s="229" customFormat="1" x14ac:dyDescent="0.25">
      <c r="A1094" s="227"/>
      <c r="B1094" s="228"/>
      <c r="C1094" s="228"/>
      <c r="D1094" s="228"/>
      <c r="E1094" s="228"/>
      <c r="F1094" s="228"/>
      <c r="G1094" s="228"/>
      <c r="H1094" s="228"/>
      <c r="I1094" s="228"/>
      <c r="J1094" s="228"/>
      <c r="K1094" s="228"/>
      <c r="L1094" s="228"/>
      <c r="M1094" s="228"/>
      <c r="N1094" s="228"/>
      <c r="O1094" s="228"/>
      <c r="P1094" s="228"/>
      <c r="Q1094" s="228"/>
      <c r="R1094" s="228"/>
      <c r="S1094" s="226"/>
    </row>
    <row r="1095" spans="1:19" s="229" customFormat="1" x14ac:dyDescent="0.25">
      <c r="A1095" s="227"/>
      <c r="B1095" s="228"/>
      <c r="C1095" s="228"/>
      <c r="D1095" s="228"/>
      <c r="E1095" s="228"/>
      <c r="F1095" s="228"/>
      <c r="G1095" s="228"/>
      <c r="H1095" s="228"/>
      <c r="I1095" s="228"/>
      <c r="J1095" s="228"/>
      <c r="K1095" s="228"/>
      <c r="L1095" s="228"/>
      <c r="M1095" s="228"/>
      <c r="N1095" s="228"/>
      <c r="O1095" s="228"/>
      <c r="P1095" s="228"/>
      <c r="Q1095" s="228"/>
      <c r="R1095" s="228"/>
      <c r="S1095" s="226"/>
    </row>
    <row r="1096" spans="1:19" s="229" customFormat="1" x14ac:dyDescent="0.25">
      <c r="A1096" s="227"/>
      <c r="B1096" s="228"/>
      <c r="C1096" s="228"/>
      <c r="D1096" s="228"/>
      <c r="E1096" s="228"/>
      <c r="F1096" s="228"/>
      <c r="G1096" s="228"/>
      <c r="H1096" s="228"/>
      <c r="I1096" s="228"/>
      <c r="J1096" s="228"/>
      <c r="K1096" s="228"/>
      <c r="L1096" s="228"/>
      <c r="M1096" s="228"/>
      <c r="N1096" s="228"/>
      <c r="O1096" s="228"/>
      <c r="P1096" s="228"/>
      <c r="Q1096" s="228"/>
      <c r="R1096" s="228"/>
      <c r="S1096" s="226"/>
    </row>
    <row r="1097" spans="1:19" s="229" customFormat="1" x14ac:dyDescent="0.25">
      <c r="A1097" s="227"/>
      <c r="B1097" s="228"/>
      <c r="C1097" s="228"/>
      <c r="D1097" s="228"/>
      <c r="E1097" s="228"/>
      <c r="F1097" s="228"/>
      <c r="G1097" s="228"/>
      <c r="H1097" s="228"/>
      <c r="I1097" s="228"/>
      <c r="J1097" s="228"/>
      <c r="K1097" s="228"/>
      <c r="L1097" s="228"/>
      <c r="M1097" s="228"/>
      <c r="N1097" s="228"/>
      <c r="O1097" s="228"/>
      <c r="P1097" s="228"/>
      <c r="Q1097" s="228"/>
      <c r="R1097" s="228"/>
      <c r="S1097" s="226"/>
    </row>
    <row r="1098" spans="1:19" s="229" customFormat="1" x14ac:dyDescent="0.25">
      <c r="A1098" s="227"/>
      <c r="B1098" s="228"/>
      <c r="C1098" s="228"/>
      <c r="D1098" s="228"/>
      <c r="E1098" s="228"/>
      <c r="F1098" s="228"/>
      <c r="G1098" s="228"/>
      <c r="H1098" s="228"/>
      <c r="I1098" s="228"/>
      <c r="J1098" s="228"/>
      <c r="K1098" s="228"/>
      <c r="L1098" s="228"/>
      <c r="M1098" s="228"/>
      <c r="N1098" s="228"/>
      <c r="O1098" s="228"/>
      <c r="P1098" s="228"/>
      <c r="Q1098" s="228"/>
      <c r="R1098" s="228"/>
      <c r="S1098" s="226"/>
    </row>
    <row r="1099" spans="1:19" s="229" customFormat="1" x14ac:dyDescent="0.25">
      <c r="A1099" s="227"/>
      <c r="B1099" s="228"/>
      <c r="C1099" s="228"/>
      <c r="D1099" s="228"/>
      <c r="E1099" s="228"/>
      <c r="F1099" s="228"/>
      <c r="G1099" s="228"/>
      <c r="H1099" s="228"/>
      <c r="I1099" s="228"/>
      <c r="J1099" s="228"/>
      <c r="K1099" s="228"/>
      <c r="L1099" s="228"/>
      <c r="M1099" s="228"/>
      <c r="N1099" s="228"/>
      <c r="O1099" s="228"/>
      <c r="P1099" s="228"/>
      <c r="Q1099" s="228"/>
      <c r="R1099" s="228"/>
      <c r="S1099" s="226"/>
    </row>
    <row r="1100" spans="1:19" s="229" customFormat="1" x14ac:dyDescent="0.25">
      <c r="A1100" s="227"/>
      <c r="B1100" s="228"/>
      <c r="C1100" s="228"/>
      <c r="D1100" s="228"/>
      <c r="E1100" s="228"/>
      <c r="F1100" s="228"/>
      <c r="G1100" s="228"/>
      <c r="H1100" s="228"/>
      <c r="I1100" s="228"/>
      <c r="J1100" s="228"/>
      <c r="K1100" s="228"/>
      <c r="L1100" s="228"/>
      <c r="M1100" s="228"/>
      <c r="N1100" s="228"/>
      <c r="O1100" s="228"/>
      <c r="P1100" s="228"/>
      <c r="Q1100" s="228"/>
      <c r="R1100" s="228"/>
      <c r="S1100" s="226"/>
    </row>
    <row r="1101" spans="1:19" s="229" customFormat="1" x14ac:dyDescent="0.25">
      <c r="A1101" s="227"/>
      <c r="B1101" s="228"/>
      <c r="C1101" s="228"/>
      <c r="D1101" s="228"/>
      <c r="E1101" s="228"/>
      <c r="F1101" s="228"/>
      <c r="G1101" s="228"/>
      <c r="H1101" s="228"/>
      <c r="I1101" s="228"/>
      <c r="J1101" s="228"/>
      <c r="K1101" s="228"/>
      <c r="L1101" s="228"/>
      <c r="M1101" s="228"/>
      <c r="N1101" s="228"/>
      <c r="O1101" s="228"/>
      <c r="P1101" s="228"/>
      <c r="Q1101" s="228"/>
      <c r="R1101" s="228"/>
      <c r="S1101" s="226"/>
    </row>
    <row r="1102" spans="1:19" s="229" customFormat="1" x14ac:dyDescent="0.25">
      <c r="A1102" s="227"/>
      <c r="B1102" s="228"/>
      <c r="C1102" s="228"/>
      <c r="D1102" s="228"/>
      <c r="E1102" s="228"/>
      <c r="F1102" s="228"/>
      <c r="G1102" s="228"/>
      <c r="H1102" s="228"/>
      <c r="I1102" s="228"/>
      <c r="J1102" s="228"/>
      <c r="K1102" s="228"/>
      <c r="L1102" s="228"/>
      <c r="M1102" s="228"/>
      <c r="N1102" s="228"/>
      <c r="O1102" s="228"/>
      <c r="P1102" s="228"/>
      <c r="Q1102" s="228"/>
      <c r="R1102" s="228"/>
      <c r="S1102" s="226"/>
    </row>
    <row r="1103" spans="1:19" s="229" customFormat="1" x14ac:dyDescent="0.25">
      <c r="A1103" s="227"/>
      <c r="B1103" s="228"/>
      <c r="C1103" s="228"/>
      <c r="D1103" s="228"/>
      <c r="E1103" s="228"/>
      <c r="F1103" s="228"/>
      <c r="G1103" s="228"/>
      <c r="H1103" s="228"/>
      <c r="I1103" s="228"/>
      <c r="J1103" s="228"/>
      <c r="K1103" s="228"/>
      <c r="L1103" s="228"/>
      <c r="M1103" s="228"/>
      <c r="N1103" s="228"/>
      <c r="O1103" s="228"/>
      <c r="P1103" s="228"/>
      <c r="Q1103" s="228"/>
      <c r="R1103" s="228"/>
      <c r="S1103" s="226"/>
    </row>
    <row r="1104" spans="1:19" s="229" customFormat="1" x14ac:dyDescent="0.25">
      <c r="A1104" s="227"/>
      <c r="B1104" s="228"/>
      <c r="C1104" s="228"/>
      <c r="D1104" s="228"/>
      <c r="E1104" s="228"/>
      <c r="F1104" s="228"/>
      <c r="G1104" s="228"/>
      <c r="H1104" s="228"/>
      <c r="I1104" s="228"/>
      <c r="J1104" s="228"/>
      <c r="K1104" s="228"/>
      <c r="L1104" s="228"/>
      <c r="M1104" s="228"/>
      <c r="N1104" s="228"/>
      <c r="O1104" s="228"/>
      <c r="P1104" s="228"/>
      <c r="Q1104" s="228"/>
      <c r="R1104" s="228"/>
      <c r="S1104" s="226"/>
    </row>
    <row r="1105" spans="1:19" s="229" customFormat="1" x14ac:dyDescent="0.25">
      <c r="A1105" s="227"/>
      <c r="B1105" s="228"/>
      <c r="C1105" s="228"/>
      <c r="D1105" s="228"/>
      <c r="E1105" s="228"/>
      <c r="F1105" s="228"/>
      <c r="G1105" s="228"/>
      <c r="H1105" s="228"/>
      <c r="I1105" s="228"/>
      <c r="J1105" s="228"/>
      <c r="K1105" s="228"/>
      <c r="L1105" s="228"/>
      <c r="M1105" s="228"/>
      <c r="N1105" s="228"/>
      <c r="O1105" s="228"/>
      <c r="P1105" s="228"/>
      <c r="Q1105" s="228"/>
      <c r="R1105" s="228"/>
      <c r="S1105" s="226"/>
    </row>
    <row r="1106" spans="1:19" s="229" customFormat="1" x14ac:dyDescent="0.25">
      <c r="A1106" s="227"/>
      <c r="B1106" s="228"/>
      <c r="C1106" s="228"/>
      <c r="D1106" s="228"/>
      <c r="E1106" s="228"/>
      <c r="F1106" s="228"/>
      <c r="G1106" s="228"/>
      <c r="H1106" s="228"/>
      <c r="I1106" s="228"/>
      <c r="J1106" s="228"/>
      <c r="K1106" s="228"/>
      <c r="L1106" s="228"/>
      <c r="M1106" s="228"/>
      <c r="N1106" s="228"/>
      <c r="O1106" s="228"/>
      <c r="P1106" s="228"/>
      <c r="Q1106" s="228"/>
      <c r="R1106" s="228"/>
      <c r="S1106" s="226"/>
    </row>
    <row r="1107" spans="1:19" s="229" customFormat="1" x14ac:dyDescent="0.25">
      <c r="A1107" s="227"/>
      <c r="B1107" s="228"/>
      <c r="C1107" s="228"/>
      <c r="D1107" s="228"/>
      <c r="E1107" s="228"/>
      <c r="F1107" s="228"/>
      <c r="G1107" s="228"/>
      <c r="H1107" s="228"/>
      <c r="I1107" s="228"/>
      <c r="J1107" s="228"/>
      <c r="K1107" s="228"/>
      <c r="L1107" s="228"/>
      <c r="M1107" s="228"/>
      <c r="N1107" s="228"/>
      <c r="O1107" s="228"/>
      <c r="P1107" s="228"/>
      <c r="Q1107" s="228"/>
      <c r="R1107" s="228"/>
      <c r="S1107" s="226"/>
    </row>
    <row r="1108" spans="1:19" s="229" customFormat="1" x14ac:dyDescent="0.25">
      <c r="A1108" s="227"/>
      <c r="B1108" s="228"/>
      <c r="C1108" s="228"/>
      <c r="D1108" s="228"/>
      <c r="E1108" s="228"/>
      <c r="F1108" s="228"/>
      <c r="G1108" s="228"/>
      <c r="H1108" s="228"/>
      <c r="I1108" s="228"/>
      <c r="J1108" s="228"/>
      <c r="K1108" s="228"/>
      <c r="L1108" s="228"/>
      <c r="M1108" s="228"/>
      <c r="N1108" s="228"/>
      <c r="O1108" s="228"/>
      <c r="P1108" s="228"/>
      <c r="Q1108" s="228"/>
      <c r="R1108" s="228"/>
      <c r="S1108" s="226"/>
    </row>
    <row r="1109" spans="1:19" s="229" customFormat="1" x14ac:dyDescent="0.25">
      <c r="A1109" s="227"/>
      <c r="B1109" s="228"/>
      <c r="C1109" s="228"/>
      <c r="D1109" s="228"/>
      <c r="E1109" s="228"/>
      <c r="F1109" s="228"/>
      <c r="G1109" s="228"/>
      <c r="H1109" s="228"/>
      <c r="I1109" s="228"/>
      <c r="J1109" s="228"/>
      <c r="K1109" s="228"/>
      <c r="L1109" s="228"/>
      <c r="M1109" s="228"/>
      <c r="N1109" s="228"/>
      <c r="O1109" s="228"/>
      <c r="P1109" s="228"/>
      <c r="Q1109" s="228"/>
      <c r="R1109" s="228"/>
      <c r="S1109" s="226"/>
    </row>
    <row r="1110" spans="1:19" s="229" customFormat="1" x14ac:dyDescent="0.25">
      <c r="A1110" s="227"/>
      <c r="B1110" s="228"/>
      <c r="C1110" s="228"/>
      <c r="D1110" s="228"/>
      <c r="E1110" s="228"/>
      <c r="F1110" s="228"/>
      <c r="G1110" s="228"/>
      <c r="H1110" s="228"/>
      <c r="I1110" s="228"/>
      <c r="J1110" s="228"/>
      <c r="K1110" s="228"/>
      <c r="L1110" s="228"/>
      <c r="M1110" s="228"/>
      <c r="N1110" s="228"/>
      <c r="O1110" s="228"/>
      <c r="P1110" s="228"/>
      <c r="Q1110" s="228"/>
      <c r="R1110" s="228"/>
      <c r="S1110" s="226"/>
    </row>
    <row r="1111" spans="1:19" s="229" customFormat="1" x14ac:dyDescent="0.25">
      <c r="A1111" s="227"/>
      <c r="B1111" s="228"/>
      <c r="C1111" s="228"/>
      <c r="D1111" s="228"/>
      <c r="E1111" s="228"/>
      <c r="F1111" s="228"/>
      <c r="G1111" s="228"/>
      <c r="H1111" s="228"/>
      <c r="I1111" s="228"/>
      <c r="J1111" s="228"/>
      <c r="K1111" s="228"/>
      <c r="L1111" s="228"/>
      <c r="M1111" s="228"/>
      <c r="N1111" s="228"/>
      <c r="O1111" s="228"/>
      <c r="P1111" s="228"/>
      <c r="Q1111" s="228"/>
      <c r="R1111" s="228"/>
      <c r="S1111" s="226"/>
    </row>
    <row r="1112" spans="1:19" s="229" customFormat="1" x14ac:dyDescent="0.25">
      <c r="A1112" s="227"/>
      <c r="B1112" s="228"/>
      <c r="C1112" s="228"/>
      <c r="D1112" s="228"/>
      <c r="E1112" s="228"/>
      <c r="F1112" s="228"/>
      <c r="G1112" s="228"/>
      <c r="H1112" s="228"/>
      <c r="I1112" s="228"/>
      <c r="J1112" s="228"/>
      <c r="K1112" s="228"/>
      <c r="L1112" s="228"/>
      <c r="M1112" s="228"/>
      <c r="N1112" s="228"/>
      <c r="O1112" s="228"/>
      <c r="P1112" s="228"/>
      <c r="Q1112" s="228"/>
      <c r="R1112" s="228"/>
      <c r="S1112" s="226"/>
    </row>
    <row r="1113" spans="1:19" s="229" customFormat="1" x14ac:dyDescent="0.25">
      <c r="A1113" s="227"/>
      <c r="B1113" s="228"/>
      <c r="C1113" s="228"/>
      <c r="D1113" s="228"/>
      <c r="E1113" s="228"/>
      <c r="F1113" s="228"/>
      <c r="G1113" s="228"/>
      <c r="H1113" s="228"/>
      <c r="I1113" s="228"/>
      <c r="J1113" s="228"/>
      <c r="K1113" s="228"/>
      <c r="L1113" s="228"/>
      <c r="M1113" s="228"/>
      <c r="N1113" s="228"/>
      <c r="O1113" s="228"/>
      <c r="P1113" s="228"/>
      <c r="Q1113" s="228"/>
      <c r="R1113" s="228"/>
      <c r="S1113" s="226"/>
    </row>
    <row r="1114" spans="1:19" s="229" customFormat="1" x14ac:dyDescent="0.25">
      <c r="A1114" s="227"/>
      <c r="B1114" s="228"/>
      <c r="C1114" s="228"/>
      <c r="D1114" s="228"/>
      <c r="E1114" s="228"/>
      <c r="F1114" s="228"/>
      <c r="G1114" s="228"/>
      <c r="H1114" s="228"/>
      <c r="I1114" s="228"/>
      <c r="J1114" s="228"/>
      <c r="K1114" s="228"/>
      <c r="L1114" s="228"/>
      <c r="M1114" s="228"/>
      <c r="N1114" s="228"/>
      <c r="O1114" s="228"/>
      <c r="P1114" s="228"/>
      <c r="Q1114" s="228"/>
      <c r="R1114" s="228"/>
      <c r="S1114" s="226"/>
    </row>
    <row r="1115" spans="1:19" s="229" customFormat="1" x14ac:dyDescent="0.25">
      <c r="A1115" s="227"/>
      <c r="B1115" s="228"/>
      <c r="C1115" s="228"/>
      <c r="D1115" s="228"/>
      <c r="E1115" s="228"/>
      <c r="F1115" s="228"/>
      <c r="G1115" s="228"/>
      <c r="H1115" s="228"/>
      <c r="I1115" s="228"/>
      <c r="J1115" s="228"/>
      <c r="K1115" s="228"/>
      <c r="L1115" s="228"/>
      <c r="M1115" s="228"/>
      <c r="N1115" s="228"/>
      <c r="O1115" s="228"/>
      <c r="P1115" s="228"/>
      <c r="Q1115" s="228"/>
      <c r="R1115" s="228"/>
      <c r="S1115" s="226"/>
    </row>
    <row r="1116" spans="1:19" s="229" customFormat="1" x14ac:dyDescent="0.25">
      <c r="A1116" s="227"/>
      <c r="B1116" s="228"/>
      <c r="C1116" s="228"/>
      <c r="D1116" s="228"/>
      <c r="E1116" s="228"/>
      <c r="F1116" s="228"/>
      <c r="G1116" s="228"/>
      <c r="H1116" s="228"/>
      <c r="I1116" s="228"/>
      <c r="J1116" s="228"/>
      <c r="K1116" s="228"/>
      <c r="L1116" s="228"/>
      <c r="M1116" s="228"/>
      <c r="N1116" s="228"/>
      <c r="O1116" s="228"/>
      <c r="P1116" s="228"/>
      <c r="Q1116" s="228"/>
      <c r="R1116" s="228"/>
      <c r="S1116" s="226"/>
    </row>
    <row r="1117" spans="1:19" s="229" customFormat="1" x14ac:dyDescent="0.25">
      <c r="A1117" s="227"/>
      <c r="B1117" s="228"/>
      <c r="C1117" s="228"/>
      <c r="D1117" s="228"/>
      <c r="E1117" s="228"/>
      <c r="F1117" s="228"/>
      <c r="G1117" s="228"/>
      <c r="H1117" s="228"/>
      <c r="I1117" s="228"/>
      <c r="J1117" s="228"/>
      <c r="K1117" s="228"/>
      <c r="L1117" s="228"/>
      <c r="M1117" s="228"/>
      <c r="N1117" s="228"/>
      <c r="O1117" s="228"/>
      <c r="P1117" s="228"/>
      <c r="Q1117" s="228"/>
      <c r="R1117" s="228"/>
      <c r="S1117" s="226"/>
    </row>
    <row r="1118" spans="1:19" s="229" customFormat="1" x14ac:dyDescent="0.25">
      <c r="A1118" s="227"/>
      <c r="B1118" s="228"/>
      <c r="C1118" s="228"/>
      <c r="D1118" s="228"/>
      <c r="E1118" s="228"/>
      <c r="F1118" s="228"/>
      <c r="G1118" s="228"/>
      <c r="H1118" s="228"/>
      <c r="I1118" s="228"/>
      <c r="J1118" s="228"/>
      <c r="K1118" s="228"/>
      <c r="L1118" s="228"/>
      <c r="M1118" s="228"/>
      <c r="N1118" s="228"/>
      <c r="O1118" s="228"/>
      <c r="P1118" s="228"/>
      <c r="Q1118" s="228"/>
      <c r="R1118" s="228"/>
      <c r="S1118" s="226"/>
    </row>
    <row r="1119" spans="1:19" s="229" customFormat="1" x14ac:dyDescent="0.25">
      <c r="A1119" s="227"/>
      <c r="B1119" s="228"/>
      <c r="C1119" s="228"/>
      <c r="D1119" s="228"/>
      <c r="E1119" s="228"/>
      <c r="F1119" s="228"/>
      <c r="G1119" s="228"/>
      <c r="H1119" s="228"/>
      <c r="I1119" s="228"/>
      <c r="J1119" s="228"/>
      <c r="K1119" s="228"/>
      <c r="L1119" s="228"/>
      <c r="M1119" s="228"/>
      <c r="N1119" s="228"/>
      <c r="O1119" s="228"/>
      <c r="P1119" s="228"/>
      <c r="Q1119" s="228"/>
      <c r="R1119" s="228"/>
      <c r="S1119" s="226"/>
    </row>
    <row r="1120" spans="1:19" s="229" customFormat="1" x14ac:dyDescent="0.25">
      <c r="A1120" s="227"/>
      <c r="B1120" s="228"/>
      <c r="C1120" s="228"/>
      <c r="D1120" s="228"/>
      <c r="E1120" s="228"/>
      <c r="F1120" s="228"/>
      <c r="G1120" s="228"/>
      <c r="H1120" s="228"/>
      <c r="I1120" s="228"/>
      <c r="J1120" s="228"/>
      <c r="K1120" s="228"/>
      <c r="L1120" s="228"/>
      <c r="M1120" s="228"/>
      <c r="N1120" s="228"/>
      <c r="O1120" s="228"/>
      <c r="P1120" s="228"/>
      <c r="Q1120" s="228"/>
      <c r="R1120" s="228"/>
      <c r="S1120" s="226"/>
    </row>
    <row r="1121" spans="1:19" s="229" customFormat="1" x14ac:dyDescent="0.25">
      <c r="A1121" s="227"/>
      <c r="B1121" s="228"/>
      <c r="C1121" s="228"/>
      <c r="D1121" s="228"/>
      <c r="E1121" s="228"/>
      <c r="F1121" s="228"/>
      <c r="G1121" s="228"/>
      <c r="H1121" s="228"/>
      <c r="I1121" s="228"/>
      <c r="J1121" s="228"/>
      <c r="K1121" s="228"/>
      <c r="L1121" s="228"/>
      <c r="M1121" s="228"/>
      <c r="N1121" s="228"/>
      <c r="O1121" s="228"/>
      <c r="P1121" s="228"/>
      <c r="Q1121" s="228"/>
      <c r="R1121" s="228"/>
      <c r="S1121" s="226"/>
    </row>
    <row r="1122" spans="1:19" s="229" customFormat="1" x14ac:dyDescent="0.25">
      <c r="A1122" s="227"/>
      <c r="B1122" s="228"/>
      <c r="C1122" s="228"/>
      <c r="D1122" s="228"/>
      <c r="E1122" s="228"/>
      <c r="F1122" s="228"/>
      <c r="G1122" s="228"/>
      <c r="H1122" s="228"/>
      <c r="I1122" s="228"/>
      <c r="J1122" s="228"/>
      <c r="K1122" s="228"/>
      <c r="L1122" s="228"/>
      <c r="M1122" s="228"/>
      <c r="N1122" s="228"/>
      <c r="O1122" s="228"/>
      <c r="P1122" s="228"/>
      <c r="Q1122" s="228"/>
      <c r="R1122" s="228"/>
      <c r="S1122" s="226"/>
    </row>
    <row r="1123" spans="1:19" s="229" customFormat="1" x14ac:dyDescent="0.25">
      <c r="A1123" s="227"/>
      <c r="B1123" s="228"/>
      <c r="C1123" s="228"/>
      <c r="D1123" s="228"/>
      <c r="E1123" s="228"/>
      <c r="F1123" s="228"/>
      <c r="G1123" s="228"/>
      <c r="H1123" s="228"/>
      <c r="I1123" s="228"/>
      <c r="J1123" s="228"/>
      <c r="K1123" s="228"/>
      <c r="L1123" s="228"/>
      <c r="M1123" s="228"/>
      <c r="N1123" s="228"/>
      <c r="O1123" s="228"/>
      <c r="P1123" s="228"/>
      <c r="Q1123" s="228"/>
      <c r="R1123" s="228"/>
      <c r="S1123" s="226"/>
    </row>
    <row r="1124" spans="1:19" s="229" customFormat="1" x14ac:dyDescent="0.25">
      <c r="A1124" s="227"/>
      <c r="B1124" s="228"/>
      <c r="C1124" s="228"/>
      <c r="D1124" s="228"/>
      <c r="E1124" s="228"/>
      <c r="F1124" s="228"/>
      <c r="G1124" s="228"/>
      <c r="H1124" s="228"/>
      <c r="I1124" s="228"/>
      <c r="J1124" s="228"/>
      <c r="K1124" s="228"/>
      <c r="L1124" s="228"/>
      <c r="M1124" s="228"/>
      <c r="N1124" s="228"/>
      <c r="O1124" s="228"/>
      <c r="P1124" s="228"/>
      <c r="Q1124" s="228"/>
      <c r="R1124" s="228"/>
      <c r="S1124" s="226"/>
    </row>
    <row r="1125" spans="1:19" s="229" customFormat="1" x14ac:dyDescent="0.25">
      <c r="A1125" s="227"/>
      <c r="B1125" s="228"/>
      <c r="C1125" s="228"/>
      <c r="D1125" s="228"/>
      <c r="E1125" s="228"/>
      <c r="F1125" s="228"/>
      <c r="G1125" s="228"/>
      <c r="H1125" s="228"/>
      <c r="I1125" s="228"/>
      <c r="J1125" s="228"/>
      <c r="K1125" s="228"/>
      <c r="L1125" s="228"/>
      <c r="M1125" s="228"/>
      <c r="N1125" s="228"/>
      <c r="O1125" s="228"/>
      <c r="P1125" s="228"/>
      <c r="Q1125" s="228"/>
      <c r="R1125" s="228"/>
      <c r="S1125" s="226"/>
    </row>
    <row r="1126" spans="1:19" s="229" customFormat="1" x14ac:dyDescent="0.25">
      <c r="A1126" s="227"/>
      <c r="B1126" s="228"/>
      <c r="C1126" s="228"/>
      <c r="D1126" s="228"/>
      <c r="E1126" s="228"/>
      <c r="F1126" s="228"/>
      <c r="G1126" s="228"/>
      <c r="H1126" s="228"/>
      <c r="I1126" s="228"/>
      <c r="J1126" s="228"/>
      <c r="K1126" s="228"/>
      <c r="L1126" s="228"/>
      <c r="M1126" s="228"/>
      <c r="N1126" s="228"/>
      <c r="O1126" s="228"/>
      <c r="P1126" s="228"/>
      <c r="Q1126" s="228"/>
      <c r="R1126" s="228"/>
      <c r="S1126" s="226"/>
    </row>
    <row r="1127" spans="1:19" s="229" customFormat="1" x14ac:dyDescent="0.25">
      <c r="A1127" s="227"/>
      <c r="B1127" s="228"/>
      <c r="C1127" s="228"/>
      <c r="D1127" s="228"/>
      <c r="E1127" s="228"/>
      <c r="F1127" s="228"/>
      <c r="G1127" s="228"/>
      <c r="H1127" s="228"/>
      <c r="I1127" s="228"/>
      <c r="J1127" s="228"/>
      <c r="K1127" s="228"/>
      <c r="L1127" s="228"/>
      <c r="M1127" s="228"/>
      <c r="N1127" s="228"/>
      <c r="O1127" s="228"/>
      <c r="P1127" s="228"/>
      <c r="Q1127" s="228"/>
      <c r="R1127" s="228"/>
      <c r="S1127" s="226"/>
    </row>
    <row r="1128" spans="1:19" s="229" customFormat="1" x14ac:dyDescent="0.25">
      <c r="A1128" s="227"/>
      <c r="B1128" s="228"/>
      <c r="C1128" s="228"/>
      <c r="D1128" s="228"/>
      <c r="E1128" s="228"/>
      <c r="F1128" s="228"/>
      <c r="G1128" s="228"/>
      <c r="H1128" s="228"/>
      <c r="I1128" s="228"/>
      <c r="J1128" s="228"/>
      <c r="K1128" s="228"/>
      <c r="L1128" s="228"/>
      <c r="M1128" s="228"/>
      <c r="N1128" s="228"/>
      <c r="O1128" s="228"/>
      <c r="P1128" s="228"/>
      <c r="Q1128" s="228"/>
      <c r="R1128" s="228"/>
      <c r="S1128" s="226"/>
    </row>
    <row r="1129" spans="1:19" s="229" customFormat="1" x14ac:dyDescent="0.25">
      <c r="A1129" s="227"/>
      <c r="B1129" s="228"/>
      <c r="C1129" s="228"/>
      <c r="D1129" s="228"/>
      <c r="E1129" s="228"/>
      <c r="F1129" s="228"/>
      <c r="G1129" s="228"/>
      <c r="H1129" s="228"/>
      <c r="I1129" s="228"/>
      <c r="J1129" s="228"/>
      <c r="K1129" s="228"/>
      <c r="L1129" s="228"/>
      <c r="M1129" s="228"/>
      <c r="N1129" s="228"/>
      <c r="O1129" s="228"/>
      <c r="P1129" s="228"/>
      <c r="Q1129" s="228"/>
      <c r="R1129" s="228"/>
      <c r="S1129" s="226"/>
    </row>
    <row r="1130" spans="1:19" s="229" customFormat="1" x14ac:dyDescent="0.25">
      <c r="A1130" s="227"/>
      <c r="B1130" s="228"/>
      <c r="C1130" s="228"/>
      <c r="D1130" s="228"/>
      <c r="E1130" s="228"/>
      <c r="F1130" s="228"/>
      <c r="G1130" s="228"/>
      <c r="H1130" s="228"/>
      <c r="I1130" s="228"/>
      <c r="J1130" s="228"/>
      <c r="K1130" s="228"/>
      <c r="L1130" s="228"/>
      <c r="M1130" s="228"/>
      <c r="N1130" s="228"/>
      <c r="O1130" s="228"/>
      <c r="P1130" s="228"/>
      <c r="Q1130" s="228"/>
      <c r="R1130" s="228"/>
      <c r="S1130" s="226"/>
    </row>
    <row r="1131" spans="1:19" s="229" customFormat="1" x14ac:dyDescent="0.25">
      <c r="A1131" s="227"/>
      <c r="B1131" s="228"/>
      <c r="C1131" s="228"/>
      <c r="D1131" s="228"/>
      <c r="E1131" s="228"/>
      <c r="F1131" s="228"/>
      <c r="G1131" s="228"/>
      <c r="H1131" s="228"/>
      <c r="I1131" s="228"/>
      <c r="J1131" s="228"/>
      <c r="K1131" s="228"/>
      <c r="L1131" s="228"/>
      <c r="M1131" s="228"/>
      <c r="N1131" s="228"/>
      <c r="O1131" s="228"/>
      <c r="P1131" s="228"/>
      <c r="Q1131" s="228"/>
      <c r="R1131" s="228"/>
      <c r="S1131" s="226"/>
    </row>
    <row r="1132" spans="1:19" s="229" customFormat="1" x14ac:dyDescent="0.25">
      <c r="A1132" s="227"/>
      <c r="B1132" s="228"/>
      <c r="C1132" s="228"/>
      <c r="D1132" s="228"/>
      <c r="E1132" s="228"/>
      <c r="F1132" s="228"/>
      <c r="G1132" s="228"/>
      <c r="H1132" s="228"/>
      <c r="I1132" s="228"/>
      <c r="J1132" s="228"/>
      <c r="K1132" s="228"/>
      <c r="L1132" s="228"/>
      <c r="M1132" s="228"/>
      <c r="N1132" s="228"/>
      <c r="O1132" s="228"/>
      <c r="P1132" s="228"/>
      <c r="Q1132" s="228"/>
      <c r="R1132" s="228"/>
      <c r="S1132" s="226"/>
    </row>
    <row r="1133" spans="1:19" s="229" customFormat="1" x14ac:dyDescent="0.25">
      <c r="A1133" s="227"/>
      <c r="B1133" s="228"/>
      <c r="C1133" s="228"/>
      <c r="D1133" s="228"/>
      <c r="E1133" s="228"/>
      <c r="F1133" s="228"/>
      <c r="G1133" s="228"/>
      <c r="H1133" s="228"/>
      <c r="I1133" s="228"/>
      <c r="J1133" s="228"/>
      <c r="K1133" s="228"/>
      <c r="L1133" s="228"/>
      <c r="M1133" s="228"/>
      <c r="N1133" s="228"/>
      <c r="O1133" s="228"/>
      <c r="P1133" s="228"/>
      <c r="Q1133" s="228"/>
      <c r="R1133" s="228"/>
      <c r="S1133" s="226"/>
    </row>
    <row r="1134" spans="1:19" s="229" customFormat="1" x14ac:dyDescent="0.25">
      <c r="A1134" s="227"/>
      <c r="B1134" s="228"/>
      <c r="C1134" s="228"/>
      <c r="D1134" s="228"/>
      <c r="E1134" s="228"/>
      <c r="F1134" s="228"/>
      <c r="G1134" s="228"/>
      <c r="H1134" s="228"/>
      <c r="I1134" s="228"/>
      <c r="J1134" s="228"/>
      <c r="K1134" s="228"/>
      <c r="L1134" s="228"/>
      <c r="M1134" s="228"/>
      <c r="N1134" s="228"/>
      <c r="O1134" s="228"/>
      <c r="P1134" s="228"/>
      <c r="Q1134" s="228"/>
      <c r="R1134" s="228"/>
      <c r="S1134" s="226"/>
    </row>
    <row r="1135" spans="1:19" s="229" customFormat="1" x14ac:dyDescent="0.25">
      <c r="A1135" s="227"/>
      <c r="B1135" s="228"/>
      <c r="C1135" s="228"/>
      <c r="D1135" s="228"/>
      <c r="E1135" s="228"/>
      <c r="F1135" s="228"/>
      <c r="G1135" s="228"/>
      <c r="H1135" s="228"/>
      <c r="I1135" s="228"/>
      <c r="J1135" s="228"/>
      <c r="K1135" s="228"/>
      <c r="L1135" s="228"/>
      <c r="M1135" s="228"/>
      <c r="N1135" s="228"/>
      <c r="O1135" s="228"/>
      <c r="P1135" s="228"/>
      <c r="Q1135" s="228"/>
      <c r="R1135" s="228"/>
      <c r="S1135" s="226"/>
    </row>
    <row r="1136" spans="1:19" s="229" customFormat="1" x14ac:dyDescent="0.25">
      <c r="A1136" s="227"/>
      <c r="B1136" s="228"/>
      <c r="C1136" s="228"/>
      <c r="D1136" s="228"/>
      <c r="E1136" s="228"/>
      <c r="F1136" s="228"/>
      <c r="G1136" s="228"/>
      <c r="H1136" s="228"/>
      <c r="I1136" s="228"/>
      <c r="J1136" s="228"/>
      <c r="K1136" s="228"/>
      <c r="L1136" s="228"/>
      <c r="M1136" s="228"/>
      <c r="N1136" s="228"/>
      <c r="O1136" s="228"/>
      <c r="P1136" s="228"/>
      <c r="Q1136" s="228"/>
      <c r="R1136" s="228"/>
      <c r="S1136" s="226"/>
    </row>
    <row r="1137" spans="1:19" s="229" customFormat="1" x14ac:dyDescent="0.25">
      <c r="A1137" s="227"/>
      <c r="B1137" s="228"/>
      <c r="C1137" s="228"/>
      <c r="D1137" s="228"/>
      <c r="E1137" s="228"/>
      <c r="F1137" s="228"/>
      <c r="G1137" s="228"/>
      <c r="H1137" s="228"/>
      <c r="I1137" s="228"/>
      <c r="J1137" s="228"/>
      <c r="K1137" s="228"/>
      <c r="L1137" s="228"/>
      <c r="M1137" s="228"/>
      <c r="N1137" s="228"/>
      <c r="O1137" s="228"/>
      <c r="P1137" s="228"/>
      <c r="Q1137" s="228"/>
      <c r="R1137" s="228"/>
      <c r="S1137" s="226"/>
    </row>
    <row r="1138" spans="1:19" s="229" customFormat="1" x14ac:dyDescent="0.25">
      <c r="A1138" s="227"/>
      <c r="B1138" s="228"/>
      <c r="C1138" s="228"/>
      <c r="D1138" s="228"/>
      <c r="E1138" s="228"/>
      <c r="F1138" s="228"/>
      <c r="G1138" s="228"/>
      <c r="H1138" s="228"/>
      <c r="I1138" s="228"/>
      <c r="J1138" s="228"/>
      <c r="K1138" s="228"/>
      <c r="L1138" s="228"/>
      <c r="M1138" s="228"/>
      <c r="N1138" s="228"/>
      <c r="O1138" s="228"/>
      <c r="P1138" s="228"/>
      <c r="Q1138" s="228"/>
      <c r="R1138" s="228"/>
      <c r="S1138" s="226"/>
    </row>
    <row r="1139" spans="1:19" s="229" customFormat="1" x14ac:dyDescent="0.25">
      <c r="A1139" s="227"/>
      <c r="B1139" s="228"/>
      <c r="C1139" s="228"/>
      <c r="D1139" s="228"/>
      <c r="E1139" s="228"/>
      <c r="F1139" s="228"/>
      <c r="G1139" s="228"/>
      <c r="H1139" s="228"/>
      <c r="I1139" s="228"/>
      <c r="J1139" s="228"/>
      <c r="K1139" s="228"/>
      <c r="L1139" s="228"/>
      <c r="M1139" s="228"/>
      <c r="N1139" s="228"/>
      <c r="O1139" s="228"/>
      <c r="P1139" s="228"/>
      <c r="Q1139" s="228"/>
      <c r="R1139" s="228"/>
      <c r="S1139" s="226"/>
    </row>
    <row r="1140" spans="1:19" s="229" customFormat="1" x14ac:dyDescent="0.25">
      <c r="A1140" s="227"/>
      <c r="B1140" s="228"/>
      <c r="C1140" s="228"/>
      <c r="D1140" s="228"/>
      <c r="E1140" s="228"/>
      <c r="F1140" s="228"/>
      <c r="G1140" s="228"/>
      <c r="H1140" s="228"/>
      <c r="I1140" s="228"/>
      <c r="J1140" s="228"/>
      <c r="K1140" s="228"/>
      <c r="L1140" s="228"/>
      <c r="M1140" s="228"/>
      <c r="N1140" s="228"/>
      <c r="O1140" s="228"/>
      <c r="P1140" s="228"/>
      <c r="Q1140" s="228"/>
      <c r="R1140" s="228"/>
      <c r="S1140" s="226"/>
    </row>
    <row r="1141" spans="1:19" s="229" customFormat="1" x14ac:dyDescent="0.25">
      <c r="A1141" s="227"/>
      <c r="B1141" s="228"/>
      <c r="C1141" s="228"/>
      <c r="D1141" s="228"/>
      <c r="E1141" s="228"/>
      <c r="F1141" s="228"/>
      <c r="G1141" s="228"/>
      <c r="H1141" s="228"/>
      <c r="I1141" s="228"/>
      <c r="J1141" s="228"/>
      <c r="K1141" s="228"/>
      <c r="L1141" s="228"/>
      <c r="M1141" s="228"/>
      <c r="N1141" s="228"/>
      <c r="O1141" s="228"/>
      <c r="P1141" s="228"/>
      <c r="Q1141" s="228"/>
      <c r="R1141" s="228"/>
      <c r="S1141" s="226"/>
    </row>
    <row r="1142" spans="1:19" s="229" customFormat="1" x14ac:dyDescent="0.25">
      <c r="A1142" s="227"/>
      <c r="B1142" s="228"/>
      <c r="C1142" s="228"/>
      <c r="D1142" s="228"/>
      <c r="E1142" s="228"/>
      <c r="F1142" s="228"/>
      <c r="G1142" s="228"/>
      <c r="H1142" s="228"/>
      <c r="I1142" s="228"/>
      <c r="J1142" s="228"/>
      <c r="K1142" s="228"/>
      <c r="L1142" s="228"/>
      <c r="M1142" s="228"/>
      <c r="N1142" s="228"/>
      <c r="O1142" s="228"/>
      <c r="P1142" s="228"/>
      <c r="Q1142" s="228"/>
      <c r="R1142" s="228"/>
      <c r="S1142" s="226"/>
    </row>
    <row r="1143" spans="1:19" s="229" customFormat="1" x14ac:dyDescent="0.25">
      <c r="A1143" s="227"/>
      <c r="B1143" s="228"/>
      <c r="C1143" s="228"/>
      <c r="D1143" s="228"/>
      <c r="E1143" s="228"/>
      <c r="F1143" s="228"/>
      <c r="G1143" s="228"/>
      <c r="H1143" s="228"/>
      <c r="I1143" s="228"/>
      <c r="J1143" s="228"/>
      <c r="K1143" s="228"/>
      <c r="L1143" s="228"/>
      <c r="M1143" s="228"/>
      <c r="N1143" s="228"/>
      <c r="O1143" s="228"/>
      <c r="P1143" s="228"/>
      <c r="Q1143" s="228"/>
      <c r="R1143" s="228"/>
      <c r="S1143" s="226"/>
    </row>
    <row r="1144" spans="1:19" s="229" customFormat="1" x14ac:dyDescent="0.25">
      <c r="A1144" s="227"/>
      <c r="B1144" s="228"/>
      <c r="C1144" s="228"/>
      <c r="D1144" s="228"/>
      <c r="E1144" s="228"/>
      <c r="F1144" s="228"/>
      <c r="G1144" s="228"/>
      <c r="H1144" s="228"/>
      <c r="I1144" s="228"/>
      <c r="J1144" s="228"/>
      <c r="K1144" s="228"/>
      <c r="L1144" s="228"/>
      <c r="M1144" s="228"/>
      <c r="N1144" s="228"/>
      <c r="O1144" s="228"/>
      <c r="P1144" s="228"/>
      <c r="Q1144" s="228"/>
      <c r="R1144" s="228"/>
      <c r="S1144" s="226"/>
    </row>
    <row r="1145" spans="1:19" s="229" customFormat="1" x14ac:dyDescent="0.25">
      <c r="A1145" s="227"/>
      <c r="B1145" s="228"/>
      <c r="C1145" s="228"/>
      <c r="D1145" s="228"/>
      <c r="E1145" s="228"/>
      <c r="F1145" s="228"/>
      <c r="G1145" s="228"/>
      <c r="H1145" s="228"/>
      <c r="I1145" s="228"/>
      <c r="J1145" s="228"/>
      <c r="K1145" s="228"/>
      <c r="L1145" s="228"/>
      <c r="M1145" s="228"/>
      <c r="N1145" s="228"/>
      <c r="O1145" s="228"/>
      <c r="P1145" s="228"/>
      <c r="Q1145" s="228"/>
      <c r="R1145" s="228"/>
      <c r="S1145" s="226"/>
    </row>
    <row r="1146" spans="1:19" s="229" customFormat="1" x14ac:dyDescent="0.25">
      <c r="A1146" s="227"/>
      <c r="B1146" s="228"/>
      <c r="C1146" s="228"/>
      <c r="D1146" s="228"/>
      <c r="E1146" s="228"/>
      <c r="F1146" s="228"/>
      <c r="G1146" s="228"/>
      <c r="H1146" s="228"/>
      <c r="I1146" s="228"/>
      <c r="J1146" s="228"/>
      <c r="K1146" s="228"/>
      <c r="L1146" s="228"/>
      <c r="M1146" s="228"/>
      <c r="N1146" s="228"/>
      <c r="O1146" s="228"/>
      <c r="P1146" s="228"/>
      <c r="Q1146" s="228"/>
      <c r="R1146" s="228"/>
      <c r="S1146" s="226"/>
    </row>
    <row r="1147" spans="1:19" s="229" customFormat="1" x14ac:dyDescent="0.25">
      <c r="A1147" s="227"/>
      <c r="B1147" s="228"/>
      <c r="C1147" s="228"/>
      <c r="D1147" s="228"/>
      <c r="E1147" s="228"/>
      <c r="F1147" s="228"/>
      <c r="G1147" s="228"/>
      <c r="H1147" s="228"/>
      <c r="I1147" s="228"/>
      <c r="J1147" s="228"/>
      <c r="K1147" s="228"/>
      <c r="L1147" s="228"/>
      <c r="M1147" s="228"/>
      <c r="N1147" s="228"/>
      <c r="O1147" s="228"/>
      <c r="P1147" s="228"/>
      <c r="Q1147" s="228"/>
      <c r="R1147" s="228"/>
      <c r="S1147" s="226"/>
    </row>
    <row r="1148" spans="1:19" s="229" customFormat="1" x14ac:dyDescent="0.25">
      <c r="A1148" s="227"/>
      <c r="B1148" s="228"/>
      <c r="C1148" s="228"/>
      <c r="D1148" s="228"/>
      <c r="E1148" s="228"/>
      <c r="F1148" s="228"/>
      <c r="G1148" s="228"/>
      <c r="H1148" s="228"/>
      <c r="I1148" s="228"/>
      <c r="J1148" s="228"/>
      <c r="K1148" s="228"/>
      <c r="L1148" s="228"/>
      <c r="M1148" s="228"/>
      <c r="N1148" s="228"/>
      <c r="O1148" s="228"/>
      <c r="P1148" s="228"/>
      <c r="Q1148" s="228"/>
      <c r="R1148" s="228"/>
      <c r="S1148" s="226"/>
    </row>
    <row r="1149" spans="1:19" s="229" customFormat="1" x14ac:dyDescent="0.25">
      <c r="A1149" s="227"/>
      <c r="B1149" s="228"/>
      <c r="C1149" s="228"/>
      <c r="D1149" s="228"/>
      <c r="E1149" s="228"/>
      <c r="F1149" s="228"/>
      <c r="G1149" s="228"/>
      <c r="H1149" s="228"/>
      <c r="I1149" s="228"/>
      <c r="J1149" s="228"/>
      <c r="K1149" s="228"/>
      <c r="L1149" s="228"/>
      <c r="M1149" s="228"/>
      <c r="N1149" s="228"/>
      <c r="O1149" s="228"/>
      <c r="P1149" s="228"/>
      <c r="Q1149" s="228"/>
      <c r="R1149" s="228"/>
      <c r="S1149" s="226"/>
    </row>
    <row r="1150" spans="1:19" s="229" customFormat="1" x14ac:dyDescent="0.25">
      <c r="A1150" s="227"/>
      <c r="B1150" s="228"/>
      <c r="C1150" s="228"/>
      <c r="D1150" s="228"/>
      <c r="E1150" s="228"/>
      <c r="F1150" s="228"/>
      <c r="G1150" s="228"/>
      <c r="H1150" s="228"/>
      <c r="I1150" s="228"/>
      <c r="J1150" s="228"/>
      <c r="K1150" s="228"/>
      <c r="L1150" s="228"/>
      <c r="M1150" s="228"/>
      <c r="N1150" s="228"/>
      <c r="O1150" s="228"/>
      <c r="P1150" s="228"/>
      <c r="Q1150" s="228"/>
      <c r="R1150" s="228"/>
      <c r="S1150" s="226"/>
    </row>
    <row r="1151" spans="1:19" s="229" customFormat="1" x14ac:dyDescent="0.25">
      <c r="A1151" s="227"/>
      <c r="B1151" s="228"/>
      <c r="C1151" s="228"/>
      <c r="D1151" s="228"/>
      <c r="E1151" s="228"/>
      <c r="F1151" s="228"/>
      <c r="G1151" s="228"/>
      <c r="H1151" s="228"/>
      <c r="I1151" s="228"/>
      <c r="J1151" s="228"/>
      <c r="K1151" s="228"/>
      <c r="L1151" s="228"/>
      <c r="M1151" s="228"/>
      <c r="N1151" s="228"/>
      <c r="O1151" s="228"/>
      <c r="P1151" s="228"/>
      <c r="Q1151" s="228"/>
      <c r="R1151" s="228"/>
      <c r="S1151" s="226"/>
    </row>
    <row r="1152" spans="1:19" s="229" customFormat="1" x14ac:dyDescent="0.25">
      <c r="A1152" s="227"/>
      <c r="B1152" s="228"/>
      <c r="C1152" s="228"/>
      <c r="D1152" s="228"/>
      <c r="E1152" s="228"/>
      <c r="F1152" s="228"/>
      <c r="G1152" s="228"/>
      <c r="H1152" s="228"/>
      <c r="I1152" s="228"/>
      <c r="J1152" s="228"/>
      <c r="K1152" s="228"/>
      <c r="L1152" s="228"/>
      <c r="M1152" s="228"/>
      <c r="N1152" s="228"/>
      <c r="O1152" s="228"/>
      <c r="P1152" s="228"/>
      <c r="Q1152" s="228"/>
      <c r="R1152" s="228"/>
      <c r="S1152" s="226"/>
    </row>
    <row r="1153" spans="1:19" s="229" customFormat="1" x14ac:dyDescent="0.25">
      <c r="A1153" s="227"/>
      <c r="B1153" s="228"/>
      <c r="C1153" s="228"/>
      <c r="D1153" s="228"/>
      <c r="E1153" s="228"/>
      <c r="F1153" s="228"/>
      <c r="G1153" s="228"/>
      <c r="H1153" s="228"/>
      <c r="I1153" s="228"/>
      <c r="J1153" s="228"/>
      <c r="K1153" s="228"/>
      <c r="L1153" s="228"/>
      <c r="M1153" s="228"/>
      <c r="N1153" s="228"/>
      <c r="O1153" s="228"/>
      <c r="P1153" s="228"/>
      <c r="Q1153" s="228"/>
      <c r="R1153" s="228"/>
      <c r="S1153" s="226"/>
    </row>
    <row r="1154" spans="1:19" s="229" customFormat="1" x14ac:dyDescent="0.25">
      <c r="A1154" s="227"/>
      <c r="B1154" s="228"/>
      <c r="C1154" s="228"/>
      <c r="D1154" s="228"/>
      <c r="E1154" s="228"/>
      <c r="F1154" s="228"/>
      <c r="G1154" s="228"/>
      <c r="H1154" s="228"/>
      <c r="I1154" s="228"/>
      <c r="J1154" s="228"/>
      <c r="K1154" s="228"/>
      <c r="L1154" s="228"/>
      <c r="M1154" s="228"/>
      <c r="N1154" s="228"/>
      <c r="O1154" s="228"/>
      <c r="P1154" s="228"/>
      <c r="Q1154" s="228"/>
      <c r="R1154" s="228"/>
      <c r="S1154" s="226"/>
    </row>
    <row r="1155" spans="1:19" s="229" customFormat="1" x14ac:dyDescent="0.25">
      <c r="A1155" s="227"/>
      <c r="B1155" s="228"/>
      <c r="C1155" s="228"/>
      <c r="D1155" s="228"/>
      <c r="E1155" s="228"/>
      <c r="F1155" s="228"/>
      <c r="G1155" s="228"/>
      <c r="H1155" s="228"/>
      <c r="I1155" s="228"/>
      <c r="J1155" s="228"/>
      <c r="K1155" s="228"/>
      <c r="L1155" s="228"/>
      <c r="M1155" s="228"/>
      <c r="N1155" s="228"/>
      <c r="O1155" s="228"/>
      <c r="P1155" s="228"/>
      <c r="Q1155" s="228"/>
      <c r="R1155" s="228"/>
      <c r="S1155" s="226"/>
    </row>
    <row r="1156" spans="1:19" s="229" customFormat="1" x14ac:dyDescent="0.25">
      <c r="A1156" s="227"/>
      <c r="B1156" s="228"/>
      <c r="C1156" s="228"/>
      <c r="D1156" s="228"/>
      <c r="E1156" s="228"/>
      <c r="F1156" s="228"/>
      <c r="G1156" s="228"/>
      <c r="H1156" s="228"/>
      <c r="I1156" s="228"/>
      <c r="J1156" s="228"/>
      <c r="K1156" s="228"/>
      <c r="L1156" s="228"/>
      <c r="M1156" s="228"/>
      <c r="N1156" s="228"/>
      <c r="O1156" s="228"/>
      <c r="P1156" s="228"/>
      <c r="Q1156" s="228"/>
      <c r="R1156" s="228"/>
      <c r="S1156" s="226"/>
    </row>
    <row r="1157" spans="1:19" s="229" customFormat="1" x14ac:dyDescent="0.25">
      <c r="A1157" s="227"/>
      <c r="B1157" s="228"/>
      <c r="C1157" s="228"/>
      <c r="D1157" s="228"/>
      <c r="E1157" s="228"/>
      <c r="F1157" s="228"/>
      <c r="G1157" s="228"/>
      <c r="H1157" s="228"/>
      <c r="I1157" s="228"/>
      <c r="J1157" s="228"/>
      <c r="K1157" s="228"/>
      <c r="L1157" s="228"/>
      <c r="M1157" s="228"/>
      <c r="N1157" s="228"/>
      <c r="O1157" s="228"/>
      <c r="P1157" s="228"/>
      <c r="Q1157" s="228"/>
      <c r="R1157" s="228"/>
      <c r="S1157" s="226"/>
    </row>
    <row r="1158" spans="1:19" s="229" customFormat="1" x14ac:dyDescent="0.25">
      <c r="A1158" s="227"/>
      <c r="B1158" s="228"/>
      <c r="C1158" s="228"/>
      <c r="D1158" s="228"/>
      <c r="E1158" s="228"/>
      <c r="F1158" s="228"/>
      <c r="G1158" s="228"/>
      <c r="H1158" s="228"/>
      <c r="I1158" s="228"/>
      <c r="J1158" s="228"/>
      <c r="K1158" s="228"/>
      <c r="L1158" s="228"/>
      <c r="M1158" s="228"/>
      <c r="N1158" s="228"/>
      <c r="O1158" s="228"/>
      <c r="P1158" s="228"/>
      <c r="Q1158" s="228"/>
      <c r="R1158" s="228"/>
      <c r="S1158" s="226"/>
    </row>
    <row r="1159" spans="1:19" s="229" customFormat="1" x14ac:dyDescent="0.25">
      <c r="A1159" s="227"/>
      <c r="B1159" s="228"/>
      <c r="C1159" s="228"/>
      <c r="D1159" s="228"/>
      <c r="E1159" s="228"/>
      <c r="F1159" s="228"/>
      <c r="G1159" s="228"/>
      <c r="H1159" s="228"/>
      <c r="I1159" s="228"/>
      <c r="J1159" s="228"/>
      <c r="K1159" s="228"/>
      <c r="L1159" s="228"/>
      <c r="M1159" s="228"/>
      <c r="N1159" s="228"/>
      <c r="O1159" s="228"/>
      <c r="P1159" s="228"/>
      <c r="Q1159" s="228"/>
      <c r="R1159" s="228"/>
      <c r="S1159" s="226"/>
    </row>
    <row r="1160" spans="1:19" s="229" customFormat="1" x14ac:dyDescent="0.25">
      <c r="A1160" s="227"/>
      <c r="B1160" s="228"/>
      <c r="C1160" s="228"/>
      <c r="D1160" s="228"/>
      <c r="E1160" s="228"/>
      <c r="F1160" s="228"/>
      <c r="G1160" s="228"/>
      <c r="H1160" s="228"/>
      <c r="I1160" s="228"/>
      <c r="J1160" s="228"/>
      <c r="K1160" s="228"/>
      <c r="L1160" s="228"/>
      <c r="M1160" s="228"/>
      <c r="N1160" s="228"/>
      <c r="O1160" s="228"/>
      <c r="P1160" s="228"/>
      <c r="Q1160" s="228"/>
      <c r="R1160" s="228"/>
      <c r="S1160" s="226"/>
    </row>
    <row r="1161" spans="1:19" s="229" customFormat="1" x14ac:dyDescent="0.25">
      <c r="A1161" s="227"/>
      <c r="B1161" s="228"/>
      <c r="C1161" s="228"/>
      <c r="D1161" s="228"/>
      <c r="E1161" s="228"/>
      <c r="F1161" s="228"/>
      <c r="G1161" s="228"/>
      <c r="H1161" s="228"/>
      <c r="I1161" s="228"/>
      <c r="J1161" s="228"/>
      <c r="K1161" s="228"/>
      <c r="L1161" s="228"/>
      <c r="M1161" s="228"/>
      <c r="N1161" s="228"/>
      <c r="O1161" s="228"/>
      <c r="P1161" s="228"/>
      <c r="Q1161" s="228"/>
      <c r="R1161" s="228"/>
      <c r="S1161" s="226"/>
    </row>
    <row r="1162" spans="1:19" s="229" customFormat="1" x14ac:dyDescent="0.25">
      <c r="A1162" s="227"/>
      <c r="B1162" s="228"/>
      <c r="C1162" s="228"/>
      <c r="D1162" s="228"/>
      <c r="E1162" s="228"/>
      <c r="F1162" s="228"/>
      <c r="G1162" s="228"/>
      <c r="H1162" s="228"/>
      <c r="I1162" s="228"/>
      <c r="J1162" s="228"/>
      <c r="K1162" s="228"/>
      <c r="L1162" s="228"/>
      <c r="M1162" s="228"/>
      <c r="N1162" s="228"/>
      <c r="O1162" s="228"/>
      <c r="P1162" s="228"/>
      <c r="Q1162" s="228"/>
      <c r="R1162" s="228"/>
      <c r="S1162" s="226"/>
    </row>
    <row r="1163" spans="1:19" s="229" customFormat="1" x14ac:dyDescent="0.25">
      <c r="A1163" s="227"/>
      <c r="B1163" s="228"/>
      <c r="C1163" s="228"/>
      <c r="D1163" s="228"/>
      <c r="E1163" s="228"/>
      <c r="F1163" s="228"/>
      <c r="G1163" s="228"/>
      <c r="H1163" s="228"/>
      <c r="I1163" s="228"/>
      <c r="J1163" s="228"/>
      <c r="K1163" s="228"/>
      <c r="L1163" s="228"/>
      <c r="M1163" s="228"/>
      <c r="N1163" s="228"/>
      <c r="O1163" s="228"/>
      <c r="P1163" s="228"/>
      <c r="Q1163" s="228"/>
      <c r="R1163" s="228"/>
      <c r="S1163" s="226"/>
    </row>
    <row r="1164" spans="1:19" s="229" customFormat="1" x14ac:dyDescent="0.25">
      <c r="A1164" s="227"/>
      <c r="B1164" s="228"/>
      <c r="C1164" s="228"/>
      <c r="D1164" s="228"/>
      <c r="E1164" s="228"/>
      <c r="F1164" s="228"/>
      <c r="G1164" s="228"/>
      <c r="H1164" s="228"/>
      <c r="I1164" s="228"/>
      <c r="J1164" s="228"/>
      <c r="K1164" s="228"/>
      <c r="L1164" s="228"/>
      <c r="M1164" s="228"/>
      <c r="N1164" s="228"/>
      <c r="O1164" s="228"/>
      <c r="P1164" s="228"/>
      <c r="Q1164" s="228"/>
      <c r="R1164" s="228"/>
      <c r="S1164" s="226"/>
    </row>
    <row r="1165" spans="1:19" s="229" customFormat="1" x14ac:dyDescent="0.25">
      <c r="A1165" s="227"/>
      <c r="B1165" s="228"/>
      <c r="C1165" s="228"/>
      <c r="D1165" s="228"/>
      <c r="E1165" s="228"/>
      <c r="F1165" s="228"/>
      <c r="G1165" s="228"/>
      <c r="H1165" s="228"/>
      <c r="I1165" s="228"/>
      <c r="J1165" s="228"/>
      <c r="K1165" s="228"/>
      <c r="L1165" s="228"/>
      <c r="M1165" s="228"/>
      <c r="N1165" s="228"/>
      <c r="O1165" s="228"/>
      <c r="P1165" s="228"/>
      <c r="Q1165" s="228"/>
      <c r="R1165" s="228"/>
      <c r="S1165" s="226"/>
    </row>
    <row r="1166" spans="1:19" s="229" customFormat="1" x14ac:dyDescent="0.25">
      <c r="A1166" s="227"/>
      <c r="B1166" s="228"/>
      <c r="C1166" s="228"/>
      <c r="D1166" s="228"/>
      <c r="E1166" s="228"/>
      <c r="F1166" s="228"/>
      <c r="G1166" s="228"/>
      <c r="H1166" s="228"/>
      <c r="I1166" s="228"/>
      <c r="J1166" s="228"/>
      <c r="K1166" s="228"/>
      <c r="L1166" s="228"/>
      <c r="M1166" s="228"/>
      <c r="N1166" s="228"/>
      <c r="O1166" s="228"/>
      <c r="P1166" s="228"/>
      <c r="Q1166" s="228"/>
      <c r="R1166" s="228"/>
      <c r="S1166" s="226"/>
    </row>
    <row r="1167" spans="1:19" s="229" customFormat="1" x14ac:dyDescent="0.25">
      <c r="A1167" s="227"/>
      <c r="B1167" s="228"/>
      <c r="C1167" s="228"/>
      <c r="D1167" s="228"/>
      <c r="E1167" s="228"/>
      <c r="F1167" s="228"/>
      <c r="G1167" s="228"/>
      <c r="H1167" s="228"/>
      <c r="I1167" s="228"/>
      <c r="J1167" s="228"/>
      <c r="K1167" s="228"/>
      <c r="L1167" s="228"/>
      <c r="M1167" s="228"/>
      <c r="N1167" s="228"/>
      <c r="O1167" s="228"/>
      <c r="P1167" s="228"/>
      <c r="Q1167" s="228"/>
      <c r="R1167" s="228"/>
      <c r="S1167" s="226"/>
    </row>
    <row r="1168" spans="1:19" s="229" customFormat="1" x14ac:dyDescent="0.25">
      <c r="A1168" s="227"/>
      <c r="B1168" s="228"/>
      <c r="C1168" s="228"/>
      <c r="D1168" s="228"/>
      <c r="E1168" s="228"/>
      <c r="F1168" s="228"/>
      <c r="G1168" s="228"/>
      <c r="H1168" s="228"/>
      <c r="I1168" s="228"/>
      <c r="J1168" s="228"/>
      <c r="K1168" s="228"/>
      <c r="L1168" s="228"/>
      <c r="M1168" s="228"/>
      <c r="N1168" s="228"/>
      <c r="O1168" s="228"/>
      <c r="P1168" s="228"/>
      <c r="Q1168" s="228"/>
      <c r="R1168" s="228"/>
      <c r="S1168" s="226"/>
    </row>
    <row r="1169" spans="1:19" s="229" customFormat="1" x14ac:dyDescent="0.25">
      <c r="A1169" s="227"/>
      <c r="B1169" s="228"/>
      <c r="C1169" s="228"/>
      <c r="D1169" s="228"/>
      <c r="E1169" s="228"/>
      <c r="F1169" s="228"/>
      <c r="G1169" s="228"/>
      <c r="H1169" s="228"/>
      <c r="I1169" s="228"/>
      <c r="J1169" s="228"/>
      <c r="K1169" s="228"/>
      <c r="L1169" s="228"/>
      <c r="M1169" s="228"/>
      <c r="N1169" s="228"/>
      <c r="O1169" s="228"/>
      <c r="P1169" s="228"/>
      <c r="Q1169" s="228"/>
      <c r="R1169" s="228"/>
      <c r="S1169" s="226"/>
    </row>
    <row r="1170" spans="1:19" s="229" customFormat="1" x14ac:dyDescent="0.25">
      <c r="A1170" s="227"/>
      <c r="B1170" s="228"/>
      <c r="C1170" s="228"/>
      <c r="D1170" s="228"/>
      <c r="E1170" s="228"/>
      <c r="F1170" s="228"/>
      <c r="G1170" s="228"/>
      <c r="H1170" s="228"/>
      <c r="I1170" s="228"/>
      <c r="J1170" s="228"/>
      <c r="K1170" s="228"/>
      <c r="L1170" s="228"/>
      <c r="M1170" s="228"/>
      <c r="N1170" s="228"/>
      <c r="O1170" s="228"/>
      <c r="P1170" s="228"/>
      <c r="Q1170" s="228"/>
      <c r="R1170" s="228"/>
      <c r="S1170" s="226"/>
    </row>
    <row r="1171" spans="1:19" s="229" customFormat="1" x14ac:dyDescent="0.25">
      <c r="A1171" s="227"/>
      <c r="B1171" s="228"/>
      <c r="C1171" s="228"/>
      <c r="D1171" s="228"/>
      <c r="E1171" s="228"/>
      <c r="F1171" s="228"/>
      <c r="G1171" s="228"/>
      <c r="H1171" s="228"/>
      <c r="I1171" s="228"/>
      <c r="J1171" s="228"/>
      <c r="K1171" s="228"/>
      <c r="L1171" s="228"/>
      <c r="M1171" s="228"/>
      <c r="N1171" s="228"/>
      <c r="O1171" s="228"/>
      <c r="P1171" s="228"/>
      <c r="Q1171" s="228"/>
      <c r="R1171" s="228"/>
      <c r="S1171" s="226"/>
    </row>
    <row r="1172" spans="1:19" s="229" customFormat="1" x14ac:dyDescent="0.25">
      <c r="A1172" s="227"/>
      <c r="B1172" s="228"/>
      <c r="C1172" s="228"/>
      <c r="D1172" s="228"/>
      <c r="E1172" s="228"/>
      <c r="F1172" s="228"/>
      <c r="G1172" s="228"/>
      <c r="H1172" s="228"/>
      <c r="I1172" s="228"/>
      <c r="J1172" s="228"/>
      <c r="K1172" s="228"/>
      <c r="L1172" s="228"/>
      <c r="M1172" s="228"/>
      <c r="N1172" s="228"/>
      <c r="O1172" s="228"/>
      <c r="P1172" s="228"/>
      <c r="Q1172" s="228"/>
      <c r="R1172" s="228"/>
      <c r="S1172" s="226"/>
    </row>
    <row r="1173" spans="1:19" s="229" customFormat="1" x14ac:dyDescent="0.25">
      <c r="A1173" s="227"/>
      <c r="B1173" s="228"/>
      <c r="C1173" s="228"/>
      <c r="D1173" s="228"/>
      <c r="E1173" s="228"/>
      <c r="F1173" s="228"/>
      <c r="G1173" s="228"/>
      <c r="H1173" s="228"/>
      <c r="I1173" s="228"/>
      <c r="J1173" s="228"/>
      <c r="K1173" s="228"/>
      <c r="L1173" s="228"/>
      <c r="M1173" s="228"/>
      <c r="N1173" s="228"/>
      <c r="O1173" s="228"/>
      <c r="P1173" s="228"/>
      <c r="Q1173" s="228"/>
      <c r="R1173" s="228"/>
      <c r="S1173" s="226"/>
    </row>
    <row r="1174" spans="1:19" s="229" customFormat="1" x14ac:dyDescent="0.25">
      <c r="A1174" s="227"/>
      <c r="B1174" s="228"/>
      <c r="C1174" s="228"/>
      <c r="D1174" s="228"/>
      <c r="E1174" s="228"/>
      <c r="F1174" s="228"/>
      <c r="G1174" s="228"/>
      <c r="H1174" s="228"/>
      <c r="I1174" s="228"/>
      <c r="J1174" s="228"/>
      <c r="K1174" s="228"/>
      <c r="L1174" s="228"/>
      <c r="M1174" s="228"/>
      <c r="N1174" s="228"/>
      <c r="O1174" s="228"/>
      <c r="P1174" s="228"/>
      <c r="Q1174" s="228"/>
      <c r="R1174" s="228"/>
      <c r="S1174" s="226"/>
    </row>
    <row r="1175" spans="1:19" s="229" customFormat="1" x14ac:dyDescent="0.25">
      <c r="A1175" s="227"/>
      <c r="B1175" s="228"/>
      <c r="C1175" s="228"/>
      <c r="D1175" s="228"/>
      <c r="E1175" s="228"/>
      <c r="F1175" s="228"/>
      <c r="G1175" s="228"/>
      <c r="H1175" s="228"/>
      <c r="I1175" s="228"/>
      <c r="J1175" s="228"/>
      <c r="K1175" s="228"/>
      <c r="L1175" s="228"/>
      <c r="M1175" s="228"/>
      <c r="N1175" s="228"/>
      <c r="O1175" s="228"/>
      <c r="P1175" s="228"/>
      <c r="Q1175" s="228"/>
      <c r="R1175" s="228"/>
      <c r="S1175" s="226"/>
    </row>
    <row r="1176" spans="1:19" s="229" customFormat="1" x14ac:dyDescent="0.25">
      <c r="A1176" s="227"/>
      <c r="B1176" s="228"/>
      <c r="C1176" s="228"/>
      <c r="D1176" s="228"/>
      <c r="E1176" s="228"/>
      <c r="F1176" s="228"/>
      <c r="G1176" s="228"/>
      <c r="H1176" s="228"/>
      <c r="I1176" s="228"/>
      <c r="J1176" s="228"/>
      <c r="K1176" s="228"/>
      <c r="L1176" s="228"/>
      <c r="M1176" s="228"/>
      <c r="N1176" s="228"/>
      <c r="O1176" s="228"/>
      <c r="P1176" s="228"/>
      <c r="Q1176" s="228"/>
      <c r="R1176" s="228"/>
      <c r="S1176" s="226"/>
    </row>
    <row r="1177" spans="1:19" s="229" customFormat="1" x14ac:dyDescent="0.25">
      <c r="A1177" s="227"/>
      <c r="B1177" s="228"/>
      <c r="C1177" s="228"/>
      <c r="D1177" s="228"/>
      <c r="E1177" s="228"/>
      <c r="F1177" s="228"/>
      <c r="G1177" s="228"/>
      <c r="H1177" s="228"/>
      <c r="I1177" s="228"/>
      <c r="J1177" s="228"/>
      <c r="K1177" s="228"/>
      <c r="L1177" s="228"/>
      <c r="M1177" s="228"/>
      <c r="N1177" s="228"/>
      <c r="O1177" s="228"/>
      <c r="P1177" s="228"/>
      <c r="Q1177" s="228"/>
      <c r="R1177" s="228"/>
      <c r="S1177" s="226"/>
    </row>
    <row r="1178" spans="1:19" s="229" customFormat="1" x14ac:dyDescent="0.25">
      <c r="A1178" s="227"/>
      <c r="B1178" s="228"/>
      <c r="C1178" s="228"/>
      <c r="D1178" s="228"/>
      <c r="E1178" s="228"/>
      <c r="F1178" s="228"/>
      <c r="G1178" s="228"/>
      <c r="H1178" s="228"/>
      <c r="I1178" s="228"/>
      <c r="J1178" s="228"/>
      <c r="K1178" s="228"/>
      <c r="L1178" s="228"/>
      <c r="M1178" s="228"/>
      <c r="N1178" s="228"/>
      <c r="O1178" s="228"/>
      <c r="P1178" s="228"/>
      <c r="Q1178" s="228"/>
      <c r="R1178" s="228"/>
      <c r="S1178" s="226"/>
    </row>
    <row r="1179" spans="1:19" s="229" customFormat="1" x14ac:dyDescent="0.25">
      <c r="A1179" s="227"/>
      <c r="B1179" s="228"/>
      <c r="C1179" s="228"/>
      <c r="D1179" s="228"/>
      <c r="E1179" s="228"/>
      <c r="F1179" s="228"/>
      <c r="G1179" s="228"/>
      <c r="H1179" s="228"/>
      <c r="I1179" s="228"/>
      <c r="J1179" s="228"/>
      <c r="K1179" s="228"/>
      <c r="L1179" s="228"/>
      <c r="M1179" s="228"/>
      <c r="N1179" s="228"/>
      <c r="O1179" s="228"/>
      <c r="P1179" s="228"/>
      <c r="Q1179" s="228"/>
      <c r="R1179" s="228"/>
      <c r="S1179" s="226"/>
    </row>
    <row r="1180" spans="1:19" s="229" customFormat="1" x14ac:dyDescent="0.25">
      <c r="A1180" s="227"/>
      <c r="B1180" s="228"/>
      <c r="C1180" s="228"/>
      <c r="D1180" s="228"/>
      <c r="E1180" s="228"/>
      <c r="F1180" s="228"/>
      <c r="G1180" s="228"/>
      <c r="H1180" s="228"/>
      <c r="I1180" s="228"/>
      <c r="J1180" s="228"/>
      <c r="K1180" s="228"/>
      <c r="L1180" s="228"/>
      <c r="M1180" s="228"/>
      <c r="N1180" s="228"/>
      <c r="O1180" s="228"/>
      <c r="P1180" s="228"/>
      <c r="Q1180" s="228"/>
      <c r="R1180" s="228"/>
      <c r="S1180" s="226"/>
    </row>
    <row r="1181" spans="1:19" s="229" customFormat="1" x14ac:dyDescent="0.25">
      <c r="A1181" s="227"/>
      <c r="B1181" s="228"/>
      <c r="C1181" s="228"/>
      <c r="D1181" s="228"/>
      <c r="E1181" s="228"/>
      <c r="F1181" s="228"/>
      <c r="G1181" s="228"/>
      <c r="H1181" s="228"/>
      <c r="I1181" s="228"/>
      <c r="J1181" s="228"/>
      <c r="K1181" s="228"/>
      <c r="L1181" s="228"/>
      <c r="M1181" s="228"/>
      <c r="N1181" s="228"/>
      <c r="O1181" s="228"/>
      <c r="P1181" s="228"/>
      <c r="Q1181" s="228"/>
      <c r="R1181" s="228"/>
      <c r="S1181" s="226"/>
    </row>
    <row r="1182" spans="1:19" s="229" customFormat="1" x14ac:dyDescent="0.25">
      <c r="A1182" s="227"/>
      <c r="B1182" s="228"/>
      <c r="C1182" s="228"/>
      <c r="D1182" s="228"/>
      <c r="E1182" s="228"/>
      <c r="F1182" s="228"/>
      <c r="G1182" s="228"/>
      <c r="H1182" s="228"/>
      <c r="I1182" s="228"/>
      <c r="J1182" s="228"/>
      <c r="K1182" s="228"/>
      <c r="L1182" s="228"/>
      <c r="M1182" s="228"/>
      <c r="N1182" s="228"/>
      <c r="O1182" s="228"/>
      <c r="P1182" s="228"/>
      <c r="Q1182" s="228"/>
      <c r="R1182" s="228"/>
      <c r="S1182" s="226"/>
    </row>
    <row r="1183" spans="1:19" s="229" customFormat="1" x14ac:dyDescent="0.25">
      <c r="A1183" s="227"/>
      <c r="B1183" s="228"/>
      <c r="C1183" s="228"/>
      <c r="D1183" s="228"/>
      <c r="E1183" s="228"/>
      <c r="F1183" s="228"/>
      <c r="G1183" s="228"/>
      <c r="H1183" s="228"/>
      <c r="I1183" s="228"/>
      <c r="J1183" s="228"/>
      <c r="K1183" s="228"/>
      <c r="L1183" s="228"/>
      <c r="M1183" s="228"/>
      <c r="N1183" s="228"/>
      <c r="O1183" s="228"/>
      <c r="P1183" s="228"/>
      <c r="Q1183" s="228"/>
      <c r="R1183" s="228"/>
      <c r="S1183" s="226"/>
    </row>
    <row r="1184" spans="1:19" s="229" customFormat="1" x14ac:dyDescent="0.25">
      <c r="A1184" s="227"/>
      <c r="B1184" s="228"/>
      <c r="C1184" s="228"/>
      <c r="D1184" s="228"/>
      <c r="E1184" s="228"/>
      <c r="F1184" s="228"/>
      <c r="G1184" s="228"/>
      <c r="H1184" s="228"/>
      <c r="I1184" s="228"/>
      <c r="J1184" s="228"/>
      <c r="K1184" s="228"/>
      <c r="L1184" s="228"/>
      <c r="M1184" s="228"/>
      <c r="N1184" s="228"/>
      <c r="O1184" s="228"/>
      <c r="P1184" s="228"/>
      <c r="Q1184" s="228"/>
      <c r="R1184" s="228"/>
      <c r="S1184" s="226"/>
    </row>
    <row r="1185" spans="1:19" s="229" customFormat="1" x14ac:dyDescent="0.25">
      <c r="A1185" s="227"/>
      <c r="B1185" s="228"/>
      <c r="C1185" s="228"/>
      <c r="D1185" s="228"/>
      <c r="E1185" s="228"/>
      <c r="F1185" s="228"/>
      <c r="G1185" s="228"/>
      <c r="H1185" s="228"/>
      <c r="I1185" s="228"/>
      <c r="J1185" s="228"/>
      <c r="K1185" s="228"/>
      <c r="L1185" s="228"/>
      <c r="M1185" s="228"/>
      <c r="N1185" s="228"/>
      <c r="O1185" s="228"/>
      <c r="P1185" s="228"/>
      <c r="Q1185" s="228"/>
      <c r="R1185" s="228"/>
      <c r="S1185" s="226"/>
    </row>
    <row r="1186" spans="1:19" s="229" customFormat="1" x14ac:dyDescent="0.25">
      <c r="A1186" s="227"/>
      <c r="B1186" s="228"/>
      <c r="C1186" s="228"/>
      <c r="D1186" s="228"/>
      <c r="E1186" s="228"/>
      <c r="F1186" s="228"/>
      <c r="G1186" s="228"/>
      <c r="H1186" s="228"/>
      <c r="I1186" s="228"/>
      <c r="J1186" s="228"/>
      <c r="K1186" s="228"/>
      <c r="L1186" s="228"/>
      <c r="M1186" s="228"/>
      <c r="N1186" s="228"/>
      <c r="O1186" s="228"/>
      <c r="P1186" s="228"/>
      <c r="Q1186" s="228"/>
      <c r="R1186" s="228"/>
      <c r="S1186" s="226"/>
    </row>
    <row r="1187" spans="1:19" s="229" customFormat="1" x14ac:dyDescent="0.25">
      <c r="A1187" s="227"/>
      <c r="B1187" s="228"/>
      <c r="C1187" s="228"/>
      <c r="D1187" s="228"/>
      <c r="E1187" s="228"/>
      <c r="F1187" s="228"/>
      <c r="G1187" s="228"/>
      <c r="H1187" s="228"/>
      <c r="I1187" s="228"/>
      <c r="J1187" s="228"/>
      <c r="K1187" s="228"/>
      <c r="L1187" s="228"/>
      <c r="M1187" s="228"/>
      <c r="N1187" s="228"/>
      <c r="O1187" s="228"/>
      <c r="P1187" s="228"/>
      <c r="Q1187" s="228"/>
      <c r="R1187" s="228"/>
      <c r="S1187" s="226"/>
    </row>
    <row r="1188" spans="1:19" s="229" customFormat="1" x14ac:dyDescent="0.25">
      <c r="A1188" s="227"/>
      <c r="B1188" s="228"/>
      <c r="C1188" s="228"/>
      <c r="D1188" s="228"/>
      <c r="E1188" s="228"/>
      <c r="F1188" s="228"/>
      <c r="G1188" s="228"/>
      <c r="H1188" s="228"/>
      <c r="I1188" s="228"/>
      <c r="J1188" s="228"/>
      <c r="K1188" s="228"/>
      <c r="L1188" s="228"/>
      <c r="M1188" s="228"/>
      <c r="N1188" s="228"/>
      <c r="O1188" s="228"/>
      <c r="P1188" s="228"/>
      <c r="Q1188" s="228"/>
      <c r="R1188" s="228"/>
      <c r="S1188" s="226"/>
    </row>
    <row r="1189" spans="1:19" s="229" customFormat="1" x14ac:dyDescent="0.25">
      <c r="A1189" s="227"/>
      <c r="B1189" s="228"/>
      <c r="C1189" s="228"/>
      <c r="D1189" s="228"/>
      <c r="E1189" s="228"/>
      <c r="F1189" s="228"/>
      <c r="G1189" s="228"/>
      <c r="H1189" s="228"/>
      <c r="I1189" s="228"/>
      <c r="J1189" s="228"/>
      <c r="K1189" s="228"/>
      <c r="L1189" s="228"/>
      <c r="M1189" s="228"/>
      <c r="N1189" s="228"/>
      <c r="O1189" s="228"/>
      <c r="P1189" s="228"/>
      <c r="Q1189" s="228"/>
      <c r="R1189" s="228"/>
      <c r="S1189" s="226"/>
    </row>
    <row r="1190" spans="1:19" s="229" customFormat="1" x14ac:dyDescent="0.25">
      <c r="A1190" s="227"/>
      <c r="B1190" s="228"/>
      <c r="C1190" s="228"/>
      <c r="D1190" s="228"/>
      <c r="E1190" s="228"/>
      <c r="F1190" s="228"/>
      <c r="G1190" s="228"/>
      <c r="H1190" s="228"/>
      <c r="I1190" s="228"/>
      <c r="J1190" s="228"/>
      <c r="K1190" s="228"/>
      <c r="L1190" s="228"/>
      <c r="M1190" s="228"/>
      <c r="N1190" s="228"/>
      <c r="O1190" s="228"/>
      <c r="P1190" s="228"/>
      <c r="Q1190" s="228"/>
      <c r="R1190" s="228"/>
      <c r="S1190" s="226"/>
    </row>
    <row r="1191" spans="1:19" s="229" customFormat="1" x14ac:dyDescent="0.25">
      <c r="A1191" s="227"/>
      <c r="B1191" s="228"/>
      <c r="C1191" s="228"/>
      <c r="D1191" s="228"/>
      <c r="E1191" s="228"/>
      <c r="F1191" s="228"/>
      <c r="G1191" s="228"/>
      <c r="H1191" s="228"/>
      <c r="I1191" s="228"/>
      <c r="J1191" s="228"/>
      <c r="K1191" s="228"/>
      <c r="L1191" s="228"/>
      <c r="M1191" s="228"/>
      <c r="N1191" s="228"/>
      <c r="O1191" s="228"/>
      <c r="P1191" s="228"/>
      <c r="Q1191" s="228"/>
      <c r="R1191" s="228"/>
      <c r="S1191" s="226"/>
    </row>
    <row r="1192" spans="1:19" s="229" customFormat="1" x14ac:dyDescent="0.25">
      <c r="A1192" s="227"/>
      <c r="B1192" s="228"/>
      <c r="C1192" s="228"/>
      <c r="D1192" s="228"/>
      <c r="E1192" s="228"/>
      <c r="F1192" s="228"/>
      <c r="G1192" s="228"/>
      <c r="H1192" s="228"/>
      <c r="I1192" s="228"/>
      <c r="J1192" s="228"/>
      <c r="K1192" s="228"/>
      <c r="L1192" s="228"/>
      <c r="M1192" s="228"/>
      <c r="N1192" s="228"/>
      <c r="O1192" s="228"/>
      <c r="P1192" s="228"/>
      <c r="Q1192" s="228"/>
      <c r="R1192" s="228"/>
      <c r="S1192" s="226"/>
    </row>
    <row r="1193" spans="1:19" s="229" customFormat="1" x14ac:dyDescent="0.25">
      <c r="A1193" s="227"/>
      <c r="B1193" s="228"/>
      <c r="C1193" s="228"/>
      <c r="D1193" s="228"/>
      <c r="E1193" s="228"/>
      <c r="F1193" s="228"/>
      <c r="G1193" s="228"/>
      <c r="H1193" s="228"/>
      <c r="I1193" s="228"/>
      <c r="J1193" s="228"/>
      <c r="K1193" s="228"/>
      <c r="L1193" s="228"/>
      <c r="M1193" s="228"/>
      <c r="N1193" s="228"/>
      <c r="O1193" s="228"/>
      <c r="P1193" s="228"/>
      <c r="Q1193" s="228"/>
      <c r="R1193" s="228"/>
      <c r="S1193" s="226"/>
    </row>
    <row r="1194" spans="1:19" s="229" customFormat="1" x14ac:dyDescent="0.25">
      <c r="A1194" s="227"/>
      <c r="B1194" s="228"/>
      <c r="C1194" s="228"/>
      <c r="D1194" s="228"/>
      <c r="E1194" s="228"/>
      <c r="F1194" s="228"/>
      <c r="G1194" s="228"/>
      <c r="H1194" s="228"/>
      <c r="I1194" s="228"/>
      <c r="J1194" s="228"/>
      <c r="K1194" s="228"/>
      <c r="L1194" s="228"/>
      <c r="M1194" s="228"/>
      <c r="N1194" s="228"/>
      <c r="O1194" s="228"/>
      <c r="P1194" s="228"/>
      <c r="Q1194" s="228"/>
      <c r="R1194" s="228"/>
      <c r="S1194" s="226"/>
    </row>
    <row r="1195" spans="1:19" s="229" customFormat="1" x14ac:dyDescent="0.25">
      <c r="A1195" s="227"/>
      <c r="B1195" s="228"/>
      <c r="C1195" s="228"/>
      <c r="D1195" s="228"/>
      <c r="E1195" s="228"/>
      <c r="F1195" s="228"/>
      <c r="G1195" s="228"/>
      <c r="H1195" s="228"/>
      <c r="I1195" s="228"/>
      <c r="J1195" s="228"/>
      <c r="K1195" s="228"/>
      <c r="L1195" s="228"/>
      <c r="M1195" s="228"/>
      <c r="N1195" s="228"/>
      <c r="O1195" s="228"/>
      <c r="P1195" s="228"/>
      <c r="Q1195" s="228"/>
      <c r="R1195" s="228"/>
      <c r="S1195" s="226"/>
    </row>
    <row r="1196" spans="1:19" s="229" customFormat="1" x14ac:dyDescent="0.25">
      <c r="A1196" s="227"/>
      <c r="B1196" s="228"/>
      <c r="C1196" s="228"/>
      <c r="D1196" s="228"/>
      <c r="E1196" s="228"/>
      <c r="F1196" s="228"/>
      <c r="G1196" s="228"/>
      <c r="H1196" s="228"/>
      <c r="I1196" s="228"/>
      <c r="J1196" s="228"/>
      <c r="K1196" s="228"/>
      <c r="L1196" s="228"/>
      <c r="M1196" s="228"/>
      <c r="N1196" s="228"/>
      <c r="O1196" s="228"/>
      <c r="P1196" s="228"/>
      <c r="Q1196" s="228"/>
      <c r="R1196" s="228"/>
      <c r="S1196" s="226"/>
    </row>
    <row r="1197" spans="1:19" s="229" customFormat="1" x14ac:dyDescent="0.25">
      <c r="A1197" s="227"/>
      <c r="B1197" s="228"/>
      <c r="C1197" s="228"/>
      <c r="D1197" s="228"/>
      <c r="E1197" s="228"/>
      <c r="F1197" s="228"/>
      <c r="G1197" s="228"/>
      <c r="H1197" s="228"/>
      <c r="I1197" s="228"/>
      <c r="J1197" s="228"/>
      <c r="K1197" s="228"/>
      <c r="L1197" s="228"/>
      <c r="M1197" s="228"/>
      <c r="N1197" s="228"/>
      <c r="O1197" s="228"/>
      <c r="P1197" s="228"/>
      <c r="Q1197" s="228"/>
      <c r="R1197" s="228"/>
      <c r="S1197" s="226"/>
    </row>
    <row r="1198" spans="1:19" s="229" customFormat="1" x14ac:dyDescent="0.25">
      <c r="A1198" s="227"/>
      <c r="B1198" s="228"/>
      <c r="C1198" s="228"/>
      <c r="D1198" s="228"/>
      <c r="E1198" s="228"/>
      <c r="F1198" s="228"/>
      <c r="G1198" s="228"/>
      <c r="H1198" s="228"/>
      <c r="I1198" s="228"/>
      <c r="J1198" s="228"/>
      <c r="K1198" s="228"/>
      <c r="L1198" s="228"/>
      <c r="M1198" s="228"/>
      <c r="N1198" s="228"/>
      <c r="O1198" s="228"/>
      <c r="P1198" s="228"/>
      <c r="Q1198" s="228"/>
      <c r="R1198" s="228"/>
      <c r="S1198" s="226"/>
    </row>
    <row r="1199" spans="1:19" s="229" customFormat="1" x14ac:dyDescent="0.25">
      <c r="A1199" s="227"/>
      <c r="B1199" s="228"/>
      <c r="C1199" s="228"/>
      <c r="D1199" s="228"/>
      <c r="E1199" s="228"/>
      <c r="F1199" s="228"/>
      <c r="G1199" s="228"/>
      <c r="H1199" s="228"/>
      <c r="I1199" s="228"/>
      <c r="J1199" s="228"/>
      <c r="K1199" s="228"/>
      <c r="L1199" s="228"/>
      <c r="M1199" s="228"/>
      <c r="N1199" s="228"/>
      <c r="O1199" s="228"/>
      <c r="P1199" s="228"/>
      <c r="Q1199" s="228"/>
      <c r="R1199" s="228"/>
      <c r="S1199" s="226"/>
    </row>
    <row r="1200" spans="1:19" s="229" customFormat="1" x14ac:dyDescent="0.25">
      <c r="A1200" s="227"/>
      <c r="B1200" s="228"/>
      <c r="C1200" s="228"/>
      <c r="D1200" s="228"/>
      <c r="E1200" s="228"/>
      <c r="F1200" s="228"/>
      <c r="G1200" s="228"/>
      <c r="H1200" s="228"/>
      <c r="I1200" s="228"/>
      <c r="J1200" s="228"/>
      <c r="K1200" s="228"/>
      <c r="L1200" s="228"/>
      <c r="M1200" s="228"/>
      <c r="N1200" s="228"/>
      <c r="O1200" s="228"/>
      <c r="P1200" s="228"/>
      <c r="Q1200" s="228"/>
      <c r="R1200" s="228"/>
      <c r="S1200" s="226"/>
    </row>
    <row r="1201" spans="1:19" s="229" customFormat="1" x14ac:dyDescent="0.25">
      <c r="A1201" s="227"/>
      <c r="B1201" s="228"/>
      <c r="C1201" s="228"/>
      <c r="D1201" s="228"/>
      <c r="E1201" s="228"/>
      <c r="F1201" s="228"/>
      <c r="G1201" s="228"/>
      <c r="H1201" s="228"/>
      <c r="I1201" s="228"/>
      <c r="J1201" s="228"/>
      <c r="K1201" s="228"/>
      <c r="L1201" s="228"/>
      <c r="M1201" s="228"/>
      <c r="N1201" s="228"/>
      <c r="O1201" s="228"/>
      <c r="P1201" s="228"/>
      <c r="Q1201" s="228"/>
      <c r="R1201" s="228"/>
      <c r="S1201" s="226"/>
    </row>
    <row r="1202" spans="1:19" s="229" customFormat="1" x14ac:dyDescent="0.25">
      <c r="A1202" s="227"/>
      <c r="B1202" s="228"/>
      <c r="C1202" s="228"/>
      <c r="D1202" s="228"/>
      <c r="E1202" s="228"/>
      <c r="F1202" s="228"/>
      <c r="G1202" s="228"/>
      <c r="H1202" s="228"/>
      <c r="I1202" s="228"/>
      <c r="J1202" s="228"/>
      <c r="K1202" s="228"/>
      <c r="L1202" s="228"/>
      <c r="M1202" s="228"/>
      <c r="N1202" s="228"/>
      <c r="O1202" s="228"/>
      <c r="P1202" s="228"/>
      <c r="Q1202" s="228"/>
      <c r="R1202" s="228"/>
      <c r="S1202" s="226"/>
    </row>
    <row r="1203" spans="1:19" s="229" customFormat="1" x14ac:dyDescent="0.25">
      <c r="A1203" s="227"/>
      <c r="B1203" s="228"/>
      <c r="C1203" s="228"/>
      <c r="D1203" s="228"/>
      <c r="E1203" s="228"/>
      <c r="F1203" s="228"/>
      <c r="G1203" s="228"/>
      <c r="H1203" s="228"/>
      <c r="I1203" s="228"/>
      <c r="J1203" s="228"/>
      <c r="K1203" s="228"/>
      <c r="L1203" s="228"/>
      <c r="M1203" s="228"/>
      <c r="N1203" s="228"/>
      <c r="O1203" s="228"/>
      <c r="P1203" s="228"/>
      <c r="Q1203" s="228"/>
      <c r="R1203" s="228"/>
      <c r="S1203" s="226"/>
    </row>
    <row r="1204" spans="1:19" s="229" customFormat="1" x14ac:dyDescent="0.25">
      <c r="A1204" s="227"/>
      <c r="B1204" s="228"/>
      <c r="C1204" s="228"/>
      <c r="D1204" s="228"/>
      <c r="E1204" s="228"/>
      <c r="F1204" s="228"/>
      <c r="G1204" s="228"/>
      <c r="H1204" s="228"/>
      <c r="I1204" s="228"/>
      <c r="J1204" s="228"/>
      <c r="K1204" s="228"/>
      <c r="L1204" s="228"/>
      <c r="M1204" s="228"/>
      <c r="N1204" s="228"/>
      <c r="O1204" s="228"/>
      <c r="P1204" s="228"/>
      <c r="Q1204" s="228"/>
      <c r="R1204" s="228"/>
      <c r="S1204" s="226"/>
    </row>
    <row r="1205" spans="1:19" s="229" customFormat="1" x14ac:dyDescent="0.25">
      <c r="A1205" s="227"/>
      <c r="B1205" s="228"/>
      <c r="C1205" s="228"/>
      <c r="D1205" s="228"/>
      <c r="E1205" s="228"/>
      <c r="F1205" s="228"/>
      <c r="G1205" s="228"/>
      <c r="H1205" s="228"/>
      <c r="I1205" s="228"/>
      <c r="J1205" s="228"/>
      <c r="K1205" s="228"/>
      <c r="L1205" s="228"/>
      <c r="M1205" s="228"/>
      <c r="N1205" s="228"/>
      <c r="O1205" s="228"/>
      <c r="P1205" s="228"/>
      <c r="Q1205" s="228"/>
      <c r="R1205" s="228"/>
      <c r="S1205" s="226"/>
    </row>
    <row r="1206" spans="1:19" s="229" customFormat="1" x14ac:dyDescent="0.25">
      <c r="A1206" s="227"/>
      <c r="B1206" s="228"/>
      <c r="C1206" s="228"/>
      <c r="D1206" s="228"/>
      <c r="E1206" s="228"/>
      <c r="F1206" s="228"/>
      <c r="G1206" s="228"/>
      <c r="H1206" s="228"/>
      <c r="I1206" s="228"/>
      <c r="J1206" s="228"/>
      <c r="K1206" s="228"/>
      <c r="L1206" s="228"/>
      <c r="M1206" s="228"/>
      <c r="N1206" s="228"/>
      <c r="O1206" s="228"/>
      <c r="P1206" s="228"/>
      <c r="Q1206" s="228"/>
      <c r="R1206" s="228"/>
      <c r="S1206" s="226"/>
    </row>
    <row r="1207" spans="1:19" s="229" customFormat="1" x14ac:dyDescent="0.25">
      <c r="A1207" s="227"/>
      <c r="B1207" s="228"/>
      <c r="C1207" s="228"/>
      <c r="D1207" s="228"/>
      <c r="E1207" s="228"/>
      <c r="F1207" s="228"/>
      <c r="G1207" s="228"/>
      <c r="H1207" s="228"/>
      <c r="I1207" s="228"/>
      <c r="J1207" s="228"/>
      <c r="K1207" s="228"/>
      <c r="L1207" s="228"/>
      <c r="M1207" s="228"/>
      <c r="N1207" s="228"/>
      <c r="O1207" s="228"/>
      <c r="P1207" s="228"/>
      <c r="Q1207" s="228"/>
      <c r="R1207" s="228"/>
      <c r="S1207" s="226"/>
    </row>
    <row r="1208" spans="1:19" s="229" customFormat="1" x14ac:dyDescent="0.25">
      <c r="A1208" s="227"/>
      <c r="B1208" s="228"/>
      <c r="C1208" s="228"/>
      <c r="D1208" s="228"/>
      <c r="E1208" s="228"/>
      <c r="F1208" s="228"/>
      <c r="G1208" s="228"/>
      <c r="H1208" s="228"/>
      <c r="I1208" s="228"/>
      <c r="J1208" s="228"/>
      <c r="K1208" s="228"/>
      <c r="L1208" s="228"/>
      <c r="M1208" s="228"/>
      <c r="N1208" s="228"/>
      <c r="O1208" s="228"/>
      <c r="P1208" s="228"/>
      <c r="Q1208" s="228"/>
      <c r="R1208" s="228"/>
      <c r="S1208" s="226"/>
    </row>
    <row r="1209" spans="1:19" s="229" customFormat="1" x14ac:dyDescent="0.25">
      <c r="A1209" s="227"/>
      <c r="B1209" s="228"/>
      <c r="C1209" s="228"/>
      <c r="D1209" s="228"/>
      <c r="E1209" s="228"/>
      <c r="F1209" s="228"/>
      <c r="G1209" s="228"/>
      <c r="H1209" s="228"/>
      <c r="I1209" s="228"/>
      <c r="J1209" s="228"/>
      <c r="K1209" s="228"/>
      <c r="L1209" s="228"/>
      <c r="M1209" s="228"/>
      <c r="N1209" s="228"/>
      <c r="O1209" s="228"/>
      <c r="P1209" s="228"/>
      <c r="Q1209" s="228"/>
      <c r="R1209" s="228"/>
      <c r="S1209" s="226"/>
    </row>
    <row r="1210" spans="1:19" s="229" customFormat="1" x14ac:dyDescent="0.25">
      <c r="A1210" s="227"/>
      <c r="B1210" s="228"/>
      <c r="C1210" s="228"/>
      <c r="D1210" s="228"/>
      <c r="E1210" s="228"/>
      <c r="F1210" s="228"/>
      <c r="G1210" s="228"/>
      <c r="H1210" s="228"/>
      <c r="I1210" s="228"/>
      <c r="J1210" s="228"/>
      <c r="K1210" s="228"/>
      <c r="L1210" s="228"/>
      <c r="M1210" s="228"/>
      <c r="N1210" s="228"/>
      <c r="O1210" s="228"/>
      <c r="P1210" s="228"/>
      <c r="Q1210" s="228"/>
      <c r="R1210" s="228"/>
      <c r="S1210" s="226"/>
    </row>
    <row r="1211" spans="1:19" s="229" customFormat="1" x14ac:dyDescent="0.25">
      <c r="A1211" s="227"/>
      <c r="B1211" s="228"/>
      <c r="C1211" s="228"/>
      <c r="D1211" s="228"/>
      <c r="E1211" s="228"/>
      <c r="F1211" s="228"/>
      <c r="G1211" s="228"/>
      <c r="H1211" s="228"/>
      <c r="I1211" s="228"/>
      <c r="J1211" s="228"/>
      <c r="K1211" s="228"/>
      <c r="L1211" s="228"/>
      <c r="M1211" s="228"/>
      <c r="N1211" s="228"/>
      <c r="O1211" s="228"/>
      <c r="P1211" s="228"/>
      <c r="Q1211" s="228"/>
      <c r="R1211" s="228"/>
      <c r="S1211" s="226"/>
    </row>
    <row r="1212" spans="1:19" s="229" customFormat="1" x14ac:dyDescent="0.25">
      <c r="A1212" s="227"/>
      <c r="B1212" s="228"/>
      <c r="C1212" s="228"/>
      <c r="D1212" s="228"/>
      <c r="E1212" s="228"/>
      <c r="F1212" s="228"/>
      <c r="G1212" s="228"/>
      <c r="H1212" s="228"/>
      <c r="I1212" s="228"/>
      <c r="J1212" s="228"/>
      <c r="K1212" s="228"/>
      <c r="L1212" s="228"/>
      <c r="M1212" s="228"/>
      <c r="N1212" s="228"/>
      <c r="O1212" s="228"/>
      <c r="P1212" s="228"/>
      <c r="Q1212" s="228"/>
      <c r="R1212" s="228"/>
      <c r="S1212" s="226"/>
    </row>
    <row r="1213" spans="1:19" s="229" customFormat="1" x14ac:dyDescent="0.25">
      <c r="A1213" s="227"/>
      <c r="B1213" s="228"/>
      <c r="C1213" s="228"/>
      <c r="D1213" s="228"/>
      <c r="E1213" s="228"/>
      <c r="F1213" s="228"/>
      <c r="G1213" s="228"/>
      <c r="H1213" s="228"/>
      <c r="I1213" s="228"/>
      <c r="J1213" s="228"/>
      <c r="K1213" s="228"/>
      <c r="L1213" s="228"/>
      <c r="M1213" s="228"/>
      <c r="N1213" s="228"/>
      <c r="O1213" s="228"/>
      <c r="P1213" s="228"/>
      <c r="Q1213" s="228"/>
      <c r="R1213" s="228"/>
      <c r="S1213" s="226"/>
    </row>
    <row r="1214" spans="1:19" s="229" customFormat="1" x14ac:dyDescent="0.25">
      <c r="A1214" s="227"/>
      <c r="B1214" s="228"/>
      <c r="C1214" s="228"/>
      <c r="D1214" s="228"/>
      <c r="E1214" s="228"/>
      <c r="F1214" s="228"/>
      <c r="G1214" s="228"/>
      <c r="H1214" s="228"/>
      <c r="I1214" s="228"/>
      <c r="J1214" s="228"/>
      <c r="K1214" s="228"/>
      <c r="L1214" s="228"/>
      <c r="M1214" s="228"/>
      <c r="N1214" s="228"/>
      <c r="O1214" s="228"/>
      <c r="P1214" s="228"/>
      <c r="Q1214" s="228"/>
      <c r="R1214" s="228"/>
      <c r="S1214" s="226"/>
    </row>
    <row r="1215" spans="1:19" s="229" customFormat="1" x14ac:dyDescent="0.25">
      <c r="A1215" s="227"/>
      <c r="B1215" s="228"/>
      <c r="C1215" s="228"/>
      <c r="D1215" s="228"/>
      <c r="E1215" s="228"/>
      <c r="F1215" s="228"/>
      <c r="G1215" s="228"/>
      <c r="H1215" s="228"/>
      <c r="I1215" s="228"/>
      <c r="J1215" s="228"/>
      <c r="K1215" s="228"/>
      <c r="L1215" s="228"/>
      <c r="M1215" s="228"/>
      <c r="N1215" s="228"/>
      <c r="O1215" s="228"/>
      <c r="P1215" s="228"/>
      <c r="Q1215" s="228"/>
      <c r="R1215" s="228"/>
      <c r="S1215" s="226"/>
    </row>
    <row r="1216" spans="1:19" s="229" customFormat="1" x14ac:dyDescent="0.25">
      <c r="A1216" s="227"/>
      <c r="B1216" s="228"/>
      <c r="C1216" s="228"/>
      <c r="D1216" s="228"/>
      <c r="E1216" s="228"/>
      <c r="F1216" s="228"/>
      <c r="G1216" s="228"/>
      <c r="H1216" s="228"/>
      <c r="I1216" s="228"/>
      <c r="J1216" s="228"/>
      <c r="K1216" s="228"/>
      <c r="L1216" s="228"/>
      <c r="M1216" s="228"/>
      <c r="N1216" s="228"/>
      <c r="O1216" s="228"/>
      <c r="P1216" s="228"/>
      <c r="Q1216" s="228"/>
      <c r="R1216" s="228"/>
      <c r="S1216" s="226"/>
    </row>
    <row r="1217" spans="1:19" s="229" customFormat="1" x14ac:dyDescent="0.25">
      <c r="A1217" s="227"/>
      <c r="B1217" s="228"/>
      <c r="C1217" s="228"/>
      <c r="D1217" s="228"/>
      <c r="E1217" s="228"/>
      <c r="F1217" s="228"/>
      <c r="G1217" s="228"/>
      <c r="H1217" s="228"/>
      <c r="I1217" s="228"/>
      <c r="J1217" s="228"/>
      <c r="K1217" s="228"/>
      <c r="L1217" s="228"/>
      <c r="M1217" s="228"/>
      <c r="N1217" s="228"/>
      <c r="O1217" s="228"/>
      <c r="P1217" s="228"/>
      <c r="Q1217" s="228"/>
      <c r="R1217" s="228"/>
      <c r="S1217" s="226"/>
    </row>
    <row r="1218" spans="1:19" s="229" customFormat="1" x14ac:dyDescent="0.25">
      <c r="A1218" s="227"/>
      <c r="B1218" s="228"/>
      <c r="C1218" s="228"/>
      <c r="D1218" s="228"/>
      <c r="E1218" s="228"/>
      <c r="F1218" s="228"/>
      <c r="G1218" s="228"/>
      <c r="H1218" s="228"/>
      <c r="I1218" s="228"/>
      <c r="J1218" s="228"/>
      <c r="K1218" s="228"/>
      <c r="L1218" s="228"/>
      <c r="M1218" s="228"/>
      <c r="N1218" s="228"/>
      <c r="O1218" s="228"/>
      <c r="P1218" s="228"/>
      <c r="Q1218" s="228"/>
      <c r="R1218" s="228"/>
      <c r="S1218" s="226"/>
    </row>
    <row r="1219" spans="1:19" s="229" customFormat="1" x14ac:dyDescent="0.25">
      <c r="A1219" s="227"/>
      <c r="B1219" s="228"/>
      <c r="C1219" s="228"/>
      <c r="D1219" s="228"/>
      <c r="E1219" s="228"/>
      <c r="F1219" s="228"/>
      <c r="G1219" s="228"/>
      <c r="H1219" s="228"/>
      <c r="I1219" s="228"/>
      <c r="J1219" s="228"/>
      <c r="K1219" s="228"/>
      <c r="L1219" s="228"/>
      <c r="M1219" s="228"/>
      <c r="N1219" s="228"/>
      <c r="O1219" s="228"/>
      <c r="P1219" s="228"/>
      <c r="Q1219" s="228"/>
      <c r="R1219" s="228"/>
      <c r="S1219" s="226"/>
    </row>
    <row r="1220" spans="1:19" s="229" customFormat="1" x14ac:dyDescent="0.25">
      <c r="A1220" s="227"/>
      <c r="B1220" s="228"/>
      <c r="C1220" s="228"/>
      <c r="D1220" s="228"/>
      <c r="E1220" s="228"/>
      <c r="F1220" s="228"/>
      <c r="G1220" s="228"/>
      <c r="H1220" s="228"/>
      <c r="I1220" s="228"/>
      <c r="J1220" s="228"/>
      <c r="K1220" s="228"/>
      <c r="L1220" s="228"/>
      <c r="M1220" s="228"/>
      <c r="N1220" s="228"/>
      <c r="O1220" s="228"/>
      <c r="P1220" s="228"/>
      <c r="Q1220" s="228"/>
      <c r="R1220" s="228"/>
      <c r="S1220" s="226"/>
    </row>
    <row r="1221" spans="1:19" s="229" customFormat="1" x14ac:dyDescent="0.25">
      <c r="A1221" s="227"/>
      <c r="B1221" s="228"/>
      <c r="C1221" s="228"/>
      <c r="D1221" s="228"/>
      <c r="E1221" s="228"/>
      <c r="F1221" s="228"/>
      <c r="G1221" s="228"/>
      <c r="H1221" s="228"/>
      <c r="I1221" s="228"/>
      <c r="J1221" s="228"/>
      <c r="K1221" s="228"/>
      <c r="L1221" s="228"/>
      <c r="M1221" s="228"/>
      <c r="N1221" s="228"/>
      <c r="O1221" s="228"/>
      <c r="P1221" s="228"/>
      <c r="Q1221" s="228"/>
      <c r="R1221" s="228"/>
      <c r="S1221" s="226"/>
    </row>
    <row r="1222" spans="1:19" s="229" customFormat="1" x14ac:dyDescent="0.25">
      <c r="A1222" s="227"/>
      <c r="B1222" s="228"/>
      <c r="C1222" s="228"/>
      <c r="D1222" s="228"/>
      <c r="E1222" s="228"/>
      <c r="F1222" s="228"/>
      <c r="G1222" s="228"/>
      <c r="H1222" s="228"/>
      <c r="I1222" s="228"/>
      <c r="J1222" s="228"/>
      <c r="K1222" s="228"/>
      <c r="L1222" s="228"/>
      <c r="M1222" s="228"/>
      <c r="N1222" s="228"/>
      <c r="O1222" s="228"/>
      <c r="P1222" s="228"/>
      <c r="Q1222" s="228"/>
      <c r="R1222" s="228"/>
      <c r="S1222" s="226"/>
    </row>
    <row r="1223" spans="1:19" s="229" customFormat="1" x14ac:dyDescent="0.25">
      <c r="A1223" s="227"/>
      <c r="B1223" s="228"/>
      <c r="C1223" s="228"/>
      <c r="D1223" s="228"/>
      <c r="E1223" s="228"/>
      <c r="F1223" s="228"/>
      <c r="G1223" s="228"/>
      <c r="H1223" s="228"/>
      <c r="I1223" s="228"/>
      <c r="J1223" s="228"/>
      <c r="K1223" s="228"/>
      <c r="L1223" s="228"/>
      <c r="M1223" s="228"/>
      <c r="N1223" s="228"/>
      <c r="O1223" s="228"/>
      <c r="P1223" s="228"/>
      <c r="Q1223" s="228"/>
      <c r="R1223" s="228"/>
      <c r="S1223" s="226"/>
    </row>
    <row r="1224" spans="1:19" s="229" customFormat="1" x14ac:dyDescent="0.25">
      <c r="A1224" s="227"/>
      <c r="B1224" s="228"/>
      <c r="C1224" s="228"/>
      <c r="D1224" s="228"/>
      <c r="E1224" s="228"/>
      <c r="F1224" s="228"/>
      <c r="G1224" s="228"/>
      <c r="H1224" s="228"/>
      <c r="I1224" s="228"/>
      <c r="J1224" s="228"/>
      <c r="K1224" s="228"/>
      <c r="L1224" s="228"/>
      <c r="M1224" s="228"/>
      <c r="N1224" s="228"/>
      <c r="O1224" s="228"/>
      <c r="P1224" s="228"/>
      <c r="Q1224" s="228"/>
      <c r="R1224" s="228"/>
      <c r="S1224" s="226"/>
    </row>
    <row r="1225" spans="1:19" s="229" customFormat="1" x14ac:dyDescent="0.25">
      <c r="A1225" s="227"/>
      <c r="B1225" s="228"/>
      <c r="C1225" s="228"/>
      <c r="D1225" s="228"/>
      <c r="E1225" s="228"/>
      <c r="F1225" s="228"/>
      <c r="G1225" s="228"/>
      <c r="H1225" s="228"/>
      <c r="I1225" s="228"/>
      <c r="J1225" s="228"/>
      <c r="K1225" s="228"/>
      <c r="L1225" s="228"/>
      <c r="M1225" s="228"/>
      <c r="N1225" s="228"/>
      <c r="O1225" s="228"/>
      <c r="P1225" s="228"/>
      <c r="Q1225" s="228"/>
      <c r="R1225" s="228"/>
      <c r="S1225" s="226"/>
    </row>
    <row r="1226" spans="1:19" s="229" customFormat="1" x14ac:dyDescent="0.25">
      <c r="A1226" s="227"/>
      <c r="B1226" s="228"/>
      <c r="C1226" s="228"/>
      <c r="D1226" s="228"/>
      <c r="E1226" s="228"/>
      <c r="F1226" s="228"/>
      <c r="G1226" s="228"/>
      <c r="H1226" s="228"/>
      <c r="I1226" s="228"/>
      <c r="J1226" s="228"/>
      <c r="K1226" s="228"/>
      <c r="L1226" s="228"/>
      <c r="M1226" s="228"/>
      <c r="N1226" s="228"/>
      <c r="O1226" s="228"/>
      <c r="P1226" s="228"/>
      <c r="Q1226" s="228"/>
      <c r="R1226" s="228"/>
      <c r="S1226" s="226"/>
    </row>
    <row r="1227" spans="1:19" s="229" customFormat="1" x14ac:dyDescent="0.25">
      <c r="A1227" s="227"/>
      <c r="B1227" s="228"/>
      <c r="C1227" s="228"/>
      <c r="D1227" s="228"/>
      <c r="E1227" s="228"/>
      <c r="F1227" s="228"/>
      <c r="G1227" s="228"/>
      <c r="H1227" s="228"/>
      <c r="I1227" s="228"/>
      <c r="J1227" s="228"/>
      <c r="K1227" s="228"/>
      <c r="L1227" s="228"/>
      <c r="M1227" s="228"/>
      <c r="N1227" s="228"/>
      <c r="O1227" s="228"/>
      <c r="P1227" s="228"/>
      <c r="Q1227" s="228"/>
      <c r="R1227" s="228"/>
      <c r="S1227" s="226"/>
    </row>
    <row r="1228" spans="1:19" s="229" customFormat="1" x14ac:dyDescent="0.25">
      <c r="A1228" s="227"/>
      <c r="B1228" s="228"/>
      <c r="C1228" s="228"/>
      <c r="D1228" s="228"/>
      <c r="E1228" s="228"/>
      <c r="F1228" s="228"/>
      <c r="G1228" s="228"/>
      <c r="H1228" s="228"/>
      <c r="I1228" s="228"/>
      <c r="J1228" s="228"/>
      <c r="K1228" s="228"/>
      <c r="L1228" s="228"/>
      <c r="M1228" s="228"/>
      <c r="N1228" s="228"/>
      <c r="O1228" s="228"/>
      <c r="P1228" s="228"/>
      <c r="Q1228" s="228"/>
      <c r="R1228" s="228"/>
      <c r="S1228" s="226"/>
    </row>
    <row r="1229" spans="1:19" s="229" customFormat="1" x14ac:dyDescent="0.25">
      <c r="A1229" s="227"/>
      <c r="B1229" s="228"/>
      <c r="C1229" s="228"/>
      <c r="D1229" s="228"/>
      <c r="E1229" s="228"/>
      <c r="F1229" s="228"/>
      <c r="G1229" s="228"/>
      <c r="H1229" s="228"/>
      <c r="I1229" s="228"/>
      <c r="J1229" s="228"/>
      <c r="K1229" s="228"/>
      <c r="L1229" s="228"/>
      <c r="M1229" s="228"/>
      <c r="N1229" s="228"/>
      <c r="O1229" s="228"/>
      <c r="P1229" s="228"/>
      <c r="Q1229" s="228"/>
      <c r="R1229" s="228"/>
      <c r="S1229" s="226"/>
    </row>
    <row r="1230" spans="1:19" s="229" customFormat="1" x14ac:dyDescent="0.25">
      <c r="A1230" s="227"/>
      <c r="B1230" s="228"/>
      <c r="C1230" s="228"/>
      <c r="D1230" s="228"/>
      <c r="E1230" s="228"/>
      <c r="F1230" s="228"/>
      <c r="G1230" s="228"/>
      <c r="H1230" s="228"/>
      <c r="I1230" s="228"/>
      <c r="J1230" s="228"/>
      <c r="K1230" s="228"/>
      <c r="L1230" s="228"/>
      <c r="M1230" s="228"/>
      <c r="N1230" s="228"/>
      <c r="O1230" s="228"/>
      <c r="P1230" s="228"/>
      <c r="Q1230" s="228"/>
      <c r="R1230" s="228"/>
      <c r="S1230" s="226"/>
    </row>
    <row r="1231" spans="1:19" s="229" customFormat="1" x14ac:dyDescent="0.25">
      <c r="A1231" s="227"/>
      <c r="B1231" s="228"/>
      <c r="C1231" s="228"/>
      <c r="D1231" s="228"/>
      <c r="E1231" s="228"/>
      <c r="F1231" s="228"/>
      <c r="G1231" s="228"/>
      <c r="H1231" s="228"/>
      <c r="I1231" s="228"/>
      <c r="J1231" s="228"/>
      <c r="K1231" s="228"/>
      <c r="L1231" s="228"/>
      <c r="M1231" s="228"/>
      <c r="N1231" s="228"/>
      <c r="O1231" s="228"/>
      <c r="P1231" s="228"/>
      <c r="Q1231" s="228"/>
      <c r="R1231" s="228"/>
      <c r="S1231" s="226"/>
    </row>
    <row r="1232" spans="1:19" s="229" customFormat="1" x14ac:dyDescent="0.25">
      <c r="A1232" s="227"/>
      <c r="B1232" s="228"/>
      <c r="C1232" s="228"/>
      <c r="D1232" s="228"/>
      <c r="E1232" s="228"/>
      <c r="F1232" s="228"/>
      <c r="G1232" s="228"/>
      <c r="H1232" s="228"/>
      <c r="I1232" s="228"/>
      <c r="J1232" s="228"/>
      <c r="K1232" s="228"/>
      <c r="L1232" s="228"/>
      <c r="M1232" s="228"/>
      <c r="N1232" s="228"/>
      <c r="O1232" s="228"/>
      <c r="P1232" s="228"/>
      <c r="Q1232" s="228"/>
      <c r="R1232" s="228"/>
      <c r="S1232" s="226"/>
    </row>
    <row r="1233" spans="1:19" s="229" customFormat="1" x14ac:dyDescent="0.25">
      <c r="A1233" s="227"/>
      <c r="B1233" s="228"/>
      <c r="C1233" s="228"/>
      <c r="D1233" s="228"/>
      <c r="E1233" s="228"/>
      <c r="F1233" s="228"/>
      <c r="G1233" s="228"/>
      <c r="H1233" s="228"/>
      <c r="I1233" s="228"/>
      <c r="J1233" s="228"/>
      <c r="K1233" s="228"/>
      <c r="L1233" s="228"/>
      <c r="M1233" s="228"/>
      <c r="N1233" s="228"/>
      <c r="O1233" s="228"/>
      <c r="P1233" s="228"/>
      <c r="Q1233" s="228"/>
      <c r="R1233" s="228"/>
      <c r="S1233" s="226"/>
    </row>
    <row r="1234" spans="1:19" s="229" customFormat="1" x14ac:dyDescent="0.25">
      <c r="A1234" s="227"/>
      <c r="B1234" s="228"/>
      <c r="C1234" s="228"/>
      <c r="D1234" s="228"/>
      <c r="E1234" s="228"/>
      <c r="F1234" s="228"/>
      <c r="G1234" s="228"/>
      <c r="H1234" s="228"/>
      <c r="I1234" s="228"/>
      <c r="J1234" s="228"/>
      <c r="K1234" s="228"/>
      <c r="L1234" s="228"/>
      <c r="M1234" s="228"/>
      <c r="N1234" s="228"/>
      <c r="O1234" s="228"/>
      <c r="P1234" s="228"/>
      <c r="Q1234" s="228"/>
      <c r="R1234" s="228"/>
      <c r="S1234" s="226"/>
    </row>
    <row r="1235" spans="1:19" s="229" customFormat="1" x14ac:dyDescent="0.25">
      <c r="A1235" s="227"/>
      <c r="B1235" s="228"/>
      <c r="C1235" s="228"/>
      <c r="D1235" s="228"/>
      <c r="E1235" s="228"/>
      <c r="F1235" s="228"/>
      <c r="G1235" s="228"/>
      <c r="H1235" s="228"/>
      <c r="I1235" s="228"/>
      <c r="J1235" s="228"/>
      <c r="K1235" s="228"/>
      <c r="L1235" s="228"/>
      <c r="M1235" s="228"/>
      <c r="N1235" s="228"/>
      <c r="O1235" s="228"/>
      <c r="P1235" s="228"/>
      <c r="Q1235" s="228"/>
      <c r="R1235" s="228"/>
      <c r="S1235" s="226"/>
    </row>
    <row r="1236" spans="1:19" s="229" customFormat="1" x14ac:dyDescent="0.25">
      <c r="A1236" s="227"/>
      <c r="B1236" s="228"/>
      <c r="C1236" s="228"/>
      <c r="D1236" s="228"/>
      <c r="E1236" s="228"/>
      <c r="F1236" s="228"/>
      <c r="G1236" s="228"/>
      <c r="H1236" s="228"/>
      <c r="I1236" s="228"/>
      <c r="J1236" s="228"/>
      <c r="K1236" s="228"/>
      <c r="L1236" s="228"/>
      <c r="M1236" s="228"/>
      <c r="N1236" s="228"/>
      <c r="O1236" s="228"/>
      <c r="P1236" s="228"/>
      <c r="Q1236" s="228"/>
      <c r="R1236" s="228"/>
      <c r="S1236" s="226"/>
    </row>
    <row r="1237" spans="1:19" s="229" customFormat="1" x14ac:dyDescent="0.25">
      <c r="A1237" s="227"/>
      <c r="B1237" s="228"/>
      <c r="C1237" s="228"/>
      <c r="D1237" s="228"/>
      <c r="E1237" s="228"/>
      <c r="F1237" s="228"/>
      <c r="G1237" s="228"/>
      <c r="H1237" s="228"/>
      <c r="I1237" s="228"/>
      <c r="J1237" s="228"/>
      <c r="K1237" s="228"/>
      <c r="L1237" s="228"/>
      <c r="M1237" s="228"/>
      <c r="N1237" s="228"/>
      <c r="O1237" s="228"/>
      <c r="P1237" s="228"/>
      <c r="Q1237" s="228"/>
      <c r="R1237" s="228"/>
      <c r="S1237" s="226"/>
    </row>
    <row r="1238" spans="1:19" s="229" customFormat="1" x14ac:dyDescent="0.25">
      <c r="A1238" s="227"/>
      <c r="B1238" s="228"/>
      <c r="C1238" s="228"/>
      <c r="D1238" s="228"/>
      <c r="E1238" s="228"/>
      <c r="F1238" s="228"/>
      <c r="G1238" s="228"/>
      <c r="H1238" s="228"/>
      <c r="I1238" s="228"/>
      <c r="J1238" s="228"/>
      <c r="K1238" s="228"/>
      <c r="L1238" s="228"/>
      <c r="M1238" s="228"/>
      <c r="N1238" s="228"/>
      <c r="O1238" s="228"/>
      <c r="P1238" s="228"/>
      <c r="Q1238" s="228"/>
      <c r="R1238" s="228"/>
      <c r="S1238" s="226"/>
    </row>
    <row r="1239" spans="1:19" s="229" customFormat="1" x14ac:dyDescent="0.25">
      <c r="A1239" s="227"/>
      <c r="B1239" s="228"/>
      <c r="C1239" s="228"/>
      <c r="D1239" s="228"/>
      <c r="E1239" s="228"/>
      <c r="F1239" s="228"/>
      <c r="G1239" s="228"/>
      <c r="H1239" s="228"/>
      <c r="I1239" s="228"/>
      <c r="J1239" s="228"/>
      <c r="K1239" s="228"/>
      <c r="L1239" s="228"/>
      <c r="M1239" s="228"/>
      <c r="N1239" s="228"/>
      <c r="O1239" s="228"/>
      <c r="P1239" s="228"/>
      <c r="Q1239" s="228"/>
      <c r="R1239" s="228"/>
      <c r="S1239" s="226"/>
    </row>
    <row r="1240" spans="1:19" s="229" customFormat="1" x14ac:dyDescent="0.25">
      <c r="A1240" s="227"/>
      <c r="B1240" s="228"/>
      <c r="C1240" s="228"/>
      <c r="D1240" s="228"/>
      <c r="E1240" s="228"/>
      <c r="F1240" s="228"/>
      <c r="G1240" s="228"/>
      <c r="H1240" s="228"/>
      <c r="I1240" s="228"/>
      <c r="J1240" s="228"/>
      <c r="K1240" s="228"/>
      <c r="L1240" s="228"/>
      <c r="M1240" s="228"/>
      <c r="N1240" s="228"/>
      <c r="O1240" s="228"/>
      <c r="P1240" s="228"/>
      <c r="Q1240" s="228"/>
      <c r="R1240" s="228"/>
      <c r="S1240" s="226"/>
    </row>
    <row r="1241" spans="1:19" s="229" customFormat="1" x14ac:dyDescent="0.25">
      <c r="A1241" s="227"/>
      <c r="B1241" s="228"/>
      <c r="C1241" s="228"/>
      <c r="D1241" s="228"/>
      <c r="E1241" s="228"/>
      <c r="F1241" s="228"/>
      <c r="G1241" s="228"/>
      <c r="H1241" s="228"/>
      <c r="I1241" s="228"/>
      <c r="J1241" s="228"/>
      <c r="K1241" s="228"/>
      <c r="L1241" s="228"/>
      <c r="M1241" s="228"/>
      <c r="N1241" s="228"/>
      <c r="O1241" s="228"/>
      <c r="P1241" s="228"/>
      <c r="Q1241" s="228"/>
      <c r="R1241" s="228"/>
      <c r="S1241" s="226"/>
    </row>
    <row r="1242" spans="1:19" s="229" customFormat="1" x14ac:dyDescent="0.25">
      <c r="A1242" s="227"/>
      <c r="B1242" s="228"/>
      <c r="C1242" s="228"/>
      <c r="D1242" s="228"/>
      <c r="E1242" s="228"/>
      <c r="F1242" s="228"/>
      <c r="G1242" s="228"/>
      <c r="H1242" s="228"/>
      <c r="I1242" s="228"/>
      <c r="J1242" s="228"/>
      <c r="K1242" s="228"/>
      <c r="L1242" s="228"/>
      <c r="M1242" s="228"/>
      <c r="N1242" s="228"/>
      <c r="O1242" s="228"/>
      <c r="P1242" s="228"/>
      <c r="Q1242" s="228"/>
      <c r="R1242" s="228"/>
      <c r="S1242" s="226"/>
    </row>
    <row r="1243" spans="1:19" s="229" customFormat="1" x14ac:dyDescent="0.25">
      <c r="A1243" s="227"/>
      <c r="B1243" s="228"/>
      <c r="C1243" s="228"/>
      <c r="D1243" s="228"/>
      <c r="E1243" s="228"/>
      <c r="F1243" s="228"/>
      <c r="G1243" s="228"/>
      <c r="H1243" s="228"/>
      <c r="I1243" s="228"/>
      <c r="J1243" s="228"/>
      <c r="K1243" s="228"/>
      <c r="L1243" s="228"/>
      <c r="M1243" s="228"/>
      <c r="N1243" s="228"/>
      <c r="O1243" s="228"/>
      <c r="P1243" s="228"/>
      <c r="Q1243" s="228"/>
      <c r="R1243" s="228"/>
      <c r="S1243" s="226"/>
    </row>
    <row r="1244" spans="1:19" s="229" customFormat="1" x14ac:dyDescent="0.25">
      <c r="A1244" s="227"/>
      <c r="B1244" s="228"/>
      <c r="C1244" s="228"/>
      <c r="D1244" s="228"/>
      <c r="E1244" s="228"/>
      <c r="F1244" s="228"/>
      <c r="G1244" s="228"/>
      <c r="H1244" s="228"/>
      <c r="I1244" s="228"/>
      <c r="J1244" s="228"/>
      <c r="K1244" s="228"/>
      <c r="L1244" s="228"/>
      <c r="M1244" s="228"/>
      <c r="N1244" s="228"/>
      <c r="O1244" s="228"/>
      <c r="P1244" s="228"/>
      <c r="Q1244" s="228"/>
      <c r="R1244" s="228"/>
      <c r="S1244" s="226"/>
    </row>
    <row r="1245" spans="1:19" s="229" customFormat="1" x14ac:dyDescent="0.25">
      <c r="A1245" s="227"/>
      <c r="B1245" s="228"/>
      <c r="C1245" s="228"/>
      <c r="D1245" s="228"/>
      <c r="E1245" s="228"/>
      <c r="F1245" s="228"/>
      <c r="G1245" s="228"/>
      <c r="H1245" s="228"/>
      <c r="I1245" s="228"/>
      <c r="J1245" s="228"/>
      <c r="K1245" s="228"/>
      <c r="L1245" s="228"/>
      <c r="M1245" s="228"/>
      <c r="N1245" s="228"/>
      <c r="O1245" s="228"/>
      <c r="P1245" s="228"/>
      <c r="Q1245" s="228"/>
      <c r="R1245" s="228"/>
      <c r="S1245" s="226"/>
    </row>
    <row r="1246" spans="1:19" s="229" customFormat="1" x14ac:dyDescent="0.25">
      <c r="A1246" s="227"/>
      <c r="B1246" s="228"/>
      <c r="C1246" s="228"/>
      <c r="D1246" s="228"/>
      <c r="E1246" s="228"/>
      <c r="F1246" s="228"/>
      <c r="G1246" s="228"/>
      <c r="H1246" s="228"/>
      <c r="I1246" s="228"/>
      <c r="J1246" s="228"/>
      <c r="K1246" s="228"/>
      <c r="L1246" s="228"/>
      <c r="M1246" s="228"/>
      <c r="N1246" s="228"/>
      <c r="O1246" s="228"/>
      <c r="P1246" s="228"/>
      <c r="Q1246" s="228"/>
      <c r="R1246" s="228"/>
      <c r="S1246" s="226"/>
    </row>
    <row r="1247" spans="1:19" s="229" customFormat="1" x14ac:dyDescent="0.25">
      <c r="A1247" s="227"/>
      <c r="B1247" s="228"/>
      <c r="C1247" s="228"/>
      <c r="D1247" s="228"/>
      <c r="E1247" s="228"/>
      <c r="F1247" s="228"/>
      <c r="G1247" s="228"/>
      <c r="H1247" s="228"/>
      <c r="I1247" s="228"/>
      <c r="J1247" s="228"/>
      <c r="K1247" s="228"/>
      <c r="L1247" s="228"/>
      <c r="M1247" s="228"/>
      <c r="N1247" s="228"/>
      <c r="O1247" s="228"/>
      <c r="P1247" s="228"/>
      <c r="Q1247" s="228"/>
      <c r="R1247" s="228"/>
      <c r="S1247" s="226"/>
    </row>
    <row r="1248" spans="1:19" s="229" customFormat="1" x14ac:dyDescent="0.25">
      <c r="A1248" s="227"/>
      <c r="B1248" s="228"/>
      <c r="C1248" s="228"/>
      <c r="D1248" s="228"/>
      <c r="E1248" s="228"/>
      <c r="F1248" s="228"/>
      <c r="G1248" s="228"/>
      <c r="H1248" s="228"/>
      <c r="I1248" s="228"/>
      <c r="J1248" s="228"/>
      <c r="K1248" s="228"/>
      <c r="L1248" s="228"/>
      <c r="M1248" s="228"/>
      <c r="N1248" s="228"/>
      <c r="O1248" s="228"/>
      <c r="P1248" s="228"/>
      <c r="Q1248" s="228"/>
      <c r="R1248" s="228"/>
      <c r="S1248" s="226"/>
    </row>
    <row r="1249" spans="1:19" s="229" customFormat="1" x14ac:dyDescent="0.25">
      <c r="A1249" s="227"/>
      <c r="B1249" s="228"/>
      <c r="C1249" s="228"/>
      <c r="D1249" s="228"/>
      <c r="E1249" s="228"/>
      <c r="F1249" s="228"/>
      <c r="G1249" s="228"/>
      <c r="H1249" s="228"/>
      <c r="I1249" s="228"/>
      <c r="J1249" s="228"/>
      <c r="K1249" s="228"/>
      <c r="L1249" s="228"/>
      <c r="M1249" s="228"/>
      <c r="N1249" s="228"/>
      <c r="O1249" s="228"/>
      <c r="P1249" s="228"/>
      <c r="Q1249" s="228"/>
      <c r="R1249" s="228"/>
      <c r="S1249" s="226"/>
    </row>
    <row r="1250" spans="1:19" s="229" customFormat="1" x14ac:dyDescent="0.25">
      <c r="A1250" s="227"/>
      <c r="B1250" s="228"/>
      <c r="C1250" s="228"/>
      <c r="D1250" s="228"/>
      <c r="E1250" s="228"/>
      <c r="F1250" s="228"/>
      <c r="G1250" s="228"/>
      <c r="H1250" s="228"/>
      <c r="I1250" s="228"/>
      <c r="J1250" s="228"/>
      <c r="K1250" s="228"/>
      <c r="L1250" s="228"/>
      <c r="M1250" s="228"/>
      <c r="N1250" s="228"/>
      <c r="O1250" s="228"/>
      <c r="P1250" s="228"/>
      <c r="Q1250" s="228"/>
      <c r="R1250" s="228"/>
      <c r="S1250" s="226"/>
    </row>
    <row r="1251" spans="1:19" s="229" customFormat="1" x14ac:dyDescent="0.25">
      <c r="A1251" s="227"/>
      <c r="B1251" s="228"/>
      <c r="C1251" s="228"/>
      <c r="D1251" s="228"/>
      <c r="E1251" s="228"/>
      <c r="F1251" s="228"/>
      <c r="G1251" s="228"/>
      <c r="H1251" s="228"/>
      <c r="I1251" s="228"/>
      <c r="J1251" s="228"/>
      <c r="K1251" s="228"/>
      <c r="L1251" s="228"/>
      <c r="M1251" s="228"/>
      <c r="N1251" s="228"/>
      <c r="O1251" s="228"/>
      <c r="P1251" s="228"/>
      <c r="Q1251" s="228"/>
      <c r="R1251" s="228"/>
      <c r="S1251" s="226"/>
    </row>
    <row r="1252" spans="1:19" s="229" customFormat="1" x14ac:dyDescent="0.25">
      <c r="A1252" s="227"/>
      <c r="B1252" s="228"/>
      <c r="C1252" s="228"/>
      <c r="D1252" s="228"/>
      <c r="E1252" s="228"/>
      <c r="F1252" s="228"/>
      <c r="G1252" s="228"/>
      <c r="H1252" s="228"/>
      <c r="I1252" s="228"/>
      <c r="J1252" s="228"/>
      <c r="K1252" s="228"/>
      <c r="L1252" s="228"/>
      <c r="M1252" s="228"/>
      <c r="N1252" s="228"/>
      <c r="O1252" s="228"/>
      <c r="P1252" s="228"/>
      <c r="Q1252" s="228"/>
      <c r="R1252" s="228"/>
      <c r="S1252" s="226"/>
    </row>
    <row r="1253" spans="1:19" s="229" customFormat="1" x14ac:dyDescent="0.25">
      <c r="A1253" s="227"/>
      <c r="B1253" s="228"/>
      <c r="C1253" s="228"/>
      <c r="D1253" s="228"/>
      <c r="E1253" s="228"/>
      <c r="F1253" s="228"/>
      <c r="G1253" s="228"/>
      <c r="H1253" s="228"/>
      <c r="I1253" s="228"/>
      <c r="J1253" s="228"/>
      <c r="K1253" s="228"/>
      <c r="L1253" s="228"/>
      <c r="M1253" s="228"/>
      <c r="N1253" s="228"/>
      <c r="O1253" s="228"/>
      <c r="P1253" s="228"/>
      <c r="Q1253" s="228"/>
      <c r="R1253" s="228"/>
      <c r="S1253" s="226"/>
    </row>
    <row r="1254" spans="1:19" s="229" customFormat="1" x14ac:dyDescent="0.25">
      <c r="A1254" s="227"/>
      <c r="B1254" s="228"/>
      <c r="C1254" s="228"/>
      <c r="D1254" s="228"/>
      <c r="E1254" s="228"/>
      <c r="F1254" s="228"/>
      <c r="G1254" s="228"/>
      <c r="H1254" s="228"/>
      <c r="I1254" s="228"/>
      <c r="J1254" s="228"/>
      <c r="K1254" s="228"/>
      <c r="L1254" s="228"/>
      <c r="M1254" s="228"/>
      <c r="N1254" s="228"/>
      <c r="O1254" s="228"/>
      <c r="P1254" s="228"/>
      <c r="Q1254" s="228"/>
      <c r="R1254" s="228"/>
      <c r="S1254" s="226"/>
    </row>
    <row r="1255" spans="1:19" s="229" customFormat="1" x14ac:dyDescent="0.25">
      <c r="A1255" s="227"/>
      <c r="B1255" s="228"/>
      <c r="C1255" s="228"/>
      <c r="D1255" s="228"/>
      <c r="E1255" s="228"/>
      <c r="F1255" s="228"/>
      <c r="G1255" s="228"/>
      <c r="H1255" s="228"/>
      <c r="I1255" s="228"/>
      <c r="J1255" s="228"/>
      <c r="K1255" s="228"/>
      <c r="L1255" s="228"/>
      <c r="M1255" s="228"/>
      <c r="N1255" s="228"/>
      <c r="O1255" s="228"/>
      <c r="P1255" s="228"/>
      <c r="Q1255" s="228"/>
      <c r="R1255" s="228"/>
      <c r="S1255" s="226"/>
    </row>
    <row r="1256" spans="1:19" s="229" customFormat="1" x14ac:dyDescent="0.25">
      <c r="A1256" s="227"/>
      <c r="B1256" s="228"/>
      <c r="C1256" s="228"/>
      <c r="D1256" s="228"/>
      <c r="E1256" s="228"/>
      <c r="F1256" s="228"/>
      <c r="G1256" s="228"/>
      <c r="H1256" s="228"/>
      <c r="I1256" s="228"/>
      <c r="J1256" s="228"/>
      <c r="K1256" s="228"/>
      <c r="L1256" s="228"/>
      <c r="M1256" s="228"/>
      <c r="N1256" s="228"/>
      <c r="O1256" s="228"/>
      <c r="P1256" s="228"/>
      <c r="Q1256" s="228"/>
      <c r="R1256" s="228"/>
      <c r="S1256" s="226"/>
    </row>
    <row r="1257" spans="1:19" s="229" customFormat="1" x14ac:dyDescent="0.25">
      <c r="A1257" s="227"/>
      <c r="B1257" s="228"/>
      <c r="C1257" s="228"/>
      <c r="D1257" s="228"/>
      <c r="E1257" s="228"/>
      <c r="F1257" s="228"/>
      <c r="G1257" s="228"/>
      <c r="H1257" s="228"/>
      <c r="I1257" s="228"/>
      <c r="J1257" s="228"/>
      <c r="K1257" s="228"/>
      <c r="L1257" s="228"/>
      <c r="M1257" s="228"/>
      <c r="N1257" s="228"/>
      <c r="O1257" s="228"/>
      <c r="P1257" s="228"/>
      <c r="Q1257" s="228"/>
      <c r="R1257" s="228"/>
      <c r="S1257" s="226"/>
    </row>
    <row r="1258" spans="1:19" s="229" customFormat="1" x14ac:dyDescent="0.25">
      <c r="A1258" s="227"/>
      <c r="B1258" s="228"/>
      <c r="C1258" s="228"/>
      <c r="D1258" s="228"/>
      <c r="E1258" s="228"/>
      <c r="F1258" s="228"/>
      <c r="G1258" s="228"/>
      <c r="H1258" s="228"/>
      <c r="I1258" s="228"/>
      <c r="J1258" s="228"/>
      <c r="K1258" s="228"/>
      <c r="L1258" s="228"/>
      <c r="M1258" s="228"/>
      <c r="N1258" s="228"/>
      <c r="O1258" s="228"/>
      <c r="P1258" s="228"/>
      <c r="Q1258" s="228"/>
      <c r="R1258" s="228"/>
      <c r="S1258" s="226"/>
    </row>
    <row r="1259" spans="1:19" s="229" customFormat="1" x14ac:dyDescent="0.25">
      <c r="A1259" s="227"/>
      <c r="B1259" s="228"/>
      <c r="C1259" s="228"/>
      <c r="D1259" s="228"/>
      <c r="E1259" s="228"/>
      <c r="F1259" s="228"/>
      <c r="G1259" s="228"/>
      <c r="H1259" s="228"/>
      <c r="I1259" s="228"/>
      <c r="J1259" s="228"/>
      <c r="K1259" s="228"/>
      <c r="L1259" s="228"/>
      <c r="M1259" s="228"/>
      <c r="N1259" s="228"/>
      <c r="O1259" s="228"/>
      <c r="P1259" s="228"/>
      <c r="Q1259" s="228"/>
      <c r="R1259" s="228"/>
      <c r="S1259" s="226"/>
    </row>
    <row r="1260" spans="1:19" s="229" customFormat="1" x14ac:dyDescent="0.25">
      <c r="A1260" s="227"/>
      <c r="B1260" s="228"/>
      <c r="C1260" s="228"/>
      <c r="D1260" s="228"/>
      <c r="E1260" s="228"/>
      <c r="F1260" s="228"/>
      <c r="G1260" s="228"/>
      <c r="H1260" s="228"/>
      <c r="I1260" s="228"/>
      <c r="J1260" s="228"/>
      <c r="K1260" s="228"/>
      <c r="L1260" s="228"/>
      <c r="M1260" s="228"/>
      <c r="N1260" s="228"/>
      <c r="O1260" s="228"/>
      <c r="P1260" s="228"/>
      <c r="Q1260" s="228"/>
      <c r="R1260" s="228"/>
      <c r="S1260" s="226"/>
    </row>
    <row r="1261" spans="1:19" s="229" customFormat="1" x14ac:dyDescent="0.25">
      <c r="A1261" s="227"/>
      <c r="B1261" s="228"/>
      <c r="C1261" s="228"/>
      <c r="D1261" s="228"/>
      <c r="E1261" s="228"/>
      <c r="F1261" s="228"/>
      <c r="G1261" s="228"/>
      <c r="H1261" s="228"/>
      <c r="I1261" s="228"/>
      <c r="J1261" s="228"/>
      <c r="K1261" s="228"/>
      <c r="L1261" s="228"/>
      <c r="M1261" s="228"/>
      <c r="N1261" s="228"/>
      <c r="O1261" s="228"/>
      <c r="P1261" s="228"/>
      <c r="Q1261" s="228"/>
      <c r="R1261" s="228"/>
      <c r="S1261" s="226"/>
    </row>
    <row r="1262" spans="1:19" s="229" customFormat="1" x14ac:dyDescent="0.25">
      <c r="A1262" s="227"/>
      <c r="B1262" s="228"/>
      <c r="C1262" s="228"/>
      <c r="D1262" s="228"/>
      <c r="E1262" s="228"/>
      <c r="F1262" s="228"/>
      <c r="G1262" s="228"/>
      <c r="H1262" s="228"/>
      <c r="I1262" s="228"/>
      <c r="J1262" s="228"/>
      <c r="K1262" s="228"/>
      <c r="L1262" s="228"/>
      <c r="M1262" s="228"/>
      <c r="N1262" s="228"/>
      <c r="O1262" s="228"/>
      <c r="P1262" s="228"/>
      <c r="Q1262" s="228"/>
      <c r="R1262" s="228"/>
      <c r="S1262" s="226"/>
    </row>
    <row r="1263" spans="1:19" s="229" customFormat="1" x14ac:dyDescent="0.25">
      <c r="A1263" s="227"/>
      <c r="B1263" s="228"/>
      <c r="C1263" s="228"/>
      <c r="D1263" s="228"/>
      <c r="E1263" s="228"/>
      <c r="F1263" s="228"/>
      <c r="G1263" s="228"/>
      <c r="H1263" s="228"/>
      <c r="I1263" s="228"/>
      <c r="J1263" s="228"/>
      <c r="K1263" s="228"/>
      <c r="L1263" s="228"/>
      <c r="M1263" s="228"/>
      <c r="N1263" s="228"/>
      <c r="O1263" s="228"/>
      <c r="P1263" s="228"/>
      <c r="Q1263" s="228"/>
      <c r="R1263" s="228"/>
      <c r="S1263" s="226"/>
    </row>
    <row r="1264" spans="1:19" s="229" customFormat="1" x14ac:dyDescent="0.25">
      <c r="A1264" s="227"/>
      <c r="B1264" s="228"/>
      <c r="C1264" s="228"/>
      <c r="D1264" s="228"/>
      <c r="E1264" s="228"/>
      <c r="F1264" s="228"/>
      <c r="G1264" s="228"/>
      <c r="H1264" s="228"/>
      <c r="I1264" s="228"/>
      <c r="J1264" s="228"/>
      <c r="K1264" s="228"/>
      <c r="L1264" s="228"/>
      <c r="M1264" s="228"/>
      <c r="N1264" s="228"/>
      <c r="O1264" s="228"/>
      <c r="P1264" s="228"/>
      <c r="Q1264" s="228"/>
      <c r="R1264" s="228"/>
      <c r="S1264" s="226"/>
    </row>
    <row r="1265" spans="1:19" s="229" customFormat="1" x14ac:dyDescent="0.25">
      <c r="A1265" s="227"/>
      <c r="B1265" s="228"/>
      <c r="C1265" s="228"/>
      <c r="D1265" s="228"/>
      <c r="E1265" s="228"/>
      <c r="F1265" s="228"/>
      <c r="G1265" s="228"/>
      <c r="H1265" s="228"/>
      <c r="I1265" s="228"/>
      <c r="J1265" s="228"/>
      <c r="K1265" s="228"/>
      <c r="L1265" s="228"/>
      <c r="M1265" s="228"/>
      <c r="N1265" s="228"/>
      <c r="O1265" s="228"/>
      <c r="P1265" s="228"/>
      <c r="Q1265" s="228"/>
      <c r="R1265" s="228"/>
      <c r="S1265" s="226"/>
    </row>
    <row r="1266" spans="1:19" s="229" customFormat="1" x14ac:dyDescent="0.25">
      <c r="A1266" s="227"/>
      <c r="B1266" s="228"/>
      <c r="C1266" s="228"/>
      <c r="D1266" s="228"/>
      <c r="E1266" s="228"/>
      <c r="F1266" s="228"/>
      <c r="G1266" s="228"/>
      <c r="H1266" s="228"/>
      <c r="I1266" s="228"/>
      <c r="J1266" s="228"/>
      <c r="K1266" s="228"/>
      <c r="L1266" s="228"/>
      <c r="M1266" s="228"/>
      <c r="N1266" s="228"/>
      <c r="O1266" s="228"/>
      <c r="P1266" s="228"/>
      <c r="Q1266" s="228"/>
      <c r="R1266" s="228"/>
      <c r="S1266" s="226"/>
    </row>
    <row r="1267" spans="1:19" s="229" customFormat="1" x14ac:dyDescent="0.25">
      <c r="A1267" s="227"/>
      <c r="B1267" s="228"/>
      <c r="C1267" s="228"/>
      <c r="D1267" s="228"/>
      <c r="E1267" s="228"/>
      <c r="F1267" s="228"/>
      <c r="G1267" s="228"/>
      <c r="H1267" s="228"/>
      <c r="I1267" s="228"/>
      <c r="J1267" s="228"/>
      <c r="K1267" s="228"/>
      <c r="L1267" s="228"/>
      <c r="M1267" s="228"/>
      <c r="N1267" s="228"/>
      <c r="O1267" s="228"/>
      <c r="P1267" s="228"/>
      <c r="Q1267" s="228"/>
      <c r="R1267" s="228"/>
      <c r="S1267" s="226"/>
    </row>
    <row r="1268" spans="1:19" s="229" customFormat="1" x14ac:dyDescent="0.25">
      <c r="A1268" s="227"/>
      <c r="B1268" s="228"/>
      <c r="C1268" s="228"/>
      <c r="D1268" s="228"/>
      <c r="E1268" s="228"/>
      <c r="F1268" s="228"/>
      <c r="G1268" s="228"/>
      <c r="H1268" s="228"/>
      <c r="I1268" s="228"/>
      <c r="J1268" s="228"/>
      <c r="K1268" s="228"/>
      <c r="L1268" s="228"/>
      <c r="M1268" s="228"/>
      <c r="N1268" s="228"/>
      <c r="O1268" s="228"/>
      <c r="P1268" s="228"/>
      <c r="Q1268" s="228"/>
      <c r="R1268" s="228"/>
      <c r="S1268" s="226"/>
    </row>
    <row r="1269" spans="1:19" s="229" customFormat="1" x14ac:dyDescent="0.25">
      <c r="A1269" s="227"/>
      <c r="B1269" s="228"/>
      <c r="C1269" s="228"/>
      <c r="D1269" s="228"/>
      <c r="E1269" s="228"/>
      <c r="F1269" s="228"/>
      <c r="G1269" s="228"/>
      <c r="H1269" s="228"/>
      <c r="I1269" s="228"/>
      <c r="J1269" s="228"/>
      <c r="K1269" s="228"/>
      <c r="L1269" s="228"/>
      <c r="M1269" s="228"/>
      <c r="N1269" s="228"/>
      <c r="O1269" s="228"/>
      <c r="P1269" s="228"/>
      <c r="Q1269" s="228"/>
      <c r="R1269" s="228"/>
      <c r="S1269" s="226"/>
    </row>
    <row r="1270" spans="1:19" s="229" customFormat="1" x14ac:dyDescent="0.25">
      <c r="A1270" s="227"/>
      <c r="B1270" s="228"/>
      <c r="C1270" s="228"/>
      <c r="D1270" s="228"/>
      <c r="E1270" s="228"/>
      <c r="F1270" s="228"/>
      <c r="G1270" s="228"/>
      <c r="H1270" s="228"/>
      <c r="I1270" s="228"/>
      <c r="J1270" s="228"/>
      <c r="K1270" s="228"/>
      <c r="L1270" s="228"/>
      <c r="M1270" s="228"/>
      <c r="N1270" s="228"/>
      <c r="O1270" s="228"/>
      <c r="P1270" s="228"/>
      <c r="Q1270" s="228"/>
      <c r="R1270" s="228"/>
      <c r="S1270" s="226"/>
    </row>
    <row r="1271" spans="1:19" s="229" customFormat="1" x14ac:dyDescent="0.25">
      <c r="A1271" s="227"/>
      <c r="B1271" s="228"/>
      <c r="C1271" s="228"/>
      <c r="D1271" s="228"/>
      <c r="E1271" s="228"/>
      <c r="F1271" s="228"/>
      <c r="G1271" s="228"/>
      <c r="H1271" s="228"/>
      <c r="I1271" s="228"/>
      <c r="J1271" s="228"/>
      <c r="K1271" s="228"/>
      <c r="L1271" s="228"/>
      <c r="M1271" s="228"/>
      <c r="N1271" s="228"/>
      <c r="O1271" s="228"/>
      <c r="P1271" s="228"/>
      <c r="Q1271" s="228"/>
      <c r="R1271" s="228"/>
      <c r="S1271" s="226"/>
    </row>
    <row r="1272" spans="1:19" s="229" customFormat="1" x14ac:dyDescent="0.25">
      <c r="A1272" s="227"/>
      <c r="B1272" s="228"/>
      <c r="C1272" s="228"/>
      <c r="D1272" s="228"/>
      <c r="E1272" s="228"/>
      <c r="F1272" s="228"/>
      <c r="G1272" s="228"/>
      <c r="H1272" s="228"/>
      <c r="I1272" s="228"/>
      <c r="J1272" s="228"/>
      <c r="K1272" s="228"/>
      <c r="L1272" s="228"/>
      <c r="M1272" s="228"/>
      <c r="N1272" s="228"/>
      <c r="O1272" s="228"/>
      <c r="P1272" s="228"/>
      <c r="Q1272" s="228"/>
      <c r="R1272" s="228"/>
      <c r="S1272" s="226"/>
    </row>
    <row r="1273" spans="1:19" s="229" customFormat="1" x14ac:dyDescent="0.25">
      <c r="A1273" s="227"/>
      <c r="B1273" s="228"/>
      <c r="C1273" s="228"/>
      <c r="D1273" s="228"/>
      <c r="E1273" s="228"/>
      <c r="F1273" s="228"/>
      <c r="G1273" s="228"/>
      <c r="H1273" s="228"/>
      <c r="I1273" s="228"/>
      <c r="J1273" s="228"/>
      <c r="K1273" s="228"/>
      <c r="L1273" s="228"/>
      <c r="M1273" s="228"/>
      <c r="N1273" s="228"/>
      <c r="O1273" s="228"/>
      <c r="P1273" s="228"/>
      <c r="Q1273" s="228"/>
      <c r="R1273" s="228"/>
      <c r="S1273" s="226"/>
    </row>
    <row r="1274" spans="1:19" s="229" customFormat="1" x14ac:dyDescent="0.25">
      <c r="A1274" s="227"/>
      <c r="B1274" s="228"/>
      <c r="C1274" s="228"/>
      <c r="D1274" s="228"/>
      <c r="E1274" s="228"/>
      <c r="F1274" s="228"/>
      <c r="G1274" s="228"/>
      <c r="H1274" s="228"/>
      <c r="I1274" s="228"/>
      <c r="J1274" s="228"/>
      <c r="K1274" s="228"/>
      <c r="L1274" s="228"/>
      <c r="M1274" s="228"/>
      <c r="N1274" s="228"/>
      <c r="O1274" s="228"/>
      <c r="P1274" s="228"/>
      <c r="Q1274" s="228"/>
      <c r="R1274" s="228"/>
      <c r="S1274" s="226"/>
    </row>
    <row r="1275" spans="1:19" s="229" customFormat="1" x14ac:dyDescent="0.25">
      <c r="A1275" s="227"/>
      <c r="B1275" s="228"/>
      <c r="C1275" s="228"/>
      <c r="D1275" s="228"/>
      <c r="E1275" s="228"/>
      <c r="F1275" s="228"/>
      <c r="G1275" s="228"/>
      <c r="H1275" s="228"/>
      <c r="I1275" s="228"/>
      <c r="J1275" s="228"/>
      <c r="K1275" s="228"/>
      <c r="L1275" s="228"/>
      <c r="M1275" s="228"/>
      <c r="N1275" s="228"/>
      <c r="O1275" s="228"/>
      <c r="P1275" s="228"/>
      <c r="Q1275" s="228"/>
      <c r="R1275" s="228"/>
      <c r="S1275" s="226"/>
    </row>
    <row r="1276" spans="1:19" s="229" customFormat="1" x14ac:dyDescent="0.25">
      <c r="A1276" s="227"/>
      <c r="B1276" s="228"/>
      <c r="C1276" s="228"/>
      <c r="D1276" s="228"/>
      <c r="E1276" s="228"/>
      <c r="F1276" s="228"/>
      <c r="G1276" s="228"/>
      <c r="H1276" s="228"/>
      <c r="I1276" s="228"/>
      <c r="J1276" s="228"/>
      <c r="K1276" s="228"/>
      <c r="L1276" s="228"/>
      <c r="M1276" s="228"/>
      <c r="N1276" s="228"/>
      <c r="O1276" s="228"/>
      <c r="P1276" s="228"/>
      <c r="Q1276" s="228"/>
      <c r="R1276" s="228"/>
      <c r="S1276" s="226"/>
    </row>
    <row r="1277" spans="1:19" s="229" customFormat="1" x14ac:dyDescent="0.25">
      <c r="A1277" s="227"/>
      <c r="B1277" s="228"/>
      <c r="C1277" s="228"/>
      <c r="D1277" s="228"/>
      <c r="E1277" s="228"/>
      <c r="F1277" s="228"/>
      <c r="G1277" s="228"/>
      <c r="H1277" s="228"/>
      <c r="I1277" s="228"/>
      <c r="J1277" s="228"/>
      <c r="K1277" s="228"/>
      <c r="L1277" s="228"/>
      <c r="M1277" s="228"/>
      <c r="N1277" s="228"/>
      <c r="O1277" s="228"/>
      <c r="P1277" s="228"/>
      <c r="Q1277" s="228"/>
      <c r="R1277" s="228"/>
      <c r="S1277" s="226"/>
    </row>
    <row r="1278" spans="1:19" s="229" customFormat="1" x14ac:dyDescent="0.25">
      <c r="A1278" s="227"/>
      <c r="B1278" s="228"/>
      <c r="C1278" s="228"/>
      <c r="D1278" s="228"/>
      <c r="E1278" s="228"/>
      <c r="F1278" s="228"/>
      <c r="G1278" s="228"/>
      <c r="H1278" s="228"/>
      <c r="I1278" s="228"/>
      <c r="J1278" s="228"/>
      <c r="K1278" s="228"/>
      <c r="L1278" s="228"/>
      <c r="M1278" s="228"/>
      <c r="N1278" s="228"/>
      <c r="O1278" s="228"/>
      <c r="P1278" s="228"/>
      <c r="Q1278" s="228"/>
      <c r="R1278" s="228"/>
      <c r="S1278" s="226"/>
    </row>
    <row r="1279" spans="1:19" s="229" customFormat="1" x14ac:dyDescent="0.25">
      <c r="A1279" s="227"/>
      <c r="B1279" s="228"/>
      <c r="C1279" s="228"/>
      <c r="D1279" s="228"/>
      <c r="E1279" s="228"/>
      <c r="F1279" s="228"/>
      <c r="G1279" s="228"/>
      <c r="H1279" s="228"/>
      <c r="I1279" s="228"/>
      <c r="J1279" s="228"/>
      <c r="K1279" s="228"/>
      <c r="L1279" s="228"/>
      <c r="M1279" s="228"/>
      <c r="N1279" s="228"/>
      <c r="O1279" s="228"/>
      <c r="P1279" s="228"/>
      <c r="Q1279" s="228"/>
      <c r="R1279" s="228"/>
      <c r="S1279" s="226"/>
    </row>
    <row r="1280" spans="1:19" s="229" customFormat="1" x14ac:dyDescent="0.25">
      <c r="A1280" s="227"/>
      <c r="B1280" s="228"/>
      <c r="C1280" s="228"/>
      <c r="D1280" s="228"/>
      <c r="E1280" s="228"/>
      <c r="F1280" s="228"/>
      <c r="G1280" s="228"/>
      <c r="H1280" s="228"/>
      <c r="I1280" s="228"/>
      <c r="J1280" s="228"/>
      <c r="K1280" s="228"/>
      <c r="L1280" s="228"/>
      <c r="M1280" s="228"/>
      <c r="N1280" s="228"/>
      <c r="O1280" s="228"/>
      <c r="P1280" s="228"/>
      <c r="Q1280" s="228"/>
      <c r="R1280" s="228"/>
      <c r="S1280" s="226"/>
    </row>
    <row r="1281" spans="1:19" s="229" customFormat="1" x14ac:dyDescent="0.25">
      <c r="A1281" s="227"/>
      <c r="B1281" s="228"/>
      <c r="C1281" s="228"/>
      <c r="D1281" s="228"/>
      <c r="E1281" s="228"/>
      <c r="F1281" s="228"/>
      <c r="G1281" s="228"/>
      <c r="H1281" s="228"/>
      <c r="I1281" s="228"/>
      <c r="J1281" s="228"/>
      <c r="K1281" s="228"/>
      <c r="L1281" s="228"/>
      <c r="M1281" s="228"/>
      <c r="N1281" s="228"/>
      <c r="O1281" s="228"/>
      <c r="P1281" s="228"/>
      <c r="Q1281" s="228"/>
      <c r="R1281" s="228"/>
      <c r="S1281" s="226"/>
    </row>
    <row r="1282" spans="1:19" s="229" customFormat="1" x14ac:dyDescent="0.25">
      <c r="A1282" s="227"/>
      <c r="B1282" s="228"/>
      <c r="C1282" s="228"/>
      <c r="D1282" s="228"/>
      <c r="E1282" s="228"/>
      <c r="F1282" s="228"/>
      <c r="G1282" s="228"/>
      <c r="H1282" s="228"/>
      <c r="I1282" s="228"/>
      <c r="J1282" s="228"/>
      <c r="K1282" s="228"/>
      <c r="L1282" s="228"/>
      <c r="M1282" s="228"/>
      <c r="N1282" s="228"/>
      <c r="O1282" s="228"/>
      <c r="P1282" s="228"/>
      <c r="Q1282" s="228"/>
      <c r="R1282" s="228"/>
      <c r="S1282" s="226"/>
    </row>
    <row r="1283" spans="1:19" s="229" customFormat="1" x14ac:dyDescent="0.25">
      <c r="A1283" s="227"/>
      <c r="B1283" s="228"/>
      <c r="C1283" s="228"/>
      <c r="D1283" s="228"/>
      <c r="E1283" s="228"/>
      <c r="F1283" s="228"/>
      <c r="G1283" s="228"/>
      <c r="H1283" s="228"/>
      <c r="I1283" s="228"/>
      <c r="J1283" s="228"/>
      <c r="K1283" s="228"/>
      <c r="L1283" s="228"/>
      <c r="M1283" s="228"/>
      <c r="N1283" s="228"/>
      <c r="O1283" s="228"/>
      <c r="P1283" s="228"/>
      <c r="Q1283" s="228"/>
      <c r="R1283" s="228"/>
      <c r="S1283" s="226"/>
    </row>
    <row r="1284" spans="1:19" s="229" customFormat="1" x14ac:dyDescent="0.25">
      <c r="A1284" s="227"/>
      <c r="B1284" s="228"/>
      <c r="C1284" s="228"/>
      <c r="D1284" s="228"/>
      <c r="E1284" s="228"/>
      <c r="F1284" s="228"/>
      <c r="G1284" s="228"/>
      <c r="H1284" s="228"/>
      <c r="I1284" s="228"/>
      <c r="J1284" s="228"/>
      <c r="K1284" s="228"/>
      <c r="L1284" s="228"/>
      <c r="M1284" s="228"/>
      <c r="N1284" s="228"/>
      <c r="O1284" s="228"/>
      <c r="P1284" s="228"/>
      <c r="Q1284" s="228"/>
      <c r="R1284" s="228"/>
      <c r="S1284" s="226"/>
    </row>
    <row r="1285" spans="1:19" s="229" customFormat="1" x14ac:dyDescent="0.25">
      <c r="A1285" s="227"/>
      <c r="B1285" s="228"/>
      <c r="C1285" s="228"/>
      <c r="D1285" s="228"/>
      <c r="E1285" s="228"/>
      <c r="F1285" s="228"/>
      <c r="G1285" s="228"/>
      <c r="H1285" s="228"/>
      <c r="I1285" s="228"/>
      <c r="J1285" s="228"/>
      <c r="K1285" s="228"/>
      <c r="L1285" s="228"/>
      <c r="M1285" s="228"/>
      <c r="N1285" s="228"/>
      <c r="O1285" s="228"/>
      <c r="P1285" s="228"/>
      <c r="Q1285" s="228"/>
      <c r="R1285" s="228"/>
      <c r="S1285" s="226"/>
    </row>
    <row r="1286" spans="1:19" s="229" customFormat="1" x14ac:dyDescent="0.25">
      <c r="A1286" s="227"/>
      <c r="B1286" s="228"/>
      <c r="C1286" s="228"/>
      <c r="D1286" s="228"/>
      <c r="E1286" s="228"/>
      <c r="F1286" s="228"/>
      <c r="G1286" s="228"/>
      <c r="H1286" s="228"/>
      <c r="I1286" s="228"/>
      <c r="J1286" s="228"/>
      <c r="K1286" s="228"/>
      <c r="L1286" s="228"/>
      <c r="M1286" s="228"/>
      <c r="N1286" s="228"/>
      <c r="O1286" s="228"/>
      <c r="P1286" s="228"/>
      <c r="Q1286" s="228"/>
      <c r="R1286" s="228"/>
      <c r="S1286" s="226"/>
    </row>
    <row r="1287" spans="1:19" s="229" customFormat="1" x14ac:dyDescent="0.25">
      <c r="A1287" s="227"/>
      <c r="B1287" s="228"/>
      <c r="C1287" s="228"/>
      <c r="D1287" s="228"/>
      <c r="E1287" s="228"/>
      <c r="F1287" s="228"/>
      <c r="G1287" s="228"/>
      <c r="H1287" s="228"/>
      <c r="I1287" s="228"/>
      <c r="J1287" s="228"/>
      <c r="K1287" s="228"/>
      <c r="L1287" s="228"/>
      <c r="M1287" s="228"/>
      <c r="N1287" s="228"/>
      <c r="O1287" s="228"/>
      <c r="P1287" s="228"/>
      <c r="Q1287" s="228"/>
      <c r="R1287" s="228"/>
      <c r="S1287" s="226"/>
    </row>
    <row r="1288" spans="1:19" s="229" customFormat="1" x14ac:dyDescent="0.25">
      <c r="A1288" s="227"/>
      <c r="B1288" s="228"/>
      <c r="C1288" s="228"/>
      <c r="D1288" s="228"/>
      <c r="E1288" s="228"/>
      <c r="F1288" s="228"/>
      <c r="G1288" s="228"/>
      <c r="H1288" s="228"/>
      <c r="I1288" s="228"/>
      <c r="J1288" s="228"/>
      <c r="K1288" s="228"/>
      <c r="L1288" s="228"/>
      <c r="M1288" s="228"/>
      <c r="N1288" s="228"/>
      <c r="O1288" s="228"/>
      <c r="P1288" s="228"/>
      <c r="Q1288" s="228"/>
      <c r="R1288" s="228"/>
      <c r="S1288" s="226"/>
    </row>
    <row r="1289" spans="1:19" s="229" customFormat="1" x14ac:dyDescent="0.25">
      <c r="A1289" s="227"/>
      <c r="B1289" s="228"/>
      <c r="C1289" s="228"/>
      <c r="D1289" s="228"/>
      <c r="E1289" s="228"/>
      <c r="F1289" s="228"/>
      <c r="G1289" s="228"/>
      <c r="H1289" s="228"/>
      <c r="I1289" s="228"/>
      <c r="J1289" s="228"/>
      <c r="K1289" s="228"/>
      <c r="L1289" s="228"/>
      <c r="M1289" s="228"/>
      <c r="N1289" s="228"/>
      <c r="O1289" s="228"/>
      <c r="P1289" s="228"/>
      <c r="Q1289" s="228"/>
      <c r="R1289" s="228"/>
      <c r="S1289" s="226"/>
    </row>
    <row r="1290" spans="1:19" s="229" customFormat="1" x14ac:dyDescent="0.25">
      <c r="A1290" s="227"/>
      <c r="B1290" s="228"/>
      <c r="C1290" s="228"/>
      <c r="D1290" s="228"/>
      <c r="E1290" s="228"/>
      <c r="F1290" s="228"/>
      <c r="G1290" s="228"/>
      <c r="H1290" s="228"/>
      <c r="I1290" s="228"/>
      <c r="J1290" s="228"/>
      <c r="K1290" s="228"/>
      <c r="L1290" s="228"/>
      <c r="M1290" s="228"/>
      <c r="N1290" s="228"/>
      <c r="O1290" s="228"/>
      <c r="P1290" s="228"/>
      <c r="Q1290" s="228"/>
      <c r="R1290" s="228"/>
      <c r="S1290" s="226"/>
    </row>
    <row r="1291" spans="1:19" s="229" customFormat="1" x14ac:dyDescent="0.25">
      <c r="A1291" s="227"/>
      <c r="B1291" s="228"/>
      <c r="C1291" s="228"/>
      <c r="D1291" s="228"/>
      <c r="E1291" s="228"/>
      <c r="F1291" s="228"/>
      <c r="G1291" s="228"/>
      <c r="H1291" s="228"/>
      <c r="I1291" s="228"/>
      <c r="J1291" s="228"/>
      <c r="K1291" s="228"/>
      <c r="L1291" s="228"/>
      <c r="M1291" s="228"/>
      <c r="N1291" s="228"/>
      <c r="O1291" s="228"/>
      <c r="P1291" s="228"/>
      <c r="Q1291" s="228"/>
      <c r="R1291" s="228"/>
      <c r="S1291" s="226"/>
    </row>
    <row r="1292" spans="1:19" s="229" customFormat="1" x14ac:dyDescent="0.25">
      <c r="A1292" s="227"/>
      <c r="B1292" s="228"/>
      <c r="C1292" s="228"/>
      <c r="D1292" s="228"/>
      <c r="E1292" s="228"/>
      <c r="F1292" s="228"/>
      <c r="G1292" s="228"/>
      <c r="H1292" s="228"/>
      <c r="I1292" s="228"/>
      <c r="J1292" s="228"/>
      <c r="K1292" s="228"/>
      <c r="L1292" s="228"/>
      <c r="M1292" s="228"/>
      <c r="N1292" s="228"/>
      <c r="O1292" s="228"/>
      <c r="P1292" s="228"/>
      <c r="Q1292" s="228"/>
      <c r="R1292" s="228"/>
      <c r="S1292" s="226"/>
    </row>
    <row r="1293" spans="1:19" s="229" customFormat="1" x14ac:dyDescent="0.25">
      <c r="A1293" s="227"/>
      <c r="B1293" s="228"/>
      <c r="C1293" s="228"/>
      <c r="D1293" s="228"/>
      <c r="E1293" s="228"/>
      <c r="F1293" s="228"/>
      <c r="G1293" s="228"/>
      <c r="H1293" s="228"/>
      <c r="I1293" s="228"/>
      <c r="J1293" s="228"/>
      <c r="K1293" s="228"/>
      <c r="L1293" s="228"/>
      <c r="M1293" s="228"/>
      <c r="N1293" s="228"/>
      <c r="O1293" s="228"/>
      <c r="P1293" s="228"/>
      <c r="Q1293" s="228"/>
      <c r="R1293" s="228"/>
      <c r="S1293" s="226"/>
    </row>
    <row r="1294" spans="1:19" s="229" customFormat="1" x14ac:dyDescent="0.25">
      <c r="A1294" s="227"/>
      <c r="B1294" s="228"/>
      <c r="C1294" s="228"/>
      <c r="D1294" s="228"/>
      <c r="E1294" s="228"/>
      <c r="F1294" s="228"/>
      <c r="G1294" s="228"/>
      <c r="H1294" s="228"/>
      <c r="I1294" s="228"/>
      <c r="J1294" s="228"/>
      <c r="K1294" s="228"/>
      <c r="L1294" s="228"/>
      <c r="M1294" s="228"/>
      <c r="N1294" s="228"/>
      <c r="O1294" s="228"/>
      <c r="P1294" s="228"/>
      <c r="Q1294" s="228"/>
      <c r="R1294" s="228"/>
      <c r="S1294" s="226"/>
    </row>
    <row r="1295" spans="1:19" s="229" customFormat="1" x14ac:dyDescent="0.25">
      <c r="A1295" s="227"/>
      <c r="B1295" s="228"/>
      <c r="C1295" s="228"/>
      <c r="D1295" s="228"/>
      <c r="E1295" s="228"/>
      <c r="F1295" s="228"/>
      <c r="G1295" s="228"/>
      <c r="H1295" s="228"/>
      <c r="I1295" s="228"/>
      <c r="J1295" s="228"/>
      <c r="K1295" s="228"/>
      <c r="L1295" s="228"/>
      <c r="M1295" s="228"/>
      <c r="N1295" s="228"/>
      <c r="O1295" s="228"/>
      <c r="P1295" s="228"/>
      <c r="Q1295" s="228"/>
      <c r="R1295" s="228"/>
      <c r="S1295" s="226"/>
    </row>
    <row r="1296" spans="1:19" s="229" customFormat="1" x14ac:dyDescent="0.25">
      <c r="A1296" s="227"/>
      <c r="B1296" s="228"/>
      <c r="C1296" s="228"/>
      <c r="D1296" s="228"/>
      <c r="E1296" s="228"/>
      <c r="F1296" s="228"/>
      <c r="G1296" s="228"/>
      <c r="H1296" s="228"/>
      <c r="I1296" s="228"/>
      <c r="J1296" s="228"/>
      <c r="K1296" s="228"/>
      <c r="L1296" s="228"/>
      <c r="M1296" s="228"/>
      <c r="N1296" s="228"/>
      <c r="O1296" s="228"/>
      <c r="P1296" s="228"/>
      <c r="Q1296" s="228"/>
      <c r="R1296" s="228"/>
      <c r="S1296" s="226"/>
    </row>
    <row r="1297" spans="1:19" s="229" customFormat="1" x14ac:dyDescent="0.25">
      <c r="A1297" s="227"/>
      <c r="B1297" s="228"/>
      <c r="C1297" s="228"/>
      <c r="D1297" s="228"/>
      <c r="E1297" s="228"/>
      <c r="F1297" s="228"/>
      <c r="G1297" s="228"/>
      <c r="H1297" s="228"/>
      <c r="I1297" s="228"/>
      <c r="J1297" s="228"/>
      <c r="K1297" s="228"/>
      <c r="L1297" s="228"/>
      <c r="M1297" s="228"/>
      <c r="N1297" s="228"/>
      <c r="O1297" s="228"/>
      <c r="P1297" s="228"/>
      <c r="Q1297" s="228"/>
      <c r="R1297" s="228"/>
      <c r="S1297" s="226"/>
    </row>
    <row r="1298" spans="1:19" s="229" customFormat="1" x14ac:dyDescent="0.25">
      <c r="A1298" s="227"/>
      <c r="B1298" s="228"/>
      <c r="C1298" s="228"/>
      <c r="D1298" s="228"/>
      <c r="E1298" s="228"/>
      <c r="F1298" s="228"/>
      <c r="G1298" s="228"/>
      <c r="H1298" s="228"/>
      <c r="I1298" s="228"/>
      <c r="J1298" s="228"/>
      <c r="K1298" s="228"/>
      <c r="L1298" s="228"/>
      <c r="M1298" s="228"/>
      <c r="N1298" s="228"/>
      <c r="O1298" s="228"/>
      <c r="P1298" s="228"/>
      <c r="Q1298" s="228"/>
      <c r="R1298" s="228"/>
      <c r="S1298" s="226"/>
    </row>
    <row r="1299" spans="1:19" s="229" customFormat="1" x14ac:dyDescent="0.25">
      <c r="A1299" s="227"/>
      <c r="B1299" s="228"/>
      <c r="C1299" s="228"/>
      <c r="D1299" s="228"/>
      <c r="E1299" s="228"/>
      <c r="F1299" s="228"/>
      <c r="G1299" s="228"/>
      <c r="H1299" s="228"/>
      <c r="I1299" s="228"/>
      <c r="J1299" s="228"/>
      <c r="K1299" s="228"/>
      <c r="L1299" s="228"/>
      <c r="M1299" s="228"/>
      <c r="N1299" s="228"/>
      <c r="O1299" s="228"/>
      <c r="P1299" s="228"/>
      <c r="Q1299" s="228"/>
      <c r="R1299" s="228"/>
      <c r="S1299" s="226"/>
    </row>
    <row r="1300" spans="1:19" s="229" customFormat="1" x14ac:dyDescent="0.25">
      <c r="A1300" s="227"/>
      <c r="B1300" s="228"/>
      <c r="C1300" s="228"/>
      <c r="D1300" s="228"/>
      <c r="E1300" s="228"/>
      <c r="F1300" s="228"/>
      <c r="G1300" s="228"/>
      <c r="H1300" s="228"/>
      <c r="I1300" s="228"/>
      <c r="J1300" s="228"/>
      <c r="K1300" s="228"/>
      <c r="L1300" s="228"/>
      <c r="M1300" s="228"/>
      <c r="N1300" s="228"/>
      <c r="O1300" s="228"/>
      <c r="P1300" s="228"/>
      <c r="Q1300" s="228"/>
      <c r="R1300" s="228"/>
      <c r="S1300" s="226"/>
    </row>
    <row r="1301" spans="1:19" s="229" customFormat="1" x14ac:dyDescent="0.25">
      <c r="A1301" s="227"/>
      <c r="B1301" s="228"/>
      <c r="C1301" s="228"/>
      <c r="D1301" s="228"/>
      <c r="E1301" s="228"/>
      <c r="F1301" s="228"/>
      <c r="G1301" s="228"/>
      <c r="H1301" s="228"/>
      <c r="I1301" s="228"/>
      <c r="J1301" s="228"/>
      <c r="K1301" s="228"/>
      <c r="L1301" s="228"/>
      <c r="M1301" s="228"/>
      <c r="N1301" s="228"/>
      <c r="O1301" s="228"/>
      <c r="P1301" s="228"/>
      <c r="Q1301" s="228"/>
      <c r="R1301" s="228"/>
      <c r="S1301" s="226"/>
    </row>
    <row r="1302" spans="1:19" s="229" customFormat="1" x14ac:dyDescent="0.25">
      <c r="A1302" s="227"/>
      <c r="B1302" s="228"/>
      <c r="C1302" s="228"/>
      <c r="D1302" s="228"/>
      <c r="E1302" s="228"/>
      <c r="F1302" s="228"/>
      <c r="G1302" s="228"/>
      <c r="H1302" s="228"/>
      <c r="I1302" s="228"/>
      <c r="J1302" s="228"/>
      <c r="K1302" s="228"/>
      <c r="L1302" s="228"/>
      <c r="M1302" s="228"/>
      <c r="N1302" s="228"/>
      <c r="O1302" s="228"/>
      <c r="P1302" s="228"/>
      <c r="Q1302" s="228"/>
      <c r="R1302" s="228"/>
      <c r="S1302" s="226"/>
    </row>
    <row r="1303" spans="1:19" s="229" customFormat="1" x14ac:dyDescent="0.25">
      <c r="A1303" s="227"/>
      <c r="B1303" s="228"/>
      <c r="C1303" s="228"/>
      <c r="D1303" s="228"/>
      <c r="E1303" s="228"/>
      <c r="F1303" s="228"/>
      <c r="G1303" s="228"/>
      <c r="H1303" s="228"/>
      <c r="I1303" s="228"/>
      <c r="J1303" s="228"/>
      <c r="K1303" s="228"/>
      <c r="L1303" s="228"/>
      <c r="M1303" s="228"/>
      <c r="N1303" s="228"/>
      <c r="O1303" s="228"/>
      <c r="P1303" s="228"/>
      <c r="Q1303" s="228"/>
      <c r="R1303" s="228"/>
      <c r="S1303" s="226"/>
    </row>
    <row r="1304" spans="1:19" s="229" customFormat="1" x14ac:dyDescent="0.25">
      <c r="A1304" s="227"/>
      <c r="B1304" s="228"/>
      <c r="C1304" s="228"/>
      <c r="D1304" s="228"/>
      <c r="E1304" s="228"/>
      <c r="F1304" s="228"/>
      <c r="G1304" s="228"/>
      <c r="H1304" s="228"/>
      <c r="I1304" s="228"/>
      <c r="J1304" s="228"/>
      <c r="K1304" s="228"/>
      <c r="L1304" s="228"/>
      <c r="M1304" s="228"/>
      <c r="N1304" s="228"/>
      <c r="O1304" s="228"/>
      <c r="P1304" s="228"/>
      <c r="Q1304" s="228"/>
      <c r="R1304" s="228"/>
      <c r="S1304" s="226"/>
    </row>
    <row r="1305" spans="1:19" s="229" customFormat="1" x14ac:dyDescent="0.25">
      <c r="A1305" s="227"/>
      <c r="B1305" s="228"/>
      <c r="C1305" s="228"/>
      <c r="D1305" s="228"/>
      <c r="E1305" s="228"/>
      <c r="F1305" s="228"/>
      <c r="G1305" s="228"/>
      <c r="H1305" s="228"/>
      <c r="I1305" s="228"/>
      <c r="J1305" s="228"/>
      <c r="K1305" s="228"/>
      <c r="L1305" s="228"/>
      <c r="M1305" s="228"/>
      <c r="N1305" s="228"/>
      <c r="O1305" s="228"/>
      <c r="P1305" s="228"/>
      <c r="Q1305" s="228"/>
      <c r="R1305" s="228"/>
      <c r="S1305" s="226"/>
    </row>
    <row r="1306" spans="1:19" s="229" customFormat="1" x14ac:dyDescent="0.25">
      <c r="A1306" s="227"/>
      <c r="B1306" s="228"/>
      <c r="C1306" s="228"/>
      <c r="D1306" s="228"/>
      <c r="E1306" s="228"/>
      <c r="F1306" s="228"/>
      <c r="G1306" s="228"/>
      <c r="H1306" s="228"/>
      <c r="I1306" s="228"/>
      <c r="J1306" s="228"/>
      <c r="K1306" s="228"/>
      <c r="L1306" s="228"/>
      <c r="M1306" s="228"/>
      <c r="N1306" s="228"/>
      <c r="O1306" s="228"/>
      <c r="P1306" s="228"/>
      <c r="Q1306" s="228"/>
      <c r="R1306" s="228"/>
      <c r="S1306" s="226"/>
    </row>
    <row r="1307" spans="1:19" s="229" customFormat="1" x14ac:dyDescent="0.25">
      <c r="A1307" s="227"/>
      <c r="B1307" s="228"/>
      <c r="C1307" s="228"/>
      <c r="D1307" s="228"/>
      <c r="E1307" s="228"/>
      <c r="F1307" s="228"/>
      <c r="G1307" s="228"/>
      <c r="H1307" s="228"/>
      <c r="I1307" s="228"/>
      <c r="J1307" s="228"/>
      <c r="K1307" s="228"/>
      <c r="L1307" s="228"/>
      <c r="M1307" s="228"/>
      <c r="N1307" s="228"/>
      <c r="O1307" s="228"/>
      <c r="P1307" s="228"/>
      <c r="Q1307" s="228"/>
      <c r="R1307" s="228"/>
      <c r="S1307" s="226"/>
    </row>
    <row r="1308" spans="1:19" s="229" customFormat="1" x14ac:dyDescent="0.25">
      <c r="A1308" s="227"/>
      <c r="B1308" s="228"/>
      <c r="C1308" s="228"/>
      <c r="D1308" s="228"/>
      <c r="E1308" s="228"/>
      <c r="F1308" s="228"/>
      <c r="G1308" s="228"/>
      <c r="H1308" s="228"/>
      <c r="I1308" s="228"/>
      <c r="J1308" s="228"/>
      <c r="K1308" s="228"/>
      <c r="L1308" s="228"/>
      <c r="M1308" s="228"/>
      <c r="N1308" s="228"/>
      <c r="O1308" s="228"/>
      <c r="P1308" s="228"/>
      <c r="Q1308" s="228"/>
      <c r="R1308" s="228"/>
      <c r="S1308" s="226"/>
    </row>
    <row r="1309" spans="1:19" s="229" customFormat="1" x14ac:dyDescent="0.25">
      <c r="A1309" s="227"/>
      <c r="B1309" s="228"/>
      <c r="C1309" s="228"/>
      <c r="D1309" s="228"/>
      <c r="E1309" s="228"/>
      <c r="F1309" s="228"/>
      <c r="G1309" s="228"/>
      <c r="H1309" s="228"/>
      <c r="I1309" s="228"/>
      <c r="J1309" s="228"/>
      <c r="K1309" s="228"/>
      <c r="L1309" s="228"/>
      <c r="M1309" s="228"/>
      <c r="N1309" s="228"/>
      <c r="O1309" s="228"/>
      <c r="P1309" s="228"/>
      <c r="Q1309" s="228"/>
      <c r="R1309" s="228"/>
      <c r="S1309" s="226"/>
    </row>
    <row r="1310" spans="1:19" s="229" customFormat="1" x14ac:dyDescent="0.25">
      <c r="A1310" s="227"/>
      <c r="B1310" s="228"/>
      <c r="C1310" s="228"/>
      <c r="D1310" s="228"/>
      <c r="E1310" s="228"/>
      <c r="F1310" s="228"/>
      <c r="G1310" s="228"/>
      <c r="H1310" s="228"/>
      <c r="I1310" s="228"/>
      <c r="J1310" s="228"/>
      <c r="K1310" s="228"/>
      <c r="L1310" s="228"/>
      <c r="M1310" s="228"/>
      <c r="N1310" s="228"/>
      <c r="O1310" s="228"/>
      <c r="P1310" s="228"/>
      <c r="Q1310" s="228"/>
      <c r="R1310" s="228"/>
      <c r="S1310" s="226"/>
    </row>
    <row r="1311" spans="1:19" s="229" customFormat="1" x14ac:dyDescent="0.25">
      <c r="A1311" s="227"/>
      <c r="B1311" s="228"/>
      <c r="C1311" s="228"/>
      <c r="D1311" s="228"/>
      <c r="E1311" s="228"/>
      <c r="F1311" s="228"/>
      <c r="G1311" s="228"/>
      <c r="H1311" s="228"/>
      <c r="I1311" s="228"/>
      <c r="J1311" s="228"/>
      <c r="K1311" s="228"/>
      <c r="L1311" s="228"/>
      <c r="M1311" s="228"/>
      <c r="N1311" s="228"/>
      <c r="O1311" s="228"/>
      <c r="P1311" s="228"/>
      <c r="Q1311" s="228"/>
      <c r="R1311" s="228"/>
      <c r="S1311" s="226"/>
    </row>
    <row r="1312" spans="1:19" s="229" customFormat="1" x14ac:dyDescent="0.25">
      <c r="A1312" s="227"/>
      <c r="B1312" s="228"/>
      <c r="C1312" s="228"/>
      <c r="D1312" s="228"/>
      <c r="E1312" s="228"/>
      <c r="F1312" s="228"/>
      <c r="G1312" s="228"/>
      <c r="H1312" s="228"/>
      <c r="I1312" s="228"/>
      <c r="J1312" s="228"/>
      <c r="K1312" s="228"/>
      <c r="L1312" s="228"/>
      <c r="M1312" s="228"/>
      <c r="N1312" s="228"/>
      <c r="O1312" s="228"/>
      <c r="P1312" s="228"/>
      <c r="Q1312" s="228"/>
      <c r="R1312" s="228"/>
      <c r="S1312" s="226"/>
    </row>
    <row r="1313" spans="1:19" s="229" customFormat="1" x14ac:dyDescent="0.25">
      <c r="A1313" s="227"/>
      <c r="B1313" s="228"/>
      <c r="C1313" s="228"/>
      <c r="D1313" s="228"/>
      <c r="E1313" s="228"/>
      <c r="F1313" s="228"/>
      <c r="G1313" s="228"/>
      <c r="H1313" s="228"/>
      <c r="I1313" s="228"/>
      <c r="J1313" s="228"/>
      <c r="K1313" s="228"/>
      <c r="L1313" s="228"/>
      <c r="M1313" s="228"/>
      <c r="N1313" s="228"/>
      <c r="O1313" s="228"/>
      <c r="P1313" s="228"/>
      <c r="Q1313" s="228"/>
      <c r="R1313" s="228"/>
      <c r="S1313" s="226"/>
    </row>
    <row r="1314" spans="1:19" s="229" customFormat="1" x14ac:dyDescent="0.25">
      <c r="A1314" s="227"/>
      <c r="B1314" s="228"/>
      <c r="C1314" s="228"/>
      <c r="D1314" s="228"/>
      <c r="E1314" s="228"/>
      <c r="F1314" s="228"/>
      <c r="G1314" s="228"/>
      <c r="H1314" s="228"/>
      <c r="I1314" s="228"/>
      <c r="J1314" s="228"/>
      <c r="K1314" s="228"/>
      <c r="L1314" s="228"/>
      <c r="M1314" s="228"/>
      <c r="N1314" s="228"/>
      <c r="O1314" s="228"/>
      <c r="P1314" s="228"/>
      <c r="Q1314" s="228"/>
      <c r="R1314" s="228"/>
      <c r="S1314" s="226"/>
    </row>
    <row r="1315" spans="1:19" s="229" customFormat="1" x14ac:dyDescent="0.25">
      <c r="A1315" s="227"/>
      <c r="B1315" s="228"/>
      <c r="C1315" s="228"/>
      <c r="D1315" s="228"/>
      <c r="E1315" s="228"/>
      <c r="F1315" s="228"/>
      <c r="G1315" s="228"/>
      <c r="H1315" s="228"/>
      <c r="I1315" s="228"/>
      <c r="J1315" s="228"/>
      <c r="K1315" s="228"/>
      <c r="L1315" s="228"/>
      <c r="M1315" s="228"/>
      <c r="N1315" s="228"/>
      <c r="O1315" s="228"/>
      <c r="P1315" s="228"/>
      <c r="Q1315" s="228"/>
      <c r="R1315" s="228"/>
      <c r="S1315" s="226"/>
    </row>
    <row r="1316" spans="1:19" s="229" customFormat="1" x14ac:dyDescent="0.25">
      <c r="A1316" s="227"/>
      <c r="B1316" s="228"/>
      <c r="C1316" s="228"/>
      <c r="D1316" s="228"/>
      <c r="E1316" s="228"/>
      <c r="F1316" s="228"/>
      <c r="G1316" s="228"/>
      <c r="H1316" s="228"/>
      <c r="I1316" s="228"/>
      <c r="J1316" s="228"/>
      <c r="K1316" s="228"/>
      <c r="L1316" s="228"/>
      <c r="M1316" s="228"/>
      <c r="N1316" s="228"/>
      <c r="O1316" s="228"/>
      <c r="P1316" s="228"/>
      <c r="Q1316" s="228"/>
      <c r="R1316" s="228"/>
      <c r="S1316" s="226"/>
    </row>
    <row r="1317" spans="1:19" s="229" customFormat="1" x14ac:dyDescent="0.25">
      <c r="A1317" s="227"/>
      <c r="B1317" s="228"/>
      <c r="C1317" s="228"/>
      <c r="D1317" s="228"/>
      <c r="E1317" s="228"/>
      <c r="F1317" s="228"/>
      <c r="G1317" s="228"/>
      <c r="H1317" s="228"/>
      <c r="I1317" s="228"/>
      <c r="J1317" s="228"/>
      <c r="K1317" s="228"/>
      <c r="L1317" s="228"/>
      <c r="M1317" s="228"/>
      <c r="N1317" s="228"/>
      <c r="O1317" s="228"/>
      <c r="P1317" s="228"/>
      <c r="Q1317" s="228"/>
      <c r="R1317" s="228"/>
      <c r="S1317" s="226"/>
    </row>
    <row r="1318" spans="1:19" s="229" customFormat="1" x14ac:dyDescent="0.25">
      <c r="A1318" s="227"/>
      <c r="B1318" s="228"/>
      <c r="C1318" s="228"/>
      <c r="D1318" s="228"/>
      <c r="E1318" s="228"/>
      <c r="F1318" s="228"/>
      <c r="G1318" s="228"/>
      <c r="H1318" s="228"/>
      <c r="I1318" s="228"/>
      <c r="J1318" s="228"/>
      <c r="K1318" s="228"/>
      <c r="L1318" s="228"/>
      <c r="M1318" s="228"/>
      <c r="N1318" s="228"/>
      <c r="O1318" s="228"/>
      <c r="P1318" s="228"/>
      <c r="Q1318" s="228"/>
      <c r="R1318" s="228"/>
      <c r="S1318" s="226"/>
    </row>
    <row r="1319" spans="1:19" s="229" customFormat="1" x14ac:dyDescent="0.25">
      <c r="A1319" s="227"/>
      <c r="B1319" s="228"/>
      <c r="C1319" s="228"/>
      <c r="D1319" s="228"/>
      <c r="E1319" s="228"/>
      <c r="F1319" s="228"/>
      <c r="G1319" s="228"/>
      <c r="H1319" s="228"/>
      <c r="I1319" s="228"/>
      <c r="J1319" s="228"/>
      <c r="K1319" s="228"/>
      <c r="L1319" s="228"/>
      <c r="M1319" s="228"/>
      <c r="N1319" s="228"/>
      <c r="O1319" s="228"/>
      <c r="P1319" s="228"/>
      <c r="Q1319" s="228"/>
      <c r="R1319" s="228"/>
      <c r="S1319" s="226"/>
    </row>
    <row r="1320" spans="1:19" s="229" customFormat="1" x14ac:dyDescent="0.25">
      <c r="A1320" s="227"/>
      <c r="B1320" s="228"/>
      <c r="C1320" s="228"/>
      <c r="D1320" s="228"/>
      <c r="E1320" s="228"/>
      <c r="F1320" s="228"/>
      <c r="G1320" s="228"/>
      <c r="H1320" s="228"/>
      <c r="I1320" s="228"/>
      <c r="J1320" s="228"/>
      <c r="K1320" s="228"/>
      <c r="L1320" s="228"/>
      <c r="M1320" s="228"/>
      <c r="N1320" s="228"/>
      <c r="O1320" s="228"/>
      <c r="P1320" s="228"/>
      <c r="Q1320" s="228"/>
      <c r="R1320" s="228"/>
      <c r="S1320" s="226"/>
    </row>
    <row r="1321" spans="1:19" s="229" customFormat="1" x14ac:dyDescent="0.25">
      <c r="A1321" s="227"/>
      <c r="B1321" s="228"/>
      <c r="C1321" s="228"/>
      <c r="D1321" s="228"/>
      <c r="E1321" s="228"/>
      <c r="F1321" s="228"/>
      <c r="G1321" s="228"/>
      <c r="H1321" s="228"/>
      <c r="I1321" s="228"/>
      <c r="J1321" s="228"/>
      <c r="K1321" s="228"/>
      <c r="L1321" s="228"/>
      <c r="M1321" s="228"/>
      <c r="N1321" s="228"/>
      <c r="O1321" s="228"/>
      <c r="P1321" s="228"/>
      <c r="Q1321" s="228"/>
      <c r="R1321" s="228"/>
      <c r="S1321" s="226"/>
    </row>
    <row r="1322" spans="1:19" s="229" customFormat="1" x14ac:dyDescent="0.25">
      <c r="A1322" s="227"/>
      <c r="B1322" s="228"/>
      <c r="C1322" s="228"/>
      <c r="D1322" s="228"/>
      <c r="E1322" s="228"/>
      <c r="F1322" s="228"/>
      <c r="G1322" s="228"/>
      <c r="H1322" s="228"/>
      <c r="I1322" s="228"/>
      <c r="J1322" s="228"/>
      <c r="K1322" s="228"/>
      <c r="L1322" s="228"/>
      <c r="M1322" s="228"/>
      <c r="N1322" s="228"/>
      <c r="O1322" s="228"/>
      <c r="P1322" s="228"/>
      <c r="Q1322" s="228"/>
      <c r="R1322" s="228"/>
      <c r="S1322" s="226"/>
    </row>
    <row r="1323" spans="1:19" s="229" customFormat="1" x14ac:dyDescent="0.25">
      <c r="A1323" s="227"/>
      <c r="B1323" s="228"/>
      <c r="C1323" s="228"/>
      <c r="D1323" s="228"/>
      <c r="E1323" s="228"/>
      <c r="F1323" s="228"/>
      <c r="G1323" s="228"/>
      <c r="H1323" s="228"/>
      <c r="I1323" s="228"/>
      <c r="J1323" s="228"/>
      <c r="K1323" s="228"/>
      <c r="L1323" s="228"/>
      <c r="M1323" s="228"/>
      <c r="N1323" s="228"/>
      <c r="O1323" s="228"/>
      <c r="P1323" s="228"/>
      <c r="Q1323" s="228"/>
      <c r="R1323" s="228"/>
      <c r="S1323" s="226"/>
    </row>
    <row r="1324" spans="1:19" s="229" customFormat="1" x14ac:dyDescent="0.25">
      <c r="A1324" s="227"/>
      <c r="B1324" s="228"/>
      <c r="C1324" s="228"/>
      <c r="D1324" s="228"/>
      <c r="E1324" s="228"/>
      <c r="F1324" s="228"/>
      <c r="G1324" s="228"/>
      <c r="H1324" s="228"/>
      <c r="I1324" s="228"/>
      <c r="J1324" s="228"/>
      <c r="K1324" s="228"/>
      <c r="L1324" s="228"/>
      <c r="M1324" s="228"/>
      <c r="N1324" s="228"/>
      <c r="O1324" s="228"/>
      <c r="P1324" s="228"/>
      <c r="Q1324" s="228"/>
      <c r="R1324" s="228"/>
      <c r="S1324" s="226"/>
    </row>
    <row r="1325" spans="1:19" s="229" customFormat="1" x14ac:dyDescent="0.25">
      <c r="A1325" s="227"/>
      <c r="B1325" s="228"/>
      <c r="C1325" s="228"/>
      <c r="D1325" s="228"/>
      <c r="E1325" s="228"/>
      <c r="F1325" s="228"/>
      <c r="G1325" s="228"/>
      <c r="H1325" s="228"/>
      <c r="I1325" s="228"/>
      <c r="J1325" s="228"/>
      <c r="K1325" s="228"/>
      <c r="L1325" s="228"/>
      <c r="M1325" s="228"/>
      <c r="N1325" s="228"/>
      <c r="O1325" s="228"/>
      <c r="P1325" s="228"/>
      <c r="Q1325" s="228"/>
      <c r="R1325" s="228"/>
      <c r="S1325" s="226"/>
    </row>
    <row r="1326" spans="1:19" s="229" customFormat="1" x14ac:dyDescent="0.25">
      <c r="A1326" s="227"/>
      <c r="B1326" s="228"/>
      <c r="C1326" s="228"/>
      <c r="D1326" s="228"/>
      <c r="E1326" s="228"/>
      <c r="F1326" s="228"/>
      <c r="G1326" s="228"/>
      <c r="H1326" s="228"/>
      <c r="I1326" s="228"/>
      <c r="J1326" s="228"/>
      <c r="K1326" s="228"/>
      <c r="L1326" s="228"/>
      <c r="M1326" s="228"/>
      <c r="N1326" s="228"/>
      <c r="O1326" s="228"/>
      <c r="P1326" s="228"/>
      <c r="Q1326" s="228"/>
      <c r="R1326" s="228"/>
      <c r="S1326" s="226"/>
    </row>
    <row r="1327" spans="1:19" s="229" customFormat="1" x14ac:dyDescent="0.25">
      <c r="A1327" s="227"/>
      <c r="B1327" s="228"/>
      <c r="C1327" s="228"/>
      <c r="D1327" s="228"/>
      <c r="E1327" s="228"/>
      <c r="F1327" s="228"/>
      <c r="G1327" s="228"/>
      <c r="H1327" s="228"/>
      <c r="I1327" s="228"/>
      <c r="J1327" s="228"/>
      <c r="K1327" s="228"/>
      <c r="L1327" s="228"/>
      <c r="M1327" s="228"/>
      <c r="N1327" s="228"/>
      <c r="O1327" s="228"/>
      <c r="P1327" s="228"/>
      <c r="Q1327" s="228"/>
      <c r="R1327" s="228"/>
      <c r="S1327" s="226"/>
    </row>
    <row r="1328" spans="1:19" s="229" customFormat="1" x14ac:dyDescent="0.25">
      <c r="A1328" s="227"/>
      <c r="B1328" s="228"/>
      <c r="C1328" s="228"/>
      <c r="D1328" s="228"/>
      <c r="E1328" s="228"/>
      <c r="F1328" s="228"/>
      <c r="G1328" s="228"/>
      <c r="H1328" s="228"/>
      <c r="I1328" s="228"/>
      <c r="J1328" s="228"/>
      <c r="K1328" s="228"/>
      <c r="L1328" s="228"/>
      <c r="M1328" s="228"/>
      <c r="N1328" s="228"/>
      <c r="O1328" s="228"/>
      <c r="P1328" s="228"/>
      <c r="Q1328" s="228"/>
      <c r="R1328" s="228"/>
      <c r="S1328" s="226"/>
    </row>
    <row r="1329" spans="1:19" s="229" customFormat="1" x14ac:dyDescent="0.25">
      <c r="A1329" s="227"/>
      <c r="B1329" s="228"/>
      <c r="C1329" s="228"/>
      <c r="D1329" s="228"/>
      <c r="E1329" s="228"/>
      <c r="F1329" s="228"/>
      <c r="G1329" s="228"/>
      <c r="H1329" s="228"/>
      <c r="I1329" s="228"/>
      <c r="J1329" s="228"/>
      <c r="K1329" s="228"/>
      <c r="L1329" s="228"/>
      <c r="M1329" s="228"/>
      <c r="N1329" s="228"/>
      <c r="O1329" s="228"/>
      <c r="P1329" s="228"/>
      <c r="Q1329" s="228"/>
      <c r="R1329" s="228"/>
      <c r="S1329" s="226"/>
    </row>
    <row r="1330" spans="1:19" s="229" customFormat="1" x14ac:dyDescent="0.25">
      <c r="A1330" s="227"/>
      <c r="B1330" s="228"/>
      <c r="C1330" s="228"/>
      <c r="D1330" s="228"/>
      <c r="E1330" s="228"/>
      <c r="F1330" s="228"/>
      <c r="G1330" s="228"/>
      <c r="H1330" s="228"/>
      <c r="I1330" s="228"/>
      <c r="J1330" s="228"/>
      <c r="K1330" s="228"/>
      <c r="L1330" s="228"/>
      <c r="M1330" s="228"/>
      <c r="N1330" s="228"/>
      <c r="O1330" s="228"/>
      <c r="P1330" s="228"/>
      <c r="Q1330" s="228"/>
      <c r="R1330" s="228"/>
      <c r="S1330" s="226"/>
    </row>
    <row r="1331" spans="1:19" s="229" customFormat="1" x14ac:dyDescent="0.25">
      <c r="A1331" s="227"/>
      <c r="B1331" s="228"/>
      <c r="C1331" s="228"/>
      <c r="D1331" s="228"/>
      <c r="E1331" s="228"/>
      <c r="F1331" s="228"/>
      <c r="G1331" s="228"/>
      <c r="H1331" s="228"/>
      <c r="I1331" s="228"/>
      <c r="J1331" s="228"/>
      <c r="K1331" s="228"/>
      <c r="L1331" s="228"/>
      <c r="M1331" s="228"/>
      <c r="N1331" s="228"/>
      <c r="O1331" s="228"/>
      <c r="P1331" s="228"/>
      <c r="Q1331" s="228"/>
      <c r="R1331" s="228"/>
      <c r="S1331" s="226"/>
    </row>
    <row r="1332" spans="1:19" s="229" customFormat="1" x14ac:dyDescent="0.25">
      <c r="A1332" s="227"/>
      <c r="B1332" s="228"/>
      <c r="C1332" s="228"/>
      <c r="D1332" s="228"/>
      <c r="E1332" s="228"/>
      <c r="F1332" s="228"/>
      <c r="G1332" s="228"/>
      <c r="H1332" s="228"/>
      <c r="I1332" s="228"/>
      <c r="J1332" s="228"/>
      <c r="K1332" s="228"/>
      <c r="L1332" s="228"/>
      <c r="M1332" s="228"/>
      <c r="N1332" s="228"/>
      <c r="O1332" s="228"/>
      <c r="P1332" s="228"/>
      <c r="Q1332" s="228"/>
      <c r="R1332" s="228"/>
      <c r="S1332" s="226"/>
    </row>
    <row r="1333" spans="1:19" s="229" customFormat="1" x14ac:dyDescent="0.25">
      <c r="A1333" s="227"/>
      <c r="B1333" s="228"/>
      <c r="C1333" s="228"/>
      <c r="D1333" s="228"/>
      <c r="E1333" s="228"/>
      <c r="F1333" s="228"/>
      <c r="G1333" s="228"/>
      <c r="H1333" s="228"/>
      <c r="I1333" s="228"/>
      <c r="J1333" s="228"/>
      <c r="K1333" s="228"/>
      <c r="L1333" s="228"/>
      <c r="M1333" s="228"/>
      <c r="N1333" s="228"/>
      <c r="O1333" s="228"/>
      <c r="P1333" s="228"/>
      <c r="Q1333" s="228"/>
      <c r="R1333" s="228"/>
      <c r="S1333" s="226"/>
    </row>
    <row r="1334" spans="1:19" s="229" customFormat="1" x14ac:dyDescent="0.25">
      <c r="A1334" s="227"/>
      <c r="B1334" s="228"/>
      <c r="C1334" s="228"/>
      <c r="D1334" s="228"/>
      <c r="E1334" s="228"/>
      <c r="F1334" s="228"/>
      <c r="G1334" s="228"/>
      <c r="H1334" s="228"/>
      <c r="I1334" s="228"/>
      <c r="J1334" s="228"/>
      <c r="K1334" s="228"/>
      <c r="L1334" s="228"/>
      <c r="M1334" s="228"/>
      <c r="N1334" s="228"/>
      <c r="O1334" s="228"/>
      <c r="P1334" s="228"/>
      <c r="Q1334" s="228"/>
      <c r="R1334" s="228"/>
      <c r="S1334" s="226"/>
    </row>
    <row r="1335" spans="1:19" s="229" customFormat="1" x14ac:dyDescent="0.25">
      <c r="A1335" s="227"/>
      <c r="B1335" s="228"/>
      <c r="C1335" s="228"/>
      <c r="D1335" s="228"/>
      <c r="E1335" s="228"/>
      <c r="F1335" s="228"/>
      <c r="G1335" s="228"/>
      <c r="H1335" s="228"/>
      <c r="I1335" s="228"/>
      <c r="J1335" s="228"/>
      <c r="K1335" s="228"/>
      <c r="L1335" s="228"/>
      <c r="M1335" s="228"/>
      <c r="N1335" s="228"/>
      <c r="O1335" s="228"/>
      <c r="P1335" s="228"/>
      <c r="Q1335" s="228"/>
      <c r="R1335" s="228"/>
      <c r="S1335" s="226"/>
    </row>
    <row r="1336" spans="1:19" s="229" customFormat="1" x14ac:dyDescent="0.25">
      <c r="A1336" s="227"/>
      <c r="B1336" s="228"/>
      <c r="C1336" s="228"/>
      <c r="D1336" s="228"/>
      <c r="E1336" s="228"/>
      <c r="F1336" s="228"/>
      <c r="G1336" s="228"/>
      <c r="H1336" s="228"/>
      <c r="I1336" s="228"/>
      <c r="J1336" s="228"/>
      <c r="K1336" s="228"/>
      <c r="L1336" s="228"/>
      <c r="M1336" s="228"/>
      <c r="N1336" s="228"/>
      <c r="O1336" s="228"/>
      <c r="P1336" s="228"/>
      <c r="Q1336" s="228"/>
      <c r="R1336" s="228"/>
      <c r="S1336" s="226"/>
    </row>
    <row r="1337" spans="1:19" s="229" customFormat="1" x14ac:dyDescent="0.25">
      <c r="A1337" s="227"/>
      <c r="B1337" s="228"/>
      <c r="C1337" s="228"/>
      <c r="D1337" s="228"/>
      <c r="E1337" s="228"/>
      <c r="F1337" s="228"/>
      <c r="G1337" s="228"/>
      <c r="H1337" s="228"/>
      <c r="I1337" s="228"/>
      <c r="J1337" s="228"/>
      <c r="K1337" s="228"/>
      <c r="L1337" s="228"/>
      <c r="M1337" s="228"/>
      <c r="N1337" s="228"/>
      <c r="O1337" s="228"/>
      <c r="P1337" s="228"/>
      <c r="Q1337" s="228"/>
      <c r="R1337" s="228"/>
      <c r="S1337" s="226"/>
    </row>
    <row r="1338" spans="1:19" s="229" customFormat="1" x14ac:dyDescent="0.25">
      <c r="A1338" s="227"/>
      <c r="B1338" s="228"/>
      <c r="C1338" s="228"/>
      <c r="D1338" s="228"/>
      <c r="E1338" s="228"/>
      <c r="F1338" s="228"/>
      <c r="G1338" s="228"/>
      <c r="H1338" s="228"/>
      <c r="I1338" s="228"/>
      <c r="J1338" s="228"/>
      <c r="K1338" s="228"/>
      <c r="L1338" s="228"/>
      <c r="M1338" s="228"/>
      <c r="N1338" s="228"/>
      <c r="O1338" s="228"/>
      <c r="P1338" s="228"/>
      <c r="Q1338" s="228"/>
      <c r="R1338" s="228"/>
      <c r="S1338" s="226"/>
    </row>
    <row r="1339" spans="1:19" s="229" customFormat="1" x14ac:dyDescent="0.25">
      <c r="A1339" s="227"/>
      <c r="B1339" s="228"/>
      <c r="C1339" s="228"/>
      <c r="D1339" s="228"/>
      <c r="E1339" s="228"/>
      <c r="F1339" s="228"/>
      <c r="G1339" s="228"/>
      <c r="H1339" s="228"/>
      <c r="I1339" s="228"/>
      <c r="J1339" s="228"/>
      <c r="K1339" s="228"/>
      <c r="L1339" s="228"/>
      <c r="M1339" s="228"/>
      <c r="N1339" s="228"/>
      <c r="O1339" s="228"/>
      <c r="P1339" s="228"/>
      <c r="Q1339" s="228"/>
      <c r="R1339" s="228"/>
      <c r="S1339" s="226"/>
    </row>
    <row r="1340" spans="1:19" s="229" customFormat="1" x14ac:dyDescent="0.25">
      <c r="A1340" s="227"/>
      <c r="B1340" s="228"/>
      <c r="C1340" s="228"/>
      <c r="D1340" s="228"/>
      <c r="E1340" s="228"/>
      <c r="F1340" s="228"/>
      <c r="G1340" s="228"/>
      <c r="H1340" s="228"/>
      <c r="I1340" s="228"/>
      <c r="J1340" s="228"/>
      <c r="K1340" s="228"/>
      <c r="L1340" s="228"/>
      <c r="M1340" s="228"/>
      <c r="N1340" s="228"/>
      <c r="O1340" s="228"/>
      <c r="P1340" s="228"/>
      <c r="Q1340" s="228"/>
      <c r="R1340" s="228"/>
      <c r="S1340" s="226"/>
    </row>
    <row r="1341" spans="1:19" s="229" customFormat="1" x14ac:dyDescent="0.25">
      <c r="A1341" s="227"/>
      <c r="B1341" s="228"/>
      <c r="C1341" s="228"/>
      <c r="D1341" s="228"/>
      <c r="E1341" s="228"/>
      <c r="F1341" s="228"/>
      <c r="G1341" s="228"/>
      <c r="H1341" s="228"/>
      <c r="I1341" s="228"/>
      <c r="J1341" s="228"/>
      <c r="K1341" s="228"/>
      <c r="L1341" s="228"/>
      <c r="M1341" s="228"/>
      <c r="N1341" s="228"/>
      <c r="O1341" s="228"/>
      <c r="P1341" s="228"/>
      <c r="Q1341" s="228"/>
      <c r="R1341" s="228"/>
      <c r="S1341" s="226"/>
    </row>
    <row r="1342" spans="1:19" s="229" customFormat="1" x14ac:dyDescent="0.25">
      <c r="A1342" s="227"/>
      <c r="B1342" s="228"/>
      <c r="C1342" s="228"/>
      <c r="D1342" s="228"/>
      <c r="E1342" s="228"/>
      <c r="F1342" s="228"/>
      <c r="G1342" s="228"/>
      <c r="H1342" s="228"/>
      <c r="I1342" s="228"/>
      <c r="J1342" s="228"/>
      <c r="K1342" s="228"/>
      <c r="L1342" s="228"/>
      <c r="M1342" s="228"/>
      <c r="N1342" s="228"/>
      <c r="O1342" s="228"/>
      <c r="P1342" s="228"/>
      <c r="Q1342" s="228"/>
      <c r="R1342" s="228"/>
      <c r="S1342" s="226"/>
    </row>
    <row r="1343" spans="1:19" s="229" customFormat="1" x14ac:dyDescent="0.25">
      <c r="A1343" s="227"/>
      <c r="B1343" s="228"/>
      <c r="C1343" s="228"/>
      <c r="D1343" s="228"/>
      <c r="E1343" s="228"/>
      <c r="F1343" s="228"/>
      <c r="G1343" s="228"/>
      <c r="H1343" s="228"/>
      <c r="I1343" s="228"/>
      <c r="J1343" s="228"/>
      <c r="K1343" s="228"/>
      <c r="L1343" s="228"/>
      <c r="M1343" s="228"/>
      <c r="N1343" s="228"/>
      <c r="O1343" s="228"/>
      <c r="P1343" s="228"/>
      <c r="Q1343" s="228"/>
      <c r="R1343" s="228"/>
      <c r="S1343" s="226"/>
    </row>
    <row r="1344" spans="1:19" s="229" customFormat="1" x14ac:dyDescent="0.25">
      <c r="A1344" s="227"/>
      <c r="B1344" s="228"/>
      <c r="C1344" s="228"/>
      <c r="D1344" s="228"/>
      <c r="E1344" s="228"/>
      <c r="F1344" s="228"/>
      <c r="G1344" s="228"/>
      <c r="H1344" s="228"/>
      <c r="I1344" s="228"/>
      <c r="J1344" s="228"/>
      <c r="K1344" s="228"/>
      <c r="L1344" s="228"/>
      <c r="M1344" s="228"/>
      <c r="N1344" s="228"/>
      <c r="O1344" s="228"/>
      <c r="P1344" s="228"/>
      <c r="Q1344" s="228"/>
      <c r="R1344" s="228"/>
      <c r="S1344" s="226"/>
    </row>
    <row r="1345" spans="1:19" s="229" customFormat="1" x14ac:dyDescent="0.25">
      <c r="A1345" s="227"/>
      <c r="B1345" s="228"/>
      <c r="C1345" s="228"/>
      <c r="D1345" s="228"/>
      <c r="E1345" s="228"/>
      <c r="F1345" s="228"/>
      <c r="G1345" s="228"/>
      <c r="H1345" s="228"/>
      <c r="I1345" s="228"/>
      <c r="J1345" s="228"/>
      <c r="K1345" s="228"/>
      <c r="L1345" s="228"/>
      <c r="M1345" s="228"/>
      <c r="N1345" s="228"/>
      <c r="O1345" s="228"/>
      <c r="P1345" s="228"/>
      <c r="Q1345" s="228"/>
      <c r="R1345" s="228"/>
      <c r="S1345" s="226"/>
    </row>
    <row r="1346" spans="1:19" s="229" customFormat="1" x14ac:dyDescent="0.25">
      <c r="A1346" s="227"/>
      <c r="B1346" s="228"/>
      <c r="C1346" s="228"/>
      <c r="D1346" s="228"/>
      <c r="E1346" s="228"/>
      <c r="F1346" s="228"/>
      <c r="G1346" s="228"/>
      <c r="H1346" s="228"/>
      <c r="I1346" s="228"/>
      <c r="J1346" s="228"/>
      <c r="K1346" s="228"/>
      <c r="L1346" s="228"/>
      <c r="M1346" s="228"/>
      <c r="N1346" s="228"/>
      <c r="O1346" s="228"/>
      <c r="P1346" s="228"/>
      <c r="Q1346" s="228"/>
      <c r="R1346" s="228"/>
      <c r="S1346" s="226"/>
    </row>
    <row r="1347" spans="1:19" s="229" customFormat="1" x14ac:dyDescent="0.25">
      <c r="A1347" s="227"/>
      <c r="B1347" s="228"/>
      <c r="C1347" s="228"/>
      <c r="D1347" s="228"/>
      <c r="E1347" s="228"/>
      <c r="F1347" s="228"/>
      <c r="G1347" s="228"/>
      <c r="H1347" s="228"/>
      <c r="I1347" s="228"/>
      <c r="J1347" s="228"/>
      <c r="K1347" s="228"/>
      <c r="L1347" s="228"/>
      <c r="M1347" s="228"/>
      <c r="N1347" s="228"/>
      <c r="O1347" s="228"/>
      <c r="P1347" s="228"/>
      <c r="Q1347" s="228"/>
      <c r="R1347" s="228"/>
      <c r="S1347" s="226"/>
    </row>
    <row r="1348" spans="1:19" s="229" customFormat="1" x14ac:dyDescent="0.25">
      <c r="A1348" s="227"/>
      <c r="B1348" s="228"/>
      <c r="C1348" s="228"/>
      <c r="D1348" s="228"/>
      <c r="E1348" s="228"/>
      <c r="F1348" s="228"/>
      <c r="G1348" s="228"/>
      <c r="H1348" s="228"/>
      <c r="I1348" s="228"/>
      <c r="J1348" s="228"/>
      <c r="K1348" s="228"/>
      <c r="L1348" s="228"/>
      <c r="M1348" s="228"/>
      <c r="N1348" s="228"/>
      <c r="O1348" s="228"/>
      <c r="P1348" s="228"/>
      <c r="Q1348" s="228"/>
      <c r="R1348" s="228"/>
      <c r="S1348" s="226"/>
    </row>
    <row r="1349" spans="1:19" s="229" customFormat="1" x14ac:dyDescent="0.25">
      <c r="A1349" s="227"/>
      <c r="B1349" s="228"/>
      <c r="C1349" s="228"/>
      <c r="D1349" s="228"/>
      <c r="E1349" s="228"/>
      <c r="F1349" s="228"/>
      <c r="G1349" s="228"/>
      <c r="H1349" s="228"/>
      <c r="I1349" s="228"/>
      <c r="J1349" s="228"/>
      <c r="K1349" s="228"/>
      <c r="L1349" s="228"/>
      <c r="M1349" s="228"/>
      <c r="N1349" s="228"/>
      <c r="O1349" s="228"/>
      <c r="P1349" s="228"/>
      <c r="Q1349" s="228"/>
      <c r="R1349" s="228"/>
      <c r="S1349" s="226"/>
    </row>
    <row r="1350" spans="1:19" s="229" customFormat="1" x14ac:dyDescent="0.25">
      <c r="A1350" s="227"/>
      <c r="B1350" s="228"/>
      <c r="C1350" s="228"/>
      <c r="D1350" s="228"/>
      <c r="E1350" s="228"/>
      <c r="F1350" s="228"/>
      <c r="G1350" s="228"/>
      <c r="H1350" s="228"/>
      <c r="I1350" s="228"/>
      <c r="J1350" s="228"/>
      <c r="K1350" s="228"/>
      <c r="L1350" s="228"/>
      <c r="M1350" s="228"/>
      <c r="N1350" s="228"/>
      <c r="O1350" s="228"/>
      <c r="P1350" s="228"/>
      <c r="Q1350" s="228"/>
      <c r="R1350" s="228"/>
      <c r="S1350" s="226"/>
    </row>
    <row r="1351" spans="1:19" s="229" customFormat="1" x14ac:dyDescent="0.25">
      <c r="A1351" s="227"/>
      <c r="B1351" s="228"/>
      <c r="C1351" s="228"/>
      <c r="D1351" s="228"/>
      <c r="E1351" s="228"/>
      <c r="F1351" s="228"/>
      <c r="G1351" s="228"/>
      <c r="H1351" s="228"/>
      <c r="I1351" s="228"/>
      <c r="J1351" s="228"/>
      <c r="K1351" s="228"/>
      <c r="L1351" s="228"/>
      <c r="M1351" s="228"/>
      <c r="N1351" s="228"/>
      <c r="O1351" s="228"/>
      <c r="P1351" s="228"/>
      <c r="Q1351" s="228"/>
      <c r="R1351" s="228"/>
      <c r="S1351" s="226"/>
    </row>
    <row r="1352" spans="1:19" s="229" customFormat="1" x14ac:dyDescent="0.25">
      <c r="A1352" s="227"/>
      <c r="B1352" s="228"/>
      <c r="C1352" s="228"/>
      <c r="D1352" s="228"/>
      <c r="E1352" s="228"/>
      <c r="F1352" s="228"/>
      <c r="G1352" s="228"/>
      <c r="H1352" s="228"/>
      <c r="I1352" s="228"/>
      <c r="J1352" s="228"/>
      <c r="K1352" s="228"/>
      <c r="L1352" s="228"/>
      <c r="M1352" s="228"/>
      <c r="N1352" s="228"/>
      <c r="O1352" s="228"/>
      <c r="P1352" s="228"/>
      <c r="Q1352" s="228"/>
      <c r="R1352" s="228"/>
      <c r="S1352" s="226"/>
    </row>
    <row r="1353" spans="1:19" s="229" customFormat="1" x14ac:dyDescent="0.25">
      <c r="A1353" s="227"/>
      <c r="B1353" s="228"/>
      <c r="C1353" s="228"/>
      <c r="D1353" s="228"/>
      <c r="E1353" s="228"/>
      <c r="F1353" s="228"/>
      <c r="G1353" s="228"/>
      <c r="H1353" s="228"/>
      <c r="I1353" s="228"/>
      <c r="J1353" s="228"/>
      <c r="K1353" s="228"/>
      <c r="L1353" s="228"/>
      <c r="M1353" s="228"/>
      <c r="N1353" s="228"/>
      <c r="O1353" s="228"/>
      <c r="P1353" s="228"/>
      <c r="Q1353" s="228"/>
      <c r="R1353" s="228"/>
      <c r="S1353" s="226"/>
    </row>
    <row r="1354" spans="1:19" s="229" customFormat="1" x14ac:dyDescent="0.25">
      <c r="A1354" s="227"/>
      <c r="B1354" s="228"/>
      <c r="C1354" s="228"/>
      <c r="D1354" s="228"/>
      <c r="E1354" s="228"/>
      <c r="F1354" s="228"/>
      <c r="G1354" s="228"/>
      <c r="H1354" s="228"/>
      <c r="I1354" s="228"/>
      <c r="J1354" s="228"/>
      <c r="K1354" s="228"/>
      <c r="L1354" s="228"/>
      <c r="M1354" s="228"/>
      <c r="N1354" s="228"/>
      <c r="O1354" s="228"/>
      <c r="P1354" s="228"/>
      <c r="Q1354" s="228"/>
      <c r="R1354" s="228"/>
      <c r="S1354" s="226"/>
    </row>
    <row r="1355" spans="1:19" s="229" customFormat="1" x14ac:dyDescent="0.25">
      <c r="A1355" s="227"/>
      <c r="B1355" s="228"/>
      <c r="C1355" s="228"/>
      <c r="D1355" s="228"/>
      <c r="E1355" s="228"/>
      <c r="F1355" s="228"/>
      <c r="G1355" s="228"/>
      <c r="H1355" s="228"/>
      <c r="I1355" s="228"/>
      <c r="J1355" s="228"/>
      <c r="K1355" s="228"/>
      <c r="L1355" s="228"/>
      <c r="M1355" s="228"/>
      <c r="N1355" s="228"/>
      <c r="O1355" s="228"/>
      <c r="P1355" s="228"/>
      <c r="Q1355" s="228"/>
      <c r="R1355" s="228"/>
      <c r="S1355" s="226"/>
    </row>
    <row r="1356" spans="1:19" s="229" customFormat="1" x14ac:dyDescent="0.25">
      <c r="A1356" s="227"/>
      <c r="B1356" s="228"/>
      <c r="C1356" s="228"/>
      <c r="D1356" s="228"/>
      <c r="E1356" s="228"/>
      <c r="F1356" s="228"/>
      <c r="G1356" s="228"/>
      <c r="H1356" s="228"/>
      <c r="I1356" s="228"/>
      <c r="J1356" s="228"/>
      <c r="K1356" s="228"/>
      <c r="L1356" s="228"/>
      <c r="M1356" s="228"/>
      <c r="N1356" s="228"/>
      <c r="O1356" s="228"/>
      <c r="P1356" s="228"/>
      <c r="Q1356" s="228"/>
      <c r="R1356" s="228"/>
      <c r="S1356" s="226"/>
    </row>
    <row r="1357" spans="1:19" s="229" customFormat="1" x14ac:dyDescent="0.25">
      <c r="A1357" s="227"/>
      <c r="B1357" s="228"/>
      <c r="C1357" s="228"/>
      <c r="D1357" s="228"/>
      <c r="E1357" s="228"/>
      <c r="F1357" s="228"/>
      <c r="G1357" s="228"/>
      <c r="H1357" s="228"/>
      <c r="I1357" s="228"/>
      <c r="J1357" s="228"/>
      <c r="K1357" s="228"/>
      <c r="L1357" s="228"/>
      <c r="M1357" s="228"/>
      <c r="N1357" s="228"/>
      <c r="O1357" s="228"/>
      <c r="P1357" s="228"/>
      <c r="Q1357" s="228"/>
      <c r="R1357" s="228"/>
      <c r="S1357" s="226"/>
    </row>
    <row r="1358" spans="1:19" s="229" customFormat="1" x14ac:dyDescent="0.25">
      <c r="A1358" s="227"/>
      <c r="B1358" s="228"/>
      <c r="C1358" s="228"/>
      <c r="D1358" s="228"/>
      <c r="E1358" s="228"/>
      <c r="F1358" s="228"/>
      <c r="G1358" s="228"/>
      <c r="H1358" s="228"/>
      <c r="I1358" s="228"/>
      <c r="J1358" s="228"/>
      <c r="K1358" s="228"/>
      <c r="L1358" s="228"/>
      <c r="M1358" s="228"/>
      <c r="N1358" s="228"/>
      <c r="O1358" s="228"/>
      <c r="P1358" s="228"/>
      <c r="Q1358" s="228"/>
      <c r="R1358" s="228"/>
      <c r="S1358" s="226"/>
    </row>
    <row r="1359" spans="1:19" s="229" customFormat="1" x14ac:dyDescent="0.25">
      <c r="A1359" s="227"/>
      <c r="B1359" s="228"/>
      <c r="C1359" s="228"/>
      <c r="D1359" s="228"/>
      <c r="E1359" s="228"/>
      <c r="F1359" s="228"/>
      <c r="G1359" s="228"/>
      <c r="H1359" s="228"/>
      <c r="I1359" s="228"/>
      <c r="J1359" s="228"/>
      <c r="K1359" s="228"/>
      <c r="L1359" s="228"/>
      <c r="M1359" s="228"/>
      <c r="N1359" s="228"/>
      <c r="O1359" s="228"/>
      <c r="P1359" s="228"/>
      <c r="Q1359" s="228"/>
      <c r="R1359" s="228"/>
      <c r="S1359" s="226"/>
    </row>
    <row r="1360" spans="1:19" s="229" customFormat="1" x14ac:dyDescent="0.25">
      <c r="A1360" s="227"/>
      <c r="B1360" s="228"/>
      <c r="C1360" s="228"/>
      <c r="D1360" s="228"/>
      <c r="E1360" s="228"/>
      <c r="F1360" s="228"/>
      <c r="G1360" s="228"/>
      <c r="H1360" s="228"/>
      <c r="I1360" s="228"/>
      <c r="J1360" s="228"/>
      <c r="K1360" s="228"/>
      <c r="L1360" s="228"/>
      <c r="M1360" s="228"/>
      <c r="N1360" s="228"/>
      <c r="O1360" s="228"/>
      <c r="P1360" s="228"/>
      <c r="Q1360" s="228"/>
      <c r="R1360" s="228"/>
      <c r="S1360" s="226"/>
    </row>
    <row r="1361" spans="1:19" s="229" customFormat="1" x14ac:dyDescent="0.25">
      <c r="A1361" s="227"/>
      <c r="B1361" s="228"/>
      <c r="C1361" s="228"/>
      <c r="D1361" s="228"/>
      <c r="E1361" s="228"/>
      <c r="F1361" s="228"/>
      <c r="G1361" s="228"/>
      <c r="H1361" s="228"/>
      <c r="I1361" s="228"/>
      <c r="J1361" s="228"/>
      <c r="K1361" s="228"/>
      <c r="L1361" s="228"/>
      <c r="M1361" s="228"/>
      <c r="N1361" s="228"/>
      <c r="O1361" s="228"/>
      <c r="P1361" s="228"/>
      <c r="Q1361" s="228"/>
      <c r="R1361" s="228"/>
      <c r="S1361" s="226"/>
    </row>
    <row r="1362" spans="1:19" s="229" customFormat="1" x14ac:dyDescent="0.25">
      <c r="A1362" s="227"/>
      <c r="B1362" s="228"/>
      <c r="C1362" s="228"/>
      <c r="D1362" s="228"/>
      <c r="E1362" s="228"/>
      <c r="F1362" s="228"/>
      <c r="G1362" s="228"/>
      <c r="H1362" s="228"/>
      <c r="I1362" s="228"/>
      <c r="J1362" s="228"/>
      <c r="K1362" s="228"/>
      <c r="L1362" s="228"/>
      <c r="M1362" s="228"/>
      <c r="N1362" s="228"/>
      <c r="O1362" s="228"/>
      <c r="P1362" s="228"/>
      <c r="Q1362" s="228"/>
      <c r="R1362" s="228"/>
      <c r="S1362" s="226"/>
    </row>
    <row r="1363" spans="1:19" s="229" customFormat="1" x14ac:dyDescent="0.25">
      <c r="A1363" s="227"/>
      <c r="B1363" s="228"/>
      <c r="C1363" s="228"/>
      <c r="D1363" s="228"/>
      <c r="E1363" s="228"/>
      <c r="F1363" s="228"/>
      <c r="G1363" s="228"/>
      <c r="H1363" s="228"/>
      <c r="I1363" s="228"/>
      <c r="J1363" s="228"/>
      <c r="K1363" s="228"/>
      <c r="L1363" s="228"/>
      <c r="M1363" s="228"/>
      <c r="N1363" s="228"/>
      <c r="O1363" s="228"/>
      <c r="P1363" s="228"/>
      <c r="Q1363" s="228"/>
      <c r="R1363" s="228"/>
      <c r="S1363" s="226"/>
    </row>
    <row r="1364" spans="1:19" s="229" customFormat="1" x14ac:dyDescent="0.25">
      <c r="A1364" s="227"/>
      <c r="B1364" s="228"/>
      <c r="C1364" s="228"/>
      <c r="D1364" s="228"/>
      <c r="E1364" s="228"/>
      <c r="F1364" s="228"/>
      <c r="G1364" s="228"/>
      <c r="H1364" s="228"/>
      <c r="I1364" s="228"/>
      <c r="J1364" s="228"/>
      <c r="K1364" s="228"/>
      <c r="L1364" s="228"/>
      <c r="M1364" s="228"/>
      <c r="N1364" s="228"/>
      <c r="O1364" s="228"/>
      <c r="P1364" s="228"/>
      <c r="Q1364" s="228"/>
      <c r="R1364" s="228"/>
      <c r="S1364" s="226"/>
    </row>
    <row r="1365" spans="1:19" s="229" customFormat="1" x14ac:dyDescent="0.25">
      <c r="A1365" s="227"/>
      <c r="B1365" s="228"/>
      <c r="C1365" s="228"/>
      <c r="D1365" s="228"/>
      <c r="E1365" s="228"/>
      <c r="F1365" s="228"/>
      <c r="G1365" s="228"/>
      <c r="H1365" s="228"/>
      <c r="I1365" s="228"/>
      <c r="J1365" s="228"/>
      <c r="K1365" s="228"/>
      <c r="L1365" s="228"/>
      <c r="M1365" s="228"/>
      <c r="N1365" s="228"/>
      <c r="O1365" s="228"/>
      <c r="P1365" s="228"/>
      <c r="Q1365" s="228"/>
      <c r="R1365" s="228"/>
      <c r="S1365" s="226"/>
    </row>
    <row r="1366" spans="1:19" s="229" customFormat="1" x14ac:dyDescent="0.25">
      <c r="A1366" s="227"/>
      <c r="B1366" s="228"/>
      <c r="C1366" s="228"/>
      <c r="D1366" s="228"/>
      <c r="E1366" s="228"/>
      <c r="F1366" s="228"/>
      <c r="G1366" s="228"/>
      <c r="H1366" s="228"/>
      <c r="I1366" s="228"/>
      <c r="J1366" s="228"/>
      <c r="K1366" s="228"/>
      <c r="L1366" s="228"/>
      <c r="M1366" s="228"/>
      <c r="N1366" s="228"/>
      <c r="O1366" s="228"/>
      <c r="P1366" s="228"/>
      <c r="Q1366" s="228"/>
      <c r="R1366" s="228"/>
      <c r="S1366" s="226"/>
    </row>
    <row r="1367" spans="1:19" s="229" customFormat="1" x14ac:dyDescent="0.25">
      <c r="A1367" s="227"/>
      <c r="B1367" s="228"/>
      <c r="C1367" s="228"/>
      <c r="D1367" s="228"/>
      <c r="E1367" s="228"/>
      <c r="F1367" s="228"/>
      <c r="G1367" s="228"/>
      <c r="H1367" s="228"/>
      <c r="I1367" s="228"/>
      <c r="J1367" s="228"/>
      <c r="K1367" s="228"/>
      <c r="L1367" s="228"/>
      <c r="M1367" s="228"/>
      <c r="N1367" s="228"/>
      <c r="O1367" s="228"/>
      <c r="P1367" s="228"/>
      <c r="Q1367" s="228"/>
      <c r="R1367" s="228"/>
      <c r="S1367" s="226"/>
    </row>
    <row r="1368" spans="1:19" s="229" customFormat="1" x14ac:dyDescent="0.25">
      <c r="A1368" s="227"/>
      <c r="B1368" s="228"/>
      <c r="C1368" s="228"/>
      <c r="D1368" s="228"/>
      <c r="E1368" s="228"/>
      <c r="F1368" s="228"/>
      <c r="G1368" s="228"/>
      <c r="H1368" s="228"/>
      <c r="I1368" s="228"/>
      <c r="J1368" s="228"/>
      <c r="K1368" s="228"/>
      <c r="L1368" s="228"/>
      <c r="M1368" s="228"/>
      <c r="N1368" s="228"/>
      <c r="O1368" s="228"/>
      <c r="P1368" s="228"/>
      <c r="Q1368" s="228"/>
      <c r="R1368" s="228"/>
      <c r="S1368" s="226"/>
    </row>
    <row r="1369" spans="1:19" s="229" customFormat="1" x14ac:dyDescent="0.25">
      <c r="A1369" s="227"/>
      <c r="B1369" s="228"/>
      <c r="C1369" s="228"/>
      <c r="D1369" s="228"/>
      <c r="E1369" s="228"/>
      <c r="F1369" s="228"/>
      <c r="G1369" s="228"/>
      <c r="H1369" s="228"/>
      <c r="I1369" s="228"/>
      <c r="J1369" s="228"/>
      <c r="K1369" s="228"/>
      <c r="L1369" s="228"/>
      <c r="M1369" s="228"/>
      <c r="N1369" s="228"/>
      <c r="O1369" s="228"/>
      <c r="P1369" s="228"/>
      <c r="Q1369" s="228"/>
      <c r="R1369" s="228"/>
      <c r="S1369" s="226"/>
    </row>
    <row r="1370" spans="1:19" s="229" customFormat="1" x14ac:dyDescent="0.25">
      <c r="A1370" s="227"/>
      <c r="B1370" s="228"/>
      <c r="C1370" s="228"/>
      <c r="D1370" s="228"/>
      <c r="E1370" s="228"/>
      <c r="F1370" s="228"/>
      <c r="G1370" s="228"/>
      <c r="H1370" s="228"/>
      <c r="I1370" s="228"/>
      <c r="J1370" s="228"/>
      <c r="K1370" s="228"/>
      <c r="L1370" s="228"/>
      <c r="M1370" s="228"/>
      <c r="N1370" s="228"/>
      <c r="O1370" s="228"/>
      <c r="P1370" s="228"/>
      <c r="Q1370" s="228"/>
      <c r="R1370" s="228"/>
      <c r="S1370" s="226"/>
    </row>
    <row r="1371" spans="1:19" s="229" customFormat="1" x14ac:dyDescent="0.25">
      <c r="A1371" s="227"/>
      <c r="B1371" s="228"/>
      <c r="C1371" s="228"/>
      <c r="D1371" s="228"/>
      <c r="E1371" s="228"/>
      <c r="F1371" s="228"/>
      <c r="G1371" s="228"/>
      <c r="H1371" s="228"/>
      <c r="I1371" s="228"/>
      <c r="J1371" s="228"/>
      <c r="K1371" s="228"/>
      <c r="L1371" s="228"/>
      <c r="M1371" s="228"/>
      <c r="N1371" s="228"/>
      <c r="O1371" s="228"/>
      <c r="P1371" s="228"/>
      <c r="Q1371" s="228"/>
      <c r="R1371" s="228"/>
      <c r="S1371" s="226"/>
    </row>
    <row r="1372" spans="1:19" s="229" customFormat="1" x14ac:dyDescent="0.25">
      <c r="A1372" s="227"/>
      <c r="B1372" s="228"/>
      <c r="C1372" s="228"/>
      <c r="D1372" s="228"/>
      <c r="E1372" s="228"/>
      <c r="F1372" s="228"/>
      <c r="G1372" s="228"/>
      <c r="H1372" s="228"/>
      <c r="I1372" s="228"/>
      <c r="J1372" s="228"/>
      <c r="K1372" s="228"/>
      <c r="L1372" s="228"/>
      <c r="M1372" s="228"/>
      <c r="N1372" s="228"/>
      <c r="O1372" s="228"/>
      <c r="P1372" s="228"/>
      <c r="Q1372" s="228"/>
      <c r="R1372" s="228"/>
      <c r="S1372" s="226"/>
    </row>
    <row r="1373" spans="1:19" s="229" customFormat="1" x14ac:dyDescent="0.25">
      <c r="A1373" s="227"/>
      <c r="B1373" s="228"/>
      <c r="C1373" s="228"/>
      <c r="D1373" s="228"/>
      <c r="E1373" s="228"/>
      <c r="F1373" s="228"/>
      <c r="G1373" s="228"/>
      <c r="H1373" s="228"/>
      <c r="I1373" s="228"/>
      <c r="J1373" s="228"/>
      <c r="K1373" s="228"/>
      <c r="L1373" s="228"/>
      <c r="M1373" s="228"/>
      <c r="N1373" s="228"/>
      <c r="O1373" s="228"/>
      <c r="P1373" s="228"/>
      <c r="Q1373" s="228"/>
      <c r="R1373" s="228"/>
      <c r="S1373" s="226"/>
    </row>
    <row r="1374" spans="1:19" s="229" customFormat="1" x14ac:dyDescent="0.25">
      <c r="A1374" s="227"/>
      <c r="B1374" s="228"/>
      <c r="C1374" s="228"/>
      <c r="D1374" s="228"/>
      <c r="E1374" s="228"/>
      <c r="F1374" s="228"/>
      <c r="G1374" s="228"/>
      <c r="H1374" s="228"/>
      <c r="I1374" s="228"/>
      <c r="J1374" s="228"/>
      <c r="K1374" s="228"/>
      <c r="L1374" s="228"/>
      <c r="M1374" s="228"/>
      <c r="N1374" s="228"/>
      <c r="O1374" s="228"/>
      <c r="P1374" s="228"/>
      <c r="Q1374" s="228"/>
      <c r="R1374" s="228"/>
      <c r="S1374" s="226"/>
    </row>
    <row r="1375" spans="1:19" s="229" customFormat="1" x14ac:dyDescent="0.25">
      <c r="A1375" s="227"/>
      <c r="B1375" s="228"/>
      <c r="C1375" s="228"/>
      <c r="D1375" s="228"/>
      <c r="E1375" s="228"/>
      <c r="F1375" s="228"/>
      <c r="G1375" s="228"/>
      <c r="H1375" s="228"/>
      <c r="I1375" s="228"/>
      <c r="J1375" s="228"/>
      <c r="K1375" s="228"/>
      <c r="L1375" s="228"/>
      <c r="M1375" s="228"/>
      <c r="N1375" s="228"/>
      <c r="O1375" s="228"/>
      <c r="P1375" s="228"/>
      <c r="Q1375" s="228"/>
      <c r="R1375" s="228"/>
      <c r="S1375" s="226"/>
    </row>
    <row r="1376" spans="1:19" s="229" customFormat="1" x14ac:dyDescent="0.25">
      <c r="A1376" s="227"/>
      <c r="B1376" s="228"/>
      <c r="C1376" s="228"/>
      <c r="D1376" s="228"/>
      <c r="E1376" s="228"/>
      <c r="F1376" s="228"/>
      <c r="G1376" s="228"/>
      <c r="H1376" s="228"/>
      <c r="I1376" s="228"/>
      <c r="J1376" s="228"/>
      <c r="K1376" s="228"/>
      <c r="L1376" s="228"/>
      <c r="M1376" s="228"/>
      <c r="N1376" s="228"/>
      <c r="O1376" s="228"/>
      <c r="P1376" s="228"/>
      <c r="Q1376" s="228"/>
      <c r="R1376" s="228"/>
      <c r="S1376" s="226"/>
    </row>
    <row r="1377" spans="1:19" s="229" customFormat="1" x14ac:dyDescent="0.25">
      <c r="A1377" s="227"/>
      <c r="B1377" s="228"/>
      <c r="C1377" s="228"/>
      <c r="D1377" s="228"/>
      <c r="E1377" s="228"/>
      <c r="F1377" s="228"/>
      <c r="G1377" s="228"/>
      <c r="H1377" s="228"/>
      <c r="I1377" s="228"/>
      <c r="J1377" s="228"/>
      <c r="K1377" s="228"/>
      <c r="L1377" s="228"/>
      <c r="M1377" s="228"/>
      <c r="N1377" s="228"/>
      <c r="O1377" s="228"/>
      <c r="P1377" s="228"/>
      <c r="Q1377" s="228"/>
      <c r="R1377" s="228"/>
      <c r="S1377" s="226"/>
    </row>
    <row r="1378" spans="1:19" s="229" customFormat="1" x14ac:dyDescent="0.25">
      <c r="A1378" s="227"/>
      <c r="B1378" s="228"/>
      <c r="C1378" s="228"/>
      <c r="D1378" s="228"/>
      <c r="E1378" s="228"/>
      <c r="F1378" s="228"/>
      <c r="G1378" s="228"/>
      <c r="H1378" s="228"/>
      <c r="I1378" s="228"/>
      <c r="J1378" s="228"/>
      <c r="K1378" s="228"/>
      <c r="L1378" s="228"/>
      <c r="M1378" s="228"/>
      <c r="N1378" s="228"/>
      <c r="O1378" s="228"/>
      <c r="P1378" s="228"/>
      <c r="Q1378" s="228"/>
      <c r="R1378" s="228"/>
      <c r="S1378" s="226"/>
    </row>
    <row r="1379" spans="1:19" s="229" customFormat="1" x14ac:dyDescent="0.25">
      <c r="A1379" s="227"/>
      <c r="B1379" s="228"/>
      <c r="C1379" s="228"/>
      <c r="D1379" s="228"/>
      <c r="E1379" s="228"/>
      <c r="F1379" s="228"/>
      <c r="G1379" s="228"/>
      <c r="H1379" s="228"/>
      <c r="I1379" s="228"/>
      <c r="J1379" s="228"/>
      <c r="K1379" s="228"/>
      <c r="L1379" s="228"/>
      <c r="M1379" s="228"/>
      <c r="N1379" s="228"/>
      <c r="O1379" s="228"/>
      <c r="P1379" s="228"/>
      <c r="Q1379" s="228"/>
      <c r="R1379" s="228"/>
      <c r="S1379" s="226"/>
    </row>
    <row r="1380" spans="1:19" s="229" customFormat="1" x14ac:dyDescent="0.25">
      <c r="A1380" s="227"/>
      <c r="B1380" s="228"/>
      <c r="C1380" s="228"/>
      <c r="D1380" s="228"/>
      <c r="E1380" s="228"/>
      <c r="F1380" s="228"/>
      <c r="G1380" s="228"/>
      <c r="H1380" s="228"/>
      <c r="I1380" s="228"/>
      <c r="J1380" s="228"/>
      <c r="K1380" s="228"/>
      <c r="L1380" s="228"/>
      <c r="M1380" s="228"/>
      <c r="N1380" s="228"/>
      <c r="O1380" s="228"/>
      <c r="P1380" s="228"/>
      <c r="Q1380" s="228"/>
      <c r="R1380" s="228"/>
      <c r="S1380" s="226"/>
    </row>
    <row r="1381" spans="1:19" s="229" customFormat="1" x14ac:dyDescent="0.25">
      <c r="A1381" s="227"/>
      <c r="B1381" s="228"/>
      <c r="C1381" s="228"/>
      <c r="D1381" s="228"/>
      <c r="E1381" s="228"/>
      <c r="F1381" s="228"/>
      <c r="G1381" s="228"/>
      <c r="H1381" s="228"/>
      <c r="I1381" s="228"/>
      <c r="J1381" s="228"/>
      <c r="K1381" s="228"/>
      <c r="L1381" s="228"/>
      <c r="M1381" s="228"/>
      <c r="N1381" s="228"/>
      <c r="O1381" s="228"/>
      <c r="P1381" s="228"/>
      <c r="Q1381" s="228"/>
      <c r="R1381" s="228"/>
      <c r="S1381" s="226"/>
    </row>
    <row r="1382" spans="1:19" s="229" customFormat="1" x14ac:dyDescent="0.25">
      <c r="A1382" s="227"/>
      <c r="B1382" s="228"/>
      <c r="C1382" s="228"/>
      <c r="D1382" s="228"/>
      <c r="E1382" s="228"/>
      <c r="F1382" s="228"/>
      <c r="G1382" s="228"/>
      <c r="H1382" s="228"/>
      <c r="I1382" s="228"/>
      <c r="J1382" s="228"/>
      <c r="K1382" s="228"/>
      <c r="L1382" s="228"/>
      <c r="M1382" s="228"/>
      <c r="N1382" s="228"/>
      <c r="O1382" s="228"/>
      <c r="P1382" s="228"/>
      <c r="Q1382" s="228"/>
      <c r="R1382" s="228"/>
      <c r="S1382" s="226"/>
    </row>
    <row r="1383" spans="1:19" s="229" customFormat="1" x14ac:dyDescent="0.25">
      <c r="A1383" s="227"/>
      <c r="B1383" s="228"/>
      <c r="C1383" s="228"/>
      <c r="D1383" s="228"/>
      <c r="E1383" s="228"/>
      <c r="F1383" s="228"/>
      <c r="G1383" s="228"/>
      <c r="H1383" s="228"/>
      <c r="I1383" s="228"/>
      <c r="J1383" s="228"/>
      <c r="K1383" s="228"/>
      <c r="L1383" s="228"/>
      <c r="M1383" s="228"/>
      <c r="N1383" s="228"/>
      <c r="O1383" s="228"/>
      <c r="P1383" s="228"/>
      <c r="Q1383" s="228"/>
      <c r="R1383" s="228"/>
      <c r="S1383" s="226"/>
    </row>
    <row r="1384" spans="1:19" s="229" customFormat="1" x14ac:dyDescent="0.25">
      <c r="A1384" s="227"/>
      <c r="B1384" s="228"/>
      <c r="C1384" s="228"/>
      <c r="D1384" s="228"/>
      <c r="E1384" s="228"/>
      <c r="F1384" s="228"/>
      <c r="G1384" s="228"/>
      <c r="H1384" s="228"/>
      <c r="I1384" s="228"/>
      <c r="J1384" s="228"/>
      <c r="K1384" s="228"/>
      <c r="L1384" s="228"/>
      <c r="M1384" s="228"/>
      <c r="N1384" s="228"/>
      <c r="O1384" s="228"/>
      <c r="P1384" s="228"/>
      <c r="Q1384" s="228"/>
      <c r="R1384" s="228"/>
      <c r="S1384" s="226"/>
    </row>
    <row r="1385" spans="1:19" s="229" customFormat="1" x14ac:dyDescent="0.25">
      <c r="A1385" s="227"/>
      <c r="B1385" s="228"/>
      <c r="C1385" s="228"/>
      <c r="D1385" s="228"/>
      <c r="E1385" s="228"/>
      <c r="F1385" s="228"/>
      <c r="G1385" s="228"/>
      <c r="H1385" s="228"/>
      <c r="I1385" s="228"/>
      <c r="J1385" s="228"/>
      <c r="K1385" s="228"/>
      <c r="L1385" s="228"/>
      <c r="M1385" s="228"/>
      <c r="N1385" s="228"/>
      <c r="O1385" s="228"/>
      <c r="P1385" s="228"/>
      <c r="Q1385" s="228"/>
      <c r="R1385" s="228"/>
      <c r="S1385" s="226"/>
    </row>
    <row r="1386" spans="1:19" s="229" customFormat="1" x14ac:dyDescent="0.25">
      <c r="A1386" s="227"/>
      <c r="B1386" s="228"/>
      <c r="C1386" s="228"/>
      <c r="D1386" s="228"/>
      <c r="E1386" s="228"/>
      <c r="F1386" s="228"/>
      <c r="G1386" s="228"/>
      <c r="H1386" s="228"/>
      <c r="I1386" s="228"/>
      <c r="J1386" s="228"/>
      <c r="K1386" s="228"/>
      <c r="L1386" s="228"/>
      <c r="M1386" s="228"/>
      <c r="N1386" s="228"/>
      <c r="O1386" s="228"/>
      <c r="P1386" s="228"/>
      <c r="Q1386" s="228"/>
      <c r="R1386" s="228"/>
      <c r="S1386" s="226"/>
    </row>
    <row r="1387" spans="1:19" s="229" customFormat="1" x14ac:dyDescent="0.25">
      <c r="A1387" s="227"/>
      <c r="B1387" s="228"/>
      <c r="C1387" s="228"/>
      <c r="D1387" s="228"/>
      <c r="E1387" s="228"/>
      <c r="F1387" s="228"/>
      <c r="G1387" s="228"/>
      <c r="H1387" s="228"/>
      <c r="I1387" s="228"/>
      <c r="J1387" s="228"/>
      <c r="K1387" s="228"/>
      <c r="L1387" s="228"/>
      <c r="M1387" s="228"/>
      <c r="N1387" s="228"/>
      <c r="O1387" s="228"/>
      <c r="P1387" s="228"/>
      <c r="Q1387" s="228"/>
      <c r="R1387" s="228"/>
      <c r="S1387" s="226"/>
    </row>
    <row r="1388" spans="1:19" s="229" customFormat="1" x14ac:dyDescent="0.25">
      <c r="A1388" s="227"/>
      <c r="B1388" s="228"/>
      <c r="C1388" s="228"/>
      <c r="D1388" s="228"/>
      <c r="E1388" s="228"/>
      <c r="F1388" s="228"/>
      <c r="G1388" s="228"/>
      <c r="H1388" s="228"/>
      <c r="I1388" s="228"/>
      <c r="J1388" s="228"/>
      <c r="K1388" s="228"/>
      <c r="L1388" s="228"/>
      <c r="M1388" s="228"/>
      <c r="N1388" s="228"/>
      <c r="O1388" s="228"/>
      <c r="P1388" s="228"/>
      <c r="Q1388" s="228"/>
      <c r="R1388" s="228"/>
      <c r="S1388" s="226"/>
    </row>
    <row r="1389" spans="1:19" s="229" customFormat="1" x14ac:dyDescent="0.25">
      <c r="A1389" s="227"/>
      <c r="B1389" s="228"/>
      <c r="C1389" s="228"/>
      <c r="D1389" s="228"/>
      <c r="E1389" s="228"/>
      <c r="F1389" s="228"/>
      <c r="G1389" s="228"/>
      <c r="H1389" s="228"/>
      <c r="I1389" s="228"/>
      <c r="J1389" s="228"/>
      <c r="K1389" s="228"/>
      <c r="L1389" s="228"/>
      <c r="M1389" s="228"/>
      <c r="N1389" s="228"/>
      <c r="O1389" s="228"/>
      <c r="P1389" s="228"/>
      <c r="Q1389" s="228"/>
      <c r="R1389" s="228"/>
      <c r="S1389" s="226"/>
    </row>
    <row r="1390" spans="1:19" s="229" customFormat="1" x14ac:dyDescent="0.25">
      <c r="A1390" s="227"/>
      <c r="B1390" s="228"/>
      <c r="C1390" s="228"/>
      <c r="D1390" s="228"/>
      <c r="E1390" s="228"/>
      <c r="F1390" s="228"/>
      <c r="G1390" s="228"/>
      <c r="H1390" s="228"/>
      <c r="I1390" s="228"/>
      <c r="J1390" s="228"/>
      <c r="K1390" s="228"/>
      <c r="L1390" s="228"/>
      <c r="M1390" s="228"/>
      <c r="N1390" s="228"/>
      <c r="O1390" s="228"/>
      <c r="P1390" s="228"/>
      <c r="Q1390" s="228"/>
      <c r="R1390" s="228"/>
      <c r="S1390" s="226"/>
    </row>
    <row r="1391" spans="1:19" s="229" customFormat="1" x14ac:dyDescent="0.25">
      <c r="A1391" s="227"/>
      <c r="B1391" s="228"/>
      <c r="C1391" s="228"/>
      <c r="D1391" s="228"/>
      <c r="E1391" s="228"/>
      <c r="F1391" s="228"/>
      <c r="G1391" s="228"/>
      <c r="H1391" s="228"/>
      <c r="I1391" s="228"/>
      <c r="J1391" s="228"/>
      <c r="K1391" s="228"/>
      <c r="L1391" s="228"/>
      <c r="M1391" s="228"/>
      <c r="N1391" s="228"/>
      <c r="O1391" s="228"/>
      <c r="P1391" s="228"/>
      <c r="Q1391" s="228"/>
      <c r="R1391" s="228"/>
      <c r="S1391" s="226"/>
    </row>
    <row r="1392" spans="1:19" s="229" customFormat="1" x14ac:dyDescent="0.25">
      <c r="A1392" s="227"/>
      <c r="B1392" s="228"/>
      <c r="C1392" s="228"/>
      <c r="D1392" s="228"/>
      <c r="E1392" s="228"/>
      <c r="F1392" s="228"/>
      <c r="G1392" s="228"/>
      <c r="H1392" s="228"/>
      <c r="I1392" s="228"/>
      <c r="J1392" s="228"/>
      <c r="K1392" s="228"/>
      <c r="L1392" s="228"/>
      <c r="M1392" s="228"/>
      <c r="N1392" s="228"/>
      <c r="O1392" s="228"/>
      <c r="P1392" s="228"/>
      <c r="Q1392" s="228"/>
      <c r="R1392" s="228"/>
      <c r="S1392" s="226"/>
    </row>
    <row r="1393" spans="1:19" s="229" customFormat="1" x14ac:dyDescent="0.25">
      <c r="A1393" s="227"/>
      <c r="B1393" s="228"/>
      <c r="C1393" s="228"/>
      <c r="D1393" s="228"/>
      <c r="E1393" s="228"/>
      <c r="F1393" s="228"/>
      <c r="G1393" s="228"/>
      <c r="H1393" s="228"/>
      <c r="I1393" s="228"/>
      <c r="J1393" s="228"/>
      <c r="K1393" s="228"/>
      <c r="L1393" s="228"/>
      <c r="M1393" s="228"/>
      <c r="N1393" s="228"/>
      <c r="O1393" s="228"/>
      <c r="P1393" s="228"/>
      <c r="Q1393" s="228"/>
      <c r="R1393" s="228"/>
      <c r="S1393" s="226"/>
    </row>
    <row r="1394" spans="1:19" s="229" customFormat="1" x14ac:dyDescent="0.25">
      <c r="A1394" s="227"/>
      <c r="B1394" s="228"/>
      <c r="C1394" s="228"/>
      <c r="D1394" s="228"/>
      <c r="E1394" s="228"/>
      <c r="F1394" s="228"/>
      <c r="G1394" s="228"/>
      <c r="H1394" s="228"/>
      <c r="I1394" s="228"/>
      <c r="J1394" s="228"/>
      <c r="K1394" s="228"/>
      <c r="L1394" s="228"/>
      <c r="M1394" s="228"/>
      <c r="N1394" s="228"/>
      <c r="O1394" s="228"/>
      <c r="P1394" s="228"/>
      <c r="Q1394" s="228"/>
      <c r="R1394" s="228"/>
      <c r="S1394" s="226"/>
    </row>
    <row r="1395" spans="1:19" s="229" customFormat="1" x14ac:dyDescent="0.25">
      <c r="A1395" s="227"/>
      <c r="B1395" s="228"/>
      <c r="C1395" s="228"/>
      <c r="D1395" s="228"/>
      <c r="E1395" s="228"/>
      <c r="F1395" s="228"/>
      <c r="G1395" s="228"/>
      <c r="H1395" s="228"/>
      <c r="I1395" s="228"/>
      <c r="J1395" s="228"/>
      <c r="K1395" s="228"/>
      <c r="L1395" s="228"/>
      <c r="M1395" s="228"/>
      <c r="N1395" s="228"/>
      <c r="O1395" s="228"/>
      <c r="P1395" s="228"/>
      <c r="Q1395" s="228"/>
      <c r="R1395" s="228"/>
      <c r="S1395" s="226"/>
    </row>
    <row r="1396" spans="1:19" s="229" customFormat="1" x14ac:dyDescent="0.25">
      <c r="A1396" s="227"/>
      <c r="B1396" s="228"/>
      <c r="C1396" s="228"/>
      <c r="D1396" s="228"/>
      <c r="E1396" s="228"/>
      <c r="F1396" s="228"/>
      <c r="G1396" s="228"/>
      <c r="H1396" s="228"/>
      <c r="I1396" s="228"/>
      <c r="J1396" s="228"/>
      <c r="K1396" s="228"/>
      <c r="L1396" s="228"/>
      <c r="M1396" s="228"/>
      <c r="N1396" s="228"/>
      <c r="O1396" s="228"/>
      <c r="P1396" s="228"/>
      <c r="Q1396" s="228"/>
      <c r="R1396" s="228"/>
      <c r="S1396" s="226"/>
    </row>
    <row r="1397" spans="1:19" s="229" customFormat="1" x14ac:dyDescent="0.25">
      <c r="A1397" s="227"/>
      <c r="B1397" s="228"/>
      <c r="C1397" s="228"/>
      <c r="D1397" s="228"/>
      <c r="E1397" s="228"/>
      <c r="F1397" s="228"/>
      <c r="G1397" s="228"/>
      <c r="H1397" s="228"/>
      <c r="I1397" s="228"/>
      <c r="J1397" s="228"/>
      <c r="K1397" s="228"/>
      <c r="L1397" s="228"/>
      <c r="M1397" s="228"/>
      <c r="N1397" s="228"/>
      <c r="O1397" s="228"/>
      <c r="P1397" s="228"/>
      <c r="Q1397" s="228"/>
      <c r="R1397" s="228"/>
      <c r="S1397" s="226"/>
    </row>
    <row r="1398" spans="1:19" s="229" customFormat="1" x14ac:dyDescent="0.25">
      <c r="A1398" s="227"/>
      <c r="B1398" s="228"/>
      <c r="C1398" s="228"/>
      <c r="D1398" s="228"/>
      <c r="E1398" s="228"/>
      <c r="F1398" s="228"/>
      <c r="G1398" s="228"/>
      <c r="H1398" s="228"/>
      <c r="I1398" s="228"/>
      <c r="J1398" s="228"/>
      <c r="K1398" s="228"/>
      <c r="L1398" s="228"/>
      <c r="M1398" s="228"/>
      <c r="N1398" s="228"/>
      <c r="O1398" s="228"/>
      <c r="P1398" s="228"/>
      <c r="Q1398" s="228"/>
      <c r="R1398" s="228"/>
      <c r="S1398" s="226"/>
    </row>
    <row r="1399" spans="1:19" s="229" customFormat="1" x14ac:dyDescent="0.25">
      <c r="A1399" s="227"/>
      <c r="B1399" s="228"/>
      <c r="C1399" s="228"/>
      <c r="D1399" s="228"/>
      <c r="E1399" s="228"/>
      <c r="F1399" s="228"/>
      <c r="G1399" s="228"/>
      <c r="H1399" s="228"/>
      <c r="I1399" s="228"/>
      <c r="J1399" s="228"/>
      <c r="K1399" s="228"/>
      <c r="L1399" s="228"/>
      <c r="M1399" s="228"/>
      <c r="N1399" s="228"/>
      <c r="O1399" s="228"/>
      <c r="P1399" s="228"/>
      <c r="Q1399" s="228"/>
      <c r="R1399" s="228"/>
      <c r="S1399" s="226"/>
    </row>
    <row r="1400" spans="1:19" s="229" customFormat="1" x14ac:dyDescent="0.25">
      <c r="A1400" s="227"/>
      <c r="B1400" s="228"/>
      <c r="C1400" s="228"/>
      <c r="D1400" s="228"/>
      <c r="E1400" s="228"/>
      <c r="F1400" s="228"/>
      <c r="G1400" s="228"/>
      <c r="H1400" s="228"/>
      <c r="I1400" s="228"/>
      <c r="J1400" s="228"/>
      <c r="K1400" s="228"/>
      <c r="L1400" s="228"/>
      <c r="M1400" s="228"/>
      <c r="N1400" s="228"/>
      <c r="O1400" s="228"/>
      <c r="P1400" s="228"/>
      <c r="Q1400" s="228"/>
      <c r="R1400" s="228"/>
      <c r="S1400" s="226"/>
    </row>
    <row r="1401" spans="1:19" s="229" customFormat="1" x14ac:dyDescent="0.25">
      <c r="A1401" s="227"/>
      <c r="B1401" s="228"/>
      <c r="C1401" s="228"/>
      <c r="D1401" s="228"/>
      <c r="E1401" s="228"/>
      <c r="F1401" s="228"/>
      <c r="G1401" s="228"/>
      <c r="H1401" s="228"/>
      <c r="I1401" s="228"/>
      <c r="J1401" s="228"/>
      <c r="K1401" s="228"/>
      <c r="L1401" s="228"/>
      <c r="M1401" s="228"/>
      <c r="N1401" s="228"/>
      <c r="O1401" s="228"/>
      <c r="P1401" s="228"/>
      <c r="Q1401" s="228"/>
      <c r="R1401" s="228"/>
      <c r="S1401" s="226"/>
    </row>
    <row r="1402" spans="1:19" s="229" customFormat="1" x14ac:dyDescent="0.25">
      <c r="A1402" s="227"/>
      <c r="B1402" s="228"/>
      <c r="C1402" s="228"/>
      <c r="D1402" s="228"/>
      <c r="E1402" s="228"/>
      <c r="F1402" s="228"/>
      <c r="G1402" s="228"/>
      <c r="H1402" s="228"/>
      <c r="I1402" s="228"/>
      <c r="J1402" s="228"/>
      <c r="K1402" s="228"/>
      <c r="L1402" s="228"/>
      <c r="M1402" s="228"/>
      <c r="N1402" s="228"/>
      <c r="O1402" s="228"/>
      <c r="P1402" s="228"/>
      <c r="Q1402" s="228"/>
      <c r="R1402" s="228"/>
      <c r="S1402" s="226"/>
    </row>
    <row r="1403" spans="1:19" s="229" customFormat="1" x14ac:dyDescent="0.25">
      <c r="A1403" s="227"/>
      <c r="B1403" s="228"/>
      <c r="C1403" s="228"/>
      <c r="D1403" s="228"/>
      <c r="E1403" s="228"/>
      <c r="F1403" s="228"/>
      <c r="G1403" s="228"/>
      <c r="H1403" s="228"/>
      <c r="I1403" s="228"/>
      <c r="J1403" s="228"/>
      <c r="K1403" s="228"/>
      <c r="L1403" s="228"/>
      <c r="M1403" s="228"/>
      <c r="N1403" s="228"/>
      <c r="O1403" s="228"/>
      <c r="P1403" s="228"/>
      <c r="Q1403" s="228"/>
      <c r="R1403" s="228"/>
      <c r="S1403" s="226"/>
    </row>
    <row r="1404" spans="1:19" s="229" customFormat="1" x14ac:dyDescent="0.25">
      <c r="A1404" s="227"/>
      <c r="B1404" s="228"/>
      <c r="C1404" s="228"/>
      <c r="D1404" s="228"/>
      <c r="E1404" s="228"/>
      <c r="F1404" s="228"/>
      <c r="G1404" s="228"/>
      <c r="H1404" s="228"/>
      <c r="I1404" s="228"/>
      <c r="J1404" s="228"/>
      <c r="K1404" s="228"/>
      <c r="L1404" s="228"/>
      <c r="M1404" s="228"/>
      <c r="N1404" s="228"/>
      <c r="O1404" s="228"/>
      <c r="P1404" s="228"/>
      <c r="Q1404" s="228"/>
      <c r="R1404" s="228"/>
      <c r="S1404" s="226"/>
    </row>
    <row r="1405" spans="1:19" s="229" customFormat="1" x14ac:dyDescent="0.25">
      <c r="A1405" s="227"/>
      <c r="B1405" s="228"/>
      <c r="C1405" s="228"/>
      <c r="D1405" s="228"/>
      <c r="E1405" s="228"/>
      <c r="F1405" s="228"/>
      <c r="G1405" s="228"/>
      <c r="H1405" s="228"/>
      <c r="I1405" s="228"/>
      <c r="J1405" s="228"/>
      <c r="K1405" s="228"/>
      <c r="L1405" s="228"/>
      <c r="M1405" s="228"/>
      <c r="N1405" s="228"/>
      <c r="O1405" s="228"/>
      <c r="P1405" s="228"/>
      <c r="Q1405" s="228"/>
      <c r="R1405" s="228"/>
      <c r="S1405" s="226"/>
    </row>
    <row r="1406" spans="1:19" s="229" customFormat="1" x14ac:dyDescent="0.25">
      <c r="A1406" s="227"/>
      <c r="B1406" s="228"/>
      <c r="C1406" s="228"/>
      <c r="D1406" s="228"/>
      <c r="E1406" s="228"/>
      <c r="F1406" s="228"/>
      <c r="G1406" s="228"/>
      <c r="H1406" s="228"/>
      <c r="I1406" s="228"/>
      <c r="J1406" s="228"/>
      <c r="K1406" s="228"/>
      <c r="L1406" s="228"/>
      <c r="M1406" s="228"/>
      <c r="N1406" s="228"/>
      <c r="O1406" s="228"/>
      <c r="P1406" s="228"/>
      <c r="Q1406" s="228"/>
      <c r="R1406" s="228"/>
      <c r="S1406" s="226"/>
    </row>
    <row r="1407" spans="1:19" s="229" customFormat="1" x14ac:dyDescent="0.25">
      <c r="A1407" s="227"/>
      <c r="B1407" s="228"/>
      <c r="C1407" s="228"/>
      <c r="D1407" s="228"/>
      <c r="E1407" s="228"/>
      <c r="F1407" s="228"/>
      <c r="G1407" s="228"/>
      <c r="H1407" s="228"/>
      <c r="I1407" s="228"/>
      <c r="J1407" s="228"/>
      <c r="K1407" s="228"/>
      <c r="L1407" s="228"/>
      <c r="M1407" s="228"/>
      <c r="N1407" s="228"/>
      <c r="O1407" s="228"/>
      <c r="P1407" s="228"/>
      <c r="Q1407" s="228"/>
      <c r="R1407" s="228"/>
      <c r="S1407" s="226"/>
    </row>
    <row r="1408" spans="1:19" s="229" customFormat="1" x14ac:dyDescent="0.25">
      <c r="A1408" s="227"/>
      <c r="B1408" s="228"/>
      <c r="C1408" s="228"/>
      <c r="D1408" s="228"/>
      <c r="E1408" s="228"/>
      <c r="F1408" s="228"/>
      <c r="G1408" s="228"/>
      <c r="H1408" s="228"/>
      <c r="I1408" s="228"/>
      <c r="J1408" s="228"/>
      <c r="K1408" s="228"/>
      <c r="L1408" s="228"/>
      <c r="M1408" s="228"/>
      <c r="N1408" s="228"/>
      <c r="O1408" s="228"/>
      <c r="P1408" s="228"/>
      <c r="Q1408" s="228"/>
      <c r="R1408" s="228"/>
      <c r="S1408" s="226"/>
    </row>
    <row r="1409" spans="1:19" s="229" customFormat="1" x14ac:dyDescent="0.25">
      <c r="A1409" s="227"/>
      <c r="B1409" s="228"/>
      <c r="C1409" s="228"/>
      <c r="D1409" s="228"/>
      <c r="E1409" s="228"/>
      <c r="F1409" s="228"/>
      <c r="G1409" s="228"/>
      <c r="H1409" s="228"/>
      <c r="I1409" s="228"/>
      <c r="J1409" s="228"/>
      <c r="K1409" s="228"/>
      <c r="L1409" s="228"/>
      <c r="M1409" s="228"/>
      <c r="N1409" s="228"/>
      <c r="O1409" s="228"/>
      <c r="P1409" s="228"/>
      <c r="Q1409" s="228"/>
      <c r="R1409" s="228"/>
      <c r="S1409" s="226"/>
    </row>
    <row r="1410" spans="1:19" s="229" customFormat="1" x14ac:dyDescent="0.25">
      <c r="A1410" s="227"/>
      <c r="B1410" s="228"/>
      <c r="C1410" s="228"/>
      <c r="D1410" s="228"/>
      <c r="E1410" s="228"/>
      <c r="F1410" s="228"/>
      <c r="G1410" s="228"/>
      <c r="H1410" s="228"/>
      <c r="I1410" s="228"/>
      <c r="J1410" s="228"/>
      <c r="K1410" s="228"/>
      <c r="L1410" s="228"/>
      <c r="M1410" s="228"/>
      <c r="N1410" s="228"/>
      <c r="O1410" s="228"/>
      <c r="P1410" s="228"/>
      <c r="Q1410" s="228"/>
      <c r="R1410" s="228"/>
      <c r="S1410" s="226"/>
    </row>
    <row r="1411" spans="1:19" s="229" customFormat="1" x14ac:dyDescent="0.25">
      <c r="A1411" s="227"/>
      <c r="B1411" s="228"/>
      <c r="C1411" s="228"/>
      <c r="D1411" s="228"/>
      <c r="E1411" s="228"/>
      <c r="F1411" s="228"/>
      <c r="G1411" s="228"/>
      <c r="H1411" s="228"/>
      <c r="I1411" s="228"/>
      <c r="J1411" s="228"/>
      <c r="K1411" s="228"/>
      <c r="L1411" s="228"/>
      <c r="M1411" s="228"/>
      <c r="N1411" s="228"/>
      <c r="O1411" s="228"/>
      <c r="P1411" s="228"/>
      <c r="Q1411" s="228"/>
      <c r="R1411" s="228"/>
      <c r="S1411" s="226"/>
    </row>
    <row r="1412" spans="1:19" s="229" customFormat="1" x14ac:dyDescent="0.25">
      <c r="A1412" s="227"/>
      <c r="B1412" s="228"/>
      <c r="C1412" s="228"/>
      <c r="D1412" s="228"/>
      <c r="E1412" s="228"/>
      <c r="F1412" s="228"/>
      <c r="G1412" s="228"/>
      <c r="H1412" s="228"/>
      <c r="I1412" s="228"/>
      <c r="J1412" s="228"/>
      <c r="K1412" s="228"/>
      <c r="L1412" s="228"/>
      <c r="M1412" s="228"/>
      <c r="N1412" s="228"/>
      <c r="O1412" s="228"/>
      <c r="P1412" s="228"/>
      <c r="Q1412" s="228"/>
      <c r="R1412" s="228"/>
      <c r="S1412" s="226"/>
    </row>
    <row r="1413" spans="1:19" s="229" customFormat="1" x14ac:dyDescent="0.25">
      <c r="A1413" s="227"/>
      <c r="B1413" s="228"/>
      <c r="C1413" s="228"/>
      <c r="D1413" s="228"/>
      <c r="E1413" s="228"/>
      <c r="F1413" s="228"/>
      <c r="G1413" s="228"/>
      <c r="H1413" s="228"/>
      <c r="I1413" s="228"/>
      <c r="J1413" s="228"/>
      <c r="K1413" s="228"/>
      <c r="L1413" s="228"/>
      <c r="M1413" s="228"/>
      <c r="N1413" s="228"/>
      <c r="O1413" s="228"/>
      <c r="P1413" s="228"/>
      <c r="Q1413" s="228"/>
      <c r="R1413" s="228"/>
      <c r="S1413" s="226"/>
    </row>
    <row r="1414" spans="1:19" s="229" customFormat="1" x14ac:dyDescent="0.25">
      <c r="A1414" s="227"/>
      <c r="B1414" s="228"/>
      <c r="C1414" s="228"/>
      <c r="D1414" s="228"/>
      <c r="E1414" s="228"/>
      <c r="F1414" s="228"/>
      <c r="G1414" s="228"/>
      <c r="H1414" s="228"/>
      <c r="I1414" s="228"/>
      <c r="J1414" s="228"/>
      <c r="K1414" s="228"/>
      <c r="L1414" s="228"/>
      <c r="M1414" s="228"/>
      <c r="N1414" s="228"/>
      <c r="O1414" s="228"/>
      <c r="P1414" s="228"/>
      <c r="Q1414" s="228"/>
      <c r="R1414" s="228"/>
      <c r="S1414" s="226"/>
    </row>
    <row r="1415" spans="1:19" s="229" customFormat="1" x14ac:dyDescent="0.25">
      <c r="A1415" s="227"/>
      <c r="B1415" s="228"/>
      <c r="C1415" s="228"/>
      <c r="D1415" s="228"/>
      <c r="E1415" s="228"/>
      <c r="F1415" s="228"/>
      <c r="G1415" s="228"/>
      <c r="H1415" s="228"/>
      <c r="I1415" s="228"/>
      <c r="J1415" s="228"/>
      <c r="K1415" s="228"/>
      <c r="L1415" s="228"/>
      <c r="M1415" s="228"/>
      <c r="N1415" s="228"/>
      <c r="O1415" s="228"/>
      <c r="P1415" s="228"/>
      <c r="Q1415" s="228"/>
      <c r="R1415" s="228"/>
      <c r="S1415" s="226"/>
    </row>
    <row r="1416" spans="1:19" s="229" customFormat="1" x14ac:dyDescent="0.25">
      <c r="A1416" s="227"/>
      <c r="B1416" s="228"/>
      <c r="C1416" s="228"/>
      <c r="D1416" s="228"/>
      <c r="E1416" s="228"/>
      <c r="F1416" s="228"/>
      <c r="G1416" s="228"/>
      <c r="H1416" s="228"/>
      <c r="I1416" s="228"/>
      <c r="J1416" s="228"/>
      <c r="K1416" s="228"/>
      <c r="L1416" s="228"/>
      <c r="M1416" s="228"/>
      <c r="N1416" s="228"/>
      <c r="O1416" s="228"/>
      <c r="P1416" s="228"/>
      <c r="Q1416" s="228"/>
      <c r="R1416" s="228"/>
      <c r="S1416" s="226"/>
    </row>
    <row r="1417" spans="1:19" s="229" customFormat="1" x14ac:dyDescent="0.25">
      <c r="A1417" s="227"/>
      <c r="B1417" s="228"/>
      <c r="C1417" s="228"/>
      <c r="D1417" s="228"/>
      <c r="E1417" s="228"/>
      <c r="F1417" s="228"/>
      <c r="G1417" s="228"/>
      <c r="H1417" s="228"/>
      <c r="I1417" s="228"/>
      <c r="J1417" s="228"/>
      <c r="K1417" s="228"/>
      <c r="L1417" s="228"/>
      <c r="M1417" s="228"/>
      <c r="N1417" s="228"/>
      <c r="O1417" s="228"/>
      <c r="P1417" s="228"/>
      <c r="Q1417" s="228"/>
      <c r="R1417" s="228"/>
      <c r="S1417" s="226"/>
    </row>
    <row r="1418" spans="1:19" s="229" customFormat="1" x14ac:dyDescent="0.25">
      <c r="A1418" s="227"/>
      <c r="B1418" s="228"/>
      <c r="C1418" s="228"/>
      <c r="D1418" s="228"/>
      <c r="E1418" s="228"/>
      <c r="F1418" s="228"/>
      <c r="G1418" s="228"/>
      <c r="H1418" s="228"/>
      <c r="I1418" s="228"/>
      <c r="J1418" s="228"/>
      <c r="K1418" s="228"/>
      <c r="L1418" s="228"/>
      <c r="M1418" s="228"/>
      <c r="N1418" s="228"/>
      <c r="O1418" s="228"/>
      <c r="P1418" s="228"/>
      <c r="Q1418" s="228"/>
      <c r="R1418" s="228"/>
      <c r="S1418" s="226"/>
    </row>
    <row r="1419" spans="1:19" s="229" customFormat="1" x14ac:dyDescent="0.25">
      <c r="A1419" s="227"/>
      <c r="B1419" s="228"/>
      <c r="C1419" s="228"/>
      <c r="D1419" s="228"/>
      <c r="E1419" s="228"/>
      <c r="F1419" s="228"/>
      <c r="G1419" s="228"/>
      <c r="H1419" s="228"/>
      <c r="I1419" s="228"/>
      <c r="J1419" s="228"/>
      <c r="K1419" s="228"/>
      <c r="L1419" s="228"/>
      <c r="M1419" s="228"/>
      <c r="N1419" s="228"/>
      <c r="O1419" s="228"/>
      <c r="P1419" s="228"/>
      <c r="Q1419" s="228"/>
      <c r="R1419" s="228"/>
      <c r="S1419" s="226"/>
    </row>
    <row r="1420" spans="1:19" s="229" customFormat="1" x14ac:dyDescent="0.25">
      <c r="A1420" s="227"/>
      <c r="B1420" s="228"/>
      <c r="C1420" s="228"/>
      <c r="D1420" s="228"/>
      <c r="E1420" s="228"/>
      <c r="F1420" s="228"/>
      <c r="G1420" s="228"/>
      <c r="H1420" s="228"/>
      <c r="I1420" s="228"/>
      <c r="J1420" s="228"/>
      <c r="K1420" s="228"/>
      <c r="L1420" s="228"/>
      <c r="M1420" s="228"/>
      <c r="N1420" s="228"/>
      <c r="O1420" s="228"/>
      <c r="P1420" s="228"/>
      <c r="Q1420" s="228"/>
      <c r="R1420" s="228"/>
      <c r="S1420" s="226"/>
    </row>
    <row r="1421" spans="1:19" s="229" customFormat="1" x14ac:dyDescent="0.25">
      <c r="A1421" s="227"/>
      <c r="B1421" s="228"/>
      <c r="C1421" s="228"/>
      <c r="D1421" s="228"/>
      <c r="E1421" s="228"/>
      <c r="F1421" s="228"/>
      <c r="G1421" s="228"/>
      <c r="H1421" s="228"/>
      <c r="I1421" s="228"/>
      <c r="J1421" s="228"/>
      <c r="K1421" s="228"/>
      <c r="L1421" s="228"/>
      <c r="M1421" s="228"/>
      <c r="N1421" s="228"/>
      <c r="O1421" s="228"/>
      <c r="P1421" s="228"/>
      <c r="Q1421" s="228"/>
      <c r="R1421" s="228"/>
      <c r="S1421" s="226"/>
    </row>
    <row r="1422" spans="1:19" s="229" customFormat="1" x14ac:dyDescent="0.25">
      <c r="A1422" s="227"/>
      <c r="B1422" s="228"/>
      <c r="C1422" s="228"/>
      <c r="D1422" s="228"/>
      <c r="E1422" s="228"/>
      <c r="F1422" s="228"/>
      <c r="G1422" s="228"/>
      <c r="H1422" s="228"/>
      <c r="I1422" s="228"/>
      <c r="J1422" s="228"/>
      <c r="K1422" s="228"/>
      <c r="L1422" s="228"/>
      <c r="M1422" s="228"/>
      <c r="N1422" s="228"/>
      <c r="O1422" s="228"/>
      <c r="P1422" s="228"/>
      <c r="Q1422" s="228"/>
      <c r="R1422" s="228"/>
      <c r="S1422" s="226"/>
    </row>
    <row r="1423" spans="1:19" s="229" customFormat="1" x14ac:dyDescent="0.25">
      <c r="A1423" s="227"/>
      <c r="B1423" s="228"/>
      <c r="C1423" s="228"/>
      <c r="D1423" s="228"/>
      <c r="E1423" s="228"/>
      <c r="F1423" s="228"/>
      <c r="G1423" s="228"/>
      <c r="H1423" s="228"/>
      <c r="I1423" s="228"/>
      <c r="J1423" s="228"/>
      <c r="K1423" s="228"/>
      <c r="L1423" s="228"/>
      <c r="M1423" s="228"/>
      <c r="N1423" s="228"/>
      <c r="O1423" s="228"/>
      <c r="P1423" s="228"/>
      <c r="Q1423" s="228"/>
      <c r="R1423" s="228"/>
      <c r="S1423" s="226"/>
    </row>
    <row r="1424" spans="1:19" s="229" customFormat="1" x14ac:dyDescent="0.25">
      <c r="A1424" s="227"/>
      <c r="B1424" s="228"/>
      <c r="C1424" s="228"/>
      <c r="D1424" s="228"/>
      <c r="E1424" s="228"/>
      <c r="F1424" s="228"/>
      <c r="G1424" s="228"/>
      <c r="H1424" s="228"/>
      <c r="I1424" s="228"/>
      <c r="J1424" s="228"/>
      <c r="K1424" s="228"/>
      <c r="L1424" s="228"/>
      <c r="M1424" s="228"/>
      <c r="N1424" s="228"/>
      <c r="O1424" s="228"/>
      <c r="P1424" s="228"/>
      <c r="Q1424" s="228"/>
      <c r="R1424" s="228"/>
      <c r="S1424" s="226"/>
    </row>
    <row r="1425" spans="1:19" s="229" customFormat="1" x14ac:dyDescent="0.25">
      <c r="A1425" s="227"/>
      <c r="B1425" s="228"/>
      <c r="C1425" s="228"/>
      <c r="D1425" s="228"/>
      <c r="E1425" s="228"/>
      <c r="F1425" s="228"/>
      <c r="G1425" s="228"/>
      <c r="H1425" s="228"/>
      <c r="I1425" s="228"/>
      <c r="J1425" s="228"/>
      <c r="K1425" s="228"/>
      <c r="L1425" s="228"/>
      <c r="M1425" s="228"/>
      <c r="N1425" s="228"/>
      <c r="O1425" s="228"/>
      <c r="P1425" s="228"/>
      <c r="Q1425" s="228"/>
      <c r="R1425" s="228"/>
      <c r="S1425" s="226"/>
    </row>
    <row r="1426" spans="1:19" s="229" customFormat="1" x14ac:dyDescent="0.25">
      <c r="A1426" s="227"/>
      <c r="B1426" s="228"/>
      <c r="C1426" s="228"/>
      <c r="D1426" s="228"/>
      <c r="E1426" s="228"/>
      <c r="F1426" s="228"/>
      <c r="G1426" s="228"/>
      <c r="H1426" s="228"/>
      <c r="I1426" s="228"/>
      <c r="J1426" s="228"/>
      <c r="K1426" s="228"/>
      <c r="L1426" s="228"/>
      <c r="M1426" s="228"/>
      <c r="N1426" s="228"/>
      <c r="O1426" s="228"/>
      <c r="P1426" s="228"/>
      <c r="Q1426" s="228"/>
      <c r="R1426" s="228"/>
      <c r="S1426" s="226"/>
    </row>
    <row r="1427" spans="1:19" s="229" customFormat="1" x14ac:dyDescent="0.25">
      <c r="A1427" s="227"/>
      <c r="B1427" s="228"/>
      <c r="C1427" s="228"/>
      <c r="D1427" s="228"/>
      <c r="E1427" s="228"/>
      <c r="F1427" s="228"/>
      <c r="G1427" s="228"/>
      <c r="H1427" s="228"/>
      <c r="I1427" s="228"/>
      <c r="J1427" s="228"/>
      <c r="K1427" s="228"/>
      <c r="L1427" s="228"/>
      <c r="M1427" s="228"/>
      <c r="N1427" s="228"/>
      <c r="O1427" s="228"/>
      <c r="P1427" s="228"/>
      <c r="Q1427" s="228"/>
      <c r="R1427" s="228"/>
      <c r="S1427" s="226"/>
    </row>
    <row r="1428" spans="1:19" s="229" customFormat="1" x14ac:dyDescent="0.25">
      <c r="A1428" s="227"/>
      <c r="B1428" s="228"/>
      <c r="C1428" s="228"/>
      <c r="D1428" s="228"/>
      <c r="E1428" s="228"/>
      <c r="F1428" s="228"/>
      <c r="G1428" s="228"/>
      <c r="H1428" s="228"/>
      <c r="I1428" s="228"/>
      <c r="J1428" s="228"/>
      <c r="K1428" s="228"/>
      <c r="L1428" s="228"/>
      <c r="M1428" s="228"/>
      <c r="N1428" s="228"/>
      <c r="O1428" s="228"/>
      <c r="P1428" s="228"/>
      <c r="Q1428" s="228"/>
      <c r="R1428" s="228"/>
      <c r="S1428" s="226"/>
    </row>
    <row r="1429" spans="1:19" s="229" customFormat="1" x14ac:dyDescent="0.25">
      <c r="A1429" s="227"/>
      <c r="B1429" s="228"/>
      <c r="C1429" s="228"/>
      <c r="D1429" s="228"/>
      <c r="E1429" s="228"/>
      <c r="F1429" s="228"/>
      <c r="G1429" s="228"/>
      <c r="H1429" s="228"/>
      <c r="I1429" s="228"/>
      <c r="J1429" s="228"/>
      <c r="K1429" s="228"/>
      <c r="L1429" s="228"/>
      <c r="M1429" s="228"/>
      <c r="N1429" s="228"/>
      <c r="O1429" s="228"/>
      <c r="P1429" s="228"/>
      <c r="Q1429" s="228"/>
      <c r="R1429" s="228"/>
      <c r="S1429" s="226"/>
    </row>
    <row r="1430" spans="1:19" s="229" customFormat="1" x14ac:dyDescent="0.25">
      <c r="A1430" s="227"/>
      <c r="B1430" s="228"/>
      <c r="C1430" s="228"/>
      <c r="D1430" s="228"/>
      <c r="E1430" s="228"/>
      <c r="F1430" s="228"/>
      <c r="G1430" s="228"/>
      <c r="H1430" s="228"/>
      <c r="I1430" s="228"/>
      <c r="J1430" s="228"/>
      <c r="K1430" s="228"/>
      <c r="L1430" s="228"/>
      <c r="M1430" s="228"/>
      <c r="N1430" s="228"/>
      <c r="O1430" s="228"/>
      <c r="P1430" s="228"/>
      <c r="Q1430" s="228"/>
      <c r="R1430" s="228"/>
      <c r="S1430" s="226"/>
    </row>
    <row r="1431" spans="1:19" s="229" customFormat="1" x14ac:dyDescent="0.25">
      <c r="A1431" s="227"/>
      <c r="B1431" s="228"/>
      <c r="C1431" s="228"/>
      <c r="D1431" s="228"/>
      <c r="E1431" s="228"/>
      <c r="F1431" s="228"/>
      <c r="G1431" s="228"/>
      <c r="H1431" s="228"/>
      <c r="I1431" s="228"/>
      <c r="J1431" s="228"/>
      <c r="K1431" s="228"/>
      <c r="L1431" s="228"/>
      <c r="M1431" s="228"/>
      <c r="N1431" s="228"/>
      <c r="O1431" s="228"/>
      <c r="P1431" s="228"/>
      <c r="Q1431" s="228"/>
      <c r="R1431" s="228"/>
      <c r="S1431" s="226"/>
    </row>
    <row r="1432" spans="1:19" s="229" customFormat="1" x14ac:dyDescent="0.25">
      <c r="A1432" s="227"/>
      <c r="B1432" s="228"/>
      <c r="C1432" s="228"/>
      <c r="D1432" s="228"/>
      <c r="E1432" s="228"/>
      <c r="F1432" s="228"/>
      <c r="G1432" s="228"/>
      <c r="H1432" s="228"/>
      <c r="I1432" s="228"/>
      <c r="J1432" s="228"/>
      <c r="K1432" s="228"/>
      <c r="L1432" s="228"/>
      <c r="M1432" s="228"/>
      <c r="N1432" s="228"/>
      <c r="O1432" s="228"/>
      <c r="P1432" s="228"/>
      <c r="Q1432" s="228"/>
      <c r="R1432" s="228"/>
      <c r="S1432" s="226"/>
    </row>
    <row r="1433" spans="1:19" s="229" customFormat="1" x14ac:dyDescent="0.25">
      <c r="A1433" s="227"/>
      <c r="B1433" s="228"/>
      <c r="C1433" s="228"/>
      <c r="D1433" s="228"/>
      <c r="E1433" s="228"/>
      <c r="F1433" s="228"/>
      <c r="G1433" s="228"/>
      <c r="H1433" s="228"/>
      <c r="I1433" s="228"/>
      <c r="J1433" s="228"/>
      <c r="K1433" s="228"/>
      <c r="L1433" s="228"/>
      <c r="M1433" s="228"/>
      <c r="N1433" s="228"/>
      <c r="O1433" s="228"/>
      <c r="P1433" s="228"/>
      <c r="Q1433" s="228"/>
      <c r="R1433" s="228"/>
      <c r="S1433" s="226"/>
    </row>
    <row r="1434" spans="1:19" s="229" customFormat="1" x14ac:dyDescent="0.25">
      <c r="A1434" s="227"/>
      <c r="B1434" s="228"/>
      <c r="C1434" s="228"/>
      <c r="D1434" s="228"/>
      <c r="E1434" s="228"/>
      <c r="F1434" s="228"/>
      <c r="G1434" s="228"/>
      <c r="H1434" s="228"/>
      <c r="I1434" s="228"/>
      <c r="J1434" s="228"/>
      <c r="K1434" s="228"/>
      <c r="L1434" s="228"/>
      <c r="M1434" s="228"/>
      <c r="N1434" s="228"/>
      <c r="O1434" s="228"/>
      <c r="P1434" s="228"/>
      <c r="Q1434" s="228"/>
      <c r="R1434" s="228"/>
      <c r="S1434" s="226"/>
    </row>
    <row r="1435" spans="1:19" s="229" customFormat="1" x14ac:dyDescent="0.25">
      <c r="A1435" s="227"/>
      <c r="B1435" s="228"/>
      <c r="C1435" s="228"/>
      <c r="D1435" s="228"/>
      <c r="E1435" s="228"/>
      <c r="F1435" s="228"/>
      <c r="G1435" s="228"/>
      <c r="H1435" s="228"/>
      <c r="I1435" s="228"/>
      <c r="J1435" s="228"/>
      <c r="K1435" s="228"/>
      <c r="L1435" s="228"/>
      <c r="M1435" s="228"/>
      <c r="N1435" s="228"/>
      <c r="O1435" s="228"/>
      <c r="P1435" s="228"/>
      <c r="Q1435" s="228"/>
      <c r="R1435" s="228"/>
      <c r="S1435" s="226"/>
    </row>
    <row r="1436" spans="1:19" s="229" customFormat="1" x14ac:dyDescent="0.25">
      <c r="A1436" s="227"/>
      <c r="B1436" s="228"/>
      <c r="C1436" s="228"/>
      <c r="D1436" s="228"/>
      <c r="E1436" s="228"/>
      <c r="F1436" s="228"/>
      <c r="G1436" s="228"/>
      <c r="H1436" s="228"/>
      <c r="I1436" s="228"/>
      <c r="J1436" s="228"/>
      <c r="K1436" s="228"/>
      <c r="L1436" s="228"/>
      <c r="M1436" s="228"/>
      <c r="N1436" s="228"/>
      <c r="O1436" s="228"/>
      <c r="P1436" s="228"/>
      <c r="Q1436" s="228"/>
      <c r="R1436" s="228"/>
      <c r="S1436" s="226"/>
    </row>
    <row r="1437" spans="1:19" s="229" customFormat="1" x14ac:dyDescent="0.25">
      <c r="A1437" s="227"/>
      <c r="B1437" s="228"/>
      <c r="C1437" s="228"/>
      <c r="D1437" s="228"/>
      <c r="E1437" s="228"/>
      <c r="F1437" s="228"/>
      <c r="G1437" s="228"/>
      <c r="H1437" s="228"/>
      <c r="I1437" s="228"/>
      <c r="J1437" s="228"/>
      <c r="K1437" s="228"/>
      <c r="L1437" s="228"/>
      <c r="M1437" s="228"/>
      <c r="N1437" s="228"/>
      <c r="O1437" s="228"/>
      <c r="P1437" s="228"/>
      <c r="Q1437" s="228"/>
      <c r="R1437" s="228"/>
      <c r="S1437" s="226"/>
    </row>
    <row r="1438" spans="1:19" s="229" customFormat="1" x14ac:dyDescent="0.25">
      <c r="A1438" s="227"/>
      <c r="B1438" s="228"/>
      <c r="C1438" s="228"/>
      <c r="D1438" s="228"/>
      <c r="E1438" s="228"/>
      <c r="F1438" s="228"/>
      <c r="G1438" s="228"/>
      <c r="H1438" s="228"/>
      <c r="I1438" s="228"/>
      <c r="J1438" s="228"/>
      <c r="K1438" s="228"/>
      <c r="L1438" s="228"/>
      <c r="M1438" s="228"/>
      <c r="N1438" s="228"/>
      <c r="O1438" s="228"/>
      <c r="P1438" s="228"/>
      <c r="Q1438" s="228"/>
      <c r="R1438" s="228"/>
      <c r="S1438" s="226"/>
    </row>
    <row r="1439" spans="1:19" s="229" customFormat="1" x14ac:dyDescent="0.25">
      <c r="A1439" s="227"/>
      <c r="B1439" s="228"/>
      <c r="C1439" s="228"/>
      <c r="D1439" s="228"/>
      <c r="E1439" s="228"/>
      <c r="F1439" s="228"/>
      <c r="G1439" s="228"/>
      <c r="H1439" s="228"/>
      <c r="I1439" s="228"/>
      <c r="J1439" s="228"/>
      <c r="K1439" s="228"/>
      <c r="L1439" s="228"/>
      <c r="M1439" s="228"/>
      <c r="N1439" s="228"/>
      <c r="O1439" s="228"/>
      <c r="P1439" s="228"/>
      <c r="Q1439" s="228"/>
      <c r="R1439" s="228"/>
      <c r="S1439" s="226"/>
    </row>
    <row r="1440" spans="1:19" s="229" customFormat="1" x14ac:dyDescent="0.25">
      <c r="A1440" s="227"/>
      <c r="B1440" s="228"/>
      <c r="C1440" s="228"/>
      <c r="D1440" s="228"/>
      <c r="E1440" s="228"/>
      <c r="F1440" s="228"/>
      <c r="G1440" s="228"/>
      <c r="H1440" s="228"/>
      <c r="I1440" s="228"/>
      <c r="J1440" s="228"/>
      <c r="K1440" s="228"/>
      <c r="L1440" s="228"/>
      <c r="M1440" s="228"/>
      <c r="N1440" s="228"/>
      <c r="O1440" s="228"/>
      <c r="P1440" s="228"/>
      <c r="Q1440" s="228"/>
      <c r="R1440" s="228"/>
      <c r="S1440" s="226"/>
    </row>
    <row r="1441" spans="1:19" s="229" customFormat="1" x14ac:dyDescent="0.25">
      <c r="A1441" s="227"/>
      <c r="B1441" s="228"/>
      <c r="C1441" s="228"/>
      <c r="D1441" s="228"/>
      <c r="E1441" s="228"/>
      <c r="F1441" s="228"/>
      <c r="G1441" s="228"/>
      <c r="H1441" s="228"/>
      <c r="I1441" s="228"/>
      <c r="J1441" s="228"/>
      <c r="K1441" s="228"/>
      <c r="L1441" s="228"/>
      <c r="M1441" s="228"/>
      <c r="N1441" s="228"/>
      <c r="O1441" s="228"/>
      <c r="P1441" s="228"/>
      <c r="Q1441" s="228"/>
      <c r="R1441" s="228"/>
      <c r="S1441" s="226"/>
    </row>
    <row r="1442" spans="1:19" s="229" customFormat="1" x14ac:dyDescent="0.25">
      <c r="A1442" s="227"/>
      <c r="B1442" s="228"/>
      <c r="C1442" s="228"/>
      <c r="D1442" s="228"/>
      <c r="E1442" s="228"/>
      <c r="F1442" s="228"/>
      <c r="G1442" s="228"/>
      <c r="H1442" s="228"/>
      <c r="I1442" s="228"/>
      <c r="J1442" s="228"/>
      <c r="K1442" s="228"/>
      <c r="L1442" s="228"/>
      <c r="M1442" s="228"/>
      <c r="N1442" s="228"/>
      <c r="O1442" s="228"/>
      <c r="P1442" s="228"/>
      <c r="Q1442" s="228"/>
      <c r="R1442" s="228"/>
      <c r="S1442" s="226"/>
    </row>
    <row r="1443" spans="1:19" s="229" customFormat="1" x14ac:dyDescent="0.25">
      <c r="A1443" s="227"/>
      <c r="B1443" s="228"/>
      <c r="C1443" s="228"/>
      <c r="D1443" s="228"/>
      <c r="E1443" s="228"/>
      <c r="F1443" s="228"/>
      <c r="G1443" s="228"/>
      <c r="H1443" s="228"/>
      <c r="I1443" s="228"/>
      <c r="J1443" s="228"/>
      <c r="K1443" s="228"/>
      <c r="L1443" s="228"/>
      <c r="M1443" s="228"/>
      <c r="N1443" s="228"/>
      <c r="O1443" s="228"/>
      <c r="P1443" s="228"/>
      <c r="Q1443" s="228"/>
      <c r="R1443" s="228"/>
      <c r="S1443" s="226"/>
    </row>
    <row r="1444" spans="1:19" s="229" customFormat="1" x14ac:dyDescent="0.25">
      <c r="A1444" s="227"/>
      <c r="B1444" s="228"/>
      <c r="C1444" s="228"/>
      <c r="D1444" s="228"/>
      <c r="E1444" s="228"/>
      <c r="F1444" s="228"/>
      <c r="G1444" s="228"/>
      <c r="H1444" s="228"/>
      <c r="I1444" s="228"/>
      <c r="J1444" s="228"/>
      <c r="K1444" s="228"/>
      <c r="L1444" s="228"/>
      <c r="M1444" s="228"/>
      <c r="N1444" s="228"/>
      <c r="O1444" s="228"/>
      <c r="P1444" s="228"/>
      <c r="Q1444" s="228"/>
      <c r="R1444" s="228"/>
      <c r="S1444" s="226"/>
    </row>
    <row r="1445" spans="1:19" s="229" customFormat="1" x14ac:dyDescent="0.25">
      <c r="A1445" s="227"/>
      <c r="B1445" s="228"/>
      <c r="C1445" s="228"/>
      <c r="D1445" s="228"/>
      <c r="E1445" s="228"/>
      <c r="F1445" s="228"/>
      <c r="G1445" s="228"/>
      <c r="H1445" s="228"/>
      <c r="I1445" s="228"/>
      <c r="J1445" s="228"/>
      <c r="K1445" s="228"/>
      <c r="L1445" s="228"/>
      <c r="M1445" s="228"/>
      <c r="N1445" s="228"/>
      <c r="O1445" s="228"/>
      <c r="P1445" s="228"/>
      <c r="Q1445" s="228"/>
      <c r="R1445" s="228"/>
      <c r="S1445" s="226"/>
    </row>
    <row r="1446" spans="1:19" s="229" customFormat="1" x14ac:dyDescent="0.25">
      <c r="A1446" s="227"/>
      <c r="B1446" s="228"/>
      <c r="C1446" s="228"/>
      <c r="D1446" s="228"/>
      <c r="E1446" s="228"/>
      <c r="F1446" s="228"/>
      <c r="G1446" s="228"/>
      <c r="H1446" s="228"/>
      <c r="I1446" s="228"/>
      <c r="J1446" s="228"/>
      <c r="K1446" s="228"/>
      <c r="L1446" s="228"/>
      <c r="M1446" s="228"/>
      <c r="N1446" s="228"/>
      <c r="O1446" s="228"/>
      <c r="P1446" s="228"/>
      <c r="Q1446" s="228"/>
      <c r="R1446" s="228"/>
      <c r="S1446" s="226"/>
    </row>
    <row r="1447" spans="1:19" s="229" customFormat="1" x14ac:dyDescent="0.25">
      <c r="A1447" s="227"/>
      <c r="B1447" s="228"/>
      <c r="C1447" s="228"/>
      <c r="D1447" s="228"/>
      <c r="E1447" s="228"/>
      <c r="F1447" s="228"/>
      <c r="G1447" s="228"/>
      <c r="H1447" s="228"/>
      <c r="I1447" s="228"/>
      <c r="J1447" s="228"/>
      <c r="K1447" s="228"/>
      <c r="L1447" s="228"/>
      <c r="M1447" s="228"/>
      <c r="N1447" s="228"/>
      <c r="O1447" s="228"/>
      <c r="P1447" s="228"/>
      <c r="Q1447" s="228"/>
      <c r="R1447" s="228"/>
      <c r="S1447" s="226"/>
    </row>
    <row r="1448" spans="1:19" s="229" customFormat="1" x14ac:dyDescent="0.25">
      <c r="A1448" s="227"/>
      <c r="B1448" s="228"/>
      <c r="C1448" s="228"/>
      <c r="D1448" s="228"/>
      <c r="E1448" s="228"/>
      <c r="F1448" s="228"/>
      <c r="G1448" s="228"/>
      <c r="H1448" s="228"/>
      <c r="I1448" s="228"/>
      <c r="J1448" s="228"/>
      <c r="K1448" s="228"/>
      <c r="L1448" s="228"/>
      <c r="M1448" s="228"/>
      <c r="N1448" s="228"/>
      <c r="O1448" s="228"/>
      <c r="P1448" s="228"/>
      <c r="Q1448" s="228"/>
      <c r="R1448" s="228"/>
      <c r="S1448" s="226"/>
    </row>
    <row r="1449" spans="1:19" s="229" customFormat="1" x14ac:dyDescent="0.25">
      <c r="A1449" s="227"/>
      <c r="B1449" s="228"/>
      <c r="C1449" s="228"/>
      <c r="D1449" s="228"/>
      <c r="E1449" s="228"/>
      <c r="F1449" s="228"/>
      <c r="G1449" s="228"/>
      <c r="H1449" s="228"/>
      <c r="I1449" s="228"/>
      <c r="J1449" s="228"/>
      <c r="K1449" s="228"/>
      <c r="L1449" s="228"/>
      <c r="M1449" s="228"/>
      <c r="N1449" s="228"/>
      <c r="O1449" s="228"/>
      <c r="P1449" s="228"/>
      <c r="Q1449" s="228"/>
      <c r="R1449" s="228"/>
      <c r="S1449" s="226"/>
    </row>
    <row r="1450" spans="1:19" s="229" customFormat="1" x14ac:dyDescent="0.25">
      <c r="A1450" s="227"/>
      <c r="B1450" s="228"/>
      <c r="C1450" s="228"/>
      <c r="D1450" s="228"/>
      <c r="E1450" s="228"/>
      <c r="F1450" s="228"/>
      <c r="G1450" s="228"/>
      <c r="H1450" s="228"/>
      <c r="I1450" s="228"/>
      <c r="J1450" s="228"/>
      <c r="K1450" s="228"/>
      <c r="L1450" s="228"/>
      <c r="M1450" s="228"/>
      <c r="N1450" s="228"/>
      <c r="O1450" s="228"/>
      <c r="P1450" s="228"/>
      <c r="Q1450" s="228"/>
      <c r="R1450" s="228"/>
      <c r="S1450" s="226"/>
    </row>
    <row r="1451" spans="1:19" s="229" customFormat="1" x14ac:dyDescent="0.25">
      <c r="A1451" s="227"/>
      <c r="B1451" s="228"/>
      <c r="C1451" s="228"/>
      <c r="D1451" s="228"/>
      <c r="E1451" s="228"/>
      <c r="F1451" s="228"/>
      <c r="G1451" s="228"/>
      <c r="H1451" s="228"/>
      <c r="I1451" s="228"/>
      <c r="J1451" s="228"/>
      <c r="K1451" s="228"/>
      <c r="L1451" s="228"/>
      <c r="M1451" s="228"/>
      <c r="N1451" s="228"/>
      <c r="O1451" s="228"/>
      <c r="P1451" s="228"/>
      <c r="Q1451" s="228"/>
      <c r="R1451" s="228"/>
      <c r="S1451" s="226"/>
    </row>
    <row r="1452" spans="1:19" s="229" customFormat="1" x14ac:dyDescent="0.25">
      <c r="A1452" s="227"/>
      <c r="B1452" s="228"/>
      <c r="C1452" s="228"/>
      <c r="D1452" s="228"/>
      <c r="E1452" s="228"/>
      <c r="F1452" s="228"/>
      <c r="G1452" s="228"/>
      <c r="H1452" s="228"/>
      <c r="I1452" s="228"/>
      <c r="J1452" s="228"/>
      <c r="K1452" s="228"/>
      <c r="L1452" s="228"/>
      <c r="M1452" s="228"/>
      <c r="N1452" s="228"/>
      <c r="O1452" s="228"/>
      <c r="P1452" s="228"/>
      <c r="Q1452" s="228"/>
      <c r="R1452" s="228"/>
      <c r="S1452" s="226"/>
    </row>
    <row r="1453" spans="1:19" s="229" customFormat="1" x14ac:dyDescent="0.25">
      <c r="A1453" s="227"/>
      <c r="B1453" s="228"/>
      <c r="C1453" s="228"/>
      <c r="D1453" s="228"/>
      <c r="E1453" s="228"/>
      <c r="F1453" s="228"/>
      <c r="G1453" s="228"/>
      <c r="H1453" s="228"/>
      <c r="I1453" s="228"/>
      <c r="J1453" s="228"/>
      <c r="K1453" s="228"/>
      <c r="L1453" s="228"/>
      <c r="M1453" s="228"/>
      <c r="N1453" s="228"/>
      <c r="O1453" s="228"/>
      <c r="P1453" s="228"/>
      <c r="Q1453" s="228"/>
      <c r="R1453" s="228"/>
      <c r="S1453" s="226"/>
    </row>
    <row r="1454" spans="1:19" s="229" customFormat="1" x14ac:dyDescent="0.25">
      <c r="A1454" s="227"/>
      <c r="B1454" s="228"/>
      <c r="C1454" s="228"/>
      <c r="D1454" s="228"/>
      <c r="E1454" s="228"/>
      <c r="F1454" s="228"/>
      <c r="G1454" s="228"/>
      <c r="H1454" s="228"/>
      <c r="I1454" s="228"/>
      <c r="J1454" s="228"/>
      <c r="K1454" s="228"/>
      <c r="L1454" s="228"/>
      <c r="M1454" s="228"/>
      <c r="N1454" s="228"/>
      <c r="O1454" s="228"/>
      <c r="P1454" s="228"/>
      <c r="Q1454" s="228"/>
      <c r="R1454" s="228"/>
      <c r="S1454" s="226"/>
    </row>
    <row r="1455" spans="1:19" s="229" customFormat="1" x14ac:dyDescent="0.25">
      <c r="A1455" s="227"/>
      <c r="B1455" s="228"/>
      <c r="C1455" s="228"/>
      <c r="D1455" s="228"/>
      <c r="E1455" s="228"/>
      <c r="F1455" s="228"/>
      <c r="G1455" s="228"/>
      <c r="H1455" s="228"/>
      <c r="I1455" s="228"/>
      <c r="J1455" s="228"/>
      <c r="K1455" s="228"/>
      <c r="L1455" s="228"/>
      <c r="M1455" s="228"/>
      <c r="N1455" s="228"/>
      <c r="O1455" s="228"/>
      <c r="P1455" s="228"/>
      <c r="Q1455" s="228"/>
      <c r="R1455" s="228"/>
      <c r="S1455" s="226"/>
    </row>
    <row r="1456" spans="1:19" s="229" customFormat="1" x14ac:dyDescent="0.25">
      <c r="A1456" s="227"/>
      <c r="B1456" s="228"/>
      <c r="C1456" s="228"/>
      <c r="D1456" s="228"/>
      <c r="E1456" s="228"/>
      <c r="F1456" s="228"/>
      <c r="G1456" s="228"/>
      <c r="H1456" s="228"/>
      <c r="I1456" s="228"/>
      <c r="J1456" s="228"/>
      <c r="K1456" s="228"/>
      <c r="L1456" s="228"/>
      <c r="M1456" s="228"/>
      <c r="N1456" s="228"/>
      <c r="O1456" s="228"/>
      <c r="P1456" s="228"/>
      <c r="Q1456" s="228"/>
      <c r="R1456" s="228"/>
      <c r="S1456" s="226"/>
    </row>
    <row r="1457" spans="1:19" s="229" customFormat="1" x14ac:dyDescent="0.25">
      <c r="A1457" s="227"/>
      <c r="B1457" s="228"/>
      <c r="C1457" s="228"/>
      <c r="D1457" s="228"/>
      <c r="E1457" s="228"/>
      <c r="F1457" s="228"/>
      <c r="G1457" s="228"/>
      <c r="H1457" s="228"/>
      <c r="I1457" s="228"/>
      <c r="J1457" s="228"/>
      <c r="K1457" s="228"/>
      <c r="L1457" s="228"/>
      <c r="M1457" s="228"/>
      <c r="N1457" s="228"/>
      <c r="O1457" s="228"/>
      <c r="P1457" s="228"/>
      <c r="Q1457" s="228"/>
      <c r="R1457" s="228"/>
      <c r="S1457" s="226"/>
    </row>
    <row r="1458" spans="1:19" s="229" customFormat="1" x14ac:dyDescent="0.25">
      <c r="A1458" s="227"/>
      <c r="B1458" s="228"/>
      <c r="C1458" s="228"/>
      <c r="D1458" s="228"/>
      <c r="E1458" s="228"/>
      <c r="F1458" s="228"/>
      <c r="G1458" s="228"/>
      <c r="H1458" s="228"/>
      <c r="I1458" s="228"/>
      <c r="J1458" s="228"/>
      <c r="K1458" s="228"/>
      <c r="L1458" s="228"/>
      <c r="M1458" s="228"/>
      <c r="N1458" s="228"/>
      <c r="O1458" s="228"/>
      <c r="P1458" s="228"/>
      <c r="Q1458" s="228"/>
      <c r="R1458" s="228"/>
      <c r="S1458" s="226"/>
    </row>
    <row r="1459" spans="1:19" s="229" customFormat="1" x14ac:dyDescent="0.25">
      <c r="A1459" s="227"/>
      <c r="B1459" s="228"/>
      <c r="C1459" s="228"/>
      <c r="D1459" s="228"/>
      <c r="E1459" s="228"/>
      <c r="F1459" s="228"/>
      <c r="G1459" s="228"/>
      <c r="H1459" s="228"/>
      <c r="I1459" s="228"/>
      <c r="J1459" s="228"/>
      <c r="K1459" s="228"/>
      <c r="L1459" s="228"/>
      <c r="M1459" s="228"/>
      <c r="N1459" s="228"/>
      <c r="O1459" s="228"/>
      <c r="P1459" s="228"/>
      <c r="Q1459" s="228"/>
      <c r="R1459" s="228"/>
      <c r="S1459" s="226"/>
    </row>
    <row r="1460" spans="1:19" s="229" customFormat="1" x14ac:dyDescent="0.25">
      <c r="A1460" s="227"/>
      <c r="B1460" s="228"/>
      <c r="C1460" s="228"/>
      <c r="D1460" s="228"/>
      <c r="E1460" s="228"/>
      <c r="F1460" s="228"/>
      <c r="G1460" s="228"/>
      <c r="H1460" s="228"/>
      <c r="I1460" s="228"/>
      <c r="J1460" s="228"/>
      <c r="K1460" s="228"/>
      <c r="L1460" s="228"/>
      <c r="M1460" s="228"/>
      <c r="N1460" s="228"/>
      <c r="O1460" s="228"/>
      <c r="P1460" s="228"/>
      <c r="Q1460" s="228"/>
      <c r="R1460" s="228"/>
      <c r="S1460" s="226"/>
    </row>
    <row r="1461" spans="1:19" s="229" customFormat="1" x14ac:dyDescent="0.25">
      <c r="A1461" s="227"/>
      <c r="B1461" s="228"/>
      <c r="C1461" s="228"/>
      <c r="D1461" s="228"/>
      <c r="E1461" s="228"/>
      <c r="F1461" s="228"/>
      <c r="G1461" s="228"/>
      <c r="H1461" s="228"/>
      <c r="I1461" s="228"/>
      <c r="J1461" s="228"/>
      <c r="K1461" s="228"/>
      <c r="L1461" s="228"/>
      <c r="M1461" s="228"/>
      <c r="N1461" s="228"/>
      <c r="O1461" s="228"/>
      <c r="P1461" s="228"/>
      <c r="Q1461" s="228"/>
      <c r="R1461" s="228"/>
      <c r="S1461" s="226"/>
    </row>
    <row r="1462" spans="1:19" s="229" customFormat="1" x14ac:dyDescent="0.25">
      <c r="A1462" s="227"/>
      <c r="B1462" s="228"/>
      <c r="C1462" s="228"/>
      <c r="D1462" s="228"/>
      <c r="E1462" s="228"/>
      <c r="F1462" s="228"/>
      <c r="G1462" s="228"/>
      <c r="H1462" s="228"/>
      <c r="I1462" s="228"/>
      <c r="J1462" s="228"/>
      <c r="K1462" s="228"/>
      <c r="L1462" s="228"/>
      <c r="M1462" s="228"/>
      <c r="N1462" s="228"/>
      <c r="O1462" s="228"/>
      <c r="P1462" s="228"/>
      <c r="Q1462" s="228"/>
      <c r="R1462" s="228"/>
      <c r="S1462" s="226"/>
    </row>
    <row r="1463" spans="1:19" s="229" customFormat="1" x14ac:dyDescent="0.25">
      <c r="A1463" s="227"/>
      <c r="B1463" s="228"/>
      <c r="C1463" s="228"/>
      <c r="D1463" s="228"/>
      <c r="E1463" s="228"/>
      <c r="F1463" s="228"/>
      <c r="G1463" s="228"/>
      <c r="H1463" s="228"/>
      <c r="I1463" s="228"/>
      <c r="J1463" s="228"/>
      <c r="K1463" s="228"/>
      <c r="L1463" s="228"/>
      <c r="M1463" s="228"/>
      <c r="N1463" s="228"/>
      <c r="O1463" s="228"/>
      <c r="P1463" s="228"/>
      <c r="Q1463" s="228"/>
      <c r="R1463" s="228"/>
      <c r="S1463" s="226"/>
    </row>
    <row r="1464" spans="1:19" s="229" customFormat="1" x14ac:dyDescent="0.25">
      <c r="A1464" s="227"/>
      <c r="B1464" s="228"/>
      <c r="C1464" s="228"/>
      <c r="D1464" s="228"/>
      <c r="E1464" s="228"/>
      <c r="F1464" s="228"/>
      <c r="G1464" s="228"/>
      <c r="H1464" s="228"/>
      <c r="I1464" s="228"/>
      <c r="J1464" s="228"/>
      <c r="K1464" s="228"/>
      <c r="L1464" s="228"/>
      <c r="M1464" s="228"/>
      <c r="N1464" s="228"/>
      <c r="O1464" s="228"/>
      <c r="P1464" s="228"/>
      <c r="Q1464" s="228"/>
      <c r="R1464" s="228"/>
      <c r="S1464" s="226"/>
    </row>
    <row r="1465" spans="1:19" s="229" customFormat="1" x14ac:dyDescent="0.25">
      <c r="A1465" s="227"/>
      <c r="B1465" s="228"/>
      <c r="C1465" s="228"/>
      <c r="D1465" s="228"/>
      <c r="E1465" s="228"/>
      <c r="F1465" s="228"/>
      <c r="G1465" s="228"/>
      <c r="H1465" s="228"/>
      <c r="I1465" s="228"/>
      <c r="J1465" s="228"/>
      <c r="K1465" s="228"/>
      <c r="L1465" s="228"/>
      <c r="M1465" s="228"/>
      <c r="N1465" s="228"/>
      <c r="O1465" s="228"/>
      <c r="P1465" s="228"/>
      <c r="Q1465" s="228"/>
      <c r="R1465" s="228"/>
      <c r="S1465" s="226"/>
    </row>
    <row r="1466" spans="1:19" s="229" customFormat="1" x14ac:dyDescent="0.25">
      <c r="A1466" s="227"/>
      <c r="B1466" s="228"/>
      <c r="C1466" s="228"/>
      <c r="D1466" s="228"/>
      <c r="E1466" s="228"/>
      <c r="F1466" s="228"/>
      <c r="G1466" s="228"/>
      <c r="H1466" s="228"/>
      <c r="I1466" s="228"/>
      <c r="J1466" s="228"/>
      <c r="K1466" s="228"/>
      <c r="L1466" s="228"/>
      <c r="M1466" s="228"/>
      <c r="N1466" s="228"/>
      <c r="O1466" s="228"/>
      <c r="P1466" s="228"/>
      <c r="Q1466" s="228"/>
      <c r="R1466" s="228"/>
      <c r="S1466" s="226"/>
    </row>
    <row r="1467" spans="1:19" s="229" customFormat="1" x14ac:dyDescent="0.25">
      <c r="A1467" s="227"/>
      <c r="B1467" s="228"/>
      <c r="C1467" s="228"/>
      <c r="D1467" s="228"/>
      <c r="E1467" s="228"/>
      <c r="F1467" s="228"/>
      <c r="G1467" s="228"/>
      <c r="H1467" s="228"/>
      <c r="I1467" s="228"/>
      <c r="J1467" s="228"/>
      <c r="K1467" s="228"/>
      <c r="L1467" s="228"/>
      <c r="M1467" s="228"/>
      <c r="N1467" s="228"/>
      <c r="O1467" s="228"/>
      <c r="P1467" s="228"/>
      <c r="Q1467" s="228"/>
      <c r="R1467" s="228"/>
      <c r="S1467" s="226"/>
    </row>
    <row r="1468" spans="1:19" s="229" customFormat="1" x14ac:dyDescent="0.25">
      <c r="A1468" s="227"/>
      <c r="B1468" s="228"/>
      <c r="C1468" s="228"/>
      <c r="D1468" s="228"/>
      <c r="E1468" s="228"/>
      <c r="F1468" s="228"/>
      <c r="G1468" s="228"/>
      <c r="H1468" s="228"/>
      <c r="I1468" s="228"/>
      <c r="J1468" s="228"/>
      <c r="K1468" s="228"/>
      <c r="L1468" s="228"/>
      <c r="M1468" s="228"/>
      <c r="N1468" s="228"/>
      <c r="O1468" s="228"/>
      <c r="P1468" s="228"/>
      <c r="Q1468" s="228"/>
      <c r="R1468" s="228"/>
      <c r="S1468" s="226"/>
    </row>
    <row r="1469" spans="1:19" s="229" customFormat="1" x14ac:dyDescent="0.25">
      <c r="A1469" s="227"/>
      <c r="B1469" s="228"/>
      <c r="C1469" s="228"/>
      <c r="D1469" s="228"/>
      <c r="E1469" s="228"/>
      <c r="F1469" s="228"/>
      <c r="G1469" s="228"/>
      <c r="H1469" s="228"/>
      <c r="I1469" s="228"/>
      <c r="J1469" s="228"/>
      <c r="K1469" s="228"/>
      <c r="L1469" s="228"/>
      <c r="M1469" s="228"/>
      <c r="N1469" s="228"/>
      <c r="O1469" s="228"/>
      <c r="P1469" s="228"/>
      <c r="Q1469" s="228"/>
      <c r="R1469" s="228"/>
      <c r="S1469" s="226"/>
    </row>
    <row r="1470" spans="1:19" s="229" customFormat="1" x14ac:dyDescent="0.25">
      <c r="A1470" s="227"/>
      <c r="B1470" s="228"/>
      <c r="C1470" s="228"/>
      <c r="D1470" s="228"/>
      <c r="E1470" s="228"/>
      <c r="F1470" s="228"/>
      <c r="G1470" s="228"/>
      <c r="H1470" s="228"/>
      <c r="I1470" s="228"/>
      <c r="J1470" s="228"/>
      <c r="K1470" s="228"/>
      <c r="L1470" s="228"/>
      <c r="M1470" s="228"/>
      <c r="N1470" s="228"/>
      <c r="O1470" s="228"/>
      <c r="P1470" s="228"/>
      <c r="Q1470" s="228"/>
      <c r="R1470" s="228"/>
      <c r="S1470" s="226"/>
    </row>
    <row r="1471" spans="1:19" s="229" customFormat="1" x14ac:dyDescent="0.25">
      <c r="A1471" s="227"/>
      <c r="B1471" s="228"/>
      <c r="C1471" s="228"/>
      <c r="D1471" s="228"/>
      <c r="E1471" s="228"/>
      <c r="F1471" s="228"/>
      <c r="G1471" s="228"/>
      <c r="H1471" s="228"/>
      <c r="I1471" s="228"/>
      <c r="J1471" s="228"/>
      <c r="K1471" s="228"/>
      <c r="L1471" s="228"/>
      <c r="M1471" s="228"/>
      <c r="N1471" s="228"/>
      <c r="O1471" s="228"/>
      <c r="P1471" s="228"/>
      <c r="Q1471" s="228"/>
      <c r="R1471" s="228"/>
      <c r="S1471" s="226"/>
    </row>
    <row r="1472" spans="1:19" s="229" customFormat="1" x14ac:dyDescent="0.25">
      <c r="A1472" s="227"/>
      <c r="B1472" s="228"/>
      <c r="C1472" s="228"/>
      <c r="D1472" s="228"/>
      <c r="E1472" s="228"/>
      <c r="F1472" s="228"/>
      <c r="G1472" s="228"/>
      <c r="H1472" s="228"/>
      <c r="I1472" s="228"/>
      <c r="J1472" s="228"/>
      <c r="K1472" s="228"/>
      <c r="L1472" s="228"/>
      <c r="M1472" s="228"/>
      <c r="N1472" s="228"/>
      <c r="O1472" s="228"/>
      <c r="P1472" s="228"/>
      <c r="Q1472" s="228"/>
      <c r="R1472" s="228"/>
      <c r="S1472" s="226"/>
    </row>
    <row r="1473" spans="1:19" s="229" customFormat="1" x14ac:dyDescent="0.25">
      <c r="A1473" s="227"/>
      <c r="B1473" s="228"/>
      <c r="C1473" s="228"/>
      <c r="D1473" s="228"/>
      <c r="E1473" s="228"/>
      <c r="F1473" s="228"/>
      <c r="G1473" s="228"/>
      <c r="H1473" s="228"/>
      <c r="I1473" s="228"/>
      <c r="J1473" s="228"/>
      <c r="K1473" s="228"/>
      <c r="L1473" s="228"/>
      <c r="M1473" s="228"/>
      <c r="N1473" s="228"/>
      <c r="O1473" s="228"/>
      <c r="P1473" s="228"/>
      <c r="Q1473" s="228"/>
      <c r="R1473" s="228"/>
      <c r="S1473" s="226"/>
    </row>
    <row r="1474" spans="1:19" s="229" customFormat="1" x14ac:dyDescent="0.25">
      <c r="A1474" s="227"/>
      <c r="B1474" s="228"/>
      <c r="C1474" s="228"/>
      <c r="D1474" s="228"/>
      <c r="E1474" s="228"/>
      <c r="F1474" s="228"/>
      <c r="G1474" s="228"/>
      <c r="H1474" s="228"/>
      <c r="I1474" s="228"/>
      <c r="J1474" s="228"/>
      <c r="K1474" s="228"/>
      <c r="L1474" s="228"/>
      <c r="M1474" s="228"/>
      <c r="N1474" s="228"/>
      <c r="O1474" s="228"/>
      <c r="P1474" s="228"/>
      <c r="Q1474" s="228"/>
      <c r="R1474" s="228"/>
      <c r="S1474" s="226"/>
    </row>
    <row r="1475" spans="1:19" s="229" customFormat="1" x14ac:dyDescent="0.25">
      <c r="A1475" s="227"/>
      <c r="B1475" s="228"/>
      <c r="C1475" s="228"/>
      <c r="D1475" s="228"/>
      <c r="E1475" s="228"/>
      <c r="F1475" s="228"/>
      <c r="G1475" s="228"/>
      <c r="H1475" s="228"/>
      <c r="I1475" s="228"/>
      <c r="J1475" s="228"/>
      <c r="K1475" s="228"/>
      <c r="L1475" s="228"/>
      <c r="M1475" s="228"/>
      <c r="N1475" s="228"/>
      <c r="O1475" s="228"/>
      <c r="P1475" s="228"/>
      <c r="Q1475" s="228"/>
      <c r="R1475" s="228"/>
      <c r="S1475" s="226"/>
    </row>
    <row r="1476" spans="1:19" s="229" customFormat="1" x14ac:dyDescent="0.25">
      <c r="A1476" s="227"/>
      <c r="B1476" s="228"/>
      <c r="C1476" s="228"/>
      <c r="D1476" s="228"/>
      <c r="E1476" s="228"/>
      <c r="F1476" s="228"/>
      <c r="G1476" s="228"/>
      <c r="H1476" s="228"/>
      <c r="I1476" s="228"/>
      <c r="J1476" s="228"/>
      <c r="K1476" s="228"/>
      <c r="L1476" s="228"/>
      <c r="M1476" s="228"/>
      <c r="N1476" s="228"/>
      <c r="O1476" s="228"/>
      <c r="P1476" s="228"/>
      <c r="Q1476" s="228"/>
      <c r="R1476" s="228"/>
      <c r="S1476" s="226"/>
    </row>
    <row r="1477" spans="1:19" s="229" customFormat="1" x14ac:dyDescent="0.25">
      <c r="A1477" s="227"/>
      <c r="B1477" s="228"/>
      <c r="C1477" s="228"/>
      <c r="D1477" s="228"/>
      <c r="E1477" s="228"/>
      <c r="F1477" s="228"/>
      <c r="G1477" s="228"/>
      <c r="H1477" s="228"/>
      <c r="I1477" s="228"/>
      <c r="J1477" s="228"/>
      <c r="K1477" s="228"/>
      <c r="L1477" s="228"/>
      <c r="M1477" s="228"/>
      <c r="N1477" s="228"/>
      <c r="O1477" s="228"/>
      <c r="P1477" s="228"/>
      <c r="Q1477" s="228"/>
      <c r="R1477" s="228"/>
      <c r="S1477" s="226"/>
    </row>
    <row r="1478" spans="1:19" s="229" customFormat="1" x14ac:dyDescent="0.25">
      <c r="A1478" s="227"/>
      <c r="B1478" s="228"/>
      <c r="C1478" s="228"/>
      <c r="D1478" s="228"/>
      <c r="E1478" s="228"/>
      <c r="F1478" s="228"/>
      <c r="G1478" s="228"/>
      <c r="H1478" s="228"/>
      <c r="I1478" s="228"/>
      <c r="J1478" s="228"/>
      <c r="K1478" s="228"/>
      <c r="L1478" s="228"/>
      <c r="M1478" s="228"/>
      <c r="N1478" s="228"/>
      <c r="O1478" s="228"/>
      <c r="P1478" s="228"/>
      <c r="Q1478" s="228"/>
      <c r="R1478" s="228"/>
      <c r="S1478" s="226"/>
    </row>
    <row r="1479" spans="1:19" s="229" customFormat="1" x14ac:dyDescent="0.25">
      <c r="A1479" s="227"/>
      <c r="B1479" s="228"/>
      <c r="C1479" s="228"/>
      <c r="D1479" s="228"/>
      <c r="E1479" s="228"/>
      <c r="F1479" s="228"/>
      <c r="G1479" s="228"/>
      <c r="H1479" s="228"/>
      <c r="I1479" s="228"/>
      <c r="J1479" s="228"/>
      <c r="K1479" s="228"/>
      <c r="L1479" s="228"/>
      <c r="M1479" s="228"/>
      <c r="N1479" s="228"/>
      <c r="O1479" s="228"/>
      <c r="P1479" s="228"/>
      <c r="Q1479" s="228"/>
      <c r="R1479" s="228"/>
      <c r="S1479" s="226"/>
    </row>
    <row r="1480" spans="1:19" s="229" customFormat="1" x14ac:dyDescent="0.25">
      <c r="A1480" s="227"/>
      <c r="B1480" s="228"/>
      <c r="C1480" s="228"/>
      <c r="D1480" s="228"/>
      <c r="E1480" s="228"/>
      <c r="F1480" s="228"/>
      <c r="G1480" s="228"/>
      <c r="H1480" s="228"/>
      <c r="I1480" s="228"/>
      <c r="J1480" s="228"/>
      <c r="K1480" s="228"/>
      <c r="L1480" s="228"/>
      <c r="M1480" s="228"/>
      <c r="N1480" s="228"/>
      <c r="O1480" s="228"/>
      <c r="P1480" s="228"/>
      <c r="Q1480" s="228"/>
      <c r="R1480" s="228"/>
      <c r="S1480" s="226"/>
    </row>
    <row r="1481" spans="1:19" s="229" customFormat="1" x14ac:dyDescent="0.25">
      <c r="A1481" s="227"/>
      <c r="B1481" s="228"/>
      <c r="C1481" s="228"/>
      <c r="D1481" s="228"/>
      <c r="E1481" s="228"/>
      <c r="F1481" s="228"/>
      <c r="G1481" s="228"/>
      <c r="H1481" s="228"/>
      <c r="I1481" s="228"/>
      <c r="J1481" s="228"/>
      <c r="K1481" s="228"/>
      <c r="L1481" s="228"/>
      <c r="M1481" s="228"/>
      <c r="N1481" s="228"/>
      <c r="O1481" s="228"/>
      <c r="P1481" s="228"/>
      <c r="Q1481" s="228"/>
      <c r="R1481" s="228"/>
      <c r="S1481" s="226"/>
    </row>
    <row r="1482" spans="1:19" s="229" customFormat="1" x14ac:dyDescent="0.25">
      <c r="A1482" s="227"/>
      <c r="B1482" s="228"/>
      <c r="C1482" s="228"/>
      <c r="D1482" s="228"/>
      <c r="E1482" s="228"/>
      <c r="F1482" s="228"/>
      <c r="G1482" s="228"/>
      <c r="H1482" s="228"/>
      <c r="I1482" s="228"/>
      <c r="J1482" s="228"/>
      <c r="K1482" s="228"/>
      <c r="L1482" s="228"/>
      <c r="M1482" s="228"/>
      <c r="N1482" s="228"/>
      <c r="O1482" s="228"/>
      <c r="P1482" s="228"/>
      <c r="Q1482" s="228"/>
      <c r="R1482" s="228"/>
      <c r="S1482" s="226"/>
    </row>
  </sheetData>
  <mergeCells count="3">
    <mergeCell ref="I1:J1"/>
    <mergeCell ref="K1:Q1"/>
    <mergeCell ref="B1:H1"/>
  </mergeCells>
  <phoneticPr fontId="3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0769-3830-40D1-A39B-98BABC98789A}">
  <dimension ref="A1:AHI82"/>
  <sheetViews>
    <sheetView topLeftCell="I1" zoomScale="115" zoomScaleNormal="115" workbookViewId="0">
      <selection activeCell="O11" sqref="O11"/>
    </sheetView>
  </sheetViews>
  <sheetFormatPr defaultColWidth="8.85546875" defaultRowHeight="12.75" x14ac:dyDescent="0.2"/>
  <cols>
    <col min="1" max="1" width="15.5703125" customWidth="1"/>
    <col min="2" max="2" width="7.7109375" bestFit="1" customWidth="1"/>
    <col min="3" max="3" width="12" bestFit="1" customWidth="1"/>
    <col min="4" max="4" width="10" customWidth="1"/>
    <col min="5" max="7" width="8.7109375" customWidth="1"/>
    <col min="8" max="8" width="12" bestFit="1" customWidth="1"/>
    <col min="9" max="9" width="8.7109375" bestFit="1" customWidth="1"/>
    <col min="10" max="10" width="7.140625" bestFit="1" customWidth="1"/>
    <col min="11" max="11" width="10" bestFit="1" customWidth="1"/>
    <col min="12" max="12" width="6.42578125" bestFit="1" customWidth="1"/>
    <col min="13" max="13" width="6" bestFit="1" customWidth="1"/>
    <col min="14" max="14" width="6" customWidth="1"/>
    <col min="15" max="15" width="7" customWidth="1"/>
    <col min="16" max="16" width="5.42578125" bestFit="1" customWidth="1"/>
    <col min="17" max="17" width="7.42578125" bestFit="1" customWidth="1"/>
    <col min="18" max="18" width="5.42578125" bestFit="1" customWidth="1"/>
    <col min="19" max="19" width="13.28515625" bestFit="1" customWidth="1"/>
    <col min="20" max="20" width="10.140625" bestFit="1" customWidth="1"/>
    <col min="21" max="21" width="12.28515625" bestFit="1" customWidth="1"/>
    <col min="31" max="31" width="12.85546875" customWidth="1"/>
    <col min="32" max="32" width="10.28515625" customWidth="1"/>
    <col min="46" max="46" width="12.42578125" bestFit="1" customWidth="1"/>
    <col min="47" max="53" width="12.42578125" customWidth="1"/>
    <col min="56" max="56" width="16.28515625" bestFit="1" customWidth="1"/>
    <col min="63" max="63" width="14.140625" bestFit="1" customWidth="1"/>
    <col min="64" max="64" width="18.140625" bestFit="1" customWidth="1"/>
    <col min="67" max="67" width="9.140625" bestFit="1" customWidth="1"/>
    <col min="68" max="69" width="9.140625" customWidth="1"/>
    <col min="70" max="70" width="12" customWidth="1"/>
    <col min="71" max="71" width="9.140625" customWidth="1"/>
    <col min="72" max="72" width="16.140625" customWidth="1"/>
    <col min="73" max="73" width="9.140625" customWidth="1"/>
    <col min="76" max="76" width="10.7109375" customWidth="1"/>
    <col min="78" max="85" width="11.42578125" customWidth="1"/>
    <col min="86" max="86" width="16" customWidth="1"/>
    <col min="87" max="101" width="11.42578125" customWidth="1"/>
    <col min="102" max="102" width="16.28515625" customWidth="1"/>
    <col min="103" max="107" width="11.42578125" customWidth="1"/>
    <col min="108" max="108" width="9.140625" bestFit="1" customWidth="1"/>
    <col min="109" max="115" width="9.140625" customWidth="1"/>
    <col min="116" max="116" width="11.85546875" customWidth="1"/>
    <col min="117" max="126" width="9.140625" customWidth="1"/>
    <col min="127" max="127" width="11.7109375" bestFit="1" customWidth="1"/>
  </cols>
  <sheetData>
    <row r="1" spans="1:152" ht="12.75" customHeight="1" x14ac:dyDescent="0.2"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>
        <v>5</v>
      </c>
      <c r="AT1" s="16">
        <v>3</v>
      </c>
      <c r="AU1" s="16"/>
      <c r="AV1" s="16"/>
      <c r="AW1" s="16"/>
      <c r="AX1" s="16"/>
      <c r="AY1" s="16"/>
      <c r="AZ1" s="16"/>
      <c r="BA1" s="16"/>
      <c r="BP1" s="17">
        <v>1.6</v>
      </c>
      <c r="CE1" s="18">
        <v>1.5</v>
      </c>
      <c r="CF1" s="18">
        <v>2</v>
      </c>
      <c r="CU1" s="18">
        <v>1.5</v>
      </c>
      <c r="CV1" s="18">
        <v>2</v>
      </c>
      <c r="DC1" s="18">
        <v>1.5</v>
      </c>
      <c r="DD1" s="18">
        <v>2</v>
      </c>
      <c r="DW1" s="1"/>
      <c r="DX1" s="1"/>
    </row>
    <row r="2" spans="1:152" s="1" customFormat="1" ht="12.75" customHeight="1" x14ac:dyDescent="0.2">
      <c r="B2" s="201" t="s">
        <v>0</v>
      </c>
      <c r="C2" s="201"/>
      <c r="D2" s="201"/>
      <c r="E2" s="201"/>
      <c r="F2" s="201"/>
      <c r="G2" s="201"/>
      <c r="H2" s="201"/>
      <c r="I2" s="201"/>
      <c r="J2" s="202" t="s">
        <v>1</v>
      </c>
      <c r="K2" s="202"/>
      <c r="L2" s="202"/>
      <c r="M2" s="202"/>
      <c r="N2" s="202"/>
      <c r="O2" s="202"/>
      <c r="P2" s="202"/>
      <c r="Q2" s="202"/>
      <c r="R2" s="203" t="s">
        <v>2</v>
      </c>
      <c r="S2" s="203"/>
      <c r="T2" s="203"/>
      <c r="U2" s="203"/>
      <c r="V2" s="203"/>
      <c r="W2" s="204" t="s">
        <v>83</v>
      </c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</row>
    <row r="3" spans="1:152" s="2" customFormat="1" ht="15" customHeight="1" x14ac:dyDescent="0.2">
      <c r="A3" s="20" t="s">
        <v>2</v>
      </c>
      <c r="B3" s="3" t="s">
        <v>3</v>
      </c>
      <c r="C3" s="3" t="s">
        <v>4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5</v>
      </c>
      <c r="I3" s="3" t="s">
        <v>6</v>
      </c>
      <c r="J3" s="4" t="s">
        <v>7</v>
      </c>
      <c r="K3" s="4" t="s">
        <v>8</v>
      </c>
      <c r="L3" s="4" t="s">
        <v>9</v>
      </c>
      <c r="M3" s="4" t="s">
        <v>88</v>
      </c>
      <c r="N3" s="4" t="s">
        <v>89</v>
      </c>
      <c r="O3" s="4" t="s">
        <v>10</v>
      </c>
      <c r="P3" s="4" t="s">
        <v>22</v>
      </c>
      <c r="Q3" s="4" t="s">
        <v>11</v>
      </c>
      <c r="R3" s="5" t="s">
        <v>12</v>
      </c>
      <c r="S3" s="5" t="s">
        <v>13</v>
      </c>
      <c r="T3" s="5" t="s">
        <v>14</v>
      </c>
      <c r="U3" s="5" t="s">
        <v>15</v>
      </c>
      <c r="V3" s="5" t="s">
        <v>16</v>
      </c>
      <c r="W3" s="21" t="s">
        <v>90</v>
      </c>
      <c r="X3" s="21" t="s">
        <v>91</v>
      </c>
      <c r="Y3" s="21" t="s">
        <v>92</v>
      </c>
      <c r="Z3" s="21" t="s">
        <v>93</v>
      </c>
      <c r="AA3" s="21" t="s">
        <v>94</v>
      </c>
      <c r="AB3" s="21" t="s">
        <v>95</v>
      </c>
      <c r="AC3" s="21" t="s">
        <v>11</v>
      </c>
      <c r="AD3" s="21" t="s">
        <v>96</v>
      </c>
      <c r="AE3" s="21" t="s">
        <v>97</v>
      </c>
      <c r="AF3" s="21" t="s">
        <v>98</v>
      </c>
      <c r="AG3" s="22" t="s">
        <v>99</v>
      </c>
      <c r="AH3" s="22" t="s">
        <v>100</v>
      </c>
      <c r="AI3" s="22" t="s">
        <v>17</v>
      </c>
      <c r="AJ3" s="22" t="s">
        <v>18</v>
      </c>
      <c r="AK3" s="22" t="s">
        <v>101</v>
      </c>
      <c r="AL3" s="22" t="s">
        <v>179</v>
      </c>
      <c r="AM3" s="22" t="s">
        <v>102</v>
      </c>
      <c r="AN3" s="22" t="s">
        <v>103</v>
      </c>
      <c r="AO3" s="22" t="s">
        <v>50</v>
      </c>
      <c r="AP3" s="22" t="s">
        <v>104</v>
      </c>
      <c r="AQ3" s="22" t="s">
        <v>105</v>
      </c>
      <c r="AR3" s="22" t="s">
        <v>106</v>
      </c>
      <c r="AS3" s="22" t="s">
        <v>107</v>
      </c>
      <c r="AT3" s="23" t="s">
        <v>108</v>
      </c>
      <c r="AU3" s="23" t="s">
        <v>52</v>
      </c>
      <c r="AV3" s="23" t="s">
        <v>109</v>
      </c>
      <c r="AW3" s="23" t="s">
        <v>15</v>
      </c>
      <c r="AX3" s="22" t="s">
        <v>110</v>
      </c>
      <c r="AY3" s="22" t="s">
        <v>111</v>
      </c>
      <c r="AZ3" s="22" t="s">
        <v>112</v>
      </c>
      <c r="BA3" s="22" t="s">
        <v>113</v>
      </c>
      <c r="BB3" s="13" t="s">
        <v>114</v>
      </c>
      <c r="BC3" s="13" t="s">
        <v>115</v>
      </c>
      <c r="BD3" s="24"/>
      <c r="BE3" s="24"/>
      <c r="BF3" s="24"/>
      <c r="BG3" s="24"/>
      <c r="BH3" s="206" t="s">
        <v>116</v>
      </c>
      <c r="BI3" s="207"/>
      <c r="BJ3" s="207"/>
      <c r="BK3" s="207"/>
      <c r="BL3" s="207"/>
      <c r="BM3" s="208"/>
      <c r="BN3" s="25"/>
      <c r="BO3" s="25"/>
      <c r="BP3" s="25"/>
      <c r="BQ3" s="25"/>
      <c r="BR3" s="25"/>
      <c r="BS3" s="25"/>
      <c r="BT3" s="25"/>
      <c r="BU3" s="25"/>
      <c r="BV3" s="195" t="s">
        <v>117</v>
      </c>
      <c r="BW3" s="196"/>
      <c r="BX3" s="196"/>
      <c r="BY3" s="196"/>
      <c r="BZ3" s="197"/>
      <c r="CA3" s="26"/>
      <c r="CB3" s="26"/>
      <c r="CC3" s="26"/>
      <c r="CD3" s="26"/>
      <c r="CE3" s="26"/>
      <c r="CF3" s="26"/>
      <c r="CG3" s="26"/>
      <c r="CH3" s="26"/>
      <c r="CI3" s="26"/>
      <c r="CJ3" s="182" t="s">
        <v>118</v>
      </c>
      <c r="CK3" s="183"/>
      <c r="CL3" s="183"/>
      <c r="CM3" s="183"/>
      <c r="CN3" s="183"/>
      <c r="CO3" s="184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185" t="s">
        <v>119</v>
      </c>
      <c r="DA3" s="186"/>
      <c r="DB3" s="186"/>
      <c r="DC3" s="186"/>
      <c r="DD3" s="187"/>
      <c r="DE3" s="28"/>
      <c r="DF3" s="28"/>
      <c r="DG3" s="28"/>
      <c r="DH3" s="28"/>
      <c r="DI3" s="28"/>
      <c r="DJ3" s="28"/>
      <c r="DK3" s="28"/>
      <c r="DL3" s="28"/>
      <c r="DM3" s="28"/>
      <c r="DN3" s="188" t="s">
        <v>120</v>
      </c>
      <c r="DO3" s="189"/>
      <c r="DP3" s="189"/>
      <c r="DQ3" s="189"/>
      <c r="DR3" s="190"/>
      <c r="DS3" s="29"/>
      <c r="DT3" s="29"/>
      <c r="DU3" s="29"/>
      <c r="DV3" s="30"/>
      <c r="DW3" s="31"/>
      <c r="DX3" s="31"/>
      <c r="DY3" s="1"/>
      <c r="DZ3" s="1"/>
    </row>
    <row r="4" spans="1:152" s="2" customFormat="1" ht="13.5" thickBot="1" x14ac:dyDescent="0.25">
      <c r="A4" s="32"/>
      <c r="B4" s="3" t="s">
        <v>19</v>
      </c>
      <c r="C4" s="3" t="s">
        <v>19</v>
      </c>
      <c r="D4" s="3" t="s">
        <v>20</v>
      </c>
      <c r="E4" s="3" t="s">
        <v>20</v>
      </c>
      <c r="F4" s="3" t="s">
        <v>20</v>
      </c>
      <c r="G4" s="3" t="s">
        <v>20</v>
      </c>
      <c r="H4" s="3" t="s">
        <v>19</v>
      </c>
      <c r="I4" s="3"/>
      <c r="J4" s="4" t="s">
        <v>19</v>
      </c>
      <c r="K4" s="4" t="s">
        <v>19</v>
      </c>
      <c r="L4" s="4" t="s">
        <v>21</v>
      </c>
      <c r="M4" s="4"/>
      <c r="N4" s="4"/>
      <c r="O4" s="4" t="s">
        <v>21</v>
      </c>
      <c r="P4" s="4"/>
      <c r="Q4" s="4"/>
      <c r="R4" s="5" t="s">
        <v>20</v>
      </c>
      <c r="S4" s="5" t="s">
        <v>20</v>
      </c>
      <c r="T4" s="5" t="s">
        <v>20</v>
      </c>
      <c r="U4" s="5" t="s">
        <v>20</v>
      </c>
      <c r="V4" s="5" t="s">
        <v>20</v>
      </c>
      <c r="W4" s="21"/>
      <c r="X4" s="21"/>
      <c r="Y4" s="21"/>
      <c r="Z4" s="21"/>
      <c r="AA4" s="21"/>
      <c r="AB4" s="21" t="s">
        <v>19</v>
      </c>
      <c r="AC4" s="21"/>
      <c r="AD4" s="21" t="s">
        <v>20</v>
      </c>
      <c r="AE4" s="21"/>
      <c r="AF4" s="21" t="s">
        <v>121</v>
      </c>
      <c r="AG4" s="33"/>
      <c r="AH4" s="33"/>
      <c r="AI4" s="22" t="s">
        <v>20</v>
      </c>
      <c r="AJ4" s="33"/>
      <c r="AK4" s="3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191" t="s">
        <v>26</v>
      </c>
      <c r="BC4" s="192"/>
      <c r="BD4" s="35"/>
      <c r="BE4" s="35"/>
      <c r="BF4" s="35"/>
      <c r="BG4" s="35"/>
      <c r="BH4" s="36" t="s">
        <v>72</v>
      </c>
      <c r="BI4" s="36" t="s">
        <v>122</v>
      </c>
      <c r="BJ4" s="36" t="s">
        <v>123</v>
      </c>
      <c r="BK4" s="36" t="s">
        <v>124</v>
      </c>
      <c r="BL4" s="36" t="s">
        <v>125</v>
      </c>
      <c r="BM4" s="36" t="s">
        <v>51</v>
      </c>
      <c r="BN4" s="36" t="s">
        <v>126</v>
      </c>
      <c r="BO4" s="37" t="s">
        <v>127</v>
      </c>
      <c r="BP4" s="37"/>
      <c r="BQ4" s="37" t="s">
        <v>128</v>
      </c>
      <c r="BR4" s="37" t="s">
        <v>129</v>
      </c>
      <c r="BS4" s="37" t="s">
        <v>130</v>
      </c>
      <c r="BT4" s="37" t="s">
        <v>131</v>
      </c>
      <c r="BU4" s="37" t="s">
        <v>132</v>
      </c>
      <c r="BV4" s="38" t="s">
        <v>72</v>
      </c>
      <c r="BW4" s="38" t="s">
        <v>122</v>
      </c>
      <c r="BX4" s="38" t="s">
        <v>124</v>
      </c>
      <c r="BY4" s="38" t="s">
        <v>125</v>
      </c>
      <c r="BZ4" s="38" t="s">
        <v>51</v>
      </c>
      <c r="CA4" s="38" t="s">
        <v>126</v>
      </c>
      <c r="CB4" s="38" t="s">
        <v>123</v>
      </c>
      <c r="CC4" s="39" t="s">
        <v>127</v>
      </c>
      <c r="CD4" s="39"/>
      <c r="CE4" s="39" t="s">
        <v>128</v>
      </c>
      <c r="CF4" s="39" t="s">
        <v>129</v>
      </c>
      <c r="CG4" s="39"/>
      <c r="CH4" s="39"/>
      <c r="CI4" s="39" t="s">
        <v>132</v>
      </c>
      <c r="CJ4" s="40" t="s">
        <v>72</v>
      </c>
      <c r="CK4" s="40" t="s">
        <v>122</v>
      </c>
      <c r="CL4" s="40" t="s">
        <v>124</v>
      </c>
      <c r="CM4" s="40" t="s">
        <v>125</v>
      </c>
      <c r="CN4" s="40" t="s">
        <v>175</v>
      </c>
      <c r="CO4" s="40" t="s">
        <v>51</v>
      </c>
      <c r="CP4" s="40" t="s">
        <v>126</v>
      </c>
      <c r="CQ4" s="40"/>
      <c r="CR4" s="40" t="s">
        <v>123</v>
      </c>
      <c r="CS4" s="41" t="s">
        <v>127</v>
      </c>
      <c r="CT4" s="41"/>
      <c r="CU4" s="41" t="s">
        <v>128</v>
      </c>
      <c r="CV4" s="41" t="s">
        <v>129</v>
      </c>
      <c r="CW4" s="146" t="s">
        <v>130</v>
      </c>
      <c r="CX4" s="146" t="s">
        <v>131</v>
      </c>
      <c r="CY4" s="41" t="s">
        <v>132</v>
      </c>
      <c r="CZ4" s="42" t="s">
        <v>72</v>
      </c>
      <c r="DA4" s="42" t="s">
        <v>122</v>
      </c>
      <c r="DB4" s="42" t="s">
        <v>124</v>
      </c>
      <c r="DC4" s="42" t="s">
        <v>125</v>
      </c>
      <c r="DD4" s="42" t="s">
        <v>51</v>
      </c>
      <c r="DE4" s="42" t="s">
        <v>126</v>
      </c>
      <c r="DF4" s="42" t="s">
        <v>123</v>
      </c>
      <c r="DG4" s="43" t="s">
        <v>127</v>
      </c>
      <c r="DH4" s="43"/>
      <c r="DI4" s="43" t="s">
        <v>128</v>
      </c>
      <c r="DJ4" s="43" t="s">
        <v>133</v>
      </c>
      <c r="DK4" s="43" t="s">
        <v>134</v>
      </c>
      <c r="DL4" s="43" t="s">
        <v>135</v>
      </c>
      <c r="DM4" s="43" t="s">
        <v>136</v>
      </c>
      <c r="DN4" s="44" t="s">
        <v>72</v>
      </c>
      <c r="DO4" s="44" t="s">
        <v>122</v>
      </c>
      <c r="DP4" s="44" t="s">
        <v>124</v>
      </c>
      <c r="DQ4" s="44" t="s">
        <v>125</v>
      </c>
      <c r="DR4" s="44" t="s">
        <v>51</v>
      </c>
      <c r="DS4" s="44" t="s">
        <v>126</v>
      </c>
      <c r="DT4" s="44" t="s">
        <v>123</v>
      </c>
      <c r="DU4" s="45" t="s">
        <v>127</v>
      </c>
      <c r="DV4" s="45"/>
      <c r="DW4" s="45" t="s">
        <v>128</v>
      </c>
      <c r="DX4" s="31"/>
    </row>
    <row r="5" spans="1:152" s="1" customFormat="1" x14ac:dyDescent="0.2">
      <c r="A5" s="46" t="s">
        <v>137</v>
      </c>
      <c r="B5" s="6">
        <v>40.01</v>
      </c>
      <c r="C5" s="6">
        <f>4500*(B5)^0.5</f>
        <v>28464.056281563244</v>
      </c>
      <c r="D5" s="6">
        <v>30</v>
      </c>
      <c r="E5" s="6">
        <v>25</v>
      </c>
      <c r="F5" s="6">
        <v>25</v>
      </c>
      <c r="G5" s="6">
        <v>11.3</v>
      </c>
      <c r="H5" s="14">
        <f t="shared" ref="H5:H22" si="0">0.6*B5^0.5</f>
        <v>3.7952075042084323</v>
      </c>
      <c r="I5" s="15">
        <v>3.5000000000000001E-3</v>
      </c>
      <c r="J5" s="7">
        <v>1049</v>
      </c>
      <c r="K5" s="7">
        <v>60400</v>
      </c>
      <c r="L5" s="7">
        <v>129</v>
      </c>
      <c r="M5" s="7">
        <v>3</v>
      </c>
      <c r="N5" s="7">
        <v>3</v>
      </c>
      <c r="O5" s="7">
        <f t="shared" ref="O5:O22" si="1">L5*M5</f>
        <v>387</v>
      </c>
      <c r="P5" s="7">
        <v>12.7</v>
      </c>
      <c r="Q5" s="8">
        <f t="shared" ref="Q5:Q22" si="2">J5/K5</f>
        <v>1.7367549668874171E-2</v>
      </c>
      <c r="R5" s="9">
        <v>400</v>
      </c>
      <c r="S5" s="9">
        <v>200</v>
      </c>
      <c r="T5" s="9">
        <f>R5-D5-0.5*P5</f>
        <v>363.65</v>
      </c>
      <c r="U5" s="9">
        <f t="shared" ref="U5:U22" si="3">R5-T5</f>
        <v>36.350000000000023</v>
      </c>
      <c r="V5" s="9">
        <f>(S5-2*E5-2*G5-P5)/(N5-1)</f>
        <v>57.35</v>
      </c>
      <c r="W5" s="47">
        <f t="shared" ref="W5:W22" si="4">O5/S5/T5</f>
        <v>5.3210504606077281E-3</v>
      </c>
      <c r="X5" s="48">
        <f t="shared" ref="X5:X17" si="5">MAX(0.85-0.0015*B5,0.67)</f>
        <v>0.78998499999999994</v>
      </c>
      <c r="Y5" s="48">
        <f t="shared" ref="Y5:Y17" si="6">MAX(0.97-0.0025*B5,0.67)</f>
        <v>0.86997499999999994</v>
      </c>
      <c r="Z5" s="47">
        <f>X5*Y5*(B5/J5)*(I5/(Q5+I5))</f>
        <v>4.3965829308599304E-3</v>
      </c>
      <c r="AA5" s="49">
        <f>W5/Z5</f>
        <v>1.2102695534886636</v>
      </c>
      <c r="AB5" s="50">
        <f t="shared" ref="AB5:AB17" si="7">0.5*K5*I5*(((1+(4*X5*Y5*B5/(W5*I5*K5)))^0.5)-1)</f>
        <v>944.83462935823457</v>
      </c>
      <c r="AC5" s="47">
        <f t="shared" ref="AC5:AC17" si="8">AB5/K5</f>
        <v>1.5642957439705871E-2</v>
      </c>
      <c r="AD5" s="49">
        <f t="shared" ref="AD5:AD17" si="9">I5/(I5+AC5)*T5</f>
        <v>66.487897912787503</v>
      </c>
      <c r="AE5" s="48" t="str">
        <f t="shared" ref="AE5:AE17" si="10">IF(AD5/T5&lt;=(7/(7+2000*Q5)),"Tension","Compression")</f>
        <v>Compression</v>
      </c>
      <c r="AF5" s="49">
        <f t="shared" ref="AF5:AF17" si="11">O5*AB5*(T5-Y5*AD5/2)/1000^2</f>
        <v>122.39384619833073</v>
      </c>
      <c r="AG5" s="51">
        <f t="shared" ref="AG5:AG22" si="12">K5/C5</f>
        <v>2.1219744439278081</v>
      </c>
      <c r="AH5" s="52">
        <f t="shared" ref="AH5:AH22" si="13">((2*W5*AG5+((AG5*W5)^2))^0.5)-W5*AG5</f>
        <v>0.13940643115821796</v>
      </c>
      <c r="AI5" s="51">
        <f t="shared" ref="AI5:AI22" si="14">AH5*T5</f>
        <v>50.695148690685961</v>
      </c>
      <c r="AJ5" s="52">
        <f t="shared" ref="AJ5:AJ22" si="15">(R5-AI5)/(T5-AI5)</f>
        <v>1.1161509394978923</v>
      </c>
      <c r="AK5" s="52">
        <f t="shared" ref="AK5:AK17" si="16">1-AH5/3</f>
        <v>0.95353118961392735</v>
      </c>
      <c r="AL5" s="153">
        <f>2*(AF5*0.33*10^6)/(0.6*PI()*P5*N5*SQRT(B5)*AK5*T5)</f>
        <v>512.83144720318319</v>
      </c>
      <c r="AM5" s="53">
        <f>(0.6*SQRT(B5))*0.8</f>
        <v>3.0361660033667461</v>
      </c>
      <c r="AN5" s="53">
        <f>0.6*SQRT(B5)*(S5*R5*R5*R5/12)/(R5/2)/10^6</f>
        <v>20.241106689111639</v>
      </c>
      <c r="AO5" s="54">
        <f>O5/(S5*U5*2)</f>
        <v>2.661623108665748E-2</v>
      </c>
      <c r="AP5" s="53">
        <f>AM5/AO5</f>
        <v>114.07197335646644</v>
      </c>
      <c r="AQ5" s="53">
        <f>(AN5*0.8*10^6/(AK5*T5))/O5</f>
        <v>120.66874081409688</v>
      </c>
      <c r="AR5" s="53">
        <f>((V5/2)^2+U5^2)^0.5</f>
        <v>46.298791830889087</v>
      </c>
      <c r="AS5" s="53">
        <v>3500</v>
      </c>
      <c r="AT5" s="55">
        <f>(V5/2)</f>
        <v>28.675000000000001</v>
      </c>
      <c r="AU5" s="56">
        <f>25+11.3+P5/2</f>
        <v>42.65</v>
      </c>
      <c r="AV5" s="53">
        <f>MAX(AT5,AU5)</f>
        <v>42.65</v>
      </c>
      <c r="AW5" s="53">
        <f>U5</f>
        <v>36.350000000000023</v>
      </c>
      <c r="AX5" s="53">
        <f>MIN(AW5, AS$1*P5)</f>
        <v>36.350000000000023</v>
      </c>
      <c r="AY5" s="53">
        <f>S5/(N5+1)</f>
        <v>50</v>
      </c>
      <c r="AZ5" s="53">
        <f t="shared" ref="AZ5:AZ22" si="17">(AV5^2+AX5^2)^0.5</f>
        <v>56.038781214441137</v>
      </c>
      <c r="BA5" s="53">
        <f>(AY5^2+AX5^2)^0.5</f>
        <v>61.816846409372921</v>
      </c>
      <c r="BB5" s="57">
        <v>4583</v>
      </c>
      <c r="BC5" s="58">
        <v>5228</v>
      </c>
      <c r="BD5" s="59">
        <f t="shared" ref="BD5:BD22" si="18">AJ5*BB5</f>
        <v>5115.3197557188405</v>
      </c>
      <c r="BE5" s="59">
        <f t="shared" ref="BE5:BE16" si="19">AJ5*BC5</f>
        <v>5835.2371116949807</v>
      </c>
      <c r="BF5" s="59">
        <f t="shared" ref="BF5:BF22" si="20">0.5*10^6/BD5</f>
        <v>97.745600251286049</v>
      </c>
      <c r="BG5" s="59">
        <f t="shared" ref="BG5:BG22" si="21">0.7*10^6/BE5</f>
        <v>119.9608493367065</v>
      </c>
      <c r="BH5" s="60">
        <f>'[1]Crack width graphs'!E35</f>
        <v>33.58</v>
      </c>
      <c r="BI5" s="61">
        <f>'[1]Crack width graphs'!I35</f>
        <v>4142.9938922462043</v>
      </c>
      <c r="BJ5" s="61">
        <f t="shared" ref="BJ5:BJ22" si="22">BI5*K5/10^6</f>
        <v>250.23683109167075</v>
      </c>
      <c r="BK5" s="61">
        <f t="shared" ref="BK5:BK22" si="23">BI5*AJ5</f>
        <v>4624.2065251646309</v>
      </c>
      <c r="BL5" s="62">
        <f>'[1]Crack width graphs'!L35</f>
        <v>0.39734973446124966</v>
      </c>
      <c r="BM5" s="62">
        <f>'[1]Crack width graphs'!J35</f>
        <v>0.92797451862235514</v>
      </c>
      <c r="BN5" s="62">
        <f>(BH5)/(BH5-3.375)*BM5</f>
        <v>1.0316631132374998</v>
      </c>
      <c r="BO5" s="61">
        <f t="shared" ref="BO5:BO22" si="24">(((BJ5)-(AQ5/BJ5)*AP5)/K5)*1000000</f>
        <v>3232.2724430448361</v>
      </c>
      <c r="BP5" s="61">
        <f t="shared" ref="BP5:BP22" si="25">((BI5/10^6)-(((AQ5/BJ5)*(AQ5/K5))/(1+AG5*AO5)))*10^6</f>
        <v>3231.10791319483</v>
      </c>
      <c r="BQ5" s="61">
        <f t="shared" ref="BQ5:BQ22" si="26">BP5*AJ5</f>
        <v>3606.4041329314837</v>
      </c>
      <c r="BR5" s="63">
        <f>BP$1*(BK5/10^6)*AZ5</f>
        <v>0.41461583640654698</v>
      </c>
      <c r="BS5" s="63">
        <f>BP$1*(BQ5/10^6)*AZ5</f>
        <v>0.32335758748192595</v>
      </c>
      <c r="BT5" s="63">
        <f>BP$1*(BK5/10^6)*BA5</f>
        <v>0.4573661832501153</v>
      </c>
      <c r="BU5" s="63">
        <f t="shared" ref="BU5:BU16" si="27">2*(BK5/10^6)*SQRT((AT5^2)+(AW5^2))</f>
        <v>0.42819035058327248</v>
      </c>
      <c r="BV5" s="64">
        <f>'[1]Crack width graphs'!E43</f>
        <v>37.145000000000003</v>
      </c>
      <c r="BW5" s="65">
        <f>'[1]Crack width graphs'!I43</f>
        <v>4582.8322849161777</v>
      </c>
      <c r="BX5" s="65">
        <f t="shared" ref="BX5:BX22" si="28">BW5*AJ5</f>
        <v>5115.1325603704645</v>
      </c>
      <c r="BY5" s="66">
        <f>'[1]Crack width graphs'!L43</f>
        <v>0.50115177183455373</v>
      </c>
      <c r="BZ5" s="66">
        <f>'[1]Crack width graphs'!J43</f>
        <v>1.0580659128564698</v>
      </c>
      <c r="CA5" s="66">
        <f t="shared" ref="CA5:CA22" si="29">(BV5)/(BV5-3.375)*BZ5</f>
        <v>1.1638098410735438</v>
      </c>
      <c r="CB5" s="67">
        <f t="shared" ref="CB5:CB22" si="30">BW5*K5/1000000</f>
        <v>276.80307000893714</v>
      </c>
      <c r="CC5" s="65">
        <f t="shared" ref="CC5:CC22" si="31">(((CB5)-(AQ5/CB5)*AP5)/K5)*1000000</f>
        <v>3759.5175382697389</v>
      </c>
      <c r="CD5" s="65">
        <f t="shared" ref="CD5:CD22" si="32">((BW5/10^6)-(((AQ5/CB5)*(AQ5/K5))/(1+AG5*AO5)))*10^6</f>
        <v>3758.4647744424897</v>
      </c>
      <c r="CE5" s="65">
        <f t="shared" ref="CE5:CE22" si="33">CD5*AJ5</f>
        <v>4195.0139890637192</v>
      </c>
      <c r="CF5" s="67">
        <f>CE$1*(BX5/10^6)*AZ5</f>
        <v>0.42996869165019685</v>
      </c>
      <c r="CG5" s="67"/>
      <c r="CH5" s="67"/>
      <c r="CI5" s="67">
        <f>2*(BX5/10^6)*SQRT((AT5^2)+(AW5^2))</f>
        <v>0.47364891519998964</v>
      </c>
      <c r="CJ5" s="68">
        <f>'[1]Crack width graphs'!E50</f>
        <v>40.375</v>
      </c>
      <c r="CK5" s="69">
        <f>'[1]Crack width graphs'!I50</f>
        <v>4981.3394401262804</v>
      </c>
      <c r="CL5" s="69">
        <f t="shared" ref="CL5:CL22" si="34">CK5*AJ5</f>
        <v>5559.926696054853</v>
      </c>
      <c r="CM5" s="70">
        <f>'[1]Crack width graphs'!L50</f>
        <v>0.60048920544986617</v>
      </c>
      <c r="CN5" s="70">
        <f>'[1]Crack width graphs'!J50</f>
        <v>1.1663703880343836</v>
      </c>
      <c r="CO5" s="70">
        <f>'[1]Crack width graphs'!J50</f>
        <v>1.1663703880343836</v>
      </c>
      <c r="CP5" s="70">
        <f t="shared" ref="CP5:CP22" si="35">(CJ5)/(CJ5-3.375)*CO5</f>
        <v>1.2727622815375199</v>
      </c>
      <c r="CQ5" s="70">
        <f>(CJ5)/(CJ5-3.375)*CO5</f>
        <v>1.2727622815375199</v>
      </c>
      <c r="CR5" s="71">
        <f t="shared" ref="CR5:CR22" si="36">CK5*K5/1000000</f>
        <v>300.87290218362733</v>
      </c>
      <c r="CS5" s="69">
        <f t="shared" ref="CS5:CS22" si="37">(((CR5)-(AQ5/CR5)*AP5)/K5)*1000000</f>
        <v>4223.8898732115567</v>
      </c>
      <c r="CT5" s="69">
        <f t="shared" ref="CT5:CT22" si="38">((CK5/10^6)-(((AQ5/CR5)*(AQ5/K5))/(1+AG5*AO5)))*10^6</f>
        <v>4222.9213304904879</v>
      </c>
      <c r="CU5" s="71">
        <f t="shared" ref="CU5:CU22" si="39">CT5*AJ5</f>
        <v>4713.4176104526478</v>
      </c>
      <c r="CV5" s="71">
        <f>CU$1*(CL5/10^6)*AZ5</f>
        <v>0.46735727353282275</v>
      </c>
      <c r="CW5" s="147">
        <f>CU$1*(CU5/10^6)*AZ5</f>
        <v>0.39620126736667483</v>
      </c>
      <c r="CX5" s="147">
        <f>CU$1*(CL5/10^6)*BA5</f>
        <v>0.51554570192609273</v>
      </c>
      <c r="CY5" s="71">
        <f>2*(CL5/10^6)*SQRT((AT5^2)+(AW5^2))</f>
        <v>0.51483577739129316</v>
      </c>
      <c r="CZ5" s="72">
        <f>'[1]Crack width graphs'!E56</f>
        <v>42.4</v>
      </c>
      <c r="DA5" s="73">
        <f>'[1]Crack width graphs'!I56</f>
        <v>5231.1775173090846</v>
      </c>
      <c r="DB5" s="73">
        <f t="shared" ref="DB5:DB22" si="40">DA5*AJ5</f>
        <v>5838.7837006247864</v>
      </c>
      <c r="DC5" s="74">
        <f>'[1]Crack width graphs'!L56</f>
        <v>0.70094279000467641</v>
      </c>
      <c r="DD5" s="75">
        <f>'[1]Crack width graphs'!J56</f>
        <v>1.2964642094149283</v>
      </c>
      <c r="DE5" s="75">
        <f>(CZ5)/(CZ5-3.375)*DD5</f>
        <v>1.4085863543675328</v>
      </c>
      <c r="DF5" s="76">
        <f t="shared" ref="DF5:DF22" si="41">DA5*K5/1000000</f>
        <v>315.96312204546871</v>
      </c>
      <c r="DG5" s="76">
        <f t="shared" ref="DG5:DG22" si="42">(((DF5)-(AQ5/DF5)*AP5)/K5)*1000000</f>
        <v>4509.9033129651707</v>
      </c>
      <c r="DH5" s="76">
        <f t="shared" ref="DH5:DH22" si="43">((DA5/10^6)-(((AQ5/DF5)*(AQ5/K5))/(1+AG5*AO5)))*10^6</f>
        <v>4508.9810272962277</v>
      </c>
      <c r="DI5" s="76">
        <f t="shared" ref="DI5:DI22" si="44">DH5*AJ5</f>
        <v>5032.7034097948563</v>
      </c>
      <c r="DJ5" s="77">
        <f>DC$1*(DI5/10^6)*AZ5</f>
        <v>0.42303984794799876</v>
      </c>
      <c r="DK5" s="77">
        <f>DC$1*(DB5/10^6)*AZ5</f>
        <v>0.49079748353663605</v>
      </c>
      <c r="DL5" s="77">
        <f>DC$1*(DI5/10^6)*BA5</f>
        <v>0.46665878056082399</v>
      </c>
      <c r="DM5" s="77">
        <f>2*(DB5/10^6)*AR5</f>
        <v>0.54065726220163046</v>
      </c>
      <c r="DN5" s="78">
        <f>'[1]Crack width graphs'!E63</f>
        <v>45.43</v>
      </c>
      <c r="DO5" s="79">
        <f>'[1]Crack width graphs'!I63</f>
        <v>5605.0093068715032</v>
      </c>
      <c r="DP5" s="79">
        <f t="shared" ref="DP5:DP22" si="45">DO5*AJ5</f>
        <v>6256.0364037590589</v>
      </c>
      <c r="DQ5" s="80">
        <f>'[1]Crack width graphs'!L63</f>
        <v>0.79581561986199723</v>
      </c>
      <c r="DR5" s="80">
        <f>'[1]Crack width graphs'!J63</f>
        <v>1.3737684492438347</v>
      </c>
      <c r="DS5" s="80">
        <f>(DN5)/(DN5-3.375)*DR5</f>
        <v>1.4840161847377817</v>
      </c>
      <c r="DT5" s="79">
        <f t="shared" ref="DT5:DT22" si="46">DO5*K5/1000000</f>
        <v>338.54256213503879</v>
      </c>
      <c r="DU5" s="79">
        <f t="shared" ref="DU5:DU22" si="47">(((DT5)-(AQ5/DF5)*AP5)/K5)*1000000</f>
        <v>4883.7351025275893</v>
      </c>
      <c r="DV5" s="79">
        <f t="shared" ref="DV5:DV22" si="48">((DO5/10^6)-(((AQ5/DT5)*(AQ5/K5))/(1+AG5*AO5)))*10^6</f>
        <v>4930.9804454023169</v>
      </c>
      <c r="DW5" s="81">
        <f t="shared" ref="DW5:DW22" si="49">DV5*AJ5</f>
        <v>5503.718456781532</v>
      </c>
      <c r="DX5" s="31">
        <f t="shared" ref="DX5:DX22" si="50">2*(DW5/10^6)*SQRT((U5^2)+(V5/2)^2)</f>
        <v>0.50963103025270062</v>
      </c>
      <c r="EA5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3"/>
      <c r="ES5" s="82"/>
      <c r="ET5" s="82"/>
      <c r="EU5" s="82"/>
      <c r="EV5" s="82"/>
    </row>
    <row r="6" spans="1:152" s="1" customFormat="1" x14ac:dyDescent="0.2">
      <c r="A6" s="46" t="s">
        <v>138</v>
      </c>
      <c r="B6" s="6">
        <v>40.01</v>
      </c>
      <c r="C6" s="6">
        <f t="shared" ref="C6:C22" si="51">4500*(B6)^0.5</f>
        <v>28464.056281563244</v>
      </c>
      <c r="D6" s="6">
        <v>38</v>
      </c>
      <c r="E6" s="6">
        <v>25</v>
      </c>
      <c r="F6" s="6">
        <v>25</v>
      </c>
      <c r="G6" s="6">
        <v>11.3</v>
      </c>
      <c r="H6" s="14">
        <f t="shared" si="0"/>
        <v>3.7952075042084323</v>
      </c>
      <c r="I6" s="15">
        <v>3.5000000000000001E-3</v>
      </c>
      <c r="J6" s="7">
        <v>1049</v>
      </c>
      <c r="K6" s="7">
        <v>60400</v>
      </c>
      <c r="L6" s="7">
        <v>129</v>
      </c>
      <c r="M6" s="7">
        <v>3</v>
      </c>
      <c r="N6" s="7">
        <v>3</v>
      </c>
      <c r="O6" s="7">
        <f t="shared" si="1"/>
        <v>387</v>
      </c>
      <c r="P6" s="7">
        <v>12.7</v>
      </c>
      <c r="Q6" s="8">
        <f t="shared" si="2"/>
        <v>1.7367549668874171E-2</v>
      </c>
      <c r="R6" s="9">
        <v>400</v>
      </c>
      <c r="S6" s="9">
        <v>200</v>
      </c>
      <c r="T6" s="9">
        <f t="shared" ref="T6:T22" si="52">R6-D6-0.5*P6</f>
        <v>355.65</v>
      </c>
      <c r="U6" s="9">
        <f t="shared" si="3"/>
        <v>44.350000000000023</v>
      </c>
      <c r="V6" s="9">
        <f t="shared" ref="V6:V17" si="53">(S6-2*E6-2*G6-P6)/(N6-1)</f>
        <v>57.35</v>
      </c>
      <c r="W6" s="47">
        <f t="shared" si="4"/>
        <v>5.4407423028258123E-3</v>
      </c>
      <c r="X6" s="48">
        <f t="shared" si="5"/>
        <v>0.78998499999999994</v>
      </c>
      <c r="Y6" s="48">
        <f t="shared" si="6"/>
        <v>0.86997499999999994</v>
      </c>
      <c r="Z6" s="47">
        <f t="shared" ref="Z6:Z17" si="54">X6*Y6*(B6/J6)*(I6/(Q6+I6))</f>
        <v>4.3965829308599304E-3</v>
      </c>
      <c r="AA6" s="49">
        <f t="shared" ref="AA6:AA22" si="55">W6/Z6</f>
        <v>1.2374933871113525</v>
      </c>
      <c r="AB6" s="50">
        <f t="shared" si="7"/>
        <v>933.33320319138272</v>
      </c>
      <c r="AC6" s="47">
        <f t="shared" si="8"/>
        <v>1.5452536476678522E-2</v>
      </c>
      <c r="AD6" s="49">
        <f t="shared" si="9"/>
        <v>65.67854395276963</v>
      </c>
      <c r="AE6" s="48" t="str">
        <f t="shared" si="10"/>
        <v>Compression</v>
      </c>
      <c r="AF6" s="49">
        <f t="shared" si="11"/>
        <v>118.141515882283</v>
      </c>
      <c r="AG6" s="51">
        <f t="shared" si="12"/>
        <v>2.1219744439278081</v>
      </c>
      <c r="AH6" s="52">
        <f t="shared" si="13"/>
        <v>0.14084754102161023</v>
      </c>
      <c r="AI6" s="51">
        <f t="shared" si="14"/>
        <v>50.092427964335677</v>
      </c>
      <c r="AJ6" s="52">
        <f t="shared" si="15"/>
        <v>1.145144496680395</v>
      </c>
      <c r="AK6" s="52">
        <f t="shared" si="16"/>
        <v>0.95305081965946326</v>
      </c>
      <c r="AL6" s="153"/>
      <c r="AM6" s="53">
        <f t="shared" ref="AM6:AM16" si="56">(0.6*SQRT(B6))*0.8</f>
        <v>3.0361660033667461</v>
      </c>
      <c r="AN6" s="53">
        <f t="shared" ref="AN6:AN22" si="57">0.6*SQRT(B6)*(S6*R6*R6*R6/12)/(R6/2)/10^6</f>
        <v>20.241106689111639</v>
      </c>
      <c r="AO6" s="54">
        <f t="shared" ref="AO6:AO22" si="58">O6/(S6*U6*2)</f>
        <v>2.1815107102593E-2</v>
      </c>
      <c r="AP6" s="53">
        <f t="shared" ref="AP6:AP22" si="59">AM6/AO6</f>
        <v>139.17722196311655</v>
      </c>
      <c r="AQ6" s="53">
        <f t="shared" ref="AQ6:AQ16" si="60">(AN6*0.8*10^6/(AK6*T6))/O6</f>
        <v>123.44525574211676</v>
      </c>
      <c r="AR6" s="53">
        <f t="shared" ref="AR6:AR22" si="61">((V6/2)^2+U6^2)^0.5</f>
        <v>52.812670118069228</v>
      </c>
      <c r="AS6" s="53">
        <v>3500</v>
      </c>
      <c r="AT6" s="55">
        <f t="shared" ref="AT6:AT22" si="62">(V6/2)</f>
        <v>28.675000000000001</v>
      </c>
      <c r="AU6" s="56">
        <f t="shared" ref="AU6:AU22" si="63">25+11.3+P6/2</f>
        <v>42.65</v>
      </c>
      <c r="AV6" s="53">
        <f t="shared" ref="AV6:AV22" si="64">MAX(AT6,AU6)</f>
        <v>42.65</v>
      </c>
      <c r="AW6" s="53">
        <f t="shared" ref="AW6:AW22" si="65">U6</f>
        <v>44.350000000000023</v>
      </c>
      <c r="AX6" s="53">
        <f t="shared" ref="AX6:AX22" si="66">MIN(AW6, AS$1*P6)</f>
        <v>44.350000000000023</v>
      </c>
      <c r="AY6" s="53">
        <f t="shared" ref="AY6:AY22" si="67">S6/(N6+1)</f>
        <v>50</v>
      </c>
      <c r="AZ6" s="53">
        <f t="shared" si="17"/>
        <v>61.530033317072089</v>
      </c>
      <c r="BA6" s="53">
        <f t="shared" ref="BA6:BA22" si="68">(AY6^2+AX6^2)^0.5</f>
        <v>66.835039462844662</v>
      </c>
      <c r="BB6" s="84">
        <v>4844</v>
      </c>
      <c r="BC6" s="85">
        <v>5601</v>
      </c>
      <c r="BD6" s="59">
        <f t="shared" si="18"/>
        <v>5547.0799419198329</v>
      </c>
      <c r="BE6" s="59">
        <f t="shared" si="19"/>
        <v>6413.9543259068923</v>
      </c>
      <c r="BF6" s="59">
        <f t="shared" si="20"/>
        <v>90.137514734815781</v>
      </c>
      <c r="BG6" s="59">
        <f t="shared" si="21"/>
        <v>109.13704158643576</v>
      </c>
      <c r="BH6" s="60">
        <f>'[1]Crack width graphs'!T37</f>
        <v>31.968</v>
      </c>
      <c r="BI6" s="61">
        <f>'[1]Crack width graphs'!X37</f>
        <v>4034.8620470301439</v>
      </c>
      <c r="BJ6" s="61">
        <f t="shared" si="22"/>
        <v>243.70566764062067</v>
      </c>
      <c r="BK6" s="61">
        <f t="shared" si="23"/>
        <v>4620.5000680211624</v>
      </c>
      <c r="BL6" s="62">
        <f>'[1]Crack width graphs'!AA37</f>
        <v>0.4</v>
      </c>
      <c r="BM6" s="62">
        <f>'[1]Crack width graphs'!Y37</f>
        <v>0.83142313119311673</v>
      </c>
      <c r="BN6" s="62">
        <f t="shared" ref="BN6:BN22" si="69">(BH6)/(BH6-3.375)*BM6</f>
        <v>0.92956089455396607</v>
      </c>
      <c r="BO6" s="61">
        <f t="shared" si="24"/>
        <v>2867.6762360330481</v>
      </c>
      <c r="BP6" s="61">
        <f t="shared" si="25"/>
        <v>3045.4123757464549</v>
      </c>
      <c r="BQ6" s="61">
        <f t="shared" si="26"/>
        <v>3487.4372222084198</v>
      </c>
      <c r="BR6" s="63">
        <f t="shared" ref="BR6:BR22" si="70">BP$1*(BK6/10^6)*AZ6</f>
        <v>0.45487923700300159</v>
      </c>
      <c r="BS6" s="63">
        <f t="shared" ref="BS6:BS22" si="71">BP$1*(BQ6/10^6)*AZ6</f>
        <v>0.34333140555789032</v>
      </c>
      <c r="BT6" s="63">
        <f t="shared" ref="BT6:BT22" si="72">BP$1*(BK6/10^6)*BA6</f>
        <v>0.49409808701483338</v>
      </c>
      <c r="BU6" s="63">
        <f t="shared" si="27"/>
        <v>0.48804189174583612</v>
      </c>
      <c r="BV6" s="64">
        <f>'[1]Crack width graphs'!T50</f>
        <v>38.398000000000003</v>
      </c>
      <c r="BW6" s="65">
        <f>'[1]Crack width graphs'!X50</f>
        <v>4846.4287062644971</v>
      </c>
      <c r="BX6" s="65">
        <f t="shared" si="28"/>
        <v>5549.8611615326754</v>
      </c>
      <c r="BY6" s="66">
        <f>'[1]Crack width graphs'!AA50</f>
        <v>0.50013427541402244</v>
      </c>
      <c r="BZ6" s="66">
        <f>'[1]Crack width graphs'!Y50</f>
        <v>0.85317157802127686</v>
      </c>
      <c r="CA6" s="66">
        <f t="shared" si="29"/>
        <v>0.93538766675787299</v>
      </c>
      <c r="CB6" s="67">
        <f t="shared" si="30"/>
        <v>292.72429385837563</v>
      </c>
      <c r="CC6" s="65">
        <f t="shared" si="31"/>
        <v>3874.695907526147</v>
      </c>
      <c r="CD6" s="65">
        <f t="shared" si="32"/>
        <v>4022.6689507668939</v>
      </c>
      <c r="CE6" s="65">
        <f t="shared" si="33"/>
        <v>4606.5372109378077</v>
      </c>
      <c r="CF6" s="67">
        <f t="shared" ref="CF6:CF16" si="73">CE$1*(BX6/10^6)*AZ6</f>
        <v>0.51222471326134489</v>
      </c>
      <c r="CG6" s="67"/>
      <c r="CH6" s="67"/>
      <c r="CI6" s="67">
        <f t="shared" ref="CI6:CI22" si="74">2*(BX6/10^6)*SQRT((AT6^2)+(AW6^2))</f>
        <v>0.58620597345021941</v>
      </c>
      <c r="CJ6" s="68">
        <f>'[1]Crack width graphs'!T59</f>
        <v>40.51</v>
      </c>
      <c r="CK6" s="69">
        <f>'[1]Crack width graphs'!X59</f>
        <v>5112.9961688310541</v>
      </c>
      <c r="CL6" s="69">
        <f t="shared" si="34"/>
        <v>5855.1194242848251</v>
      </c>
      <c r="CM6" s="70">
        <f>'[1]Crack width graphs'!AA59</f>
        <v>0.59953353037004076</v>
      </c>
      <c r="CN6" s="70"/>
      <c r="CO6" s="70">
        <f>'[1]Crack width graphs'!Y59</f>
        <v>0.96941469463964669</v>
      </c>
      <c r="CP6" s="70">
        <f t="shared" si="35"/>
        <v>1.0575195712899443</v>
      </c>
      <c r="CQ6" s="70">
        <f t="shared" ref="CQ6:CQ22" si="75">(CJ6)/(CJ6-3.375)*CO6</f>
        <v>1.0575195712899443</v>
      </c>
      <c r="CR6" s="71">
        <f t="shared" si="36"/>
        <v>308.82496859739564</v>
      </c>
      <c r="CS6" s="69">
        <f t="shared" si="37"/>
        <v>4191.924927015325</v>
      </c>
      <c r="CT6" s="69">
        <f t="shared" si="38"/>
        <v>4332.1833549185149</v>
      </c>
      <c r="CU6" s="71">
        <f t="shared" si="39"/>
        <v>4960.9759274953476</v>
      </c>
      <c r="CV6" s="71">
        <f t="shared" ref="CV6:CV16" si="76">CU$1*(CL6/10^6)*AZ6</f>
        <v>0.54039853987752184</v>
      </c>
      <c r="CW6" s="147">
        <f t="shared" ref="CW6:CW16" si="77">CU$1*(CU6/10^6)*AZ6</f>
        <v>0.45787352115597202</v>
      </c>
      <c r="CX6" s="147">
        <f t="shared" ref="CX6:CX22" si="78">CU$1*(CL6/10^6)*BA6</f>
        <v>0.58699070667261688</v>
      </c>
      <c r="CY6" s="71">
        <f t="shared" ref="CY6:CY22" si="79">2*(CL6/10^6)*SQRT((AT6^2)+(AW6^2))</f>
        <v>0.61844898131330772</v>
      </c>
      <c r="CZ6" s="72">
        <f>'[1]Crack width graphs'!T68</f>
        <v>44.442</v>
      </c>
      <c r="DA6" s="73">
        <f>'[1]Crack width graphs'!X68</f>
        <v>5609.2761228138652</v>
      </c>
      <c r="DB6" s="73">
        <f t="shared" si="40"/>
        <v>6423.4316824010411</v>
      </c>
      <c r="DC6" s="74">
        <f>'[1]Crack width graphs'!AA68</f>
        <v>0.6997595686720125</v>
      </c>
      <c r="DD6" s="75">
        <f>'[1]Crack width graphs'!Y68</f>
        <v>1.0313679119734627</v>
      </c>
      <c r="DE6" s="75">
        <f t="shared" ref="DE6:DE22" si="80">(CZ6)/(CZ6-3.375)*DD6</f>
        <v>1.1161285884998815</v>
      </c>
      <c r="DF6" s="76">
        <f t="shared" si="41"/>
        <v>338.80027781795746</v>
      </c>
      <c r="DG6" s="76">
        <f t="shared" si="42"/>
        <v>4769.6965358025891</v>
      </c>
      <c r="DH6" s="76">
        <f t="shared" si="43"/>
        <v>4897.5456180751726</v>
      </c>
      <c r="DI6" s="76">
        <f t="shared" si="44"/>
        <v>5608.3974117799671</v>
      </c>
      <c r="DJ6" s="77">
        <f t="shared" ref="DJ6:DJ16" si="81">DC$1*(DI6/10^6)*AZ6</f>
        <v>0.51762731940330342</v>
      </c>
      <c r="DK6" s="77">
        <f t="shared" ref="DK6:DK16" si="82">DC$1*(DB6/10^6)*AZ6</f>
        <v>0.5928509481421087</v>
      </c>
      <c r="DL6" s="77">
        <f t="shared" ref="DL6:DL22" si="83">DC$1*(DI6/10^6)*BA6</f>
        <v>0.562256193509445</v>
      </c>
      <c r="DM6" s="77">
        <f t="shared" ref="DM6:DM22" si="84">2*(DB6/10^6)*AR6</f>
        <v>0.67847715693720123</v>
      </c>
      <c r="DN6" s="78">
        <f>'[1]Crack width graphs'!T86</f>
        <v>52.655000000000001</v>
      </c>
      <c r="DO6" s="79">
        <f>'[1]Crack width graphs'!X86</f>
        <v>6645.885294243375</v>
      </c>
      <c r="DP6" s="79">
        <f t="shared" si="45"/>
        <v>7610.4989702719686</v>
      </c>
      <c r="DQ6" s="80">
        <f>'[1]Crack width graphs'!AA86</f>
        <v>0.79988466625433796</v>
      </c>
      <c r="DR6" s="80">
        <f>'[1]Crack width graphs'!Y86</f>
        <v>0.99505278380145556</v>
      </c>
      <c r="DS6" s="80">
        <f t="shared" ref="DS6:DS22" si="85">(DN6)/(DN6-3.375)*DR6</f>
        <v>1.0632001690557151</v>
      </c>
      <c r="DT6" s="79">
        <f t="shared" si="46"/>
        <v>401.41147177229982</v>
      </c>
      <c r="DU6" s="79">
        <f t="shared" si="47"/>
        <v>5806.305707232098</v>
      </c>
      <c r="DV6" s="79">
        <f t="shared" si="48"/>
        <v>6045.1687983437077</v>
      </c>
      <c r="DW6" s="81">
        <f t="shared" si="49"/>
        <v>6922.5917809273333</v>
      </c>
      <c r="DX6" s="31">
        <f t="shared" si="50"/>
        <v>0.7312011121763452</v>
      </c>
    </row>
    <row r="7" spans="1:152" s="1" customFormat="1" x14ac:dyDescent="0.2">
      <c r="A7" s="46" t="s">
        <v>139</v>
      </c>
      <c r="B7" s="6">
        <v>40.01</v>
      </c>
      <c r="C7" s="6">
        <f t="shared" si="51"/>
        <v>28464.056281563244</v>
      </c>
      <c r="D7" s="6">
        <v>50</v>
      </c>
      <c r="E7" s="6">
        <v>25</v>
      </c>
      <c r="F7" s="6">
        <v>25</v>
      </c>
      <c r="G7" s="6">
        <v>11.3</v>
      </c>
      <c r="H7" s="14">
        <f t="shared" si="0"/>
        <v>3.7952075042084323</v>
      </c>
      <c r="I7" s="15">
        <v>3.5000000000000001E-3</v>
      </c>
      <c r="J7" s="7">
        <v>1049</v>
      </c>
      <c r="K7" s="7">
        <v>60400</v>
      </c>
      <c r="L7" s="7">
        <v>129</v>
      </c>
      <c r="M7" s="7">
        <v>3</v>
      </c>
      <c r="N7" s="7">
        <v>3</v>
      </c>
      <c r="O7" s="7">
        <f t="shared" si="1"/>
        <v>387</v>
      </c>
      <c r="P7" s="7">
        <v>12.7</v>
      </c>
      <c r="Q7" s="8">
        <f t="shared" si="2"/>
        <v>1.7367549668874171E-2</v>
      </c>
      <c r="R7" s="9">
        <v>400</v>
      </c>
      <c r="S7" s="9">
        <v>200</v>
      </c>
      <c r="T7" s="9">
        <f t="shared" si="52"/>
        <v>343.65</v>
      </c>
      <c r="U7" s="9">
        <f t="shared" si="3"/>
        <v>56.350000000000023</v>
      </c>
      <c r="V7" s="9">
        <f t="shared" si="53"/>
        <v>57.35</v>
      </c>
      <c r="W7" s="47">
        <f t="shared" si="4"/>
        <v>5.6307289393278045E-3</v>
      </c>
      <c r="X7" s="48">
        <f t="shared" si="5"/>
        <v>0.78998499999999994</v>
      </c>
      <c r="Y7" s="48">
        <f t="shared" si="6"/>
        <v>0.86997499999999994</v>
      </c>
      <c r="Z7" s="47">
        <f t="shared" si="54"/>
        <v>4.3965829308599304E-3</v>
      </c>
      <c r="AA7" s="49">
        <f t="shared" si="55"/>
        <v>1.2807057271239706</v>
      </c>
      <c r="AB7" s="50">
        <f t="shared" si="7"/>
        <v>915.83829204494248</v>
      </c>
      <c r="AC7" s="47">
        <f t="shared" si="8"/>
        <v>1.5162885629883154E-2</v>
      </c>
      <c r="AD7" s="49">
        <f t="shared" si="9"/>
        <v>64.447429183947179</v>
      </c>
      <c r="AE7" s="48" t="str">
        <f t="shared" si="10"/>
        <v>Compression</v>
      </c>
      <c r="AF7" s="49">
        <f t="shared" si="11"/>
        <v>111.86365714836906</v>
      </c>
      <c r="AG7" s="51">
        <f t="shared" si="12"/>
        <v>2.1219744439278081</v>
      </c>
      <c r="AH7" s="52">
        <f t="shared" si="13"/>
        <v>0.14309781671299723</v>
      </c>
      <c r="AI7" s="51">
        <f t="shared" si="14"/>
        <v>49.175564713421494</v>
      </c>
      <c r="AJ7" s="52">
        <f t="shared" si="15"/>
        <v>1.1913578676028735</v>
      </c>
      <c r="AK7" s="52">
        <f t="shared" si="16"/>
        <v>0.95230072776233421</v>
      </c>
      <c r="AL7" s="153"/>
      <c r="AM7" s="53">
        <f t="shared" si="56"/>
        <v>3.0361660033667461</v>
      </c>
      <c r="AN7" s="53">
        <f t="shared" si="57"/>
        <v>20.241106689111639</v>
      </c>
      <c r="AO7" s="54">
        <f t="shared" si="58"/>
        <v>1.7169476486246667E-2</v>
      </c>
      <c r="AP7" s="53">
        <f t="shared" si="59"/>
        <v>176.83509487309166</v>
      </c>
      <c r="AQ7" s="53">
        <f t="shared" si="60"/>
        <v>127.85649994706736</v>
      </c>
      <c r="AR7" s="53">
        <f t="shared" si="61"/>
        <v>63.226403701301898</v>
      </c>
      <c r="AS7" s="53">
        <v>3500</v>
      </c>
      <c r="AT7" s="55">
        <f t="shared" si="62"/>
        <v>28.675000000000001</v>
      </c>
      <c r="AU7" s="56">
        <f t="shared" si="63"/>
        <v>42.65</v>
      </c>
      <c r="AV7" s="53">
        <f t="shared" si="64"/>
        <v>42.65</v>
      </c>
      <c r="AW7" s="53">
        <f t="shared" si="65"/>
        <v>56.350000000000023</v>
      </c>
      <c r="AX7" s="53">
        <f t="shared" si="66"/>
        <v>56.350000000000023</v>
      </c>
      <c r="AY7" s="53">
        <f t="shared" si="67"/>
        <v>50</v>
      </c>
      <c r="AZ7" s="53">
        <f t="shared" si="17"/>
        <v>70.670679917487718</v>
      </c>
      <c r="BA7" s="53">
        <f t="shared" si="68"/>
        <v>75.334736343867306</v>
      </c>
      <c r="BB7" s="84">
        <v>4036</v>
      </c>
      <c r="BC7" s="85">
        <v>4894</v>
      </c>
      <c r="BD7" s="59">
        <f t="shared" si="18"/>
        <v>4808.3203536451974</v>
      </c>
      <c r="BE7" s="59">
        <f t="shared" si="19"/>
        <v>5830.5054040484629</v>
      </c>
      <c r="BF7" s="59">
        <f t="shared" si="20"/>
        <v>103.98641588448844</v>
      </c>
      <c r="BG7" s="59">
        <f t="shared" si="21"/>
        <v>120.05820276128186</v>
      </c>
      <c r="BH7" s="60">
        <f>'[1]Crack width graphs'!AI22</f>
        <v>27.93</v>
      </c>
      <c r="BI7" s="61">
        <f>'[1]Crack width graphs'!AM22</f>
        <v>3651.1743148644314</v>
      </c>
      <c r="BJ7" s="61">
        <f t="shared" si="22"/>
        <v>220.53092861781164</v>
      </c>
      <c r="BK7" s="61">
        <f t="shared" si="23"/>
        <v>4349.8552460032715</v>
      </c>
      <c r="BL7" s="62">
        <f>'[1]Crack width graphs'!AP22</f>
        <v>0.40387031711737414</v>
      </c>
      <c r="BM7" s="62">
        <f>'[1]Crack width graphs'!AN22</f>
        <v>0.73424103910819882</v>
      </c>
      <c r="BN7" s="62">
        <f t="shared" si="69"/>
        <v>0.83515993574799396</v>
      </c>
      <c r="BO7" s="61">
        <f t="shared" si="24"/>
        <v>1953.771858057595</v>
      </c>
      <c r="BP7" s="61">
        <f t="shared" si="25"/>
        <v>2467.0484541729456</v>
      </c>
      <c r="BQ7" s="61">
        <f t="shared" si="26"/>
        <v>2939.1375856364461</v>
      </c>
      <c r="BR7" s="63">
        <f t="shared" si="70"/>
        <v>0.49185156444432315</v>
      </c>
      <c r="BS7" s="63">
        <f t="shared" si="71"/>
        <v>0.33233736247675355</v>
      </c>
      <c r="BT7" s="63">
        <f t="shared" si="72"/>
        <v>0.52431231694663116</v>
      </c>
      <c r="BU7" s="63">
        <f t="shared" si="27"/>
        <v>0.5500514076520574</v>
      </c>
      <c r="BV7" s="64">
        <f>'[1]Crack width graphs'!AI35</f>
        <v>30.87</v>
      </c>
      <c r="BW7" s="65">
        <f>'[1]Crack width graphs'!AM35</f>
        <v>4035.5084532712135</v>
      </c>
      <c r="BX7" s="65">
        <f t="shared" si="28"/>
        <v>4807.7347455825629</v>
      </c>
      <c r="BY7" s="66">
        <f>'[1]Crack width graphs'!AP35</f>
        <v>0.5004894401799671</v>
      </c>
      <c r="BZ7" s="66">
        <f>'[1]Crack width graphs'!AN35</f>
        <v>0.82323901531924881</v>
      </c>
      <c r="CA7" s="66">
        <f t="shared" si="29"/>
        <v>0.92429126760884561</v>
      </c>
      <c r="CB7" s="67">
        <f t="shared" si="30"/>
        <v>243.74471057758129</v>
      </c>
      <c r="CC7" s="65">
        <f t="shared" si="31"/>
        <v>2499.7633733031234</v>
      </c>
      <c r="CD7" s="65">
        <f t="shared" si="32"/>
        <v>2964.1564840741544</v>
      </c>
      <c r="CE7" s="65">
        <f t="shared" si="33"/>
        <v>3531.3711481078158</v>
      </c>
      <c r="CF7" s="67">
        <f t="shared" si="73"/>
        <v>0.50964882499987429</v>
      </c>
      <c r="CG7" s="67"/>
      <c r="CH7" s="67"/>
      <c r="CI7" s="67">
        <f t="shared" si="74"/>
        <v>0.60795155582595817</v>
      </c>
      <c r="CJ7" s="68">
        <f>'[1]Crack width graphs'!AI48</f>
        <v>36.020250000000004</v>
      </c>
      <c r="CK7" s="69">
        <f>'[1]Crack width graphs'!AM48</f>
        <v>4708.7795064445236</v>
      </c>
      <c r="CL7" s="69">
        <f t="shared" si="34"/>
        <v>5609.8415118098592</v>
      </c>
      <c r="CM7" s="70">
        <f>'[1]Crack width graphs'!AP48</f>
        <v>0.59806164953664254</v>
      </c>
      <c r="CN7" s="70"/>
      <c r="CO7" s="70">
        <f>'[1]Crack width graphs'!AN48</f>
        <v>0.84307631165848274</v>
      </c>
      <c r="CP7" s="70">
        <f t="shared" si="35"/>
        <v>0.93023700278038812</v>
      </c>
      <c r="CQ7" s="70">
        <f t="shared" si="75"/>
        <v>0.93023700278038812</v>
      </c>
      <c r="CR7" s="71">
        <f t="shared" si="36"/>
        <v>284.41028218924924</v>
      </c>
      <c r="CS7" s="69">
        <f t="shared" si="37"/>
        <v>3392.6184409712159</v>
      </c>
      <c r="CT7" s="69">
        <f t="shared" si="38"/>
        <v>3790.611662270393</v>
      </c>
      <c r="CU7" s="71">
        <f t="shared" si="39"/>
        <v>4515.9750268730395</v>
      </c>
      <c r="CV7" s="71">
        <f t="shared" si="76"/>
        <v>0.59467697080342496</v>
      </c>
      <c r="CW7" s="147">
        <f t="shared" si="77"/>
        <v>0.47872053845926882</v>
      </c>
      <c r="CX7" s="147">
        <f t="shared" si="78"/>
        <v>0.63392389683461658</v>
      </c>
      <c r="CY7" s="71">
        <f t="shared" si="79"/>
        <v>0.70938020825202386</v>
      </c>
      <c r="CZ7" s="72">
        <f>'[1]Crack width graphs'!AI55</f>
        <v>37.700250000000004</v>
      </c>
      <c r="DA7" s="73">
        <f>'[1]Crack width graphs'!AM55</f>
        <v>4928.3990141055419</v>
      </c>
      <c r="DB7" s="73">
        <f t="shared" si="40"/>
        <v>5871.4869401408823</v>
      </c>
      <c r="DC7" s="74">
        <f>'[1]Crack width graphs'!AP55</f>
        <v>0.69575299468007812</v>
      </c>
      <c r="DD7" s="75">
        <f>'[1]Crack width graphs'!AN55</f>
        <v>0.93708397142101074</v>
      </c>
      <c r="DE7" s="75">
        <f t="shared" si="80"/>
        <v>1.0292219282762678</v>
      </c>
      <c r="DF7" s="76">
        <f t="shared" si="41"/>
        <v>297.67530045197475</v>
      </c>
      <c r="DG7" s="76">
        <f t="shared" si="42"/>
        <v>3670.8887689847556</v>
      </c>
      <c r="DH7" s="76">
        <f t="shared" si="43"/>
        <v>4051.1466009487804</v>
      </c>
      <c r="DI7" s="76">
        <f t="shared" si="44"/>
        <v>4826.3653758529681</v>
      </c>
      <c r="DJ7" s="77">
        <f t="shared" si="81"/>
        <v>0.51162378396262553</v>
      </c>
      <c r="DK7" s="77">
        <f t="shared" si="82"/>
        <v>0.62241296127960843</v>
      </c>
      <c r="DL7" s="77">
        <f t="shared" si="83"/>
        <v>0.54538944463358008</v>
      </c>
      <c r="DM7" s="77">
        <f t="shared" si="84"/>
        <v>0.7424660072085385</v>
      </c>
      <c r="DN7" s="78">
        <f>'[1]Crack width graphs'!AI65</f>
        <v>40.195</v>
      </c>
      <c r="DO7" s="79">
        <f>'[1]Crack width graphs'!AM65</f>
        <v>5254.5274466872825</v>
      </c>
      <c r="DP7" s="79">
        <f t="shared" si="45"/>
        <v>6260.0226141461326</v>
      </c>
      <c r="DQ7" s="80">
        <f>'[1]Crack width graphs'!AP65</f>
        <v>0.79940112916152817</v>
      </c>
      <c r="DR7" s="80">
        <f>'[1]Crack width graphs'!AN65</f>
        <v>1.0098581613130038</v>
      </c>
      <c r="DS7" s="80">
        <f t="shared" si="85"/>
        <v>1.1024239216180387</v>
      </c>
      <c r="DT7" s="79">
        <f t="shared" si="46"/>
        <v>317.37345777991186</v>
      </c>
      <c r="DU7" s="79">
        <f t="shared" si="47"/>
        <v>3997.0172015664966</v>
      </c>
      <c r="DV7" s="79">
        <f t="shared" si="48"/>
        <v>4431.7227374171443</v>
      </c>
      <c r="DW7" s="81">
        <f t="shared" si="49"/>
        <v>5279.7677502564584</v>
      </c>
      <c r="DX7" s="31">
        <f t="shared" si="50"/>
        <v>0.66764145445365863</v>
      </c>
    </row>
    <row r="8" spans="1:152" s="1" customFormat="1" x14ac:dyDescent="0.2">
      <c r="A8" s="46" t="s">
        <v>140</v>
      </c>
      <c r="B8" s="6">
        <v>40.01</v>
      </c>
      <c r="C8" s="6">
        <f t="shared" si="51"/>
        <v>28464.056281563244</v>
      </c>
      <c r="D8" s="6">
        <v>30</v>
      </c>
      <c r="E8" s="6">
        <v>25</v>
      </c>
      <c r="F8" s="6">
        <v>25</v>
      </c>
      <c r="G8" s="6">
        <v>11.3</v>
      </c>
      <c r="H8" s="14">
        <f t="shared" si="0"/>
        <v>3.7952075042084323</v>
      </c>
      <c r="I8" s="15">
        <v>3.5000000000000001E-3</v>
      </c>
      <c r="J8" s="7">
        <v>1087.4000000000001</v>
      </c>
      <c r="K8" s="7">
        <v>60360</v>
      </c>
      <c r="L8" s="7">
        <v>199</v>
      </c>
      <c r="M8" s="7">
        <v>2</v>
      </c>
      <c r="N8" s="7">
        <v>2</v>
      </c>
      <c r="O8" s="7">
        <f t="shared" si="1"/>
        <v>398</v>
      </c>
      <c r="P8" s="7">
        <v>15.9</v>
      </c>
      <c r="Q8" s="8">
        <f t="shared" si="2"/>
        <v>1.8015241882041087E-2</v>
      </c>
      <c r="R8" s="9">
        <v>400</v>
      </c>
      <c r="S8" s="9">
        <v>200</v>
      </c>
      <c r="T8" s="9">
        <f t="shared" si="52"/>
        <v>362.05</v>
      </c>
      <c r="U8" s="9">
        <f t="shared" si="3"/>
        <v>37.949999999999989</v>
      </c>
      <c r="V8" s="9">
        <f t="shared" si="53"/>
        <v>111.5</v>
      </c>
      <c r="W8" s="47">
        <f t="shared" si="4"/>
        <v>5.4964783869631264E-3</v>
      </c>
      <c r="X8" s="48">
        <f t="shared" si="5"/>
        <v>0.78998499999999994</v>
      </c>
      <c r="Y8" s="48">
        <f t="shared" si="6"/>
        <v>0.86997499999999994</v>
      </c>
      <c r="Z8" s="47">
        <f t="shared" si="54"/>
        <v>4.1136435014364897E-3</v>
      </c>
      <c r="AA8" s="49">
        <f t="shared" si="55"/>
        <v>1.3361581734157928</v>
      </c>
      <c r="AB8" s="50">
        <f t="shared" si="7"/>
        <v>927.83055355992201</v>
      </c>
      <c r="AC8" s="47">
        <f t="shared" si="8"/>
        <v>1.5371612882039795E-2</v>
      </c>
      <c r="AD8" s="49">
        <f t="shared" si="9"/>
        <v>67.147148890807131</v>
      </c>
      <c r="AE8" s="48" t="str">
        <f t="shared" si="10"/>
        <v>Compression</v>
      </c>
      <c r="AF8" s="49">
        <f t="shared" si="11"/>
        <v>122.91068595386334</v>
      </c>
      <c r="AG8" s="51">
        <f t="shared" si="12"/>
        <v>2.1205691628391143</v>
      </c>
      <c r="AH8" s="52">
        <f t="shared" si="13"/>
        <v>0.14146905657326161</v>
      </c>
      <c r="AI8" s="51">
        <f t="shared" si="14"/>
        <v>51.218871932349366</v>
      </c>
      <c r="AJ8" s="52">
        <f t="shared" si="15"/>
        <v>1.1220920190198596</v>
      </c>
      <c r="AK8" s="52">
        <f t="shared" si="16"/>
        <v>0.95284364780891284</v>
      </c>
      <c r="AL8" s="153"/>
      <c r="AM8" s="53">
        <f t="shared" si="56"/>
        <v>3.0361660033667461</v>
      </c>
      <c r="AN8" s="53">
        <f t="shared" si="57"/>
        <v>20.241106689111639</v>
      </c>
      <c r="AO8" s="54">
        <f t="shared" si="58"/>
        <v>2.6218708827404485E-2</v>
      </c>
      <c r="AP8" s="53">
        <f t="shared" si="59"/>
        <v>115.80150736459095</v>
      </c>
      <c r="AQ8" s="53">
        <f t="shared" si="60"/>
        <v>117.93724379163096</v>
      </c>
      <c r="AR8" s="53">
        <f t="shared" si="61"/>
        <v>67.440825914278363</v>
      </c>
      <c r="AS8" s="53">
        <v>3500</v>
      </c>
      <c r="AT8" s="55">
        <f t="shared" si="62"/>
        <v>55.75</v>
      </c>
      <c r="AU8" s="56">
        <f t="shared" si="63"/>
        <v>44.25</v>
      </c>
      <c r="AV8" s="53">
        <f t="shared" si="64"/>
        <v>55.75</v>
      </c>
      <c r="AW8" s="53">
        <f t="shared" si="65"/>
        <v>37.949999999999989</v>
      </c>
      <c r="AX8" s="53">
        <f t="shared" si="66"/>
        <v>37.949999999999989</v>
      </c>
      <c r="AY8" s="53">
        <f t="shared" si="67"/>
        <v>66.666666666666671</v>
      </c>
      <c r="AZ8" s="53">
        <f t="shared" si="17"/>
        <v>67.440825914278363</v>
      </c>
      <c r="BA8" s="53">
        <f t="shared" si="68"/>
        <v>76.711452498596614</v>
      </c>
      <c r="BB8" s="84">
        <v>5405</v>
      </c>
      <c r="BC8" s="85">
        <v>6206</v>
      </c>
      <c r="BD8" s="59">
        <f t="shared" si="18"/>
        <v>6064.9073628023407</v>
      </c>
      <c r="BE8" s="59">
        <f t="shared" si="19"/>
        <v>6963.7030700372488</v>
      </c>
      <c r="BF8" s="59">
        <f t="shared" si="20"/>
        <v>82.441490049234787</v>
      </c>
      <c r="BG8" s="59">
        <f t="shared" si="21"/>
        <v>100.52123029367702</v>
      </c>
      <c r="BH8" s="60">
        <f>'[1]Crack width graphs'!AY31</f>
        <v>41.02</v>
      </c>
      <c r="BI8" s="61">
        <f>'[1]Crack width graphs'!BC31</f>
        <v>4949.6348171051513</v>
      </c>
      <c r="BJ8" s="61">
        <f t="shared" si="22"/>
        <v>298.75995756046694</v>
      </c>
      <c r="BK8" s="61">
        <f t="shared" si="23"/>
        <v>5553.9457253365126</v>
      </c>
      <c r="BL8" s="62">
        <f>'[1]Crack width graphs'!BF31</f>
        <v>0.40394190592695922</v>
      </c>
      <c r="BM8" s="62">
        <f>'[1]Crack width graphs'!BD31</f>
        <v>0.53921802699863453</v>
      </c>
      <c r="BN8" s="62">
        <f t="shared" si="69"/>
        <v>0.58756072433215534</v>
      </c>
      <c r="BO8" s="61">
        <f t="shared" si="24"/>
        <v>4192.2901591220789</v>
      </c>
      <c r="BP8" s="61">
        <f t="shared" si="25"/>
        <v>4218.9475686565984</v>
      </c>
      <c r="BQ8" s="61">
        <f t="shared" si="26"/>
        <v>4734.0473954528097</v>
      </c>
      <c r="BR8" s="63">
        <f t="shared" si="70"/>
        <v>0.59930029887963243</v>
      </c>
      <c r="BS8" s="63">
        <f t="shared" si="71"/>
        <v>0.5108289060266813</v>
      </c>
      <c r="BT8" s="63">
        <f t="shared" si="72"/>
        <v>0.681681989902297</v>
      </c>
      <c r="BU8" s="63">
        <f t="shared" si="27"/>
        <v>0.74912537359954046</v>
      </c>
      <c r="BV8" s="64">
        <f>'[1]Crack width graphs'!AY42</f>
        <v>44.84</v>
      </c>
      <c r="BW8" s="65">
        <f>'[1]Crack width graphs'!BC42</f>
        <v>5410.571067747318</v>
      </c>
      <c r="BX8" s="65">
        <f t="shared" si="28"/>
        <v>6071.1586134590252</v>
      </c>
      <c r="BY8" s="66">
        <f>'[1]Crack width graphs'!BF42</f>
        <v>0.49510627201222773</v>
      </c>
      <c r="BZ8" s="66">
        <f>'[1]Crack width graphs'!BD42</f>
        <v>0.60460811623145372</v>
      </c>
      <c r="CA8" s="66">
        <f t="shared" si="29"/>
        <v>0.65381955701961625</v>
      </c>
      <c r="CB8" s="67">
        <f t="shared" si="30"/>
        <v>326.58206964922812</v>
      </c>
      <c r="CC8" s="65">
        <f t="shared" si="31"/>
        <v>4717.7459591285478</v>
      </c>
      <c r="CD8" s="65">
        <f t="shared" si="32"/>
        <v>4742.1323761469685</v>
      </c>
      <c r="CE8" s="65">
        <f t="shared" si="33"/>
        <v>5321.1088924101959</v>
      </c>
      <c r="CF8" s="67">
        <f t="shared" si="73"/>
        <v>0.61416592672239256</v>
      </c>
      <c r="CG8" s="67"/>
      <c r="CH8" s="67"/>
      <c r="CI8" s="67">
        <f t="shared" si="74"/>
        <v>0.81888790229652342</v>
      </c>
      <c r="CJ8" s="68">
        <f>'[1]Crack width graphs'!AY49</f>
        <v>48.13</v>
      </c>
      <c r="CK8" s="69">
        <f>'[1]Crack width graphs'!BC49</f>
        <v>5807.5554302113833</v>
      </c>
      <c r="CL8" s="69">
        <f t="shared" si="34"/>
        <v>6516.6115982556403</v>
      </c>
      <c r="CM8" s="70">
        <f>'[1]Crack width graphs'!BF49</f>
        <v>0.60263659412794857</v>
      </c>
      <c r="CN8" s="70"/>
      <c r="CO8" s="70">
        <f>'[1]Crack width graphs'!BD49</f>
        <v>0.68561575214949932</v>
      </c>
      <c r="CP8" s="70">
        <f t="shared" si="35"/>
        <v>0.73731842589555141</v>
      </c>
      <c r="CQ8" s="70">
        <f t="shared" si="75"/>
        <v>0.73731842589555141</v>
      </c>
      <c r="CR8" s="71">
        <f t="shared" si="36"/>
        <v>350.54404576755911</v>
      </c>
      <c r="CS8" s="69">
        <f t="shared" si="37"/>
        <v>5162.0894449534226</v>
      </c>
      <c r="CT8" s="69">
        <f t="shared" si="38"/>
        <v>5184.8088910183715</v>
      </c>
      <c r="CU8" s="71">
        <f t="shared" si="39"/>
        <v>5817.8326767549233</v>
      </c>
      <c r="CV8" s="71">
        <f t="shared" si="76"/>
        <v>0.65922850252338894</v>
      </c>
      <c r="CW8" s="147">
        <f t="shared" si="77"/>
        <v>0.58853916112714322</v>
      </c>
      <c r="CX8" s="147">
        <f t="shared" si="78"/>
        <v>0.74984811160708698</v>
      </c>
      <c r="CY8" s="71">
        <f t="shared" si="79"/>
        <v>0.87897133669785188</v>
      </c>
      <c r="CZ8" s="72">
        <f>'[1]Crack width graphs'!AY56</f>
        <v>51.23</v>
      </c>
      <c r="DA8" s="73">
        <f>'[1]Crack width graphs'!BC56</f>
        <v>6181.6136440832988</v>
      </c>
      <c r="DB8" s="73">
        <f t="shared" si="40"/>
        <v>6936.3393346901403</v>
      </c>
      <c r="DC8" s="74">
        <f>'[1]Crack width graphs'!BF56</f>
        <v>0.70358487081992727</v>
      </c>
      <c r="DD8" s="75">
        <f>'[1]Crack width graphs'!BD56</f>
        <v>0.75202674335137909</v>
      </c>
      <c r="DE8" s="75">
        <f t="shared" si="80"/>
        <v>0.80506383997264963</v>
      </c>
      <c r="DF8" s="76">
        <f t="shared" si="41"/>
        <v>373.12219955686788</v>
      </c>
      <c r="DG8" s="76">
        <f t="shared" si="42"/>
        <v>5575.2057215678651</v>
      </c>
      <c r="DH8" s="76">
        <f t="shared" si="43"/>
        <v>5596.5503817104773</v>
      </c>
      <c r="DI8" s="76">
        <f t="shared" si="44"/>
        <v>6279.8445173598748</v>
      </c>
      <c r="DJ8" s="77">
        <f t="shared" si="81"/>
        <v>0.63527685129600409</v>
      </c>
      <c r="DK8" s="77">
        <f t="shared" si="82"/>
        <v>0.7016886803297987</v>
      </c>
      <c r="DL8" s="77">
        <f t="shared" si="83"/>
        <v>0.72260399158803656</v>
      </c>
      <c r="DM8" s="77">
        <f t="shared" si="84"/>
        <v>0.9355849071063983</v>
      </c>
      <c r="DN8" s="78">
        <f>'[1]Crack width graphs'!AY62</f>
        <v>54.68</v>
      </c>
      <c r="DO8" s="79">
        <f>'[1]Crack width graphs'!BC62</f>
        <v>6597.9042369407525</v>
      </c>
      <c r="DP8" s="79">
        <f t="shared" si="45"/>
        <v>7403.4556865285349</v>
      </c>
      <c r="DQ8" s="80">
        <f>'[1]Crack width graphs'!BF62</f>
        <v>0.79898786632712904</v>
      </c>
      <c r="DR8" s="80">
        <f>'[1]Crack width graphs'!BD62</f>
        <v>0.80011576372472759</v>
      </c>
      <c r="DS8" s="80">
        <f t="shared" si="85"/>
        <v>0.85274982868079341</v>
      </c>
      <c r="DT8" s="79">
        <f t="shared" si="46"/>
        <v>398.24949974174382</v>
      </c>
      <c r="DU8" s="79">
        <f t="shared" si="47"/>
        <v>5991.4963144253188</v>
      </c>
      <c r="DV8" s="79">
        <f t="shared" si="48"/>
        <v>6049.7551708954043</v>
      </c>
      <c r="DW8" s="81">
        <f t="shared" si="49"/>
        <v>6788.3819942858599</v>
      </c>
      <c r="DX8" s="31">
        <f t="shared" si="50"/>
        <v>0.91562817663250895</v>
      </c>
    </row>
    <row r="9" spans="1:152" s="1" customFormat="1" x14ac:dyDescent="0.2">
      <c r="A9" s="46" t="s">
        <v>141</v>
      </c>
      <c r="B9" s="6">
        <v>40.01</v>
      </c>
      <c r="C9" s="6">
        <f t="shared" si="51"/>
        <v>28464.056281563244</v>
      </c>
      <c r="D9" s="6">
        <v>50</v>
      </c>
      <c r="E9" s="6">
        <v>25</v>
      </c>
      <c r="F9" s="6">
        <v>25</v>
      </c>
      <c r="G9" s="6">
        <v>11.3</v>
      </c>
      <c r="H9" s="14">
        <f t="shared" si="0"/>
        <v>3.7952075042084323</v>
      </c>
      <c r="I9" s="15">
        <v>3.5000000000000001E-3</v>
      </c>
      <c r="J9" s="7">
        <v>1087.4000000000001</v>
      </c>
      <c r="K9" s="7">
        <v>60360</v>
      </c>
      <c r="L9" s="7">
        <v>199</v>
      </c>
      <c r="M9" s="7">
        <v>2</v>
      </c>
      <c r="N9" s="7">
        <v>2</v>
      </c>
      <c r="O9" s="7">
        <f t="shared" si="1"/>
        <v>398</v>
      </c>
      <c r="P9" s="7">
        <v>15.9</v>
      </c>
      <c r="Q9" s="8">
        <f t="shared" si="2"/>
        <v>1.8015241882041087E-2</v>
      </c>
      <c r="R9" s="9">
        <v>400</v>
      </c>
      <c r="S9" s="9">
        <v>200</v>
      </c>
      <c r="T9" s="9">
        <f t="shared" si="52"/>
        <v>342.05</v>
      </c>
      <c r="U9" s="9">
        <f t="shared" si="3"/>
        <v>57.949999999999989</v>
      </c>
      <c r="V9" s="9">
        <f t="shared" si="53"/>
        <v>111.5</v>
      </c>
      <c r="W9" s="47">
        <f t="shared" si="4"/>
        <v>5.8178628855430486E-3</v>
      </c>
      <c r="X9" s="48">
        <f t="shared" si="5"/>
        <v>0.78998499999999994</v>
      </c>
      <c r="Y9" s="48">
        <f t="shared" si="6"/>
        <v>0.86997499999999994</v>
      </c>
      <c r="Z9" s="47">
        <f t="shared" si="54"/>
        <v>4.1136435014364897E-3</v>
      </c>
      <c r="AA9" s="49">
        <f t="shared" si="55"/>
        <v>1.4142846562934885</v>
      </c>
      <c r="AB9" s="50">
        <f t="shared" si="7"/>
        <v>899.18712402899678</v>
      </c>
      <c r="AC9" s="47">
        <f t="shared" si="8"/>
        <v>1.489706964925442E-2</v>
      </c>
      <c r="AD9" s="49">
        <f t="shared" si="9"/>
        <v>65.074222298686479</v>
      </c>
      <c r="AE9" s="48" t="str">
        <f t="shared" si="10"/>
        <v>Compression</v>
      </c>
      <c r="AF9" s="49">
        <f t="shared" si="11"/>
        <v>112.28142751348983</v>
      </c>
      <c r="AG9" s="51">
        <f t="shared" si="12"/>
        <v>2.1205691628391143</v>
      </c>
      <c r="AH9" s="52">
        <f t="shared" si="13"/>
        <v>0.14522730548184515</v>
      </c>
      <c r="AI9" s="51">
        <f t="shared" si="14"/>
        <v>49.674999840065134</v>
      </c>
      <c r="AJ9" s="52">
        <f t="shared" si="15"/>
        <v>1.1982043607295432</v>
      </c>
      <c r="AK9" s="52">
        <f t="shared" si="16"/>
        <v>0.95159089817271825</v>
      </c>
      <c r="AL9" s="153"/>
      <c r="AM9" s="53">
        <f t="shared" si="56"/>
        <v>3.0361660033667461</v>
      </c>
      <c r="AN9" s="53">
        <f t="shared" si="57"/>
        <v>20.241106689111639</v>
      </c>
      <c r="AO9" s="54">
        <f t="shared" si="58"/>
        <v>1.7169974115616913E-2</v>
      </c>
      <c r="AP9" s="53">
        <f t="shared" si="59"/>
        <v>176.82996974382203</v>
      </c>
      <c r="AQ9" s="53">
        <f t="shared" si="60"/>
        <v>124.99749070736137</v>
      </c>
      <c r="AR9" s="53">
        <f t="shared" si="61"/>
        <v>80.41308973046614</v>
      </c>
      <c r="AS9" s="53">
        <v>3500</v>
      </c>
      <c r="AT9" s="55">
        <f t="shared" si="62"/>
        <v>55.75</v>
      </c>
      <c r="AU9" s="56">
        <f t="shared" si="63"/>
        <v>44.25</v>
      </c>
      <c r="AV9" s="53">
        <f t="shared" si="64"/>
        <v>55.75</v>
      </c>
      <c r="AW9" s="53">
        <f t="shared" si="65"/>
        <v>57.949999999999989</v>
      </c>
      <c r="AX9" s="53">
        <f t="shared" si="66"/>
        <v>57.949999999999989</v>
      </c>
      <c r="AY9" s="53">
        <f t="shared" si="67"/>
        <v>66.666666666666671</v>
      </c>
      <c r="AZ9" s="53">
        <f t="shared" si="17"/>
        <v>80.41308973046614</v>
      </c>
      <c r="BA9" s="53">
        <f t="shared" si="68"/>
        <v>88.332592764191205</v>
      </c>
      <c r="BB9" s="84">
        <v>4396</v>
      </c>
      <c r="BC9" s="85">
        <v>5176</v>
      </c>
      <c r="BD9" s="59">
        <f t="shared" si="18"/>
        <v>5267.3063697670714</v>
      </c>
      <c r="BE9" s="59">
        <f t="shared" si="19"/>
        <v>6201.9057711361156</v>
      </c>
      <c r="BF9" s="59">
        <f t="shared" si="20"/>
        <v>94.925179000383608</v>
      </c>
      <c r="BG9" s="59">
        <f t="shared" si="21"/>
        <v>112.86853200153801</v>
      </c>
      <c r="BH9" s="60">
        <f>'[1]Crack width graphs'!BN12</f>
        <v>33.36</v>
      </c>
      <c r="BI9" s="61">
        <f>'[1]Crack width graphs'!BR12</f>
        <v>4266.3242981832691</v>
      </c>
      <c r="BJ9" s="61">
        <f t="shared" si="22"/>
        <v>257.5153346383421</v>
      </c>
      <c r="BK9" s="61">
        <f t="shared" si="23"/>
        <v>5111.928378369601</v>
      </c>
      <c r="BL9" s="62">
        <f>'[1]Crack width graphs'!BU12</f>
        <v>0.3966056434014788</v>
      </c>
      <c r="BM9" s="62">
        <f>'[1]Crack width graphs'!BS12</f>
        <v>0.48241120215062638</v>
      </c>
      <c r="BN9" s="62">
        <f t="shared" si="69"/>
        <v>0.53670961159729513</v>
      </c>
      <c r="BO9" s="61">
        <f t="shared" si="24"/>
        <v>2844.3071272611251</v>
      </c>
      <c r="BP9" s="61">
        <f t="shared" si="25"/>
        <v>3296.4429250008093</v>
      </c>
      <c r="BQ9" s="61">
        <f t="shared" si="26"/>
        <v>3949.8122876320199</v>
      </c>
      <c r="BR9" s="63">
        <f t="shared" si="70"/>
        <v>0.65770552861688159</v>
      </c>
      <c r="BS9" s="63">
        <f t="shared" si="71"/>
        <v>0.50818657584616223</v>
      </c>
      <c r="BT9" s="63">
        <f t="shared" si="72"/>
        <v>0.72247982029797486</v>
      </c>
      <c r="BU9" s="63">
        <f t="shared" si="27"/>
        <v>0.82213191077110204</v>
      </c>
      <c r="BV9" s="64">
        <f>'[1]Crack width graphs'!BN14</f>
        <v>35.523000000000003</v>
      </c>
      <c r="BW9" s="65">
        <f>'[1]Crack width graphs'!BR14</f>
        <v>4542.9447855025264</v>
      </c>
      <c r="BX9" s="65">
        <f t="shared" si="28"/>
        <v>5443.3762525426664</v>
      </c>
      <c r="BY9" s="66">
        <f>'[1]Crack width graphs'!BU14</f>
        <v>0.50444403586713771</v>
      </c>
      <c r="BZ9" s="66">
        <f>'[1]Crack width graphs'!BS14</f>
        <v>0.576219421711341</v>
      </c>
      <c r="CA9" s="66">
        <f t="shared" si="29"/>
        <v>0.636712782053377</v>
      </c>
      <c r="CB9" s="67">
        <f t="shared" si="30"/>
        <v>274.21214725293248</v>
      </c>
      <c r="CC9" s="65">
        <f t="shared" si="31"/>
        <v>3207.5144214577472</v>
      </c>
      <c r="CD9" s="65">
        <f t="shared" si="32"/>
        <v>3632.1196128153415</v>
      </c>
      <c r="CE9" s="65">
        <f t="shared" si="33"/>
        <v>4352.0215587666426</v>
      </c>
      <c r="CF9" s="67">
        <f t="shared" si="73"/>
        <v>0.65657805454860285</v>
      </c>
      <c r="CG9" s="67"/>
      <c r="CH9" s="67"/>
      <c r="CI9" s="67">
        <f t="shared" si="74"/>
        <v>0.87543740606480391</v>
      </c>
      <c r="CJ9" s="68">
        <f>'[1]Crack width graphs'!BN17</f>
        <v>37.96</v>
      </c>
      <c r="CK9" s="69">
        <f>'[1]Crack width graphs'!BR17</f>
        <v>4854.6064256306026</v>
      </c>
      <c r="CL9" s="69">
        <f t="shared" si="34"/>
        <v>5816.810588816249</v>
      </c>
      <c r="CM9" s="70">
        <f>'[1]Crack width graphs'!BU17</f>
        <v>0.60149858908623066</v>
      </c>
      <c r="CN9" s="70"/>
      <c r="CO9" s="70">
        <f>'[1]Crack width graphs'!BS17</f>
        <v>0.64297331005764835</v>
      </c>
      <c r="CP9" s="70">
        <f t="shared" si="35"/>
        <v>0.7057182839320032</v>
      </c>
      <c r="CQ9" s="70">
        <f t="shared" si="75"/>
        <v>0.7057182839320032</v>
      </c>
      <c r="CR9" s="71">
        <f t="shared" si="36"/>
        <v>293.0240438510632</v>
      </c>
      <c r="CS9" s="69">
        <f t="shared" si="37"/>
        <v>3604.9095651995531</v>
      </c>
      <c r="CT9" s="69">
        <f t="shared" si="38"/>
        <v>4002.2554612110334</v>
      </c>
      <c r="CU9" s="71">
        <f t="shared" si="39"/>
        <v>4795.5199463766894</v>
      </c>
      <c r="CV9" s="71">
        <f t="shared" si="76"/>
        <v>0.70162156773540996</v>
      </c>
      <c r="CW9" s="147">
        <f t="shared" si="77"/>
        <v>0.57843386362834337</v>
      </c>
      <c r="CX9" s="147">
        <f t="shared" si="78"/>
        <v>0.77072094139251146</v>
      </c>
      <c r="CY9" s="71">
        <f t="shared" si="79"/>
        <v>0.93549542364721316</v>
      </c>
      <c r="CZ9" s="72">
        <f>'[1]Crack width graphs'!BN19</f>
        <v>40.44</v>
      </c>
      <c r="DA9" s="73">
        <f>'[1]Crack width graphs'!BR19</f>
        <v>5171.767224776122</v>
      </c>
      <c r="DB9" s="73">
        <f t="shared" si="40"/>
        <v>6196.8340414048771</v>
      </c>
      <c r="DC9" s="74">
        <f>'[1]Crack width graphs'!BU19</f>
        <v>0.70214775538751228</v>
      </c>
      <c r="DD9" s="74">
        <f>'[1]Crack width graphs'!BS19</f>
        <v>0.70453391054850623</v>
      </c>
      <c r="DE9" s="75">
        <f t="shared" si="80"/>
        <v>0.76868612822289473</v>
      </c>
      <c r="DF9" s="76">
        <f t="shared" si="41"/>
        <v>312.1678696874867</v>
      </c>
      <c r="DG9" s="76">
        <f t="shared" si="42"/>
        <v>3998.7085496534046</v>
      </c>
      <c r="DH9" s="76">
        <f t="shared" si="43"/>
        <v>4371.6870415573576</v>
      </c>
      <c r="DI9" s="76">
        <f t="shared" si="44"/>
        <v>5238.1744769388615</v>
      </c>
      <c r="DJ9" s="77">
        <f t="shared" si="81"/>
        <v>0.6318266913568833</v>
      </c>
      <c r="DK9" s="77">
        <f t="shared" si="82"/>
        <v>0.74745985772444623</v>
      </c>
      <c r="DL9" s="77">
        <f t="shared" si="83"/>
        <v>0.69405229934883106</v>
      </c>
      <c r="DM9" s="77">
        <f t="shared" si="84"/>
        <v>0.99661314363259501</v>
      </c>
      <c r="DN9" s="78">
        <f>'[1]Crack width graphs'!BN22</f>
        <v>43.19</v>
      </c>
      <c r="DO9" s="79">
        <f>'[1]Crack width graphs'!BR22</f>
        <v>5523.4576270544185</v>
      </c>
      <c r="DP9" s="79">
        <f t="shared" si="45"/>
        <v>6618.2310150414587</v>
      </c>
      <c r="DQ9" s="80">
        <f>'[1]Crack width graphs'!BU22</f>
        <v>0.80159871732806443</v>
      </c>
      <c r="DR9" s="86">
        <f>'[1]Crack width graphs'!BS22</f>
        <v>0.75310988149778268</v>
      </c>
      <c r="DS9" s="80">
        <f t="shared" si="85"/>
        <v>0.81694878266706605</v>
      </c>
      <c r="DT9" s="79">
        <f t="shared" si="46"/>
        <v>333.39590236900472</v>
      </c>
      <c r="DU9" s="79">
        <f t="shared" si="47"/>
        <v>4350.398951931702</v>
      </c>
      <c r="DV9" s="79">
        <f t="shared" si="48"/>
        <v>4774.3202663374268</v>
      </c>
      <c r="DW9" s="81">
        <f t="shared" si="49"/>
        <v>5720.6113626449387</v>
      </c>
      <c r="DX9" s="31">
        <f t="shared" si="50"/>
        <v>0.92002406963498329</v>
      </c>
    </row>
    <row r="10" spans="1:152" s="1" customFormat="1" x14ac:dyDescent="0.2">
      <c r="A10" s="46" t="s">
        <v>142</v>
      </c>
      <c r="B10" s="6">
        <v>35.75</v>
      </c>
      <c r="C10" s="6">
        <f t="shared" si="51"/>
        <v>26906.086671978148</v>
      </c>
      <c r="D10" s="6">
        <v>50</v>
      </c>
      <c r="E10" s="6">
        <v>25</v>
      </c>
      <c r="F10" s="6">
        <v>25</v>
      </c>
      <c r="G10" s="6">
        <v>11.3</v>
      </c>
      <c r="H10" s="14">
        <f>0.6*B10^0.5</f>
        <v>3.5874782229304194</v>
      </c>
      <c r="I10" s="15">
        <v>3.5000000000000001E-3</v>
      </c>
      <c r="J10" s="7">
        <v>1052.2</v>
      </c>
      <c r="K10" s="7">
        <v>61020</v>
      </c>
      <c r="L10" s="7">
        <v>284</v>
      </c>
      <c r="M10" s="7">
        <v>2</v>
      </c>
      <c r="N10" s="7">
        <v>2</v>
      </c>
      <c r="O10" s="7">
        <f>L10*M10</f>
        <v>568</v>
      </c>
      <c r="P10" s="7">
        <v>19.100000000000001</v>
      </c>
      <c r="Q10" s="8">
        <f>J10/K10</f>
        <v>1.7243526712553262E-2</v>
      </c>
      <c r="R10" s="9">
        <v>400</v>
      </c>
      <c r="S10" s="9">
        <v>200</v>
      </c>
      <c r="T10" s="9">
        <f>R10-D10-0.5*P10</f>
        <v>340.45</v>
      </c>
      <c r="U10" s="9">
        <f>R10-T10</f>
        <v>59.550000000000011</v>
      </c>
      <c r="V10" s="9">
        <f>(S10-2*E10-2*G10-P10)/(N10-1)</f>
        <v>108.30000000000001</v>
      </c>
      <c r="W10" s="47">
        <f>O10/S10/T10</f>
        <v>8.3419004259068872E-3</v>
      </c>
      <c r="X10" s="48">
        <f>MAX(0.85-0.0015*B10,0.67)</f>
        <v>0.79637499999999994</v>
      </c>
      <c r="Y10" s="48">
        <f>MAX(0.97-0.0025*B10,0.67)</f>
        <v>0.88062499999999999</v>
      </c>
      <c r="Z10" s="47">
        <f>X10*Y10*(B10/J10)*(I10/(Q10+I10))</f>
        <v>4.0204237201584983E-3</v>
      </c>
      <c r="AA10" s="49">
        <f>W10/Z10</f>
        <v>2.074880909711184</v>
      </c>
      <c r="AB10" s="50">
        <f>0.5*K10*I10*(((1+(4*X10*Y10*B10/(W10*I10*K10)))^0.5)-1)</f>
        <v>701.47981909611224</v>
      </c>
      <c r="AC10" s="47">
        <f>AB10/K10</f>
        <v>1.1495900017963164E-2</v>
      </c>
      <c r="AD10" s="49">
        <f>I10/(I10+AC10)*T10</f>
        <v>79.460052319143642</v>
      </c>
      <c r="AE10" s="48" t="str">
        <f>IF(AD10/T10&lt;=(7/(7+2000*Q10)),"Tension","Compression")</f>
        <v>Compression</v>
      </c>
      <c r="AF10" s="49">
        <f>O10*AB10*(T10-Y10*AD10/2)/1000^2</f>
        <v>121.70874051079721</v>
      </c>
      <c r="AG10" s="51">
        <f t="shared" si="12"/>
        <v>2.2678883311392299</v>
      </c>
      <c r="AH10" s="52">
        <f t="shared" si="13"/>
        <v>0.17651667440538829</v>
      </c>
      <c r="AI10" s="51">
        <f t="shared" si="14"/>
        <v>60.095101801314442</v>
      </c>
      <c r="AJ10" s="52">
        <f t="shared" si="15"/>
        <v>1.2124093439515986</v>
      </c>
      <c r="AK10" s="52">
        <f>1-AH10/3</f>
        <v>0.94116110853153723</v>
      </c>
      <c r="AL10" s="153"/>
      <c r="AM10" s="53">
        <f t="shared" si="56"/>
        <v>2.8699825783443358</v>
      </c>
      <c r="AN10" s="53">
        <f t="shared" si="57"/>
        <v>19.133217188962234</v>
      </c>
      <c r="AO10" s="54">
        <f t="shared" si="58"/>
        <v>2.3845507976490342E-2</v>
      </c>
      <c r="AP10" s="53">
        <f t="shared" si="59"/>
        <v>120.35736798620086</v>
      </c>
      <c r="AQ10" s="53">
        <f t="shared" si="60"/>
        <v>84.103165375976403</v>
      </c>
      <c r="AR10" s="53">
        <f t="shared" si="61"/>
        <v>80.488663798077809</v>
      </c>
      <c r="AS10" s="53">
        <v>3500</v>
      </c>
      <c r="AT10" s="55">
        <f t="shared" si="62"/>
        <v>54.150000000000006</v>
      </c>
      <c r="AU10" s="56">
        <f t="shared" si="63"/>
        <v>45.849999999999994</v>
      </c>
      <c r="AV10" s="53">
        <f t="shared" si="64"/>
        <v>54.150000000000006</v>
      </c>
      <c r="AW10" s="53">
        <f t="shared" si="65"/>
        <v>59.550000000000011</v>
      </c>
      <c r="AX10" s="53">
        <f t="shared" si="66"/>
        <v>59.550000000000011</v>
      </c>
      <c r="AY10" s="53">
        <f t="shared" si="67"/>
        <v>66.666666666666671</v>
      </c>
      <c r="AZ10" s="53">
        <f t="shared" si="17"/>
        <v>80.488663798077809</v>
      </c>
      <c r="BA10" s="53">
        <f t="shared" si="68"/>
        <v>89.390418638937177</v>
      </c>
      <c r="BB10" s="84">
        <v>4313</v>
      </c>
      <c r="BC10" s="85">
        <v>5446</v>
      </c>
      <c r="BD10" s="59">
        <f t="shared" si="18"/>
        <v>5229.121500463245</v>
      </c>
      <c r="BE10" s="59">
        <f t="shared" si="19"/>
        <v>6602.7812871604056</v>
      </c>
      <c r="BF10" s="59">
        <f t="shared" si="20"/>
        <v>95.618355770793485</v>
      </c>
      <c r="BG10" s="59">
        <f t="shared" si="21"/>
        <v>106.01593019008543</v>
      </c>
      <c r="BH10" s="60">
        <f>'[1]Crack width graphs'!CD13</f>
        <v>40.869</v>
      </c>
      <c r="BI10" s="61">
        <f>'[1]Crack width graphs'!CH13</f>
        <v>3680.0706913876329</v>
      </c>
      <c r="BJ10" s="61">
        <f t="shared" si="22"/>
        <v>224.55791358847335</v>
      </c>
      <c r="BK10" s="61">
        <f t="shared" si="23"/>
        <v>4461.752092640786</v>
      </c>
      <c r="BL10" s="62">
        <f>'[1]Crack width graphs'!CK13</f>
        <v>0.40251990219193073</v>
      </c>
      <c r="BM10" s="62">
        <f>'[1]Crack width graphs'!CI13</f>
        <v>0.56042462403463833</v>
      </c>
      <c r="BN10" s="62">
        <f t="shared" si="69"/>
        <v>0.61087091160376683</v>
      </c>
      <c r="BO10" s="61">
        <f t="shared" si="24"/>
        <v>2941.3428696146252</v>
      </c>
      <c r="BP10" s="61">
        <f t="shared" si="25"/>
        <v>3190.3471571419395</v>
      </c>
      <c r="BQ10" s="61">
        <f t="shared" si="26"/>
        <v>3868.0067037683066</v>
      </c>
      <c r="BR10" s="63">
        <f t="shared" si="70"/>
        <v>0.57459274261589499</v>
      </c>
      <c r="BS10" s="63">
        <f t="shared" si="71"/>
        <v>0.4981291058373094</v>
      </c>
      <c r="BT10" s="63">
        <f t="shared" si="72"/>
        <v>0.63814061987890225</v>
      </c>
      <c r="BU10" s="63">
        <f t="shared" si="27"/>
        <v>0.71824092826986863</v>
      </c>
      <c r="BV10" s="64">
        <f>'[1]Crack width graphs'!CD17</f>
        <v>47.886000000000003</v>
      </c>
      <c r="BW10" s="65">
        <f>'[1]Crack width graphs'!CH17</f>
        <v>4311.9201626608965</v>
      </c>
      <c r="BX10" s="65">
        <f t="shared" si="28"/>
        <v>5227.8122955833678</v>
      </c>
      <c r="BY10" s="66">
        <f>'[1]Crack width graphs'!CK17</f>
        <v>0.50314987773991338</v>
      </c>
      <c r="BZ10" s="66">
        <f>'[1]Crack width graphs'!CI17</f>
        <v>0.5978781366075584</v>
      </c>
      <c r="CA10" s="66">
        <f t="shared" si="29"/>
        <v>0.64321162071374582</v>
      </c>
      <c r="CB10" s="67">
        <f t="shared" si="30"/>
        <v>263.11336832556788</v>
      </c>
      <c r="CC10" s="65">
        <f t="shared" si="31"/>
        <v>3681.4422077671679</v>
      </c>
      <c r="CD10" s="65">
        <f t="shared" si="32"/>
        <v>3893.9585220751883</v>
      </c>
      <c r="CE10" s="65">
        <f t="shared" si="33"/>
        <v>4721.0716971239153</v>
      </c>
      <c r="CF10" s="67">
        <f t="shared" si="73"/>
        <v>0.63116943938800052</v>
      </c>
      <c r="CG10" s="67"/>
      <c r="CH10" s="67"/>
      <c r="CI10" s="67">
        <f t="shared" si="74"/>
        <v>0.8415592525173341</v>
      </c>
      <c r="CJ10" s="68">
        <f>'[1]Crack width graphs'!CD21</f>
        <v>53.652999999999999</v>
      </c>
      <c r="CK10" s="69">
        <f>'[1]Crack width graphs'!CH21</f>
        <v>4831.2127237030672</v>
      </c>
      <c r="CL10" s="69">
        <f t="shared" si="34"/>
        <v>5857.4074488354518</v>
      </c>
      <c r="CM10" s="70">
        <f>'[1]Crack width graphs'!CK21</f>
        <v>0.60014262525604134</v>
      </c>
      <c r="CN10" s="70"/>
      <c r="CO10" s="70">
        <f>'[1]Crack width graphs'!CI21</f>
        <v>0.63647936068191979</v>
      </c>
      <c r="CP10" s="70">
        <f t="shared" si="35"/>
        <v>0.67920416760147673</v>
      </c>
      <c r="CQ10" s="70">
        <f t="shared" si="75"/>
        <v>0.67920416760147673</v>
      </c>
      <c r="CR10" s="71">
        <f t="shared" si="36"/>
        <v>294.80060040036119</v>
      </c>
      <c r="CS10" s="69">
        <f t="shared" si="37"/>
        <v>4268.5029526177404</v>
      </c>
      <c r="CT10" s="69">
        <f t="shared" si="38"/>
        <v>4458.1765258933037</v>
      </c>
      <c r="CU10" s="71">
        <f t="shared" si="39"/>
        <v>5405.1348769787173</v>
      </c>
      <c r="CV10" s="71">
        <f t="shared" si="76"/>
        <v>0.70718234831651006</v>
      </c>
      <c r="CW10" s="147">
        <f t="shared" si="77"/>
        <v>0.65257812584460706</v>
      </c>
      <c r="CX10" s="147">
        <f t="shared" si="78"/>
        <v>0.78539415598534512</v>
      </c>
      <c r="CY10" s="71">
        <f t="shared" si="79"/>
        <v>0.94290979775534667</v>
      </c>
      <c r="CZ10" s="72">
        <f>'[1]Crack width graphs'!CD25</f>
        <v>60.435000000000002</v>
      </c>
      <c r="DA10" s="73">
        <f>'[1]Crack width graphs'!CH25</f>
        <v>5441.901495852886</v>
      </c>
      <c r="DB10" s="73">
        <f t="shared" si="40"/>
        <v>6597.8122224362205</v>
      </c>
      <c r="DC10" s="74">
        <f>'[1]Crack width graphs'!CK25</f>
        <v>0.69956019146007231</v>
      </c>
      <c r="DD10" s="74">
        <f>'[1]Crack width graphs'!CI25</f>
        <v>0.6586586861085707</v>
      </c>
      <c r="DE10" s="75">
        <f t="shared" si="80"/>
        <v>0.69761720460868337</v>
      </c>
      <c r="DF10" s="76">
        <f t="shared" si="41"/>
        <v>332.0648292769431</v>
      </c>
      <c r="DG10" s="76">
        <f t="shared" si="42"/>
        <v>4942.3388690961874</v>
      </c>
      <c r="DH10" s="76">
        <f t="shared" si="43"/>
        <v>5110.7273232527832</v>
      </c>
      <c r="DI10" s="76">
        <f t="shared" si="44"/>
        <v>6196.2935611004168</v>
      </c>
      <c r="DJ10" s="77">
        <f t="shared" si="81"/>
        <v>0.74809708385040863</v>
      </c>
      <c r="DK10" s="77">
        <f t="shared" si="82"/>
        <v>0.79657363466177622</v>
      </c>
      <c r="DL10" s="77">
        <f t="shared" si="83"/>
        <v>0.83083391315477573</v>
      </c>
      <c r="DM10" s="77">
        <f t="shared" si="84"/>
        <v>1.062098179549035</v>
      </c>
      <c r="DN10" s="78">
        <f>'[1]Crack width graphs'!CD28</f>
        <v>66.534999999999997</v>
      </c>
      <c r="DO10" s="79">
        <f>'[1]Crack width graphs'!CH28</f>
        <v>5991.1792177806192</v>
      </c>
      <c r="DP10" s="79">
        <f t="shared" si="45"/>
        <v>7263.7616649258525</v>
      </c>
      <c r="DQ10" s="80">
        <f>'[1]Crack width graphs'!CK28</f>
        <v>0.80140257635200673</v>
      </c>
      <c r="DR10" s="86">
        <f>'[1]Crack width graphs'!CI28</f>
        <v>0.68536896548437465</v>
      </c>
      <c r="DS10" s="80">
        <f t="shared" si="85"/>
        <v>0.72199214880466855</v>
      </c>
      <c r="DT10" s="79">
        <f t="shared" si="46"/>
        <v>365.58175586897335</v>
      </c>
      <c r="DU10" s="79">
        <f t="shared" si="47"/>
        <v>5491.6165910239206</v>
      </c>
      <c r="DV10" s="79">
        <f t="shared" si="48"/>
        <v>5690.3674477184377</v>
      </c>
      <c r="DW10" s="81">
        <f t="shared" si="49"/>
        <v>6899.0546641318433</v>
      </c>
      <c r="DX10" s="31">
        <f t="shared" si="50"/>
        <v>1.1105913827717371</v>
      </c>
    </row>
    <row r="11" spans="1:152" s="1" customFormat="1" x14ac:dyDescent="0.2">
      <c r="A11" s="46" t="s">
        <v>143</v>
      </c>
      <c r="B11" s="6">
        <v>35.75</v>
      </c>
      <c r="C11" s="6">
        <f t="shared" si="51"/>
        <v>26906.086671978148</v>
      </c>
      <c r="D11" s="6">
        <v>50</v>
      </c>
      <c r="E11" s="6">
        <v>25</v>
      </c>
      <c r="F11" s="6">
        <v>25</v>
      </c>
      <c r="G11" s="6">
        <v>11.3</v>
      </c>
      <c r="H11" s="14">
        <f>0.6*B11^0.5</f>
        <v>3.5874782229304194</v>
      </c>
      <c r="I11" s="15">
        <v>3.5000000000000001E-3</v>
      </c>
      <c r="J11" s="7">
        <v>1090.4000000000001</v>
      </c>
      <c r="K11" s="7">
        <v>61940</v>
      </c>
      <c r="L11" s="7">
        <v>510</v>
      </c>
      <c r="M11" s="7">
        <v>2</v>
      </c>
      <c r="N11" s="7">
        <v>2</v>
      </c>
      <c r="O11" s="7">
        <f>L11*M11</f>
        <v>1020</v>
      </c>
      <c r="P11" s="7">
        <v>25.4</v>
      </c>
      <c r="Q11" s="8">
        <f>J11/K11</f>
        <v>1.760413303196642E-2</v>
      </c>
      <c r="R11" s="9">
        <v>400</v>
      </c>
      <c r="S11" s="9">
        <v>200</v>
      </c>
      <c r="T11" s="9">
        <f>R11-D11-0.5*P11</f>
        <v>337.3</v>
      </c>
      <c r="U11" s="9">
        <f>R11-T11</f>
        <v>62.699999999999989</v>
      </c>
      <c r="V11" s="9">
        <f>(S11-2*E11-2*G11-P11)/(N11-1)</f>
        <v>102</v>
      </c>
      <c r="W11" s="47">
        <f>O11/S11/T11</f>
        <v>1.5120071153276014E-2</v>
      </c>
      <c r="X11" s="48">
        <f>MAX(0.85-0.0015*B11,0.67)</f>
        <v>0.79637499999999994</v>
      </c>
      <c r="Y11" s="48">
        <f>MAX(0.97-0.0025*B11,0.67)</f>
        <v>0.88062499999999999</v>
      </c>
      <c r="Z11" s="47">
        <f>X11*Y11*(B11/J11)*(I11/(Q11+I11))</f>
        <v>3.8132858365961548E-3</v>
      </c>
      <c r="AA11" s="49">
        <f>W11/Z11</f>
        <v>3.9651030112058452</v>
      </c>
      <c r="AB11" s="50">
        <f>0.5*K11*I11*(((1+(4*X11*Y11*B11/(W11*I11*K11)))^0.5)-1)</f>
        <v>500.88788080675153</v>
      </c>
      <c r="AC11" s="47">
        <f>AB11/K11</f>
        <v>8.0866625897118433E-3</v>
      </c>
      <c r="AD11" s="49">
        <f>I11/(I11+AC11)*T11</f>
        <v>101.88870098351246</v>
      </c>
      <c r="AE11" s="48" t="str">
        <f>IF(AD11/T11&lt;=(7/(7+2000*Q11)),"Tension","Compression")</f>
        <v>Compression</v>
      </c>
      <c r="AF11" s="49">
        <f>O11*AB11*(T11-Y11*AD11/2)/1000^2</f>
        <v>149.40777929000822</v>
      </c>
      <c r="AG11" s="51">
        <f t="shared" si="12"/>
        <v>2.3020813377706308</v>
      </c>
      <c r="AH11" s="52">
        <f t="shared" si="13"/>
        <v>0.23132548835111744</v>
      </c>
      <c r="AI11" s="51">
        <f t="shared" si="14"/>
        <v>78.026087220831911</v>
      </c>
      <c r="AJ11" s="52">
        <f t="shared" si="15"/>
        <v>1.241829188783075</v>
      </c>
      <c r="AK11" s="52">
        <f>1-AH11/3</f>
        <v>0.92289150388296082</v>
      </c>
      <c r="AL11" s="153"/>
      <c r="AM11" s="53">
        <f t="shared" si="56"/>
        <v>2.8699825783443358</v>
      </c>
      <c r="AN11" s="53">
        <f t="shared" si="57"/>
        <v>19.133217188962234</v>
      </c>
      <c r="AO11" s="54">
        <f t="shared" si="58"/>
        <v>4.0669856459330148E-2</v>
      </c>
      <c r="AP11" s="53">
        <f t="shared" si="59"/>
        <v>70.56780692634895</v>
      </c>
      <c r="AQ11" s="53">
        <f t="shared" si="60"/>
        <v>48.207080148848462</v>
      </c>
      <c r="AR11" s="53">
        <f t="shared" si="61"/>
        <v>80.822583477639455</v>
      </c>
      <c r="AS11" s="53">
        <v>3500</v>
      </c>
      <c r="AT11" s="55">
        <f t="shared" si="62"/>
        <v>51</v>
      </c>
      <c r="AU11" s="56">
        <f t="shared" si="63"/>
        <v>49</v>
      </c>
      <c r="AV11" s="53">
        <f t="shared" si="64"/>
        <v>51</v>
      </c>
      <c r="AW11" s="53">
        <f t="shared" si="65"/>
        <v>62.699999999999989</v>
      </c>
      <c r="AX11" s="53">
        <f t="shared" si="66"/>
        <v>62.699999999999989</v>
      </c>
      <c r="AY11" s="53">
        <f t="shared" si="67"/>
        <v>66.666666666666671</v>
      </c>
      <c r="AZ11" s="53">
        <f t="shared" si="17"/>
        <v>80.822583477639455</v>
      </c>
      <c r="BA11" s="53">
        <f t="shared" si="68"/>
        <v>91.519038699302584</v>
      </c>
      <c r="BB11" s="84">
        <v>4276</v>
      </c>
      <c r="BC11" s="85">
        <v>5375</v>
      </c>
      <c r="BD11" s="59">
        <f t="shared" si="18"/>
        <v>5310.0616112364287</v>
      </c>
      <c r="BE11" s="59">
        <f t="shared" si="19"/>
        <v>6674.8318897090285</v>
      </c>
      <c r="BF11" s="59">
        <f t="shared" si="20"/>
        <v>94.160866032508579</v>
      </c>
      <c r="BG11" s="59">
        <f t="shared" si="21"/>
        <v>104.87155505432732</v>
      </c>
      <c r="BH11" s="60">
        <f>'[1]Crack width graphs'!CS20</f>
        <v>71.78</v>
      </c>
      <c r="BI11" s="61">
        <f>'[1]Crack width graphs'!CW20</f>
        <v>3649.7665966883978</v>
      </c>
      <c r="BJ11" s="61">
        <f t="shared" si="22"/>
        <v>226.06654299887938</v>
      </c>
      <c r="BK11" s="61">
        <f t="shared" si="23"/>
        <v>4532.3866920131177</v>
      </c>
      <c r="BL11" s="62">
        <f>'[1]Crack width graphs'!CZ20</f>
        <v>0.40386893060522044</v>
      </c>
      <c r="BM11" s="62">
        <f>'[1]Crack width graphs'!CX20</f>
        <v>0.55125274440406169</v>
      </c>
      <c r="BN11" s="62">
        <f t="shared" si="69"/>
        <v>0.57845072718841528</v>
      </c>
      <c r="BO11" s="61">
        <f t="shared" si="24"/>
        <v>3406.8204841280558</v>
      </c>
      <c r="BP11" s="61">
        <f t="shared" si="25"/>
        <v>3498.0106895011595</v>
      </c>
      <c r="BQ11" s="61">
        <f t="shared" si="26"/>
        <v>4343.9317768977498</v>
      </c>
      <c r="BR11" s="63">
        <f t="shared" si="70"/>
        <v>0.58611072282907584</v>
      </c>
      <c r="BS11" s="63">
        <f t="shared" si="71"/>
        <v>0.56174046185518256</v>
      </c>
      <c r="BT11" s="63">
        <f t="shared" si="72"/>
        <v>0.66367947690648421</v>
      </c>
      <c r="BU11" s="63">
        <f t="shared" si="27"/>
        <v>0.7326384035363448</v>
      </c>
      <c r="BV11" s="64">
        <f>'[1]Crack width graphs'!CS24</f>
        <v>84.064999999999998</v>
      </c>
      <c r="BW11" s="65">
        <f>'[1]Crack width graphs'!CW24</f>
        <v>4274.4166752662331</v>
      </c>
      <c r="BX11" s="65">
        <f t="shared" si="28"/>
        <v>5308.0953923667148</v>
      </c>
      <c r="BY11" s="66">
        <f>'[1]Crack width graphs'!CZ24</f>
        <v>0.50453745898558078</v>
      </c>
      <c r="BZ11" s="66">
        <f>'[1]Crack width graphs'!CX24</f>
        <v>0.58801983038901073</v>
      </c>
      <c r="CA11" s="66">
        <f t="shared" si="29"/>
        <v>0.61261478549575155</v>
      </c>
      <c r="CB11" s="67">
        <f t="shared" si="30"/>
        <v>264.75736886599049</v>
      </c>
      <c r="CC11" s="65">
        <f t="shared" si="31"/>
        <v>4066.9739588018138</v>
      </c>
      <c r="CD11" s="65">
        <f t="shared" si="32"/>
        <v>4144.8379086225641</v>
      </c>
      <c r="CE11" s="65">
        <f t="shared" si="33"/>
        <v>5147.180697702096</v>
      </c>
      <c r="CF11" s="67">
        <f t="shared" si="73"/>
        <v>0.64352097443524836</v>
      </c>
      <c r="CG11" s="67"/>
      <c r="CH11" s="67"/>
      <c r="CI11" s="67">
        <f t="shared" si="74"/>
        <v>0.85802796591366437</v>
      </c>
      <c r="CJ11" s="68">
        <f>'[1]Crack width graphs'!CS27</f>
        <v>92.5</v>
      </c>
      <c r="CK11" s="69">
        <f>'[1]Crack width graphs'!CW27</f>
        <v>4703.3074699592762</v>
      </c>
      <c r="CL11" s="69">
        <f t="shared" si="34"/>
        <v>5840.7045000169046</v>
      </c>
      <c r="CM11" s="70">
        <f>'[1]Crack width graphs'!CZ27</f>
        <v>0.59552539662686754</v>
      </c>
      <c r="CN11" s="70"/>
      <c r="CO11" s="70">
        <f>'[1]Crack width graphs'!CX27</f>
        <v>0.63077188631093106</v>
      </c>
      <c r="CP11" s="70">
        <f t="shared" si="35"/>
        <v>0.65465805872382754</v>
      </c>
      <c r="CQ11" s="70">
        <f t="shared" si="75"/>
        <v>0.65465805872382754</v>
      </c>
      <c r="CR11" s="71">
        <f t="shared" si="36"/>
        <v>291.32286468927759</v>
      </c>
      <c r="CS11" s="69">
        <f t="shared" si="37"/>
        <v>4514.7812866124514</v>
      </c>
      <c r="CT11" s="69">
        <f t="shared" si="38"/>
        <v>4585.544885981979</v>
      </c>
      <c r="CU11" s="71">
        <f t="shared" si="39"/>
        <v>5694.4634858873787</v>
      </c>
      <c r="CV11" s="71">
        <f t="shared" si="76"/>
        <v>0.70809124053126105</v>
      </c>
      <c r="CW11" s="147">
        <f t="shared" si="77"/>
        <v>0.69036187567275353</v>
      </c>
      <c r="CX11" s="147">
        <f t="shared" si="78"/>
        <v>0.80180349175235677</v>
      </c>
      <c r="CY11" s="71">
        <f t="shared" si="79"/>
        <v>0.94412165404168147</v>
      </c>
      <c r="CZ11" s="72">
        <f>'[1]Crack width graphs'!CS31</f>
        <v>105.77800000000001</v>
      </c>
      <c r="DA11" s="73">
        <f>'[1]Crack width graphs'!CW31</f>
        <v>5378.4481898092145</v>
      </c>
      <c r="DB11" s="73">
        <f t="shared" si="40"/>
        <v>6679.1139524625751</v>
      </c>
      <c r="DC11" s="74">
        <f>'[1]Crack width graphs'!CZ31</f>
        <v>0.69843060357173381</v>
      </c>
      <c r="DD11" s="74">
        <f>'[1]Crack width graphs'!CX31</f>
        <v>0.64690675148507426</v>
      </c>
      <c r="DE11" s="75">
        <f t="shared" si="80"/>
        <v>0.66822751636756916</v>
      </c>
      <c r="DF11" s="76">
        <f t="shared" si="41"/>
        <v>333.14108087678272</v>
      </c>
      <c r="DG11" s="76">
        <f t="shared" si="42"/>
        <v>5213.5871415800802</v>
      </c>
      <c r="DH11" s="76">
        <f t="shared" si="43"/>
        <v>5275.4679952706529</v>
      </c>
      <c r="DI11" s="76">
        <f t="shared" si="44"/>
        <v>6551.2301410180298</v>
      </c>
      <c r="DJ11" s="77">
        <f t="shared" si="81"/>
        <v>0.79423101743048619</v>
      </c>
      <c r="DK11" s="77">
        <f t="shared" si="82"/>
        <v>0.80973486746935941</v>
      </c>
      <c r="DL11" s="77">
        <f t="shared" si="83"/>
        <v>0.89934342720579985</v>
      </c>
      <c r="DM11" s="77">
        <f t="shared" si="84"/>
        <v>1.0796464899591458</v>
      </c>
      <c r="DN11" s="78">
        <f>'[1]Crack width graphs'!CS35</f>
        <v>117.255</v>
      </c>
      <c r="DO11" s="79">
        <f>'[1]Crack width graphs'!CW35</f>
        <v>5962.0142420548646</v>
      </c>
      <c r="DP11" s="79">
        <f t="shared" si="45"/>
        <v>7403.8033097241323</v>
      </c>
      <c r="DQ11" s="80">
        <f>'[1]Crack width graphs'!CZ35</f>
        <v>0.80283397707861937</v>
      </c>
      <c r="DR11" s="86">
        <f>'[1]Crack width graphs'!CX35</f>
        <v>0.67082331325778388</v>
      </c>
      <c r="DS11" s="80">
        <f t="shared" si="85"/>
        <v>0.69070414116650369</v>
      </c>
      <c r="DT11" s="79">
        <f t="shared" si="46"/>
        <v>369.2871621528783</v>
      </c>
      <c r="DU11" s="79">
        <f t="shared" si="47"/>
        <v>5797.1531938257313</v>
      </c>
      <c r="DV11" s="79">
        <f t="shared" si="48"/>
        <v>5869.1138197453683</v>
      </c>
      <c r="DW11" s="81">
        <f t="shared" si="49"/>
        <v>7288.436853649926</v>
      </c>
      <c r="DX11" s="31">
        <f t="shared" si="50"/>
        <v>1.17814059205125</v>
      </c>
    </row>
    <row r="12" spans="1:152" x14ac:dyDescent="0.2">
      <c r="A12" s="46" t="s">
        <v>144</v>
      </c>
      <c r="B12" s="6">
        <v>35.75</v>
      </c>
      <c r="C12" s="6">
        <f t="shared" si="51"/>
        <v>26906.086671978148</v>
      </c>
      <c r="D12" s="6">
        <v>38</v>
      </c>
      <c r="E12" s="6">
        <v>25</v>
      </c>
      <c r="F12" s="6">
        <v>25</v>
      </c>
      <c r="G12" s="6">
        <v>11.3</v>
      </c>
      <c r="H12" s="14">
        <f>0.6*B12^0.5</f>
        <v>3.5874782229304194</v>
      </c>
      <c r="I12" s="15">
        <v>3.5000000000000001E-3</v>
      </c>
      <c r="J12" s="7">
        <v>1052.2</v>
      </c>
      <c r="K12" s="7">
        <v>61020</v>
      </c>
      <c r="L12" s="7">
        <v>284</v>
      </c>
      <c r="M12" s="7">
        <v>3</v>
      </c>
      <c r="N12" s="7">
        <v>3</v>
      </c>
      <c r="O12" s="7">
        <f>L12*M12</f>
        <v>852</v>
      </c>
      <c r="P12" s="7">
        <v>19.100000000000001</v>
      </c>
      <c r="Q12" s="8">
        <f>J12/K12</f>
        <v>1.7243526712553262E-2</v>
      </c>
      <c r="R12" s="9">
        <v>400</v>
      </c>
      <c r="S12" s="9">
        <v>200</v>
      </c>
      <c r="T12" s="9">
        <f>R12-D12-0.5*P12</f>
        <v>352.45</v>
      </c>
      <c r="U12" s="9">
        <f>R12-T12</f>
        <v>47.550000000000011</v>
      </c>
      <c r="V12" s="9">
        <f>(S12-2*E12-2*G12-P12)/(N12-1)</f>
        <v>54.150000000000006</v>
      </c>
      <c r="W12" s="47">
        <f>O12/S12/T12</f>
        <v>1.2086820825649028E-2</v>
      </c>
      <c r="X12" s="48">
        <f>MAX(0.85-0.0015*B12,0.67)</f>
        <v>0.79637499999999994</v>
      </c>
      <c r="Y12" s="48">
        <f>MAX(0.97-0.0025*B12,0.67)</f>
        <v>0.88062499999999999</v>
      </c>
      <c r="Z12" s="47">
        <f>X12*Y12*(B12/J12)*(I12/(Q12+I12))</f>
        <v>4.0204237201584983E-3</v>
      </c>
      <c r="AA12" s="49">
        <f>W12/Z12</f>
        <v>3.0063549682699926</v>
      </c>
      <c r="AB12" s="50">
        <f>0.5*K12*I12*(((1+(4*X12*Y12*B12/(W12*I12*K12)))^0.5)-1)</f>
        <v>567.31612808690284</v>
      </c>
      <c r="AC12" s="47">
        <f>AB12/K12</f>
        <v>9.2972161272845428E-3</v>
      </c>
      <c r="AD12" s="49">
        <f>I12/(I12+AC12)*T12</f>
        <v>96.394011613973888</v>
      </c>
      <c r="AE12" s="48" t="str">
        <f>IF(AD12/T12&lt;=(7/(7+2000*Q12)),"Tension","Compression")</f>
        <v>Compression</v>
      </c>
      <c r="AF12" s="49">
        <f>O12*AB12*(T12-Y12*AD12/2)/1000^2</f>
        <v>149.84268323185614</v>
      </c>
      <c r="AG12" s="51">
        <f t="shared" si="12"/>
        <v>2.2678883311392299</v>
      </c>
      <c r="AH12" s="52">
        <f t="shared" si="13"/>
        <v>0.20833091279777907</v>
      </c>
      <c r="AI12" s="51">
        <f t="shared" si="14"/>
        <v>73.426230215577235</v>
      </c>
      <c r="AJ12" s="52">
        <f t="shared" si="15"/>
        <v>1.1704155887390444</v>
      </c>
      <c r="AK12" s="52">
        <f>1-AH12/3</f>
        <v>0.93055636240074036</v>
      </c>
      <c r="AL12" s="153"/>
      <c r="AM12" s="53">
        <f t="shared" si="56"/>
        <v>2.8699825783443358</v>
      </c>
      <c r="AN12" s="53">
        <f t="shared" si="57"/>
        <v>19.133217188962234</v>
      </c>
      <c r="AO12" s="54">
        <f t="shared" si="58"/>
        <v>4.4794952681388008E-2</v>
      </c>
      <c r="AP12" s="53">
        <f t="shared" si="59"/>
        <v>64.06932938979962</v>
      </c>
      <c r="AQ12" s="53">
        <f t="shared" si="60"/>
        <v>54.7769940140684</v>
      </c>
      <c r="AR12" s="53">
        <f t="shared" si="61"/>
        <v>54.717987216271041</v>
      </c>
      <c r="AS12" s="53">
        <v>3500</v>
      </c>
      <c r="AT12" s="55">
        <f t="shared" si="62"/>
        <v>27.075000000000003</v>
      </c>
      <c r="AU12" s="56">
        <f t="shared" si="63"/>
        <v>45.849999999999994</v>
      </c>
      <c r="AV12" s="53">
        <f t="shared" si="64"/>
        <v>45.849999999999994</v>
      </c>
      <c r="AW12" s="53">
        <f t="shared" si="65"/>
        <v>47.550000000000011</v>
      </c>
      <c r="AX12" s="53">
        <f t="shared" si="66"/>
        <v>47.550000000000011</v>
      </c>
      <c r="AY12" s="53">
        <f t="shared" si="67"/>
        <v>50</v>
      </c>
      <c r="AZ12" s="53">
        <f t="shared" si="17"/>
        <v>66.054712171048024</v>
      </c>
      <c r="BA12" s="53">
        <f t="shared" si="68"/>
        <v>69.000018115939653</v>
      </c>
      <c r="BB12" s="84">
        <v>3072</v>
      </c>
      <c r="BC12" s="85">
        <v>3943</v>
      </c>
      <c r="BD12" s="59">
        <f t="shared" si="18"/>
        <v>3595.5166886063444</v>
      </c>
      <c r="BE12" s="59">
        <f t="shared" si="19"/>
        <v>4614.9486663980524</v>
      </c>
      <c r="BF12" s="59">
        <f t="shared" si="20"/>
        <v>139.0620718252888</v>
      </c>
      <c r="BG12" s="59">
        <f t="shared" si="21"/>
        <v>151.68099378802992</v>
      </c>
      <c r="BH12" s="60">
        <f>'[1]Crack width graphs'!DH13</f>
        <v>47.863</v>
      </c>
      <c r="BI12" s="61">
        <f>'[1]Crack width graphs'!DL13</f>
        <v>2807.0355990359576</v>
      </c>
      <c r="BJ12" s="61">
        <f t="shared" si="22"/>
        <v>171.28531225317411</v>
      </c>
      <c r="BK12" s="61">
        <f t="shared" si="23"/>
        <v>3285.3982232571266</v>
      </c>
      <c r="BL12" s="62">
        <f>'[1]Crack width graphs'!DO13</f>
        <v>0.40402746123271815</v>
      </c>
      <c r="BM12" s="62">
        <f>'[1]Crack width graphs'!DM13</f>
        <v>1.1237320235162629</v>
      </c>
      <c r="BN12" s="62">
        <f t="shared" si="69"/>
        <v>1.2089818791934654</v>
      </c>
      <c r="BO12" s="61">
        <f t="shared" si="24"/>
        <v>2471.2546539596333</v>
      </c>
      <c r="BP12" s="61">
        <f t="shared" si="25"/>
        <v>2546.4297856273874</v>
      </c>
      <c r="BQ12" s="61">
        <f t="shared" si="26"/>
        <v>2980.3811167277172</v>
      </c>
      <c r="BR12" s="63">
        <f t="shared" si="70"/>
        <v>0.3472256544072353</v>
      </c>
      <c r="BS12" s="63">
        <f t="shared" si="71"/>
        <v>0.31498914692076169</v>
      </c>
      <c r="BT12" s="63">
        <f t="shared" si="72"/>
        <v>0.36270805907650827</v>
      </c>
      <c r="BU12" s="63">
        <f t="shared" si="27"/>
        <v>0.35954075596108609</v>
      </c>
      <c r="BV12" s="64">
        <f>'[1]Crack width graphs'!DH16</f>
        <v>52.44</v>
      </c>
      <c r="BW12" s="65">
        <f>'[1]Crack width graphs'!DL16</f>
        <v>3075.4642795780796</v>
      </c>
      <c r="BX12" s="65">
        <f t="shared" si="28"/>
        <v>3599.5713354282789</v>
      </c>
      <c r="BY12" s="66">
        <f>'[1]Crack width graphs'!DO16</f>
        <v>0.49748514599353078</v>
      </c>
      <c r="BZ12" s="66">
        <f>'[1]Crack width graphs'!DM16</f>
        <v>1.2629007582883778</v>
      </c>
      <c r="CA12" s="66">
        <f t="shared" si="29"/>
        <v>1.349771033621574</v>
      </c>
      <c r="CB12" s="67">
        <f t="shared" si="30"/>
        <v>187.66483033985443</v>
      </c>
      <c r="CC12" s="65">
        <f t="shared" si="31"/>
        <v>2768.9905310237682</v>
      </c>
      <c r="CD12" s="65">
        <f t="shared" si="32"/>
        <v>2837.6043244450825</v>
      </c>
      <c r="CE12" s="65">
        <f t="shared" si="33"/>
        <v>3321.1763360038494</v>
      </c>
      <c r="CF12" s="67">
        <f t="shared" si="73"/>
        <v>0.35665297275130486</v>
      </c>
      <c r="CG12" s="67"/>
      <c r="CH12" s="67"/>
      <c r="CI12" s="67">
        <f t="shared" si="74"/>
        <v>0.39392259663204049</v>
      </c>
      <c r="CJ12" s="68">
        <f>'[1]Crack width graphs'!DH19</f>
        <v>61.351999999999997</v>
      </c>
      <c r="CK12" s="69">
        <f>'[1]Crack width graphs'!DL19</f>
        <v>3598.1289946734237</v>
      </c>
      <c r="CL12" s="69">
        <f t="shared" si="34"/>
        <v>4211.3062656597212</v>
      </c>
      <c r="CM12" s="70">
        <f>'[1]Crack width graphs'!DO19</f>
        <v>0.59697281186752704</v>
      </c>
      <c r="CN12" s="70"/>
      <c r="CO12" s="70">
        <f>'[1]Crack width graphs'!DM19</f>
        <v>1.2953216268002226</v>
      </c>
      <c r="CP12" s="70">
        <f t="shared" si="35"/>
        <v>1.3707258472747339</v>
      </c>
      <c r="CQ12" s="70">
        <f t="shared" si="75"/>
        <v>1.3707258472747339</v>
      </c>
      <c r="CR12" s="71">
        <f t="shared" si="36"/>
        <v>219.55783125497231</v>
      </c>
      <c r="CS12" s="69">
        <f t="shared" si="37"/>
        <v>3336.1736651945462</v>
      </c>
      <c r="CT12" s="69">
        <f t="shared" si="38"/>
        <v>3394.820609499764</v>
      </c>
      <c r="CU12" s="71">
        <f t="shared" si="39"/>
        <v>3973.3509623311079</v>
      </c>
      <c r="CV12" s="71">
        <f t="shared" si="76"/>
        <v>0.41726493486342603</v>
      </c>
      <c r="CW12" s="147">
        <f t="shared" si="77"/>
        <v>0.39368783125700701</v>
      </c>
      <c r="CX12" s="147">
        <f t="shared" si="78"/>
        <v>0.43587031293343642</v>
      </c>
      <c r="CY12" s="71">
        <f t="shared" si="79"/>
        <v>0.46086840481634156</v>
      </c>
      <c r="CZ12" s="72">
        <f>'[1]Crack width graphs'!DH21</f>
        <v>67.185000000000002</v>
      </c>
      <c r="DA12" s="73">
        <f>'[1]Crack width graphs'!DL21</f>
        <v>3940.2186808438837</v>
      </c>
      <c r="DB12" s="73">
        <f t="shared" si="40"/>
        <v>4611.6933671004754</v>
      </c>
      <c r="DC12" s="74">
        <f>'[1]Crack width graphs'!DO21</f>
        <v>0.69934789299894251</v>
      </c>
      <c r="DD12" s="74">
        <f>'[1]Crack width graphs'!DM21</f>
        <v>1.3857112354644023</v>
      </c>
      <c r="DE12" s="75">
        <f t="shared" si="80"/>
        <v>1.4590034376222516</v>
      </c>
      <c r="DF12" s="76">
        <f t="shared" si="41"/>
        <v>240.4321439050938</v>
      </c>
      <c r="DG12" s="76">
        <f t="shared" si="42"/>
        <v>3701.0063064420365</v>
      </c>
      <c r="DH12" s="76">
        <f t="shared" si="43"/>
        <v>3754.5615245266345</v>
      </c>
      <c r="DI12" s="76">
        <f t="shared" si="44"/>
        <v>4394.3973371858046</v>
      </c>
      <c r="DJ12" s="77">
        <f t="shared" si="81"/>
        <v>0.4354059769095423</v>
      </c>
      <c r="DK12" s="77">
        <f t="shared" si="82"/>
        <v>0.45693611697742981</v>
      </c>
      <c r="DL12" s="77">
        <f t="shared" si="83"/>
        <v>0.45482024381168629</v>
      </c>
      <c r="DM12" s="77">
        <f t="shared" si="84"/>
        <v>0.50468515741273146</v>
      </c>
      <c r="DN12" s="78">
        <f>'[1]Crack width graphs'!DH24</f>
        <v>71.2423</v>
      </c>
      <c r="DO12" s="79">
        <f>'[1]Crack width graphs'!DL24</f>
        <v>4178.1683608883559</v>
      </c>
      <c r="DP12" s="79">
        <f t="shared" si="45"/>
        <v>4890.1933819599935</v>
      </c>
      <c r="DQ12" s="80">
        <f>'[1]Crack width graphs'!DO24</f>
        <v>0.79588845242049389</v>
      </c>
      <c r="DR12" s="86">
        <f>'[1]Crack width graphs'!DM24</f>
        <v>1.4871886444712978</v>
      </c>
      <c r="DS12" s="80">
        <f t="shared" si="85"/>
        <v>1.5611456410674587</v>
      </c>
      <c r="DT12" s="79">
        <f t="shared" si="46"/>
        <v>254.95183338140748</v>
      </c>
      <c r="DU12" s="79">
        <f t="shared" si="47"/>
        <v>3938.9559864865087</v>
      </c>
      <c r="DV12" s="79">
        <f t="shared" si="48"/>
        <v>4003.0845125682654</v>
      </c>
      <c r="DW12" s="81">
        <f t="shared" si="49"/>
        <v>4685.2725165497368</v>
      </c>
      <c r="DX12" s="31">
        <f t="shared" si="50"/>
        <v>0.51273736333062914</v>
      </c>
    </row>
    <row r="13" spans="1:152" s="1" customFormat="1" x14ac:dyDescent="0.2">
      <c r="A13" s="46" t="s">
        <v>145</v>
      </c>
      <c r="B13" s="6">
        <v>35.75</v>
      </c>
      <c r="C13" s="6">
        <f t="shared" si="51"/>
        <v>26906.086671978148</v>
      </c>
      <c r="D13" s="6">
        <v>50</v>
      </c>
      <c r="E13" s="6">
        <v>25</v>
      </c>
      <c r="F13" s="6">
        <v>25</v>
      </c>
      <c r="G13" s="6">
        <v>11.3</v>
      </c>
      <c r="H13" s="14">
        <f>0.6*B13^0.5</f>
        <v>3.5874782229304194</v>
      </c>
      <c r="I13" s="15">
        <v>3.5000000000000001E-3</v>
      </c>
      <c r="J13" s="7">
        <v>1052.2</v>
      </c>
      <c r="K13" s="7">
        <v>61020</v>
      </c>
      <c r="L13" s="7">
        <v>284</v>
      </c>
      <c r="M13" s="7">
        <v>3</v>
      </c>
      <c r="N13" s="7">
        <v>3</v>
      </c>
      <c r="O13" s="7">
        <f>L13*M13</f>
        <v>852</v>
      </c>
      <c r="P13" s="7">
        <v>19.100000000000001</v>
      </c>
      <c r="Q13" s="8">
        <f>J13/K13</f>
        <v>1.7243526712553262E-2</v>
      </c>
      <c r="R13" s="9">
        <v>400</v>
      </c>
      <c r="S13" s="9">
        <v>200</v>
      </c>
      <c r="T13" s="9">
        <f>R13-D13-0.5*P13</f>
        <v>340.45</v>
      </c>
      <c r="U13" s="9">
        <f>R13-T13</f>
        <v>59.550000000000011</v>
      </c>
      <c r="V13" s="9">
        <f>(S13-2*E13-2*G13-P13)/(N13-1)</f>
        <v>54.150000000000006</v>
      </c>
      <c r="W13" s="47">
        <f>O13/S13/T13</f>
        <v>1.2512850638860332E-2</v>
      </c>
      <c r="X13" s="48">
        <f>MAX(0.85-0.0015*B13,0.67)</f>
        <v>0.79637499999999994</v>
      </c>
      <c r="Y13" s="48">
        <f>MAX(0.97-0.0025*B13,0.67)</f>
        <v>0.88062499999999999</v>
      </c>
      <c r="Z13" s="47">
        <f>X13*Y13*(B13/J13)*(I13/(Q13+I13))</f>
        <v>4.0204237201584983E-3</v>
      </c>
      <c r="AA13" s="49">
        <f>W13/Z13</f>
        <v>3.112321364566776</v>
      </c>
      <c r="AB13" s="50">
        <f>0.5*K13*I13*(((1+(4*X13*Y13*B13/(W13*I13*K13)))^0.5)-1)</f>
        <v>556.03399786742739</v>
      </c>
      <c r="AC13" s="47">
        <f>AB13/K13</f>
        <v>9.1123237933042837E-3</v>
      </c>
      <c r="AD13" s="49">
        <f>I13/(I13+AC13)*T13</f>
        <v>94.477038452865557</v>
      </c>
      <c r="AE13" s="48" t="str">
        <f>IF(AD13/T13&lt;=(7/(7+2000*Q13)),"Tension","Compression")</f>
        <v>Compression</v>
      </c>
      <c r="AF13" s="49">
        <f>O13*AB13*(T13-Y13*AD13/2)/1000^2</f>
        <v>141.57776204277127</v>
      </c>
      <c r="AG13" s="51">
        <f t="shared" si="12"/>
        <v>2.2678883311392299</v>
      </c>
      <c r="AH13" s="52">
        <f t="shared" si="13"/>
        <v>0.21154055581962874</v>
      </c>
      <c r="AI13" s="51">
        <f t="shared" si="14"/>
        <v>72.018982228792609</v>
      </c>
      <c r="AJ13" s="52">
        <f t="shared" si="15"/>
        <v>1.2218447051851378</v>
      </c>
      <c r="AK13" s="52">
        <f>1-AH13/3</f>
        <v>0.92948648139345713</v>
      </c>
      <c r="AL13" s="153"/>
      <c r="AM13" s="53">
        <f t="shared" si="56"/>
        <v>2.8699825783443358</v>
      </c>
      <c r="AN13" s="53">
        <f t="shared" si="57"/>
        <v>19.133217188962234</v>
      </c>
      <c r="AO13" s="54">
        <f t="shared" si="58"/>
        <v>3.5768261964735509E-2</v>
      </c>
      <c r="AP13" s="53">
        <f t="shared" si="59"/>
        <v>80.238245324133914</v>
      </c>
      <c r="AQ13" s="53">
        <f t="shared" si="60"/>
        <v>56.773017460565264</v>
      </c>
      <c r="AR13" s="53">
        <f t="shared" si="61"/>
        <v>65.416038744332425</v>
      </c>
      <c r="AS13" s="53">
        <v>3500</v>
      </c>
      <c r="AT13" s="55">
        <f t="shared" si="62"/>
        <v>27.075000000000003</v>
      </c>
      <c r="AU13" s="56">
        <f t="shared" si="63"/>
        <v>45.849999999999994</v>
      </c>
      <c r="AV13" s="53">
        <f t="shared" si="64"/>
        <v>45.849999999999994</v>
      </c>
      <c r="AW13" s="53">
        <f t="shared" si="65"/>
        <v>59.550000000000011</v>
      </c>
      <c r="AX13" s="53">
        <f t="shared" si="66"/>
        <v>59.550000000000011</v>
      </c>
      <c r="AY13" s="53">
        <f t="shared" si="67"/>
        <v>50</v>
      </c>
      <c r="AZ13" s="53">
        <f t="shared" si="17"/>
        <v>75.156004417478186</v>
      </c>
      <c r="BA13" s="53">
        <f t="shared" si="68"/>
        <v>77.757330844107557</v>
      </c>
      <c r="BB13" s="84">
        <v>3258</v>
      </c>
      <c r="BC13" s="85">
        <v>4413</v>
      </c>
      <c r="BD13" s="59">
        <f t="shared" si="18"/>
        <v>3980.7700494931787</v>
      </c>
      <c r="BE13" s="59">
        <f t="shared" si="19"/>
        <v>5392.0006839820126</v>
      </c>
      <c r="BF13" s="59">
        <f t="shared" si="20"/>
        <v>125.6038389013851</v>
      </c>
      <c r="BG13" s="59">
        <f t="shared" si="21"/>
        <v>129.82194198889593</v>
      </c>
      <c r="BH13" s="60">
        <f>'[1]Crack width graphs'!DW13</f>
        <v>45.152000000000001</v>
      </c>
      <c r="BI13" s="61">
        <f>'[1]Crack width graphs'!EA13</f>
        <v>2744.5350268000802</v>
      </c>
      <c r="BJ13" s="61">
        <f t="shared" si="22"/>
        <v>167.47152733534088</v>
      </c>
      <c r="BK13" s="61">
        <f t="shared" si="23"/>
        <v>3353.3955906908282</v>
      </c>
      <c r="BL13" s="62">
        <f>'[1]Crack width graphs'!ED13</f>
        <v>0.39709952918516978</v>
      </c>
      <c r="BM13" s="62">
        <f>'[1]Crack width graphs'!EB13</f>
        <v>0.90510787921359304</v>
      </c>
      <c r="BN13" s="62">
        <f t="shared" si="69"/>
        <v>0.97822799536233218</v>
      </c>
      <c r="BO13" s="61">
        <f t="shared" si="24"/>
        <v>2298.7656648221528</v>
      </c>
      <c r="BP13" s="61">
        <f t="shared" si="25"/>
        <v>2452.7940035018833</v>
      </c>
      <c r="BQ13" s="61">
        <f t="shared" si="26"/>
        <v>2996.9333660886323</v>
      </c>
      <c r="BR13" s="63">
        <f t="shared" si="70"/>
        <v>0.40324450212401886</v>
      </c>
      <c r="BS13" s="63">
        <f t="shared" si="71"/>
        <v>0.36038005968103204</v>
      </c>
      <c r="BT13" s="63">
        <f t="shared" si="72"/>
        <v>0.41720174463442916</v>
      </c>
      <c r="BU13" s="63">
        <f t="shared" si="27"/>
        <v>0.43873171177140946</v>
      </c>
      <c r="BV13" s="64">
        <f>'[1]Crack width graphs'!DW17</f>
        <v>53.612000000000002</v>
      </c>
      <c r="BW13" s="65">
        <f>'[1]Crack width graphs'!EA17</f>
        <v>3258.7706382177071</v>
      </c>
      <c r="BX13" s="65">
        <f t="shared" si="28"/>
        <v>3981.7116497190977</v>
      </c>
      <c r="BY13" s="66">
        <f>'[1]Crack width graphs'!ED17</f>
        <v>0.49606895030516596</v>
      </c>
      <c r="BZ13" s="66">
        <f>'[1]Crack width graphs'!EB17</f>
        <v>0.95226539240206676</v>
      </c>
      <c r="CA13" s="66">
        <f t="shared" si="29"/>
        <v>1.0162400664342937</v>
      </c>
      <c r="CB13" s="67">
        <f t="shared" si="30"/>
        <v>198.85018434404446</v>
      </c>
      <c r="CC13" s="65">
        <f t="shared" si="31"/>
        <v>2883.3439010687966</v>
      </c>
      <c r="CD13" s="65">
        <f t="shared" si="32"/>
        <v>3013.0664920571426</v>
      </c>
      <c r="CE13" s="65">
        <f t="shared" si="33"/>
        <v>3681.4993396907767</v>
      </c>
      <c r="CF13" s="67">
        <f t="shared" si="73"/>
        <v>0.44887430750311935</v>
      </c>
      <c r="CG13" s="67"/>
      <c r="CH13" s="67"/>
      <c r="CI13" s="67">
        <f t="shared" si="74"/>
        <v>0.52093560709356856</v>
      </c>
      <c r="CJ13" s="68">
        <f>'[1]Crack width graphs'!DW21</f>
        <v>63.896000000000001</v>
      </c>
      <c r="CK13" s="69">
        <f>'[1]Crack width graphs'!EA21</f>
        <v>3883.8769062814035</v>
      </c>
      <c r="CL13" s="69">
        <f t="shared" si="34"/>
        <v>4745.4944335307664</v>
      </c>
      <c r="CM13" s="70">
        <f>'[1]Crack width graphs'!ED21</f>
        <v>0.6048131290666432</v>
      </c>
      <c r="CN13" s="70"/>
      <c r="CO13" s="70">
        <f>'[1]Crack width graphs'!EB21</f>
        <v>0.97414925823284038</v>
      </c>
      <c r="CP13" s="70">
        <f t="shared" si="35"/>
        <v>1.0284734390384422</v>
      </c>
      <c r="CQ13" s="70">
        <f t="shared" si="75"/>
        <v>1.0284734390384422</v>
      </c>
      <c r="CR13" s="71">
        <f t="shared" si="36"/>
        <v>236.99416882129123</v>
      </c>
      <c r="CS13" s="69">
        <f t="shared" si="37"/>
        <v>3568.8747428904653</v>
      </c>
      <c r="CT13" s="69">
        <f t="shared" si="38"/>
        <v>3677.7186071083697</v>
      </c>
      <c r="CU13" s="71">
        <f t="shared" si="39"/>
        <v>4493.6010072562212</v>
      </c>
      <c r="CV13" s="71">
        <f t="shared" si="76"/>
        <v>0.53497860091433458</v>
      </c>
      <c r="CW13" s="147">
        <f t="shared" si="77"/>
        <v>0.50658164572759956</v>
      </c>
      <c r="CX13" s="147">
        <f t="shared" si="78"/>
        <v>0.55349547103038388</v>
      </c>
      <c r="CY13" s="71">
        <f t="shared" si="79"/>
        <v>0.62086289544972495</v>
      </c>
      <c r="CZ13" s="72">
        <f>'[1]Crack width graphs'!DW25</f>
        <v>72.632999999999996</v>
      </c>
      <c r="DA13" s="73">
        <f>'[1]Crack width graphs'!EA25</f>
        <v>4414.9497829901266</v>
      </c>
      <c r="DB13" s="73">
        <f t="shared" si="40"/>
        <v>5394.3830160047592</v>
      </c>
      <c r="DC13" s="74">
        <f>'[1]Crack width graphs'!ED25</f>
        <v>0.70256070548145422</v>
      </c>
      <c r="DD13" s="74">
        <f>'[1]Crack width graphs'!EB25</f>
        <v>0.99546922635483515</v>
      </c>
      <c r="DE13" s="75">
        <f t="shared" si="80"/>
        <v>1.0439792705222608</v>
      </c>
      <c r="DF13" s="76">
        <f t="shared" si="41"/>
        <v>269.40023575805753</v>
      </c>
      <c r="DG13" s="76">
        <f t="shared" si="42"/>
        <v>4137.8391276127168</v>
      </c>
      <c r="DH13" s="76">
        <f t="shared" si="43"/>
        <v>4233.5901987245697</v>
      </c>
      <c r="DI13" s="76">
        <f t="shared" si="44"/>
        <v>5172.7897682353105</v>
      </c>
      <c r="DJ13" s="77">
        <f t="shared" si="81"/>
        <v>0.58314931600826847</v>
      </c>
      <c r="DK13" s="77">
        <f t="shared" si="82"/>
        <v>0.60813041067063445</v>
      </c>
      <c r="DL13" s="77">
        <f t="shared" si="83"/>
        <v>0.60333348809353127</v>
      </c>
      <c r="DM13" s="77">
        <f t="shared" si="84"/>
        <v>0.70575833675347222</v>
      </c>
      <c r="DN13" s="78">
        <f>'[1]Crack width graphs'!DW28</f>
        <v>79.584999999999994</v>
      </c>
      <c r="DO13" s="79">
        <f>'[1]Crack width graphs'!EA28</f>
        <v>4837.5225927508054</v>
      </c>
      <c r="DP13" s="79">
        <f t="shared" si="45"/>
        <v>5910.7013661660512</v>
      </c>
      <c r="DQ13" s="80">
        <f>'[1]Crack width graphs'!ED28</f>
        <v>0.80030828189626524</v>
      </c>
      <c r="DR13" s="86">
        <f>'[1]Crack width graphs'!EB28</f>
        <v>1.0349135092242994</v>
      </c>
      <c r="DS13" s="80">
        <f t="shared" si="85"/>
        <v>1.0807451992076611</v>
      </c>
      <c r="DT13" s="79">
        <f t="shared" si="46"/>
        <v>295.18562860965415</v>
      </c>
      <c r="DU13" s="79">
        <f t="shared" si="47"/>
        <v>4560.4119373733965</v>
      </c>
      <c r="DV13" s="79">
        <f t="shared" si="48"/>
        <v>4672.0053384445891</v>
      </c>
      <c r="DW13" s="81">
        <f t="shared" si="49"/>
        <v>5708.4649853752189</v>
      </c>
      <c r="DX13" s="31">
        <f t="shared" si="50"/>
        <v>0.74685033330794071</v>
      </c>
    </row>
    <row r="14" spans="1:152" s="1" customFormat="1" x14ac:dyDescent="0.2">
      <c r="A14" s="46" t="s">
        <v>146</v>
      </c>
      <c r="B14" s="6">
        <v>35.75</v>
      </c>
      <c r="C14" s="6">
        <f t="shared" si="51"/>
        <v>26906.086671978148</v>
      </c>
      <c r="D14" s="6">
        <v>50</v>
      </c>
      <c r="E14" s="6">
        <v>25</v>
      </c>
      <c r="F14" s="6">
        <v>25</v>
      </c>
      <c r="G14" s="6">
        <v>11.3</v>
      </c>
      <c r="H14" s="14">
        <f t="shared" si="0"/>
        <v>3.5874782229304194</v>
      </c>
      <c r="I14" s="15">
        <v>3.5000000000000001E-3</v>
      </c>
      <c r="J14" s="7">
        <v>1087.4000000000001</v>
      </c>
      <c r="K14" s="7">
        <v>60360</v>
      </c>
      <c r="L14" s="7">
        <v>199</v>
      </c>
      <c r="M14" s="7">
        <v>3</v>
      </c>
      <c r="N14" s="7">
        <v>3</v>
      </c>
      <c r="O14" s="7">
        <f t="shared" si="1"/>
        <v>597</v>
      </c>
      <c r="P14" s="7">
        <v>15.9</v>
      </c>
      <c r="Q14" s="8">
        <f t="shared" si="2"/>
        <v>1.8015241882041087E-2</v>
      </c>
      <c r="R14" s="9">
        <v>400</v>
      </c>
      <c r="S14" s="9">
        <v>200</v>
      </c>
      <c r="T14" s="9">
        <f t="shared" si="52"/>
        <v>342.05</v>
      </c>
      <c r="U14" s="9">
        <f t="shared" si="3"/>
        <v>57.949999999999989</v>
      </c>
      <c r="V14" s="9">
        <f t="shared" si="53"/>
        <v>55.75</v>
      </c>
      <c r="W14" s="47">
        <f t="shared" si="4"/>
        <v>8.726794328314573E-3</v>
      </c>
      <c r="X14" s="48">
        <f t="shared" si="5"/>
        <v>0.79637499999999994</v>
      </c>
      <c r="Y14" s="48">
        <f t="shared" si="6"/>
        <v>0.88062499999999999</v>
      </c>
      <c r="Z14" s="47">
        <f t="shared" si="54"/>
        <v>3.7507417046058226E-3</v>
      </c>
      <c r="AA14" s="49">
        <f t="shared" si="55"/>
        <v>2.326684964096108</v>
      </c>
      <c r="AB14" s="50">
        <f t="shared" si="7"/>
        <v>680.56318367201811</v>
      </c>
      <c r="AC14" s="47">
        <f t="shared" si="8"/>
        <v>1.1275069311994998E-2</v>
      </c>
      <c r="AD14" s="49">
        <f t="shared" si="9"/>
        <v>81.026692648276452</v>
      </c>
      <c r="AE14" s="48" t="str">
        <f t="shared" si="10"/>
        <v>Compression</v>
      </c>
      <c r="AF14" s="49">
        <f t="shared" si="11"/>
        <v>124.47816535412298</v>
      </c>
      <c r="AG14" s="51">
        <f t="shared" si="12"/>
        <v>2.2433585655123554</v>
      </c>
      <c r="AH14" s="52">
        <f t="shared" si="13"/>
        <v>0.17926413924077406</v>
      </c>
      <c r="AI14" s="51">
        <f t="shared" si="14"/>
        <v>61.317298827306765</v>
      </c>
      <c r="AJ14" s="52">
        <f t="shared" si="15"/>
        <v>1.2064241171688508</v>
      </c>
      <c r="AK14" s="52">
        <f t="shared" si="16"/>
        <v>0.94024528691974196</v>
      </c>
      <c r="AL14" s="153"/>
      <c r="AM14" s="53">
        <f t="shared" si="56"/>
        <v>2.8699825783443358</v>
      </c>
      <c r="AN14" s="53">
        <f t="shared" si="57"/>
        <v>19.133217188962234</v>
      </c>
      <c r="AO14" s="54">
        <f t="shared" si="58"/>
        <v>2.5754961173425371E-2</v>
      </c>
      <c r="AP14" s="53">
        <f t="shared" si="59"/>
        <v>111.43416443219714</v>
      </c>
      <c r="AQ14" s="53">
        <f t="shared" si="60"/>
        <v>79.721029296105698</v>
      </c>
      <c r="AR14" s="53">
        <f t="shared" si="61"/>
        <v>64.305661686977444</v>
      </c>
      <c r="AS14" s="53">
        <v>3500</v>
      </c>
      <c r="AT14" s="55">
        <f t="shared" si="62"/>
        <v>27.875</v>
      </c>
      <c r="AU14" s="56">
        <f t="shared" si="63"/>
        <v>44.25</v>
      </c>
      <c r="AV14" s="53">
        <f t="shared" si="64"/>
        <v>44.25</v>
      </c>
      <c r="AW14" s="53">
        <f t="shared" si="65"/>
        <v>57.949999999999989</v>
      </c>
      <c r="AX14" s="53">
        <f t="shared" si="66"/>
        <v>57.949999999999989</v>
      </c>
      <c r="AY14" s="53">
        <f t="shared" si="67"/>
        <v>50</v>
      </c>
      <c r="AZ14" s="53">
        <f t="shared" si="17"/>
        <v>72.912721798051123</v>
      </c>
      <c r="BA14" s="53">
        <f t="shared" si="68"/>
        <v>76.538895340865736</v>
      </c>
      <c r="BB14" s="84">
        <v>3712</v>
      </c>
      <c r="BC14" s="85">
        <v>4865</v>
      </c>
      <c r="BD14" s="59">
        <f t="shared" si="18"/>
        <v>4478.2463229307741</v>
      </c>
      <c r="BE14" s="59">
        <f t="shared" si="19"/>
        <v>5869.2533300264595</v>
      </c>
      <c r="BF14" s="59">
        <f t="shared" si="20"/>
        <v>111.65084810984149</v>
      </c>
      <c r="BG14" s="59">
        <f t="shared" si="21"/>
        <v>119.26559659963497</v>
      </c>
      <c r="BH14" s="60">
        <f>'[1]Crack width graphs'!EL12</f>
        <v>36.151000000000003</v>
      </c>
      <c r="BI14" s="61">
        <f>'[1]Crack width graphs'!EP12</f>
        <v>3119.3635493850516</v>
      </c>
      <c r="BJ14" s="61">
        <f t="shared" si="22"/>
        <v>188.28478384088172</v>
      </c>
      <c r="BK14" s="61">
        <f t="shared" si="23"/>
        <v>3763.2754161955536</v>
      </c>
      <c r="BL14" s="62">
        <f>'[1]Crack width graphs'!ES12</f>
        <v>0.40415207925156504</v>
      </c>
      <c r="BM14" s="62">
        <f>'[1]Crack width graphs'!EQ12</f>
        <v>0.83502524784160981</v>
      </c>
      <c r="BN14" s="62">
        <f t="shared" si="69"/>
        <v>0.9210092059654027</v>
      </c>
      <c r="BO14" s="61">
        <f t="shared" si="24"/>
        <v>2337.6875040822661</v>
      </c>
      <c r="BP14" s="61">
        <f t="shared" si="25"/>
        <v>2590.6907474669015</v>
      </c>
      <c r="BQ14" s="61">
        <f t="shared" si="26"/>
        <v>3125.471797870267</v>
      </c>
      <c r="BR14" s="63">
        <f t="shared" si="70"/>
        <v>0.43902504555281835</v>
      </c>
      <c r="BS14" s="63">
        <f t="shared" si="71"/>
        <v>0.36461864909723113</v>
      </c>
      <c r="BT14" s="63">
        <f t="shared" si="72"/>
        <v>0.46085910915047112</v>
      </c>
      <c r="BU14" s="63">
        <f t="shared" si="27"/>
        <v>0.48399983149758102</v>
      </c>
      <c r="BV14" s="64">
        <f>'[1]Crack width graphs'!EL16</f>
        <v>43.024999999999999</v>
      </c>
      <c r="BW14" s="65">
        <f>'[1]Crack width graphs'!EP16</f>
        <v>3712.5008080631751</v>
      </c>
      <c r="BX14" s="65">
        <f t="shared" si="28"/>
        <v>4478.8505098562609</v>
      </c>
      <c r="BY14" s="66">
        <f>'[1]Crack width graphs'!ES16</f>
        <v>0.50066600862507304</v>
      </c>
      <c r="BZ14" s="66">
        <f>'[1]Crack width graphs'!EQ16</f>
        <v>0.86916520661605257</v>
      </c>
      <c r="CA14" s="66">
        <f t="shared" si="29"/>
        <v>0.94314837363570403</v>
      </c>
      <c r="CB14" s="67">
        <f t="shared" si="30"/>
        <v>224.08654877469326</v>
      </c>
      <c r="CC14" s="65">
        <f t="shared" si="31"/>
        <v>3055.711250509637</v>
      </c>
      <c r="CD14" s="65">
        <f t="shared" si="32"/>
        <v>3268.2927787280664</v>
      </c>
      <c r="CE14" s="65">
        <f t="shared" si="33"/>
        <v>3942.9472302263375</v>
      </c>
      <c r="CF14" s="67">
        <f t="shared" si="73"/>
        <v>0.48984777180031347</v>
      </c>
      <c r="CG14" s="67"/>
      <c r="CH14" s="67"/>
      <c r="CI14" s="67">
        <f t="shared" si="74"/>
        <v>0.57603089126672624</v>
      </c>
      <c r="CJ14" s="68">
        <f>'[1]Crack width graphs'!EL20</f>
        <v>50.154000000000003</v>
      </c>
      <c r="CK14" s="69">
        <f>'[1]Crack width graphs'!EP20</f>
        <v>4327.6412673469022</v>
      </c>
      <c r="CL14" s="69">
        <f t="shared" si="34"/>
        <v>5220.9707953824727</v>
      </c>
      <c r="CM14" s="70">
        <f>'[1]Crack width graphs'!ES20</f>
        <v>0.59838636211575003</v>
      </c>
      <c r="CN14" s="70"/>
      <c r="CO14" s="70">
        <f>'[1]Crack width graphs'!EQ20</f>
        <v>0.89115083015489205</v>
      </c>
      <c r="CP14" s="70">
        <f t="shared" si="35"/>
        <v>0.95544536513368095</v>
      </c>
      <c r="CQ14" s="70">
        <f t="shared" si="75"/>
        <v>0.95544536513368095</v>
      </c>
      <c r="CR14" s="71">
        <f t="shared" si="36"/>
        <v>261.21642689705902</v>
      </c>
      <c r="CS14" s="69">
        <f t="shared" si="37"/>
        <v>3764.2092237663105</v>
      </c>
      <c r="CT14" s="69">
        <f t="shared" si="38"/>
        <v>3946.5739454554664</v>
      </c>
      <c r="CU14" s="71">
        <f t="shared" si="39"/>
        <v>4761.2419879876998</v>
      </c>
      <c r="CV14" s="71">
        <f t="shared" si="76"/>
        <v>0.57101278667920785</v>
      </c>
      <c r="CW14" s="147">
        <f t="shared" si="77"/>
        <v>0.52073266872502055</v>
      </c>
      <c r="CX14" s="147">
        <f t="shared" si="78"/>
        <v>0.59941100592824337</v>
      </c>
      <c r="CY14" s="71">
        <f t="shared" si="79"/>
        <v>0.67147596329090964</v>
      </c>
      <c r="CZ14" s="72">
        <f>'[1]Crack width graphs'!EL24</f>
        <v>56.389000000000003</v>
      </c>
      <c r="DA14" s="73">
        <f>'[1]Crack width graphs'!EP24</f>
        <v>4865.6410939192192</v>
      </c>
      <c r="DB14" s="73">
        <f t="shared" si="40"/>
        <v>5870.0267611919753</v>
      </c>
      <c r="DC14" s="74">
        <f>'[1]Crack width graphs'!ES24</f>
        <v>0.70093241207510226</v>
      </c>
      <c r="DD14" s="74">
        <f>'[1]Crack width graphs'!EQ24</f>
        <v>0.92844643849896102</v>
      </c>
      <c r="DE14" s="75">
        <f t="shared" si="80"/>
        <v>0.98755359377745333</v>
      </c>
      <c r="DF14" s="76">
        <f t="shared" si="41"/>
        <v>293.69009642896407</v>
      </c>
      <c r="DG14" s="76">
        <f t="shared" si="42"/>
        <v>4364.508413542887</v>
      </c>
      <c r="DH14" s="76">
        <f t="shared" si="43"/>
        <v>4526.7088471664301</v>
      </c>
      <c r="DI14" s="76">
        <f t="shared" si="44"/>
        <v>5461.1307246231863</v>
      </c>
      <c r="DJ14" s="77">
        <f t="shared" si="81"/>
        <v>0.59727885784085955</v>
      </c>
      <c r="DK14" s="77">
        <f t="shared" si="82"/>
        <v>0.64199944227885841</v>
      </c>
      <c r="DL14" s="77">
        <f t="shared" si="83"/>
        <v>0.62698336946208044</v>
      </c>
      <c r="DM14" s="77">
        <f t="shared" si="84"/>
        <v>0.75495190999743023</v>
      </c>
      <c r="DN14" s="78">
        <f>'[1]Crack width graphs'!EL27</f>
        <v>62.756</v>
      </c>
      <c r="DO14" s="79">
        <f>'[1]Crack width graphs'!EP27</f>
        <v>5415.0308125697302</v>
      </c>
      <c r="DP14" s="79">
        <f t="shared" si="45"/>
        <v>6532.8237674965612</v>
      </c>
      <c r="DQ14" s="80">
        <f>'[1]Crack width graphs'!ES27</f>
        <v>0.79744634144861037</v>
      </c>
      <c r="DR14" s="86">
        <f>'[1]Crack width graphs'!EQ27</f>
        <v>0.9491204267393003</v>
      </c>
      <c r="DS14" s="80">
        <f t="shared" si="85"/>
        <v>1.0030649787044934</v>
      </c>
      <c r="DT14" s="79">
        <f t="shared" si="46"/>
        <v>326.8512598467089</v>
      </c>
      <c r="DU14" s="79">
        <f t="shared" si="47"/>
        <v>4913.8981321933979</v>
      </c>
      <c r="DV14" s="79">
        <f t="shared" si="48"/>
        <v>5110.4854230907476</v>
      </c>
      <c r="DW14" s="81">
        <f t="shared" si="49"/>
        <v>6165.4128648565365</v>
      </c>
      <c r="DX14" s="31">
        <f t="shared" si="50"/>
        <v>0.7929419076960057</v>
      </c>
    </row>
    <row r="15" spans="1:152" s="1" customFormat="1" x14ac:dyDescent="0.2">
      <c r="A15" s="46" t="s">
        <v>147</v>
      </c>
      <c r="B15" s="6">
        <v>35.75</v>
      </c>
      <c r="C15" s="6">
        <f t="shared" si="51"/>
        <v>26906.086671978148</v>
      </c>
      <c r="D15" s="6">
        <v>50</v>
      </c>
      <c r="E15" s="6">
        <v>25</v>
      </c>
      <c r="F15" s="6">
        <v>25</v>
      </c>
      <c r="G15" s="6">
        <v>11.3</v>
      </c>
      <c r="H15" s="14">
        <f t="shared" si="0"/>
        <v>3.5874782229304194</v>
      </c>
      <c r="I15" s="15">
        <v>3.5000000000000001E-3</v>
      </c>
      <c r="J15" s="7">
        <v>1087.4000000000001</v>
      </c>
      <c r="K15" s="7">
        <v>60360</v>
      </c>
      <c r="L15" s="7">
        <v>199</v>
      </c>
      <c r="M15" s="7">
        <v>3</v>
      </c>
      <c r="N15" s="7">
        <v>3</v>
      </c>
      <c r="O15" s="7">
        <f t="shared" si="1"/>
        <v>597</v>
      </c>
      <c r="P15" s="7">
        <v>15.9</v>
      </c>
      <c r="Q15" s="8">
        <f t="shared" si="2"/>
        <v>1.8015241882041087E-2</v>
      </c>
      <c r="R15" s="9">
        <v>400</v>
      </c>
      <c r="S15" s="9">
        <v>200</v>
      </c>
      <c r="T15" s="9">
        <f t="shared" si="52"/>
        <v>342.05</v>
      </c>
      <c r="U15" s="9">
        <f t="shared" si="3"/>
        <v>57.949999999999989</v>
      </c>
      <c r="V15" s="9">
        <f t="shared" si="53"/>
        <v>55.75</v>
      </c>
      <c r="W15" s="47">
        <f t="shared" si="4"/>
        <v>8.726794328314573E-3</v>
      </c>
      <c r="X15" s="48">
        <f t="shared" si="5"/>
        <v>0.79637499999999994</v>
      </c>
      <c r="Y15" s="48">
        <f t="shared" si="6"/>
        <v>0.88062499999999999</v>
      </c>
      <c r="Z15" s="47">
        <f t="shared" si="54"/>
        <v>3.7507417046058226E-3</v>
      </c>
      <c r="AA15" s="49">
        <f t="shared" si="55"/>
        <v>2.326684964096108</v>
      </c>
      <c r="AB15" s="50">
        <f t="shared" si="7"/>
        <v>680.56318367201811</v>
      </c>
      <c r="AC15" s="47">
        <f t="shared" si="8"/>
        <v>1.1275069311994998E-2</v>
      </c>
      <c r="AD15" s="49">
        <f t="shared" si="9"/>
        <v>81.026692648276452</v>
      </c>
      <c r="AE15" s="48" t="str">
        <f t="shared" si="10"/>
        <v>Compression</v>
      </c>
      <c r="AF15" s="49">
        <f t="shared" si="11"/>
        <v>124.47816535412298</v>
      </c>
      <c r="AG15" s="51">
        <f t="shared" si="12"/>
        <v>2.2433585655123554</v>
      </c>
      <c r="AH15" s="52">
        <f t="shared" si="13"/>
        <v>0.17926413924077406</v>
      </c>
      <c r="AI15" s="51">
        <f t="shared" si="14"/>
        <v>61.317298827306765</v>
      </c>
      <c r="AJ15" s="52">
        <f t="shared" si="15"/>
        <v>1.2064241171688508</v>
      </c>
      <c r="AK15" s="52">
        <f t="shared" si="16"/>
        <v>0.94024528691974196</v>
      </c>
      <c r="AL15" s="153"/>
      <c r="AM15" s="53">
        <f t="shared" si="56"/>
        <v>2.8699825783443358</v>
      </c>
      <c r="AN15" s="53">
        <f t="shared" si="57"/>
        <v>19.133217188962234</v>
      </c>
      <c r="AO15" s="54">
        <f t="shared" si="58"/>
        <v>2.5754961173425371E-2</v>
      </c>
      <c r="AP15" s="53">
        <f t="shared" si="59"/>
        <v>111.43416443219714</v>
      </c>
      <c r="AQ15" s="53">
        <f t="shared" si="60"/>
        <v>79.721029296105698</v>
      </c>
      <c r="AR15" s="53">
        <f t="shared" si="61"/>
        <v>64.305661686977444</v>
      </c>
      <c r="AS15" s="53">
        <v>3500</v>
      </c>
      <c r="AT15" s="55">
        <f t="shared" si="62"/>
        <v>27.875</v>
      </c>
      <c r="AU15" s="56">
        <f t="shared" si="63"/>
        <v>44.25</v>
      </c>
      <c r="AV15" s="53">
        <f t="shared" si="64"/>
        <v>44.25</v>
      </c>
      <c r="AW15" s="53">
        <f t="shared" si="65"/>
        <v>57.949999999999989</v>
      </c>
      <c r="AX15" s="53">
        <f t="shared" si="66"/>
        <v>57.949999999999989</v>
      </c>
      <c r="AY15" s="53">
        <f t="shared" si="67"/>
        <v>50</v>
      </c>
      <c r="AZ15" s="53">
        <f t="shared" si="17"/>
        <v>72.912721798051123</v>
      </c>
      <c r="BA15" s="53">
        <f t="shared" si="68"/>
        <v>76.538895340865736</v>
      </c>
      <c r="BB15" s="84">
        <v>3807</v>
      </c>
      <c r="BC15" s="85">
        <v>4821</v>
      </c>
      <c r="BD15" s="59">
        <f t="shared" si="18"/>
        <v>4592.856614061815</v>
      </c>
      <c r="BE15" s="59">
        <f t="shared" si="19"/>
        <v>5816.1706688710292</v>
      </c>
      <c r="BF15" s="59">
        <f t="shared" si="20"/>
        <v>108.86470926811967</v>
      </c>
      <c r="BG15" s="59">
        <f t="shared" si="21"/>
        <v>120.35410235578185</v>
      </c>
      <c r="BH15" s="60">
        <f>'[1]Crack width graphs'!FA12</f>
        <v>36.567</v>
      </c>
      <c r="BI15" s="61">
        <f>'[1]Crack width graphs'!FE12</f>
        <v>3155.2589668436053</v>
      </c>
      <c r="BJ15" s="61">
        <f t="shared" si="22"/>
        <v>190.45143123868002</v>
      </c>
      <c r="BK15" s="61">
        <f t="shared" si="23"/>
        <v>3806.5805135133969</v>
      </c>
      <c r="BL15" s="62">
        <f>'[1]Crack width graphs'!FH12</f>
        <v>0.39992959484147406</v>
      </c>
      <c r="BM15" s="62">
        <f>'[1]Crack width graphs'!FF12</f>
        <v>0.81690079009010708</v>
      </c>
      <c r="BN15" s="62">
        <f t="shared" si="69"/>
        <v>0.89996418387638422</v>
      </c>
      <c r="BO15" s="61">
        <f t="shared" si="24"/>
        <v>2382.4755633994891</v>
      </c>
      <c r="BP15" s="61">
        <f t="shared" si="25"/>
        <v>2632.6005463512747</v>
      </c>
      <c r="BQ15" s="61">
        <f t="shared" si="26"/>
        <v>3176.0327899900708</v>
      </c>
      <c r="BR15" s="63">
        <f t="shared" si="70"/>
        <v>0.44407703357389583</v>
      </c>
      <c r="BS15" s="63">
        <f t="shared" si="71"/>
        <v>0.37051711238085472</v>
      </c>
      <c r="BT15" s="63">
        <f t="shared" si="72"/>
        <v>0.46616234804860934</v>
      </c>
      <c r="BU15" s="63">
        <f t="shared" si="27"/>
        <v>0.48956935737246676</v>
      </c>
      <c r="BV15" s="64">
        <f>'[1]Crack width graphs'!FA16</f>
        <v>44.055</v>
      </c>
      <c r="BW15" s="65">
        <f>'[1]Crack width graphs'!FE16</f>
        <v>3801.3764810975754</v>
      </c>
      <c r="BX15" s="65">
        <f t="shared" si="28"/>
        <v>4586.0722652345748</v>
      </c>
      <c r="BY15" s="66">
        <f>'[1]Crack width graphs'!FH16</f>
        <v>0.50006279656648867</v>
      </c>
      <c r="BZ15" s="66">
        <f>'[1]Crack width graphs'!FF16</f>
        <v>0.84782153658281867</v>
      </c>
      <c r="CA15" s="66">
        <f t="shared" si="29"/>
        <v>0.91816071273736666</v>
      </c>
      <c r="CB15" s="67">
        <f t="shared" si="30"/>
        <v>229.45108439904965</v>
      </c>
      <c r="CC15" s="65">
        <f t="shared" si="31"/>
        <v>3159.9425754400791</v>
      </c>
      <c r="CD15" s="65">
        <f t="shared" si="32"/>
        <v>3367.5539759984249</v>
      </c>
      <c r="CE15" s="65">
        <f t="shared" si="33"/>
        <v>4062.6983325123529</v>
      </c>
      <c r="CF15" s="67">
        <f t="shared" si="73"/>
        <v>0.50157451683121002</v>
      </c>
      <c r="CG15" s="67"/>
      <c r="CH15" s="67"/>
      <c r="CI15" s="67">
        <f t="shared" si="74"/>
        <v>0.58982082312040973</v>
      </c>
      <c r="CJ15" s="68">
        <f>'[1]Crack width graphs'!FA20</f>
        <v>48.445</v>
      </c>
      <c r="CK15" s="69">
        <f>'[1]Crack width graphs'!FE20</f>
        <v>4180.176679758757</v>
      </c>
      <c r="CL15" s="69">
        <f t="shared" si="34"/>
        <v>5043.0659604877765</v>
      </c>
      <c r="CM15" s="70">
        <f>'[1]Crack width graphs'!FH20</f>
        <v>0.59959278623291878</v>
      </c>
      <c r="CN15" s="70"/>
      <c r="CO15" s="70">
        <f>'[1]Crack width graphs'!FF20</f>
        <v>0.92444812006579868</v>
      </c>
      <c r="CP15" s="70">
        <f t="shared" si="35"/>
        <v>0.99367404429970307</v>
      </c>
      <c r="CQ15" s="70">
        <f t="shared" si="75"/>
        <v>0.99367404429970307</v>
      </c>
      <c r="CR15" s="71">
        <f t="shared" si="36"/>
        <v>252.31546439023859</v>
      </c>
      <c r="CS15" s="69">
        <f t="shared" si="37"/>
        <v>3596.8683772767467</v>
      </c>
      <c r="CT15" s="69">
        <f t="shared" si="38"/>
        <v>3785.6664008415714</v>
      </c>
      <c r="CU15" s="71">
        <f t="shared" si="39"/>
        <v>4567.1192455310738</v>
      </c>
      <c r="CV15" s="71">
        <f t="shared" si="76"/>
        <v>0.55155549807940008</v>
      </c>
      <c r="CW15" s="147">
        <f t="shared" si="77"/>
        <v>0.49950164245189849</v>
      </c>
      <c r="CX15" s="147">
        <f t="shared" si="78"/>
        <v>0.57898604662028474</v>
      </c>
      <c r="CY15" s="71">
        <f t="shared" si="79"/>
        <v>0.64859538704047781</v>
      </c>
      <c r="CZ15" s="72">
        <f>'[1]Crack width graphs'!FA23</f>
        <v>55.868000000000002</v>
      </c>
      <c r="DA15" s="73">
        <f>'[1]Crack width graphs'!FE23</f>
        <v>4820.6855350348278</v>
      </c>
      <c r="DB15" s="73">
        <f t="shared" si="40"/>
        <v>5815.7912907530408</v>
      </c>
      <c r="DC15" s="74">
        <f>'[1]Crack width graphs'!FH23</f>
        <v>0.69984663036965022</v>
      </c>
      <c r="DD15" s="74">
        <f>'[1]Crack width graphs'!FF23</f>
        <v>0.93565308984783169</v>
      </c>
      <c r="DE15" s="75">
        <f t="shared" si="80"/>
        <v>0.9958102380054229</v>
      </c>
      <c r="DF15" s="76">
        <f t="shared" si="41"/>
        <v>290.97657889470219</v>
      </c>
      <c r="DG15" s="76">
        <f t="shared" si="42"/>
        <v>4314.8795152427992</v>
      </c>
      <c r="DH15" s="76">
        <f t="shared" si="43"/>
        <v>4478.5925576212267</v>
      </c>
      <c r="DI15" s="76">
        <f t="shared" si="44"/>
        <v>5403.0820724871737</v>
      </c>
      <c r="DJ15" s="77">
        <f t="shared" si="81"/>
        <v>0.59093013000494221</v>
      </c>
      <c r="DK15" s="77">
        <f t="shared" si="82"/>
        <v>0.63606775862730758</v>
      </c>
      <c r="DL15" s="77">
        <f t="shared" si="83"/>
        <v>0.62031889989630562</v>
      </c>
      <c r="DM15" s="77">
        <f t="shared" si="84"/>
        <v>0.74797661437046981</v>
      </c>
      <c r="DN15" s="78">
        <f>'[1]Crack width graphs'!FA26</f>
        <v>59.988</v>
      </c>
      <c r="DO15" s="79">
        <f>'[1]Crack width graphs'!FE26</f>
        <v>5176.1882271724289</v>
      </c>
      <c r="DP15" s="79">
        <f t="shared" si="45"/>
        <v>6244.6783122662964</v>
      </c>
      <c r="DQ15" s="80">
        <f>'[1]Crack width graphs'!FH26</f>
        <v>0.79985918968294811</v>
      </c>
      <c r="DR15" s="86">
        <f>'[1]Crack width graphs'!FF26</f>
        <v>0.99591955695222179</v>
      </c>
      <c r="DS15" s="80">
        <f t="shared" si="85"/>
        <v>1.0552915828952694</v>
      </c>
      <c r="DT15" s="79">
        <f t="shared" si="46"/>
        <v>312.43472139212781</v>
      </c>
      <c r="DU15" s="79">
        <f t="shared" si="47"/>
        <v>4670.3822073804013</v>
      </c>
      <c r="DV15" s="79">
        <f t="shared" si="48"/>
        <v>4857.5903332245889</v>
      </c>
      <c r="DW15" s="81">
        <f t="shared" si="49"/>
        <v>5860.3141293284179</v>
      </c>
      <c r="DX15" s="31">
        <f t="shared" si="50"/>
        <v>0.75370275556001409</v>
      </c>
    </row>
    <row r="16" spans="1:152" s="1" customFormat="1" x14ac:dyDescent="0.2">
      <c r="A16" s="46" t="s">
        <v>148</v>
      </c>
      <c r="B16" s="6">
        <v>35.75</v>
      </c>
      <c r="C16" s="6">
        <f t="shared" si="51"/>
        <v>26906.086671978148</v>
      </c>
      <c r="D16" s="6">
        <v>50</v>
      </c>
      <c r="E16" s="6">
        <v>25</v>
      </c>
      <c r="F16" s="6">
        <v>25</v>
      </c>
      <c r="G16" s="6">
        <v>11.3</v>
      </c>
      <c r="H16" s="14">
        <f t="shared" si="0"/>
        <v>3.5874782229304194</v>
      </c>
      <c r="I16" s="15">
        <v>3.5000000000000001E-3</v>
      </c>
      <c r="J16" s="7">
        <v>1087.4000000000001</v>
      </c>
      <c r="K16" s="7">
        <v>60360</v>
      </c>
      <c r="L16" s="7">
        <v>199</v>
      </c>
      <c r="M16" s="7">
        <v>3</v>
      </c>
      <c r="N16" s="7">
        <v>3</v>
      </c>
      <c r="O16" s="7">
        <f t="shared" si="1"/>
        <v>597</v>
      </c>
      <c r="P16" s="7">
        <v>15.9</v>
      </c>
      <c r="Q16" s="8">
        <f t="shared" si="2"/>
        <v>1.8015241882041087E-2</v>
      </c>
      <c r="R16" s="9">
        <v>400</v>
      </c>
      <c r="S16" s="9">
        <v>200</v>
      </c>
      <c r="T16" s="9">
        <f t="shared" si="52"/>
        <v>342.05</v>
      </c>
      <c r="U16" s="9">
        <f t="shared" si="3"/>
        <v>57.949999999999989</v>
      </c>
      <c r="V16" s="9">
        <f t="shared" si="53"/>
        <v>55.75</v>
      </c>
      <c r="W16" s="47">
        <f t="shared" si="4"/>
        <v>8.726794328314573E-3</v>
      </c>
      <c r="X16" s="48">
        <f t="shared" si="5"/>
        <v>0.79637499999999994</v>
      </c>
      <c r="Y16" s="48">
        <f t="shared" si="6"/>
        <v>0.88062499999999999</v>
      </c>
      <c r="Z16" s="47">
        <f t="shared" si="54"/>
        <v>3.7507417046058226E-3</v>
      </c>
      <c r="AA16" s="49">
        <f t="shared" si="55"/>
        <v>2.326684964096108</v>
      </c>
      <c r="AB16" s="50">
        <f t="shared" si="7"/>
        <v>680.56318367201811</v>
      </c>
      <c r="AC16" s="47">
        <f t="shared" si="8"/>
        <v>1.1275069311994998E-2</v>
      </c>
      <c r="AD16" s="49">
        <f t="shared" si="9"/>
        <v>81.026692648276452</v>
      </c>
      <c r="AE16" s="48" t="str">
        <f t="shared" si="10"/>
        <v>Compression</v>
      </c>
      <c r="AF16" s="49">
        <f t="shared" si="11"/>
        <v>124.47816535412298</v>
      </c>
      <c r="AG16" s="51">
        <f t="shared" si="12"/>
        <v>2.2433585655123554</v>
      </c>
      <c r="AH16" s="52">
        <f t="shared" si="13"/>
        <v>0.17926413924077406</v>
      </c>
      <c r="AI16" s="51">
        <f t="shared" si="14"/>
        <v>61.317298827306765</v>
      </c>
      <c r="AJ16" s="52">
        <f t="shared" si="15"/>
        <v>1.2064241171688508</v>
      </c>
      <c r="AK16" s="52">
        <f t="shared" si="16"/>
        <v>0.94024528691974196</v>
      </c>
      <c r="AL16" s="153"/>
      <c r="AM16" s="53">
        <f t="shared" si="56"/>
        <v>2.8699825783443358</v>
      </c>
      <c r="AN16" s="53">
        <f t="shared" si="57"/>
        <v>19.133217188962234</v>
      </c>
      <c r="AO16" s="54">
        <f t="shared" si="58"/>
        <v>2.5754961173425371E-2</v>
      </c>
      <c r="AP16" s="53">
        <f t="shared" si="59"/>
        <v>111.43416443219714</v>
      </c>
      <c r="AQ16" s="53">
        <f t="shared" si="60"/>
        <v>79.721029296105698</v>
      </c>
      <c r="AR16" s="53">
        <f t="shared" si="61"/>
        <v>64.305661686977444</v>
      </c>
      <c r="AS16" s="53">
        <v>3500</v>
      </c>
      <c r="AT16" s="55">
        <f t="shared" si="62"/>
        <v>27.875</v>
      </c>
      <c r="AU16" s="56">
        <f t="shared" si="63"/>
        <v>44.25</v>
      </c>
      <c r="AV16" s="53">
        <f t="shared" si="64"/>
        <v>44.25</v>
      </c>
      <c r="AW16" s="53">
        <f t="shared" si="65"/>
        <v>57.949999999999989</v>
      </c>
      <c r="AX16" s="53">
        <f t="shared" si="66"/>
        <v>57.949999999999989</v>
      </c>
      <c r="AY16" s="53">
        <f t="shared" si="67"/>
        <v>50</v>
      </c>
      <c r="AZ16" s="53">
        <f t="shared" si="17"/>
        <v>72.912721798051123</v>
      </c>
      <c r="BA16" s="53">
        <f t="shared" si="68"/>
        <v>76.538895340865736</v>
      </c>
      <c r="BB16" s="84">
        <v>4614</v>
      </c>
      <c r="BC16" s="85">
        <v>5497</v>
      </c>
      <c r="BD16" s="59">
        <f t="shared" si="18"/>
        <v>5566.4408766170773</v>
      </c>
      <c r="BE16" s="59">
        <f t="shared" si="19"/>
        <v>6631.7133720771726</v>
      </c>
      <c r="BF16" s="59">
        <f t="shared" si="20"/>
        <v>89.824002640600696</v>
      </c>
      <c r="BG16" s="59">
        <f t="shared" si="21"/>
        <v>105.55341594637515</v>
      </c>
      <c r="BH16" s="60">
        <f>'[1]Crack width graphs'!FP17</f>
        <v>50.225000000000001</v>
      </c>
      <c r="BI16" s="61">
        <f>'[1]Crack width graphs'!FT17</f>
        <v>4333.7676486919927</v>
      </c>
      <c r="BJ16" s="61">
        <f t="shared" si="22"/>
        <v>261.58621527504869</v>
      </c>
      <c r="BK16" s="61">
        <f t="shared" si="23"/>
        <v>5228.3618095881639</v>
      </c>
      <c r="BL16" s="62">
        <f>'[1]Crack width graphs'!FW17</f>
        <v>0.40200000000000002</v>
      </c>
      <c r="BM16" s="62">
        <f>'[1]Crack width graphs'!FU17</f>
        <v>0.60674390789974797</v>
      </c>
      <c r="BN16" s="62">
        <f t="shared" si="69"/>
        <v>0.65045278066733925</v>
      </c>
      <c r="BO16" s="61">
        <f t="shared" si="24"/>
        <v>3771.1320944114354</v>
      </c>
      <c r="BP16" s="61">
        <f t="shared" si="25"/>
        <v>3953.2390182859585</v>
      </c>
      <c r="BQ16" s="61">
        <f t="shared" si="26"/>
        <v>4769.2828925930917</v>
      </c>
      <c r="BR16" s="63">
        <f t="shared" si="70"/>
        <v>0.60994254413129112</v>
      </c>
      <c r="BS16" s="63">
        <f t="shared" si="71"/>
        <v>0.55638623475815141</v>
      </c>
      <c r="BT16" s="63">
        <f t="shared" si="72"/>
        <v>0.64027685975719661</v>
      </c>
      <c r="BU16" s="63">
        <f t="shared" si="27"/>
        <v>0.67242653140897934</v>
      </c>
      <c r="BV16" s="64">
        <f>'[1]Crack width graphs'!FP20</f>
        <v>53.521000000000001</v>
      </c>
      <c r="BW16" s="65">
        <f>'[1]Crack width graphs'!FT20</f>
        <v>4618.1698024020734</v>
      </c>
      <c r="BX16" s="65">
        <f t="shared" si="28"/>
        <v>5571.4714267987674</v>
      </c>
      <c r="BY16" s="66">
        <f>'[1]Crack width graphs'!FW20</f>
        <v>0.50009295716941782</v>
      </c>
      <c r="BZ16" s="66">
        <f>'[1]Crack width graphs'!FU20</f>
        <v>0.69791353964202918</v>
      </c>
      <c r="CA16" s="66">
        <f t="shared" si="29"/>
        <v>0.74488554531131179</v>
      </c>
      <c r="CB16" s="67">
        <f t="shared" si="30"/>
        <v>278.75272927298914</v>
      </c>
      <c r="CC16" s="65">
        <f t="shared" si="31"/>
        <v>4090.1832043612853</v>
      </c>
      <c r="CD16" s="65">
        <f t="shared" si="32"/>
        <v>4261.0753822278793</v>
      </c>
      <c r="CE16" s="65">
        <f t="shared" si="33"/>
        <v>5140.6641061941928</v>
      </c>
      <c r="CF16" s="67">
        <f t="shared" si="73"/>
        <v>0.60934671922195416</v>
      </c>
      <c r="CG16" s="67"/>
      <c r="CH16" s="67"/>
      <c r="CI16" s="67">
        <f t="shared" si="74"/>
        <v>0.71655431334076602</v>
      </c>
      <c r="CJ16" s="68">
        <f>'[1]Crack width graphs'!FP23</f>
        <v>62.314999999999998</v>
      </c>
      <c r="CK16" s="69">
        <f>'[1]Crack width graphs'!FT23</f>
        <v>5376.9782185812146</v>
      </c>
      <c r="CL16" s="69">
        <f t="shared" si="34"/>
        <v>6486.9162003879819</v>
      </c>
      <c r="CM16" s="70">
        <f>'[1]Crack width graphs'!FW23</f>
        <v>0.60099999999999998</v>
      </c>
      <c r="CN16" s="70"/>
      <c r="CO16" s="70">
        <f>'[1]Crack width graphs'!FU23</f>
        <v>0.7256528550916822</v>
      </c>
      <c r="CP16" s="70">
        <f t="shared" si="35"/>
        <v>0.76720491457479079</v>
      </c>
      <c r="CQ16" s="70">
        <f t="shared" si="75"/>
        <v>0.76720491457479079</v>
      </c>
      <c r="CR16" s="71">
        <f t="shared" si="36"/>
        <v>324.55440527356211</v>
      </c>
      <c r="CS16" s="69">
        <f t="shared" si="37"/>
        <v>4923.5019975470977</v>
      </c>
      <c r="CT16" s="69">
        <f t="shared" si="38"/>
        <v>5070.2775772886998</v>
      </c>
      <c r="CU16" s="71">
        <f t="shared" si="39"/>
        <v>6116.9051499815396</v>
      </c>
      <c r="CV16" s="71">
        <f t="shared" si="76"/>
        <v>0.70946807436923964</v>
      </c>
      <c r="CW16" s="147">
        <f t="shared" si="77"/>
        <v>0.66900030519850529</v>
      </c>
      <c r="CX16" s="147">
        <f t="shared" si="78"/>
        <v>0.74475210021969318</v>
      </c>
      <c r="CY16" s="71">
        <f t="shared" si="79"/>
        <v>0.83429087714784544</v>
      </c>
      <c r="CZ16" s="72">
        <f>'[1]Crack width graphs'!FP25</f>
        <v>63.74</v>
      </c>
      <c r="DA16" s="73">
        <f>'[1]Crack width graphs'!FT25</f>
        <v>5499.9372807890022</v>
      </c>
      <c r="DB16" s="73">
        <f t="shared" si="40"/>
        <v>6635.2569784599218</v>
      </c>
      <c r="DC16" s="74">
        <f>'[1]Crack width graphs'!FW25</f>
        <v>0.70045225527646904</v>
      </c>
      <c r="DD16" s="74">
        <f>'[1]Crack width graphs'!FU25</f>
        <v>0.82080800541261756</v>
      </c>
      <c r="DE16" s="75">
        <f t="shared" si="80"/>
        <v>0.86669928377371397</v>
      </c>
      <c r="DF16" s="76">
        <f t="shared" si="41"/>
        <v>331.97621426842414</v>
      </c>
      <c r="DG16" s="76">
        <f t="shared" si="42"/>
        <v>5056.5991773415435</v>
      </c>
      <c r="DH16" s="76">
        <f t="shared" si="43"/>
        <v>5200.0933764566662</v>
      </c>
      <c r="DI16" s="76">
        <f t="shared" si="44"/>
        <v>6273.5180608873216</v>
      </c>
      <c r="DJ16" s="77">
        <f t="shared" si="81"/>
        <v>0.68612891560278966</v>
      </c>
      <c r="DK16" s="77">
        <f t="shared" si="82"/>
        <v>0.72569196919353829</v>
      </c>
      <c r="DL16" s="77">
        <f t="shared" si="83"/>
        <v>0.72025221342192847</v>
      </c>
      <c r="DM16" s="77">
        <f t="shared" si="84"/>
        <v>0.85336918092599978</v>
      </c>
      <c r="DN16" s="78">
        <f>'[1]Crack width graphs'!FP28</f>
        <v>70.653999999999996</v>
      </c>
      <c r="DO16" s="79">
        <f>'[1]Crack width graphs'!FT28</f>
        <v>6096.5260219150632</v>
      </c>
      <c r="DP16" s="79">
        <f t="shared" si="45"/>
        <v>7354.9960237858058</v>
      </c>
      <c r="DQ16" s="80">
        <f>'[1]Crack width graphs'!FW28</f>
        <v>0.79988573101352578</v>
      </c>
      <c r="DR16" s="86">
        <f>'[1]Crack width graphs'!FU28</f>
        <v>0.84560258176680525</v>
      </c>
      <c r="DS16" s="80">
        <f t="shared" si="85"/>
        <v>0.88802159384283141</v>
      </c>
      <c r="DT16" s="79">
        <f t="shared" si="46"/>
        <v>367.9863106827932</v>
      </c>
      <c r="DU16" s="79">
        <f t="shared" si="47"/>
        <v>5653.1879184676054</v>
      </c>
      <c r="DV16" s="79">
        <f t="shared" si="48"/>
        <v>5826.0239914264412</v>
      </c>
      <c r="DW16" s="81">
        <f t="shared" si="49"/>
        <v>7028.6558504611885</v>
      </c>
      <c r="DX16" s="31">
        <f t="shared" si="50"/>
        <v>0.90396473046790382</v>
      </c>
      <c r="EA16"/>
    </row>
    <row r="17" spans="1:893" s="102" customFormat="1" x14ac:dyDescent="0.2">
      <c r="A17" s="87" t="s">
        <v>149</v>
      </c>
      <c r="B17" s="88">
        <v>70.84</v>
      </c>
      <c r="C17" s="88">
        <f t="shared" si="51"/>
        <v>37874.925742501466</v>
      </c>
      <c r="D17" s="88">
        <v>50</v>
      </c>
      <c r="E17" s="88">
        <v>25</v>
      </c>
      <c r="F17" s="88">
        <v>25</v>
      </c>
      <c r="G17" s="88">
        <v>11.3</v>
      </c>
      <c r="H17" s="89">
        <f t="shared" si="0"/>
        <v>5.0499900990001949</v>
      </c>
      <c r="I17" s="90">
        <v>3.5000000000000001E-3</v>
      </c>
      <c r="J17" s="91">
        <v>1052.2</v>
      </c>
      <c r="K17" s="91">
        <v>61020</v>
      </c>
      <c r="L17" s="91">
        <v>284</v>
      </c>
      <c r="M17" s="91">
        <v>2</v>
      </c>
      <c r="N17" s="91">
        <v>2</v>
      </c>
      <c r="O17" s="91">
        <f t="shared" si="1"/>
        <v>568</v>
      </c>
      <c r="P17" s="91">
        <v>19.100000000000001</v>
      </c>
      <c r="Q17" s="92">
        <f t="shared" si="2"/>
        <v>1.7243526712553262E-2</v>
      </c>
      <c r="R17" s="93">
        <v>400</v>
      </c>
      <c r="S17" s="93">
        <v>200</v>
      </c>
      <c r="T17" s="93">
        <f t="shared" si="52"/>
        <v>340.45</v>
      </c>
      <c r="U17" s="93">
        <f t="shared" si="3"/>
        <v>59.550000000000011</v>
      </c>
      <c r="V17" s="93">
        <f t="shared" si="53"/>
        <v>108.30000000000001</v>
      </c>
      <c r="W17" s="94">
        <f t="shared" si="4"/>
        <v>8.3419004259068872E-3</v>
      </c>
      <c r="X17" s="95">
        <f t="shared" si="5"/>
        <v>0.74373999999999996</v>
      </c>
      <c r="Y17" s="95">
        <f t="shared" si="6"/>
        <v>0.79289999999999994</v>
      </c>
      <c r="Z17" s="94">
        <f t="shared" si="54"/>
        <v>6.6989272554814462E-3</v>
      </c>
      <c r="AA17" s="96">
        <f t="shared" si="55"/>
        <v>1.2452591448998145</v>
      </c>
      <c r="AB17" s="97">
        <f t="shared" si="7"/>
        <v>932.8947508971047</v>
      </c>
      <c r="AC17" s="94">
        <f t="shared" si="8"/>
        <v>1.5288344000280313E-2</v>
      </c>
      <c r="AD17" s="96">
        <f t="shared" si="9"/>
        <v>63.420969936585273</v>
      </c>
      <c r="AE17" s="95" t="str">
        <f t="shared" si="10"/>
        <v>Compression</v>
      </c>
      <c r="AF17" s="96">
        <f t="shared" si="11"/>
        <v>167.07607424216843</v>
      </c>
      <c r="AG17" s="98">
        <f t="shared" si="12"/>
        <v>1.6110922676087578</v>
      </c>
      <c r="AH17" s="99">
        <f t="shared" si="13"/>
        <v>0.15105895340907935</v>
      </c>
      <c r="AI17" s="98">
        <f t="shared" si="14"/>
        <v>51.428020688121066</v>
      </c>
      <c r="AJ17" s="99">
        <f t="shared" si="15"/>
        <v>1.206039693388649</v>
      </c>
      <c r="AK17" s="99">
        <f t="shared" si="16"/>
        <v>0.94964701553030684</v>
      </c>
      <c r="AL17" s="154"/>
      <c r="AM17" s="100">
        <f t="shared" ref="AM17:AM22" si="86">0.6*SQRT(B17)</f>
        <v>5.0499900990001949</v>
      </c>
      <c r="AN17" s="100">
        <f t="shared" si="57"/>
        <v>26.933280528001035</v>
      </c>
      <c r="AO17" s="101">
        <f t="shared" si="58"/>
        <v>2.3845507976490342E-2</v>
      </c>
      <c r="AP17" s="100">
        <f t="shared" si="59"/>
        <v>211.77951436300114</v>
      </c>
      <c r="AQ17" s="100"/>
      <c r="AR17" s="53">
        <f t="shared" si="61"/>
        <v>80.488663798077809</v>
      </c>
      <c r="AS17" s="100"/>
      <c r="AT17" s="55">
        <f t="shared" si="62"/>
        <v>54.150000000000006</v>
      </c>
      <c r="AU17" s="56">
        <f t="shared" si="63"/>
        <v>45.849999999999994</v>
      </c>
      <c r="AV17" s="53">
        <f t="shared" si="64"/>
        <v>54.150000000000006</v>
      </c>
      <c r="AW17" s="53">
        <f t="shared" si="65"/>
        <v>59.550000000000011</v>
      </c>
      <c r="AX17" s="53">
        <f t="shared" si="66"/>
        <v>59.550000000000011</v>
      </c>
      <c r="AY17" s="53">
        <f t="shared" si="67"/>
        <v>66.666666666666671</v>
      </c>
      <c r="AZ17" s="53">
        <f t="shared" si="17"/>
        <v>80.488663798077809</v>
      </c>
      <c r="BA17" s="53">
        <f t="shared" si="68"/>
        <v>89.390418638937177</v>
      </c>
      <c r="BB17" s="84">
        <v>2505</v>
      </c>
      <c r="BC17" s="85" t="s">
        <v>150</v>
      </c>
      <c r="BD17" s="59">
        <f t="shared" si="18"/>
        <v>3021.1294319385656</v>
      </c>
      <c r="BE17" s="59">
        <f>AJ17*3316</f>
        <v>3999.2276232767604</v>
      </c>
      <c r="BF17" s="59">
        <f t="shared" si="20"/>
        <v>165.50101915996541</v>
      </c>
      <c r="BG17" s="59">
        <f t="shared" si="21"/>
        <v>175.03379800784037</v>
      </c>
      <c r="BH17" s="60">
        <f>'[1]Crack width graphs'!GP690</f>
        <v>25.880948244999999</v>
      </c>
      <c r="BI17" s="61">
        <f>'[1]Crack width graphs'!GX690</f>
        <v>2309.6389718812188</v>
      </c>
      <c r="BJ17" s="61">
        <f t="shared" si="22"/>
        <v>140.93417006419196</v>
      </c>
      <c r="BK17" s="61">
        <f t="shared" si="23"/>
        <v>2785.5162774860996</v>
      </c>
      <c r="BL17" s="62">
        <f>'[1]Crack width graphs'!HA690</f>
        <v>0.40468399729114168</v>
      </c>
      <c r="BM17" s="62">
        <f>'[1]Crack width graphs'!GY690</f>
        <v>0.90249668866859978</v>
      </c>
      <c r="BN17" s="62">
        <f t="shared" si="69"/>
        <v>1.0378354129515555</v>
      </c>
      <c r="BO17" s="61">
        <f t="shared" si="24"/>
        <v>2309.6389718812184</v>
      </c>
      <c r="BP17" s="61">
        <f t="shared" si="25"/>
        <v>2309.6389718812188</v>
      </c>
      <c r="BQ17" s="61">
        <f t="shared" si="26"/>
        <v>2785.5162774860996</v>
      </c>
      <c r="BR17" s="63">
        <f t="shared" si="70"/>
        <v>0.35872397306024301</v>
      </c>
      <c r="BS17" s="63">
        <f t="shared" si="71"/>
        <v>0.35872397306024301</v>
      </c>
      <c r="BT17" s="63">
        <f t="shared" si="72"/>
        <v>0.39839754587209014</v>
      </c>
      <c r="BU17" s="63" t="e">
        <f>2*(BQ17/10^6)*SQRT(#REF!)</f>
        <v>#REF!</v>
      </c>
      <c r="BV17" s="64">
        <f>'[1]Crack width graphs'!GP915</f>
        <v>29.144546934999997</v>
      </c>
      <c r="BW17" s="65">
        <f>'[1]Crack width graphs'!GX915</f>
        <v>2600.8854382644863</v>
      </c>
      <c r="BX17" s="65">
        <f t="shared" si="28"/>
        <v>3136.7710765035031</v>
      </c>
      <c r="BY17" s="66">
        <f>'[1]Crack width graphs'!HA915</f>
        <v>0.50482724104912591</v>
      </c>
      <c r="BZ17" s="66">
        <f>'[1]Crack width graphs'!GY915</f>
        <v>0.99975881896735685</v>
      </c>
      <c r="CA17" s="66">
        <f t="shared" si="29"/>
        <v>1.1306957742241075</v>
      </c>
      <c r="CB17" s="67">
        <f t="shared" si="30"/>
        <v>158.70602944289897</v>
      </c>
      <c r="CC17" s="65">
        <f t="shared" si="31"/>
        <v>2600.8854382644868</v>
      </c>
      <c r="CD17" s="65">
        <f t="shared" si="32"/>
        <v>2600.8854382644863</v>
      </c>
      <c r="CE17" s="65">
        <f t="shared" si="33"/>
        <v>3136.7710765035031</v>
      </c>
      <c r="CF17" s="67">
        <f>CF$1*(BX17/10^6)*AZ17</f>
        <v>0.50494902517645013</v>
      </c>
      <c r="CG17" s="67"/>
      <c r="CH17" s="67"/>
      <c r="CI17" s="67">
        <f t="shared" si="74"/>
        <v>0.50494902517645013</v>
      </c>
      <c r="CJ17" s="68">
        <f>'[1]Crack width graphs'!GP1083</f>
        <v>30.996364175625001</v>
      </c>
      <c r="CK17" s="69">
        <f>'[1]Crack width graphs'!GX1083</f>
        <v>2766.1432652676122</v>
      </c>
      <c r="CL17" s="69">
        <f t="shared" si="34"/>
        <v>3336.0785755124275</v>
      </c>
      <c r="CM17" s="70">
        <f>'[1]Crack width graphs'!HA1083</f>
        <v>0.60497048480711024</v>
      </c>
      <c r="CN17" s="70"/>
      <c r="CO17" s="70">
        <f>'[1]Crack width graphs'!GY1083</f>
        <v>1.1265052042100876</v>
      </c>
      <c r="CP17" s="70">
        <f t="shared" si="35"/>
        <v>1.264150652857557</v>
      </c>
      <c r="CQ17" s="70">
        <f t="shared" si="75"/>
        <v>1.264150652857557</v>
      </c>
      <c r="CR17" s="71">
        <f t="shared" si="36"/>
        <v>168.79006204662969</v>
      </c>
      <c r="CS17" s="69">
        <f t="shared" si="37"/>
        <v>2766.1432652676122</v>
      </c>
      <c r="CT17" s="69">
        <f t="shared" si="38"/>
        <v>2766.1432652676122</v>
      </c>
      <c r="CU17" s="71">
        <f t="shared" si="39"/>
        <v>3336.0785755124275</v>
      </c>
      <c r="CV17" s="71">
        <f>CV$1*(CL17/10^6)*AZ17</f>
        <v>0.53703301373678014</v>
      </c>
      <c r="CW17" s="147">
        <f>CV$1*(CU17/10^6)*AZ17</f>
        <v>0.53703301373678014</v>
      </c>
      <c r="CX17" s="147">
        <f t="shared" si="78"/>
        <v>0.44732019071616763</v>
      </c>
      <c r="CY17" s="71">
        <f t="shared" si="79"/>
        <v>0.53703301373678014</v>
      </c>
      <c r="CZ17" s="72">
        <f>'[1]Crack width graphs'!GP1250</f>
        <v>32.371475983750003</v>
      </c>
      <c r="DA17" s="73">
        <f>'[1]Crack width graphs'!GX1250</f>
        <v>2888.8594730616264</v>
      </c>
      <c r="DB17" s="73">
        <f t="shared" si="40"/>
        <v>3484.0791931341382</v>
      </c>
      <c r="DC17" s="74">
        <f>'[1]Crack width graphs'!HA1250</f>
        <v>0.7046313126877386</v>
      </c>
      <c r="DD17" s="74">
        <f>'[1]Crack width graphs'!GY1250</f>
        <v>1.2563458436370019</v>
      </c>
      <c r="DE17" s="75">
        <f t="shared" si="80"/>
        <v>1.4025762760747618</v>
      </c>
      <c r="DF17" s="76">
        <f t="shared" si="41"/>
        <v>176.27820504622045</v>
      </c>
      <c r="DG17" s="76">
        <f t="shared" si="42"/>
        <v>2888.8594730616264</v>
      </c>
      <c r="DH17" s="76">
        <f t="shared" si="43"/>
        <v>2888.8594730616264</v>
      </c>
      <c r="DI17" s="76">
        <f t="shared" si="44"/>
        <v>3484.0791931341382</v>
      </c>
      <c r="DJ17" s="77">
        <f t="shared" ref="DJ17:DJ22" si="87">2*(DI17/10^6)*SQRT(AS17)</f>
        <v>0</v>
      </c>
      <c r="DK17" s="77">
        <f>DD$1*(DB17/10^6)*AZ17</f>
        <v>0.56085775764410373</v>
      </c>
      <c r="DL17" s="77">
        <f t="shared" si="83"/>
        <v>0.46716494646820661</v>
      </c>
      <c r="DM17" s="77">
        <f t="shared" si="84"/>
        <v>0.56085775764410373</v>
      </c>
      <c r="DN17" s="78">
        <f>'[1]Crack width graphs'!GP1425</f>
        <v>34.131619100625002</v>
      </c>
      <c r="DO17" s="79">
        <f>'[1]Crack width graphs'!GX1425</f>
        <v>3045.936219258836</v>
      </c>
      <c r="DP17" s="79">
        <f t="shared" si="45"/>
        <v>3673.5199839563074</v>
      </c>
      <c r="DQ17" s="80">
        <f>'[1]Crack width graphs'!HA1425</f>
        <v>0.80477455644572393</v>
      </c>
      <c r="DR17" s="86">
        <f>'[1]Crack width graphs'!GY1425</f>
        <v>1.3609028303051471</v>
      </c>
      <c r="DS17" s="80">
        <f t="shared" si="85"/>
        <v>1.5102380689168102</v>
      </c>
      <c r="DT17" s="79">
        <f t="shared" si="46"/>
        <v>185.86302809917416</v>
      </c>
      <c r="DU17" s="79">
        <f t="shared" si="47"/>
        <v>3045.936219258836</v>
      </c>
      <c r="DV17" s="79">
        <f t="shared" si="48"/>
        <v>3045.936219258836</v>
      </c>
      <c r="DW17" s="81">
        <f t="shared" si="49"/>
        <v>3673.5199839563074</v>
      </c>
      <c r="DX17" s="31">
        <f t="shared" si="50"/>
        <v>0.59135342988835882</v>
      </c>
      <c r="DY17" s="1"/>
      <c r="DZ17" s="1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</row>
    <row r="18" spans="1:893" s="102" customFormat="1" x14ac:dyDescent="0.2">
      <c r="A18" s="87" t="s">
        <v>151</v>
      </c>
      <c r="B18" s="88">
        <v>70.84</v>
      </c>
      <c r="C18" s="88">
        <f t="shared" si="51"/>
        <v>37874.925742501466</v>
      </c>
      <c r="D18" s="88">
        <v>50</v>
      </c>
      <c r="E18" s="88">
        <v>25</v>
      </c>
      <c r="F18" s="88">
        <v>25</v>
      </c>
      <c r="G18" s="88">
        <v>11.3</v>
      </c>
      <c r="H18" s="89">
        <f t="shared" si="0"/>
        <v>5.0499900990001949</v>
      </c>
      <c r="I18" s="90">
        <v>3.5000000000000001E-3</v>
      </c>
      <c r="J18" s="91">
        <v>1090.4000000000001</v>
      </c>
      <c r="K18" s="91">
        <v>61940</v>
      </c>
      <c r="L18" s="91">
        <v>510</v>
      </c>
      <c r="M18" s="91">
        <v>2</v>
      </c>
      <c r="N18" s="91">
        <v>2</v>
      </c>
      <c r="O18" s="91">
        <f t="shared" si="1"/>
        <v>1020</v>
      </c>
      <c r="P18" s="91">
        <v>25.4</v>
      </c>
      <c r="Q18" s="92">
        <f t="shared" si="2"/>
        <v>1.760413303196642E-2</v>
      </c>
      <c r="R18" s="93">
        <v>400</v>
      </c>
      <c r="S18" s="93">
        <v>200</v>
      </c>
      <c r="T18" s="93">
        <f t="shared" si="52"/>
        <v>337.3</v>
      </c>
      <c r="U18" s="93">
        <f t="shared" si="3"/>
        <v>62.699999999999989</v>
      </c>
      <c r="V18" s="93">
        <f>(S18-2*E18-2*G18-P18)/(N18-1)</f>
        <v>102</v>
      </c>
      <c r="W18" s="94">
        <f t="shared" si="4"/>
        <v>1.5120071153276014E-2</v>
      </c>
      <c r="X18" s="95">
        <f>MAX(0.85-0.0015*B18,0.67)</f>
        <v>0.74373999999999996</v>
      </c>
      <c r="Y18" s="95">
        <f>MAX(0.97-0.0025*B18,0.67)</f>
        <v>0.79289999999999994</v>
      </c>
      <c r="Z18" s="94">
        <f>X18*Y18*(B18/J18)*(I18/(Q18+I18))</f>
        <v>6.3537891032809553E-3</v>
      </c>
      <c r="AA18" s="96">
        <f t="shared" si="55"/>
        <v>2.3796935824433243</v>
      </c>
      <c r="AB18" s="97">
        <f>0.5*K18*I18*(((1+(4*X18*Y18*B18/(W18*I18*K18)))^0.5)-1)</f>
        <v>673.08906092665097</v>
      </c>
      <c r="AC18" s="94">
        <f>AB18/K18</f>
        <v>1.0866791426003407E-2</v>
      </c>
      <c r="AD18" s="96">
        <f>I18/(I18+AC18)*T18</f>
        <v>82.172140249996573</v>
      </c>
      <c r="AE18" s="95" t="str">
        <f>IF(AD18/T18&lt;=(7/(7+2000*Q18)),"Tension","Compression")</f>
        <v>Compression</v>
      </c>
      <c r="AF18" s="96">
        <f>O18*AB18*(T18-Y18*AD18/2)/1000^2</f>
        <v>209.20773271968537</v>
      </c>
      <c r="AG18" s="98">
        <f t="shared" si="12"/>
        <v>1.6353827442754254</v>
      </c>
      <c r="AH18" s="99">
        <f t="shared" si="13"/>
        <v>0.19902641396390344</v>
      </c>
      <c r="AI18" s="98">
        <f t="shared" si="14"/>
        <v>67.131609430024639</v>
      </c>
      <c r="AJ18" s="99">
        <f t="shared" si="15"/>
        <v>1.2320774827422318</v>
      </c>
      <c r="AK18" s="99">
        <f>1-AH18/3</f>
        <v>0.93365786201203216</v>
      </c>
      <c r="AL18" s="154"/>
      <c r="AM18" s="100">
        <f t="shared" si="86"/>
        <v>5.0499900990001949</v>
      </c>
      <c r="AN18" s="100">
        <f t="shared" si="57"/>
        <v>26.933280528001035</v>
      </c>
      <c r="AO18" s="101">
        <f t="shared" si="58"/>
        <v>4.0669856459330148E-2</v>
      </c>
      <c r="AP18" s="100">
        <f t="shared" si="59"/>
        <v>124.17034478718125</v>
      </c>
      <c r="AQ18" s="100"/>
      <c r="AR18" s="53">
        <f t="shared" si="61"/>
        <v>80.822583477639455</v>
      </c>
      <c r="AS18" s="100"/>
      <c r="AT18" s="55">
        <f t="shared" si="62"/>
        <v>51</v>
      </c>
      <c r="AU18" s="56">
        <f t="shared" si="63"/>
        <v>49</v>
      </c>
      <c r="AV18" s="53">
        <f t="shared" si="64"/>
        <v>51</v>
      </c>
      <c r="AW18" s="53">
        <f t="shared" si="65"/>
        <v>62.699999999999989</v>
      </c>
      <c r="AX18" s="53">
        <f t="shared" si="66"/>
        <v>62.699999999999989</v>
      </c>
      <c r="AY18" s="53">
        <f t="shared" si="67"/>
        <v>66.666666666666671</v>
      </c>
      <c r="AZ18" s="53">
        <f t="shared" si="17"/>
        <v>80.822583477639455</v>
      </c>
      <c r="BA18" s="53">
        <f t="shared" si="68"/>
        <v>91.519038699302584</v>
      </c>
      <c r="BB18" s="84">
        <v>1980</v>
      </c>
      <c r="BC18" s="85">
        <v>3022</v>
      </c>
      <c r="BD18" s="59">
        <f t="shared" si="18"/>
        <v>2439.5134158296191</v>
      </c>
      <c r="BE18" s="59">
        <f>AJ18*BC18</f>
        <v>3723.3381528470245</v>
      </c>
      <c r="BF18" s="59">
        <f t="shared" si="20"/>
        <v>204.95890563896003</v>
      </c>
      <c r="BG18" s="59">
        <f t="shared" si="21"/>
        <v>188.00333766750407</v>
      </c>
      <c r="BH18" s="60">
        <f>'[1]Crack width graphs'!HE1238</f>
        <v>36.166784575000001</v>
      </c>
      <c r="BI18" s="61">
        <f>'[1]Crack width graphs'!HM1238</f>
        <v>1817.7511444481634</v>
      </c>
      <c r="BJ18" s="61">
        <f t="shared" si="22"/>
        <v>112.59150588711924</v>
      </c>
      <c r="BK18" s="61">
        <f t="shared" si="23"/>
        <v>2239.610254303504</v>
      </c>
      <c r="BL18" s="62">
        <f>'[1]Crack width graphs'!HP1238</f>
        <v>0.40489146276616617</v>
      </c>
      <c r="BM18" s="62">
        <f>'[1]Crack width graphs'!HN1238</f>
        <v>1.1184161977798837</v>
      </c>
      <c r="BN18" s="62">
        <f t="shared" si="69"/>
        <v>1.2335259643396717</v>
      </c>
      <c r="BO18" s="61">
        <f t="shared" si="24"/>
        <v>1817.7511444481634</v>
      </c>
      <c r="BP18" s="61">
        <f t="shared" si="25"/>
        <v>1817.7511444481634</v>
      </c>
      <c r="BQ18" s="61">
        <f t="shared" si="26"/>
        <v>2239.610254303504</v>
      </c>
      <c r="BR18" s="63">
        <f t="shared" si="70"/>
        <v>0.28961773877731567</v>
      </c>
      <c r="BS18" s="63">
        <f t="shared" si="71"/>
        <v>0.28961773877731567</v>
      </c>
      <c r="BT18" s="63">
        <f t="shared" si="72"/>
        <v>0.32794716405593166</v>
      </c>
      <c r="BU18" s="63" t="e">
        <f>2*(BQ18/10^6)*SQRT(#REF!)</f>
        <v>#REF!</v>
      </c>
      <c r="BV18" s="64">
        <f>'[1]Crack width graphs'!HE1612</f>
        <v>40.402128943749993</v>
      </c>
      <c r="BW18" s="65">
        <f>'[1]Crack width graphs'!HM1612</f>
        <v>2030.6205538771981</v>
      </c>
      <c r="BX18" s="65">
        <f t="shared" si="28"/>
        <v>2501.8818604256548</v>
      </c>
      <c r="BY18" s="66">
        <f>'[1]Crack width graphs'!HP1612</f>
        <v>0.50479241199184854</v>
      </c>
      <c r="BZ18" s="66">
        <f>'[1]Crack width graphs'!HN1612</f>
        <v>1.2481974630230057</v>
      </c>
      <c r="CA18" s="66">
        <f t="shared" si="29"/>
        <v>1.3619698930729387</v>
      </c>
      <c r="CB18" s="67">
        <f t="shared" si="30"/>
        <v>125.77663710715366</v>
      </c>
      <c r="CC18" s="65">
        <f t="shared" si="31"/>
        <v>2030.6205538771983</v>
      </c>
      <c r="CD18" s="65">
        <f t="shared" si="32"/>
        <v>2030.6205538771978</v>
      </c>
      <c r="CE18" s="65">
        <f t="shared" si="33"/>
        <v>2501.8818604256544</v>
      </c>
      <c r="CF18" s="67">
        <f t="shared" ref="CF18:CF22" si="88">CF$1*(BX18/10^6)*AZ18</f>
        <v>0.40441711103088879</v>
      </c>
      <c r="CG18" s="67"/>
      <c r="CH18" s="67"/>
      <c r="CI18" s="67">
        <f t="shared" si="74"/>
        <v>0.40441711103088879</v>
      </c>
      <c r="CJ18" s="68">
        <f>'[1]Crack width graphs'!HE2137</f>
        <v>45.719227942499998</v>
      </c>
      <c r="CK18" s="69">
        <f>'[1]Crack width graphs'!HM2137</f>
        <v>2297.8592067930826</v>
      </c>
      <c r="CL18" s="69">
        <f t="shared" si="34"/>
        <v>2831.1405872016826</v>
      </c>
      <c r="CM18" s="70">
        <f>'[1]Crack width graphs'!HP2137</f>
        <v>0.60469336121753126</v>
      </c>
      <c r="CN18" s="70"/>
      <c r="CO18" s="70">
        <f>'[1]Crack width graphs'!HN2137</f>
        <v>1.3213292245948465</v>
      </c>
      <c r="CP18" s="70">
        <f t="shared" si="35"/>
        <v>1.426644313561948</v>
      </c>
      <c r="CQ18" s="70">
        <f t="shared" si="75"/>
        <v>1.426644313561948</v>
      </c>
      <c r="CR18" s="71">
        <f t="shared" si="36"/>
        <v>142.32939926876355</v>
      </c>
      <c r="CS18" s="69">
        <f t="shared" si="37"/>
        <v>2297.8592067930826</v>
      </c>
      <c r="CT18" s="69">
        <f t="shared" si="38"/>
        <v>2297.8592067930826</v>
      </c>
      <c r="CU18" s="71">
        <f t="shared" si="39"/>
        <v>2831.1405872016826</v>
      </c>
      <c r="CV18" s="71">
        <f t="shared" ref="CV18:CV22" si="89">CV$1*(CL18/10^6)*AZ18</f>
        <v>0.45764019289208235</v>
      </c>
      <c r="CW18" s="147">
        <f t="shared" ref="CW18:CW22" si="90">CV$1*(CU18/10^6)*AZ18</f>
        <v>0.45764019289208235</v>
      </c>
      <c r="CX18" s="147">
        <f t="shared" si="78"/>
        <v>0.38865489744491555</v>
      </c>
      <c r="CY18" s="71">
        <f t="shared" si="79"/>
        <v>0.45764019289208235</v>
      </c>
      <c r="CZ18" s="72">
        <f>'[1]Crack width graphs'!HE2738</f>
        <v>51.311349298750002</v>
      </c>
      <c r="DA18" s="73">
        <f>'[1]Crack width graphs'!HM2738</f>
        <v>2578.9205484265058</v>
      </c>
      <c r="DB18" s="73">
        <f t="shared" si="40"/>
        <v>3177.4299374975453</v>
      </c>
      <c r="DC18" s="74">
        <f>'[1]Crack width graphs'!HP2738</f>
        <v>0.70459431044321397</v>
      </c>
      <c r="DD18" s="74">
        <f>'[1]Crack width graphs'!HN2738</f>
        <v>1.3718304064569746</v>
      </c>
      <c r="DE18" s="75">
        <f t="shared" si="80"/>
        <v>1.4684153089270719</v>
      </c>
      <c r="DF18" s="76">
        <f t="shared" si="41"/>
        <v>159.73833876953779</v>
      </c>
      <c r="DG18" s="76">
        <f t="shared" si="42"/>
        <v>2578.9205484265062</v>
      </c>
      <c r="DH18" s="76">
        <f t="shared" si="43"/>
        <v>2578.9205484265058</v>
      </c>
      <c r="DI18" s="76">
        <f t="shared" si="44"/>
        <v>3177.4299374975453</v>
      </c>
      <c r="DJ18" s="77">
        <f t="shared" si="87"/>
        <v>0</v>
      </c>
      <c r="DK18" s="77">
        <f t="shared" ref="DK18:DK22" si="91">DD$1*(DB18/10^6)*AZ18</f>
        <v>0.51361619273549208</v>
      </c>
      <c r="DL18" s="77">
        <f t="shared" si="83"/>
        <v>0.43619300012124063</v>
      </c>
      <c r="DM18" s="77">
        <f t="shared" si="84"/>
        <v>0.51361619273549208</v>
      </c>
      <c r="DN18" s="78">
        <f>'[1]Crack width graphs'!HE3338</f>
        <v>57.435180549374998</v>
      </c>
      <c r="DO18" s="79">
        <f>'[1]Crack width graphs'!HM3338</f>
        <v>2886.7057550750842</v>
      </c>
      <c r="DP18" s="79">
        <f t="shared" si="45"/>
        <v>3556.6451601304234</v>
      </c>
      <c r="DQ18" s="80">
        <f>'[1]Crack width graphs'!HP3338</f>
        <v>0.80495728872492489</v>
      </c>
      <c r="DR18" s="86">
        <f>'[1]Crack width graphs'!HN3338</f>
        <v>1.4001339116179468</v>
      </c>
      <c r="DS18" s="80">
        <f t="shared" si="85"/>
        <v>1.4875448655527872</v>
      </c>
      <c r="DT18" s="79">
        <f t="shared" si="46"/>
        <v>178.80255446935072</v>
      </c>
      <c r="DU18" s="79">
        <f t="shared" si="47"/>
        <v>2886.7057550750842</v>
      </c>
      <c r="DV18" s="79">
        <f t="shared" si="48"/>
        <v>2886.7057550750842</v>
      </c>
      <c r="DW18" s="81">
        <f t="shared" si="49"/>
        <v>3556.6451601304234</v>
      </c>
      <c r="DX18" s="31">
        <f t="shared" si="50"/>
        <v>0.57491450070996697</v>
      </c>
      <c r="DY18" s="1"/>
      <c r="DZ18" s="1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</row>
    <row r="19" spans="1:893" s="102" customFormat="1" x14ac:dyDescent="0.2">
      <c r="A19" s="87" t="s">
        <v>152</v>
      </c>
      <c r="B19" s="88">
        <v>70.84</v>
      </c>
      <c r="C19" s="88">
        <f t="shared" si="51"/>
        <v>37874.925742501466</v>
      </c>
      <c r="D19" s="88">
        <v>50</v>
      </c>
      <c r="E19" s="88">
        <v>25</v>
      </c>
      <c r="F19" s="88">
        <v>25</v>
      </c>
      <c r="G19" s="88">
        <v>11.3</v>
      </c>
      <c r="H19" s="89">
        <f t="shared" si="0"/>
        <v>5.0499900990001949</v>
      </c>
      <c r="I19" s="90">
        <v>3.5000000000000001E-3</v>
      </c>
      <c r="J19" s="91">
        <v>1052.2</v>
      </c>
      <c r="K19" s="91">
        <v>61020</v>
      </c>
      <c r="L19" s="91">
        <v>284</v>
      </c>
      <c r="M19" s="91">
        <v>3</v>
      </c>
      <c r="N19" s="91">
        <v>3</v>
      </c>
      <c r="O19" s="91">
        <f t="shared" si="1"/>
        <v>852</v>
      </c>
      <c r="P19" s="91">
        <v>19.100000000000001</v>
      </c>
      <c r="Q19" s="92">
        <f t="shared" si="2"/>
        <v>1.7243526712553262E-2</v>
      </c>
      <c r="R19" s="93">
        <v>400</v>
      </c>
      <c r="S19" s="93">
        <v>200</v>
      </c>
      <c r="T19" s="93">
        <f t="shared" si="52"/>
        <v>340.45</v>
      </c>
      <c r="U19" s="93">
        <f t="shared" si="3"/>
        <v>59.550000000000011</v>
      </c>
      <c r="V19" s="93">
        <f>(S19-2*E19-2*G19-P19)/(N19-1)</f>
        <v>54.150000000000006</v>
      </c>
      <c r="W19" s="94">
        <f t="shared" si="4"/>
        <v>1.2512850638860332E-2</v>
      </c>
      <c r="X19" s="95">
        <f>MAX(0.85-0.0015*B19,0.67)</f>
        <v>0.74373999999999996</v>
      </c>
      <c r="Y19" s="95">
        <f>MAX(0.97-0.0025*B19,0.67)</f>
        <v>0.79289999999999994</v>
      </c>
      <c r="Z19" s="94">
        <f>X19*Y19*(B19/J19)*(I19/(Q19+I19))</f>
        <v>6.6989272554814462E-3</v>
      </c>
      <c r="AA19" s="96">
        <f t="shared" si="55"/>
        <v>1.8678887173497218</v>
      </c>
      <c r="AB19" s="97">
        <f>0.5*K19*I19*(((1+(4*X19*Y19*B19/(W19*I19*K19)))^0.5)-1)</f>
        <v>744.3458174180065</v>
      </c>
      <c r="AC19" s="94">
        <f>AB19/K19</f>
        <v>1.2198390977024033E-2</v>
      </c>
      <c r="AD19" s="96">
        <f>I19/(I19+AC19)*T19</f>
        <v>75.904275905981322</v>
      </c>
      <c r="AE19" s="95" t="str">
        <f>IF(AD19/T19&lt;=(7/(7+2000*Q19)),"Tension","Compression")</f>
        <v>Compression</v>
      </c>
      <c r="AF19" s="96">
        <f>O19*AB19*(T19-Y19*AD19/2)/1000^2</f>
        <v>196.82349601862165</v>
      </c>
      <c r="AG19" s="98">
        <f t="shared" si="12"/>
        <v>1.6110922676087578</v>
      </c>
      <c r="AH19" s="99">
        <f t="shared" si="13"/>
        <v>0.18164528498666963</v>
      </c>
      <c r="AI19" s="98">
        <f t="shared" si="14"/>
        <v>61.841137273711674</v>
      </c>
      <c r="AJ19" s="99">
        <f t="shared" si="15"/>
        <v>1.2137405085297064</v>
      </c>
      <c r="AK19" s="99">
        <f>1-AH19/3</f>
        <v>0.93945157167111015</v>
      </c>
      <c r="AL19" s="154"/>
      <c r="AM19" s="100">
        <f t="shared" si="86"/>
        <v>5.0499900990001949</v>
      </c>
      <c r="AN19" s="100">
        <f t="shared" si="57"/>
        <v>26.933280528001035</v>
      </c>
      <c r="AO19" s="101">
        <f t="shared" si="58"/>
        <v>3.5768261964735509E-2</v>
      </c>
      <c r="AP19" s="100">
        <f t="shared" si="59"/>
        <v>141.18634290866746</v>
      </c>
      <c r="AQ19" s="100"/>
      <c r="AR19" s="53">
        <f t="shared" si="61"/>
        <v>65.416038744332425</v>
      </c>
      <c r="AS19" s="100"/>
      <c r="AT19" s="55">
        <f t="shared" si="62"/>
        <v>27.075000000000003</v>
      </c>
      <c r="AU19" s="56">
        <f t="shared" si="63"/>
        <v>45.849999999999994</v>
      </c>
      <c r="AV19" s="53">
        <f t="shared" si="64"/>
        <v>45.849999999999994</v>
      </c>
      <c r="AW19" s="53">
        <f t="shared" si="65"/>
        <v>59.550000000000011</v>
      </c>
      <c r="AX19" s="53">
        <f t="shared" si="66"/>
        <v>59.550000000000011</v>
      </c>
      <c r="AY19" s="53">
        <f t="shared" si="67"/>
        <v>50</v>
      </c>
      <c r="AZ19" s="53">
        <f t="shared" si="17"/>
        <v>75.156004417478186</v>
      </c>
      <c r="BA19" s="53">
        <f t="shared" si="68"/>
        <v>77.757330844107557</v>
      </c>
      <c r="BB19" s="84">
        <v>2078</v>
      </c>
      <c r="BC19" s="85">
        <v>3493</v>
      </c>
      <c r="BD19" s="59">
        <f t="shared" si="18"/>
        <v>2522.1527767247298</v>
      </c>
      <c r="BE19" s="59">
        <f>AJ19*BC19</f>
        <v>4239.5955962942644</v>
      </c>
      <c r="BF19" s="59">
        <f t="shared" si="20"/>
        <v>198.24334378716762</v>
      </c>
      <c r="BG19" s="59">
        <f t="shared" si="21"/>
        <v>165.11008753095564</v>
      </c>
      <c r="BH19" s="60">
        <f>'[1]Crack width graphs'!GA888</f>
        <v>32.628163520624994</v>
      </c>
      <c r="BI19" s="61">
        <f>'[1]Crack width graphs'!GI888</f>
        <v>1962.2443906390083</v>
      </c>
      <c r="BJ19" s="61">
        <f t="shared" si="22"/>
        <v>119.73615271679229</v>
      </c>
      <c r="BK19" s="61">
        <f t="shared" si="23"/>
        <v>2381.6555045537539</v>
      </c>
      <c r="BL19" s="62">
        <f>'[1]Crack width graphs'!GL888</f>
        <v>0.40455251093831379</v>
      </c>
      <c r="BM19" s="62">
        <f>'[1]Crack width graphs'!GJ888</f>
        <v>1.2983199198109774</v>
      </c>
      <c r="BN19" s="62">
        <f t="shared" si="69"/>
        <v>1.4481098639403578</v>
      </c>
      <c r="BO19" s="61">
        <f t="shared" si="24"/>
        <v>1962.2443906390083</v>
      </c>
      <c r="BP19" s="61">
        <f t="shared" si="25"/>
        <v>1962.2443906390083</v>
      </c>
      <c r="BQ19" s="61">
        <f t="shared" si="26"/>
        <v>2381.6555045537539</v>
      </c>
      <c r="BR19" s="63">
        <f t="shared" si="70"/>
        <v>0.28639313859384508</v>
      </c>
      <c r="BS19" s="63">
        <f t="shared" si="71"/>
        <v>0.28639313859384508</v>
      </c>
      <c r="BT19" s="63">
        <f t="shared" si="72"/>
        <v>0.29630588003884184</v>
      </c>
      <c r="BU19" s="63" t="e">
        <f>2*(BQ19/10^6)*SQRT(#REF!)</f>
        <v>#REF!</v>
      </c>
      <c r="BV19" s="64">
        <f>'[1]Crack width graphs'!GA1717</f>
        <v>38.586981358125009</v>
      </c>
      <c r="BW19" s="65">
        <f>'[1]Crack width graphs'!GI1717</f>
        <v>2320.6052548379043</v>
      </c>
      <c r="BX19" s="65">
        <f t="shared" si="28"/>
        <v>2816.6126021036671</v>
      </c>
      <c r="BY19" s="66">
        <f>'[1]Crack width graphs'!GL1717</f>
        <v>0.50497342837239745</v>
      </c>
      <c r="BZ19" s="66">
        <f>'[1]Crack width graphs'!GJ1717</f>
        <v>1.3703363259611958</v>
      </c>
      <c r="CA19" s="66">
        <f t="shared" si="29"/>
        <v>1.5016804003852231</v>
      </c>
      <c r="CB19" s="67">
        <f t="shared" si="30"/>
        <v>141.60333265020893</v>
      </c>
      <c r="CC19" s="65">
        <f t="shared" si="31"/>
        <v>2320.6052548379048</v>
      </c>
      <c r="CD19" s="65">
        <f t="shared" si="32"/>
        <v>2320.6052548379043</v>
      </c>
      <c r="CE19" s="65">
        <f t="shared" si="33"/>
        <v>2816.6126021036671</v>
      </c>
      <c r="CF19" s="67">
        <f t="shared" si="88"/>
        <v>0.42337069833205587</v>
      </c>
      <c r="CG19" s="67"/>
      <c r="CH19" s="67"/>
      <c r="CI19" s="67">
        <f t="shared" si="74"/>
        <v>0.36850327821397694</v>
      </c>
      <c r="CJ19" s="68">
        <f>'[1]Crack width graphs'!GA3154</f>
        <v>48.982826632499993</v>
      </c>
      <c r="CK19" s="69">
        <f>'[1]Crack width graphs'!GI3154</f>
        <v>2945.8071318206089</v>
      </c>
      <c r="CL19" s="69">
        <f t="shared" si="34"/>
        <v>3575.4454462063818</v>
      </c>
      <c r="CM19" s="70">
        <f>'[1]Crack width graphs'!GL3154</f>
        <v>0.60487795439012493</v>
      </c>
      <c r="CN19" s="70"/>
      <c r="CO19" s="70">
        <f>'[1]Crack width graphs'!GJ3154</f>
        <v>1.2930739503277959</v>
      </c>
      <c r="CP19" s="70">
        <f t="shared" si="35"/>
        <v>1.3887620132017775</v>
      </c>
      <c r="CQ19" s="70">
        <f t="shared" si="75"/>
        <v>1.3887620132017775</v>
      </c>
      <c r="CR19" s="71">
        <f t="shared" si="36"/>
        <v>179.75315118369355</v>
      </c>
      <c r="CS19" s="69">
        <f t="shared" si="37"/>
        <v>2945.8071318206084</v>
      </c>
      <c r="CT19" s="69">
        <f t="shared" si="38"/>
        <v>2945.8071318206089</v>
      </c>
      <c r="CU19" s="71">
        <f t="shared" si="39"/>
        <v>3575.4454462063818</v>
      </c>
      <c r="CV19" s="71">
        <f t="shared" si="89"/>
        <v>0.53743238749907818</v>
      </c>
      <c r="CW19" s="147">
        <f t="shared" si="90"/>
        <v>0.53743238749907818</v>
      </c>
      <c r="CX19" s="147">
        <f t="shared" si="78"/>
        <v>0.41702564171359113</v>
      </c>
      <c r="CY19" s="71">
        <f t="shared" si="79"/>
        <v>0.46778295567456724</v>
      </c>
      <c r="CZ19" s="72">
        <f>'[1]Crack width graphs'!GA5687</f>
        <v>71.95636125499999</v>
      </c>
      <c r="DA19" s="73">
        <f>'[1]Crack width graphs'!GI5687</f>
        <v>4327.4260947651765</v>
      </c>
      <c r="DB19" s="73">
        <f t="shared" si="40"/>
        <v>5252.3723488850064</v>
      </c>
      <c r="DC19" s="74">
        <f>'[1]Crack width graphs'!GL5687</f>
        <v>0.70479395577266046</v>
      </c>
      <c r="DD19" s="74">
        <f>'[1]Crack width graphs'!GJ5687</f>
        <v>1.0256340416483787</v>
      </c>
      <c r="DE19" s="75">
        <f t="shared" si="80"/>
        <v>1.0761071560225981</v>
      </c>
      <c r="DF19" s="76">
        <f t="shared" si="41"/>
        <v>264.05954030257107</v>
      </c>
      <c r="DG19" s="76">
        <f t="shared" si="42"/>
        <v>4327.4260947651765</v>
      </c>
      <c r="DH19" s="76">
        <f t="shared" si="43"/>
        <v>4327.4260947651765</v>
      </c>
      <c r="DI19" s="76">
        <f t="shared" si="44"/>
        <v>5252.3723488850064</v>
      </c>
      <c r="DJ19" s="77">
        <f t="shared" si="87"/>
        <v>0</v>
      </c>
      <c r="DK19" s="77">
        <f t="shared" si="91"/>
        <v>0.78949463891008365</v>
      </c>
      <c r="DL19" s="77">
        <f t="shared" si="83"/>
        <v>0.6126156816730407</v>
      </c>
      <c r="DM19" s="77">
        <f t="shared" si="84"/>
        <v>0.68717878614864381</v>
      </c>
      <c r="DN19" s="78">
        <f>'[1]Crack width graphs'!GA11005</f>
        <v>118.82017169625</v>
      </c>
      <c r="DO19" s="79">
        <f>'[1]Crack width graphs'!GI11005</f>
        <v>7145.7964607278136</v>
      </c>
      <c r="DP19" s="79">
        <f t="shared" si="45"/>
        <v>8673.1426300935527</v>
      </c>
      <c r="DQ19" s="80">
        <f>'[1]Crack width graphs'!GL11005</f>
        <v>0.8046984817903875</v>
      </c>
      <c r="DR19" s="86">
        <f>'[1]Crack width graphs'!GJ11005</f>
        <v>0.70915710086133377</v>
      </c>
      <c r="DS19" s="80">
        <f t="shared" si="85"/>
        <v>0.72988906548350385</v>
      </c>
      <c r="DT19" s="79">
        <f t="shared" si="46"/>
        <v>436.03650003361116</v>
      </c>
      <c r="DU19" s="79">
        <f t="shared" si="47"/>
        <v>7145.7964607278127</v>
      </c>
      <c r="DV19" s="79">
        <f t="shared" si="48"/>
        <v>7145.7964607278136</v>
      </c>
      <c r="DW19" s="81">
        <f t="shared" si="49"/>
        <v>8673.1426300935527</v>
      </c>
      <c r="DX19" s="31">
        <f t="shared" si="50"/>
        <v>1.1347252686506422</v>
      </c>
      <c r="DY19" s="1"/>
      <c r="DZ19" s="1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</row>
    <row r="20" spans="1:893" s="102" customFormat="1" x14ac:dyDescent="0.2">
      <c r="A20" s="87" t="s">
        <v>153</v>
      </c>
      <c r="B20" s="88">
        <v>70.84</v>
      </c>
      <c r="C20" s="88">
        <f t="shared" si="51"/>
        <v>37874.925742501466</v>
      </c>
      <c r="D20" s="88">
        <v>50</v>
      </c>
      <c r="E20" s="88">
        <v>25</v>
      </c>
      <c r="F20" s="88">
        <v>25</v>
      </c>
      <c r="G20" s="88">
        <v>11.3</v>
      </c>
      <c r="H20" s="89">
        <f t="shared" si="0"/>
        <v>5.0499900990001949</v>
      </c>
      <c r="I20" s="90">
        <v>3.5000000000000001E-3</v>
      </c>
      <c r="J20" s="91">
        <v>1473</v>
      </c>
      <c r="K20" s="91">
        <v>63107</v>
      </c>
      <c r="L20" s="91">
        <v>284</v>
      </c>
      <c r="M20" s="91">
        <v>2</v>
      </c>
      <c r="N20" s="91">
        <v>2</v>
      </c>
      <c r="O20" s="91">
        <f t="shared" si="1"/>
        <v>568</v>
      </c>
      <c r="P20" s="91">
        <v>19.100000000000001</v>
      </c>
      <c r="Q20" s="92">
        <f t="shared" si="2"/>
        <v>2.3341309205001031E-2</v>
      </c>
      <c r="R20" s="93">
        <v>400</v>
      </c>
      <c r="S20" s="93">
        <v>200</v>
      </c>
      <c r="T20" s="93">
        <f t="shared" si="52"/>
        <v>340.45</v>
      </c>
      <c r="U20" s="93">
        <f t="shared" si="3"/>
        <v>59.550000000000011</v>
      </c>
      <c r="V20" s="93">
        <f>(S20-2*E20-2*G20-P20)/(N20-1)</f>
        <v>108.30000000000001</v>
      </c>
      <c r="W20" s="94">
        <f t="shared" si="4"/>
        <v>8.3419004259068872E-3</v>
      </c>
      <c r="X20" s="95">
        <f>MAX(0.85-0.0015*B20,0.67)</f>
        <v>0.74373999999999996</v>
      </c>
      <c r="Y20" s="95">
        <f>MAX(0.97-0.0025*B20,0.67)</f>
        <v>0.79289999999999994</v>
      </c>
      <c r="Z20" s="94">
        <f>X20*Y20*(B20/J20)*(I20/(Q20+I20))</f>
        <v>3.698109039453929E-3</v>
      </c>
      <c r="AA20" s="96">
        <f t="shared" si="55"/>
        <v>2.2557205147035551</v>
      </c>
      <c r="AB20" s="97">
        <f>0.5*K20*I20*(((1+(4*X20*Y20*B20/(W20*I20*K20)))^0.5)-1)</f>
        <v>947.06325875259358</v>
      </c>
      <c r="AC20" s="94">
        <f>AB20/K20</f>
        <v>1.5007261615234342E-2</v>
      </c>
      <c r="AD20" s="96">
        <f>I20/(I20+AC20)*T20</f>
        <v>64.384187394808819</v>
      </c>
      <c r="AE20" s="95" t="str">
        <f>IF(AD20/T20&lt;=(7/(7+2000*Q20)),"Tension","Compression")</f>
        <v>Compression</v>
      </c>
      <c r="AF20" s="96">
        <f>O20*AB20*(T20-Y20*AD20/2)/1000^2</f>
        <v>169.40815360089562</v>
      </c>
      <c r="AG20" s="98">
        <f t="shared" si="12"/>
        <v>1.6661946858732526</v>
      </c>
      <c r="AH20" s="99">
        <f t="shared" si="13"/>
        <v>0.15340781965734418</v>
      </c>
      <c r="AI20" s="98">
        <f t="shared" si="14"/>
        <v>52.227692202342823</v>
      </c>
      <c r="AJ20" s="99">
        <f t="shared" si="15"/>
        <v>1.2066113496038147</v>
      </c>
      <c r="AK20" s="99">
        <f>1-AH20/3</f>
        <v>0.94886406011421864</v>
      </c>
      <c r="AL20" s="154"/>
      <c r="AM20" s="100">
        <f t="shared" si="86"/>
        <v>5.0499900990001949</v>
      </c>
      <c r="AN20" s="100">
        <f t="shared" si="57"/>
        <v>26.933280528001035</v>
      </c>
      <c r="AO20" s="101">
        <f t="shared" si="58"/>
        <v>2.3845507976490342E-2</v>
      </c>
      <c r="AP20" s="100">
        <f t="shared" si="59"/>
        <v>211.77951436300114</v>
      </c>
      <c r="AQ20" s="100"/>
      <c r="AR20" s="53">
        <f t="shared" si="61"/>
        <v>80.488663798077809</v>
      </c>
      <c r="AS20" s="100"/>
      <c r="AT20" s="55">
        <f t="shared" si="62"/>
        <v>54.150000000000006</v>
      </c>
      <c r="AU20" s="56">
        <f t="shared" si="63"/>
        <v>45.849999999999994</v>
      </c>
      <c r="AV20" s="53">
        <f t="shared" si="64"/>
        <v>54.150000000000006</v>
      </c>
      <c r="AW20" s="53">
        <f t="shared" si="65"/>
        <v>59.550000000000011</v>
      </c>
      <c r="AX20" s="53">
        <f t="shared" si="66"/>
        <v>59.550000000000011</v>
      </c>
      <c r="AY20" s="53">
        <f t="shared" si="67"/>
        <v>66.666666666666671</v>
      </c>
      <c r="AZ20" s="53">
        <f t="shared" si="17"/>
        <v>80.488663798077809</v>
      </c>
      <c r="BA20" s="53">
        <f t="shared" si="68"/>
        <v>89.390418638937177</v>
      </c>
      <c r="BB20" s="84">
        <v>2435</v>
      </c>
      <c r="BC20" s="85">
        <v>3152</v>
      </c>
      <c r="BD20" s="59">
        <f t="shared" si="18"/>
        <v>2938.0986362852886</v>
      </c>
      <c r="BE20" s="59">
        <f>AJ20*BC20</f>
        <v>3803.2389739512237</v>
      </c>
      <c r="BF20" s="59">
        <f t="shared" si="20"/>
        <v>170.1780851823826</v>
      </c>
      <c r="BG20" s="59">
        <f t="shared" si="21"/>
        <v>184.05364606178372</v>
      </c>
      <c r="BH20" s="60">
        <f>'[1]Crack width graphs'!HT371</f>
        <v>25.42257764</v>
      </c>
      <c r="BI20" s="61">
        <f>'[1]Crack width graphs'!HY371</f>
        <v>2195.5148341139629</v>
      </c>
      <c r="BJ20" s="61">
        <f t="shared" si="22"/>
        <v>138.55235463642984</v>
      </c>
      <c r="BK20" s="61">
        <f t="shared" si="23"/>
        <v>2649.1331170654439</v>
      </c>
      <c r="BL20" s="62">
        <f>'[1]Crack width graphs'!IB371</f>
        <v>0.40476984333809563</v>
      </c>
      <c r="BM20" s="62">
        <f>'[1]Crack width graphs'!HZ371</f>
        <v>0.94916049360609311</v>
      </c>
      <c r="BN20" s="62">
        <f t="shared" si="69"/>
        <v>1.09445612282337</v>
      </c>
      <c r="BO20" s="61">
        <f t="shared" si="24"/>
        <v>2195.5148341139629</v>
      </c>
      <c r="BP20" s="61">
        <f t="shared" si="25"/>
        <v>2195.5148341139629</v>
      </c>
      <c r="BQ20" s="61">
        <f t="shared" si="26"/>
        <v>2649.1331170654439</v>
      </c>
      <c r="BR20" s="63">
        <f t="shared" si="70"/>
        <v>0.34116029570533507</v>
      </c>
      <c r="BS20" s="63">
        <f t="shared" si="71"/>
        <v>0.34116029570533507</v>
      </c>
      <c r="BT20" s="63">
        <f t="shared" si="72"/>
        <v>0.37889138938360417</v>
      </c>
      <c r="BU20" s="63" t="e">
        <f>2*(BQ20/10^6)*SQRT(#REF!)</f>
        <v>#REF!</v>
      </c>
      <c r="BV20" s="64">
        <f>'[1]Crack width graphs'!HT496</f>
        <v>26.54100191125</v>
      </c>
      <c r="BW20" s="65">
        <f>'[1]Crack width graphs'!HY496</f>
        <v>2292.1028793206356</v>
      </c>
      <c r="BX20" s="65">
        <f t="shared" si="28"/>
        <v>2765.6773486478614</v>
      </c>
      <c r="BY20" s="66">
        <f>'[1]Crack width graphs'!IB496</f>
        <v>0.5041463540914658</v>
      </c>
      <c r="BZ20" s="66">
        <f>'[1]Crack width graphs'!HZ496</f>
        <v>1.1323753442069171</v>
      </c>
      <c r="CA20" s="66">
        <f t="shared" si="29"/>
        <v>1.2973484285284891</v>
      </c>
      <c r="CB20" s="67">
        <f t="shared" si="30"/>
        <v>144.64773640528736</v>
      </c>
      <c r="CC20" s="65">
        <f t="shared" si="31"/>
        <v>2292.1028793206356</v>
      </c>
      <c r="CD20" s="65">
        <f t="shared" si="32"/>
        <v>2292.1028793206356</v>
      </c>
      <c r="CE20" s="65">
        <f t="shared" si="33"/>
        <v>2765.6773486478614</v>
      </c>
      <c r="CF20" s="67">
        <f t="shared" si="88"/>
        <v>0.44521134857855388</v>
      </c>
      <c r="CG20" s="67"/>
      <c r="CH20" s="67"/>
      <c r="CI20" s="67">
        <f t="shared" si="74"/>
        <v>0.44521134857855388</v>
      </c>
      <c r="CJ20" s="68">
        <f>'[1]Crack width graphs'!HT647</f>
        <v>27.879444071249999</v>
      </c>
      <c r="CK20" s="69">
        <f>'[1]Crack width graphs'!HY647</f>
        <v>2407.6918513948117</v>
      </c>
      <c r="CL20" s="69">
        <f t="shared" si="34"/>
        <v>2905.1483142416009</v>
      </c>
      <c r="CM20" s="70">
        <f>'[1]Crack width graphs'!IB647</f>
        <v>0.60462088117297508</v>
      </c>
      <c r="CN20" s="70"/>
      <c r="CO20" s="70">
        <f>'[1]Crack width graphs'!HZ647</f>
        <v>1.2928558936493861</v>
      </c>
      <c r="CP20" s="70">
        <f t="shared" si="35"/>
        <v>1.4709210898390868</v>
      </c>
      <c r="CQ20" s="70">
        <f t="shared" si="75"/>
        <v>1.4709210898390868</v>
      </c>
      <c r="CR20" s="71">
        <f t="shared" si="36"/>
        <v>151.94220966597237</v>
      </c>
      <c r="CS20" s="69">
        <f t="shared" si="37"/>
        <v>2407.6918513948112</v>
      </c>
      <c r="CT20" s="69">
        <f t="shared" si="38"/>
        <v>2407.6918513948117</v>
      </c>
      <c r="CU20" s="71">
        <f t="shared" si="39"/>
        <v>2905.1483142416009</v>
      </c>
      <c r="CV20" s="71">
        <f t="shared" si="89"/>
        <v>0.46766301189708942</v>
      </c>
      <c r="CW20" s="147">
        <f t="shared" si="90"/>
        <v>0.46766301189708942</v>
      </c>
      <c r="CX20" s="147">
        <f t="shared" si="78"/>
        <v>0.38953863602738897</v>
      </c>
      <c r="CY20" s="71">
        <f t="shared" si="79"/>
        <v>0.46766301189708942</v>
      </c>
      <c r="CZ20" s="72">
        <f>'[1]Crack width graphs'!HT1234</f>
        <v>30.959694527499998</v>
      </c>
      <c r="DA20" s="73">
        <f>'[1]Crack width graphs'!HY1234</f>
        <v>2673.7048287273169</v>
      </c>
      <c r="DB20" s="73">
        <f t="shared" si="40"/>
        <v>3226.1225918329042</v>
      </c>
      <c r="DC20" s="74">
        <f>'[1]Crack width graphs'!IB1234</f>
        <v>0.7034664829325199</v>
      </c>
      <c r="DD20" s="74">
        <f>'[1]Crack width graphs'!HZ1234</f>
        <v>1.354558700852369</v>
      </c>
      <c r="DE20" s="75">
        <f t="shared" si="80"/>
        <v>1.5202895778363119</v>
      </c>
      <c r="DF20" s="76">
        <f t="shared" si="41"/>
        <v>168.72949062649479</v>
      </c>
      <c r="DG20" s="76">
        <f t="shared" si="42"/>
        <v>2673.7048287273169</v>
      </c>
      <c r="DH20" s="76">
        <f t="shared" si="43"/>
        <v>2673.7048287273169</v>
      </c>
      <c r="DI20" s="76">
        <f t="shared" si="44"/>
        <v>3226.1225918329042</v>
      </c>
      <c r="DJ20" s="77">
        <f t="shared" si="87"/>
        <v>0</v>
      </c>
      <c r="DK20" s="77">
        <f t="shared" si="91"/>
        <v>0.51933259333084403</v>
      </c>
      <c r="DL20" s="77">
        <f t="shared" si="83"/>
        <v>0.43257667359671453</v>
      </c>
      <c r="DM20" s="77">
        <f t="shared" si="84"/>
        <v>0.51933259333084403</v>
      </c>
      <c r="DN20" s="78">
        <f>'[1]Crack width graphs'!HT1675</f>
        <v>33.306552014375001</v>
      </c>
      <c r="DO20" s="79">
        <f>'[1]Crack width graphs'!HY1675</f>
        <v>2876.3813825744146</v>
      </c>
      <c r="DP20" s="79">
        <f t="shared" si="45"/>
        <v>3470.6744220034007</v>
      </c>
      <c r="DQ20" s="80">
        <f>'[1]Crack width graphs'!IB1675</f>
        <v>0.80448398512135122</v>
      </c>
      <c r="DR20" s="86">
        <f>'[1]Crack width graphs'!HZ1675</f>
        <v>1.4399214938284415</v>
      </c>
      <c r="DS20" s="80">
        <f t="shared" si="85"/>
        <v>1.6022831060608125</v>
      </c>
      <c r="DT20" s="79">
        <f t="shared" si="46"/>
        <v>181.5197999101236</v>
      </c>
      <c r="DU20" s="79">
        <f t="shared" si="47"/>
        <v>2876.3813825744146</v>
      </c>
      <c r="DV20" s="79">
        <f t="shared" si="48"/>
        <v>2876.3813825744146</v>
      </c>
      <c r="DW20" s="81">
        <f t="shared" si="49"/>
        <v>3470.6744220034007</v>
      </c>
      <c r="DX20" s="31">
        <f t="shared" si="50"/>
        <v>0.55869989341043946</v>
      </c>
      <c r="DY20" s="1"/>
      <c r="DZ20" s="1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</row>
    <row r="21" spans="1:893" s="102" customFormat="1" x14ac:dyDescent="0.2">
      <c r="A21" s="87" t="s">
        <v>154</v>
      </c>
      <c r="B21" s="88">
        <v>70.84</v>
      </c>
      <c r="C21" s="88">
        <f t="shared" si="51"/>
        <v>37874.925742501466</v>
      </c>
      <c r="D21" s="88">
        <v>50</v>
      </c>
      <c r="E21" s="88">
        <v>25</v>
      </c>
      <c r="F21" s="88">
        <v>25</v>
      </c>
      <c r="G21" s="88">
        <v>11.3</v>
      </c>
      <c r="H21" s="89">
        <f t="shared" si="0"/>
        <v>5.0499900990001949</v>
      </c>
      <c r="I21" s="90">
        <v>3.5000000000000001E-3</v>
      </c>
      <c r="J21" s="91">
        <v>1142</v>
      </c>
      <c r="K21" s="91">
        <v>60923</v>
      </c>
      <c r="L21" s="91">
        <v>510</v>
      </c>
      <c r="M21" s="91">
        <v>2</v>
      </c>
      <c r="N21" s="91">
        <v>2</v>
      </c>
      <c r="O21" s="91">
        <f t="shared" si="1"/>
        <v>1020</v>
      </c>
      <c r="P21" s="91">
        <v>25.4</v>
      </c>
      <c r="Q21" s="92">
        <f t="shared" si="2"/>
        <v>1.8744973162844902E-2</v>
      </c>
      <c r="R21" s="93">
        <v>400</v>
      </c>
      <c r="S21" s="93">
        <v>200</v>
      </c>
      <c r="T21" s="93">
        <f t="shared" si="52"/>
        <v>337.3</v>
      </c>
      <c r="U21" s="93">
        <f t="shared" si="3"/>
        <v>62.699999999999989</v>
      </c>
      <c r="V21" s="93">
        <f>(S21-2*E21-2*G21-P21)/(N21-1)</f>
        <v>102</v>
      </c>
      <c r="W21" s="94">
        <f t="shared" si="4"/>
        <v>1.5120071153276014E-2</v>
      </c>
      <c r="X21" s="95">
        <f>MAX(0.85-0.0015*B21,0.67)</f>
        <v>0.74373999999999996</v>
      </c>
      <c r="Y21" s="95">
        <f>MAX(0.97-0.0025*B21,0.67)</f>
        <v>0.79289999999999994</v>
      </c>
      <c r="Z21" s="94">
        <f>X21*Y21*(B21/J21)*(I21/(Q21+I21))</f>
        <v>5.7555676660079836E-3</v>
      </c>
      <c r="AA21" s="96">
        <f t="shared" si="55"/>
        <v>2.6270338619375795</v>
      </c>
      <c r="AB21" s="97">
        <f>0.5*K21*I21*(((1+(4*X21*Y21*B21/(W21*I21*K21)))^0.5)-1)</f>
        <v>668.3041978318206</v>
      </c>
      <c r="AC21" s="94">
        <f>AB21/K21</f>
        <v>1.0969653461448396E-2</v>
      </c>
      <c r="AD21" s="96">
        <f>I21/(I21+AC21)*T21</f>
        <v>81.587994014186179</v>
      </c>
      <c r="AE21" s="95" t="str">
        <f>IF(AD21/T21&lt;=(7/(7+2000*Q21)),"Tension","Compression")</f>
        <v>Compression</v>
      </c>
      <c r="AF21" s="96">
        <f>O21*AB21*(T21-Y21*AD21/2)/1000^2</f>
        <v>207.87837889275372</v>
      </c>
      <c r="AG21" s="98">
        <f t="shared" si="12"/>
        <v>1.6085312064819461</v>
      </c>
      <c r="AH21" s="99">
        <f t="shared" si="13"/>
        <v>0.19756564139454599</v>
      </c>
      <c r="AI21" s="98">
        <f t="shared" si="14"/>
        <v>66.638890842380363</v>
      </c>
      <c r="AJ21" s="99">
        <f t="shared" si="15"/>
        <v>1.2316550028008886</v>
      </c>
      <c r="AK21" s="99">
        <f>1-AH21/3</f>
        <v>0.93414478620181796</v>
      </c>
      <c r="AL21" s="154"/>
      <c r="AM21" s="100">
        <f t="shared" si="86"/>
        <v>5.0499900990001949</v>
      </c>
      <c r="AN21" s="100">
        <f t="shared" si="57"/>
        <v>26.933280528001035</v>
      </c>
      <c r="AO21" s="101">
        <f t="shared" si="58"/>
        <v>4.0669856459330148E-2</v>
      </c>
      <c r="AP21" s="100">
        <f t="shared" si="59"/>
        <v>124.17034478718125</v>
      </c>
      <c r="AQ21" s="100"/>
      <c r="AR21" s="53">
        <f t="shared" si="61"/>
        <v>80.822583477639455</v>
      </c>
      <c r="AS21" s="100"/>
      <c r="AT21" s="55">
        <f t="shared" si="62"/>
        <v>51</v>
      </c>
      <c r="AU21" s="56">
        <f t="shared" si="63"/>
        <v>49</v>
      </c>
      <c r="AV21" s="53">
        <f t="shared" si="64"/>
        <v>51</v>
      </c>
      <c r="AW21" s="53">
        <f t="shared" si="65"/>
        <v>62.699999999999989</v>
      </c>
      <c r="AX21" s="53">
        <f t="shared" si="66"/>
        <v>62.699999999999989</v>
      </c>
      <c r="AY21" s="53">
        <f t="shared" si="67"/>
        <v>66.666666666666671</v>
      </c>
      <c r="AZ21" s="53">
        <f t="shared" si="17"/>
        <v>80.822583477639455</v>
      </c>
      <c r="BA21" s="53">
        <f t="shared" si="68"/>
        <v>91.519038699302584</v>
      </c>
      <c r="BB21" s="84">
        <v>2046</v>
      </c>
      <c r="BC21" s="85">
        <v>3550</v>
      </c>
      <c r="BD21" s="59">
        <f t="shared" si="18"/>
        <v>2519.9661357306181</v>
      </c>
      <c r="BE21" s="59">
        <f>AJ21*BC21</f>
        <v>4372.3752599431546</v>
      </c>
      <c r="BF21" s="59">
        <f t="shared" si="20"/>
        <v>198.41536475847687</v>
      </c>
      <c r="BG21" s="59">
        <f t="shared" si="21"/>
        <v>160.09604811667074</v>
      </c>
      <c r="BH21" s="60">
        <f>'[1]Crack width graphs'!IF389</f>
        <v>32.188000000000002</v>
      </c>
      <c r="BI21" s="61">
        <f>'[1]Crack width graphs'!IN389</f>
        <v>1643.925017165147</v>
      </c>
      <c r="BJ21" s="61">
        <f t="shared" si="22"/>
        <v>100.15284382075225</v>
      </c>
      <c r="BK21" s="61">
        <f t="shared" si="23"/>
        <v>2024.7484716209899</v>
      </c>
      <c r="BL21" s="62">
        <f>'[1]Crack width graphs'!IQ389</f>
        <v>0.39905622090748794</v>
      </c>
      <c r="BM21" s="62">
        <f>'[1]Crack width graphs'!IO389</f>
        <v>1.2192711042627653</v>
      </c>
      <c r="BN21" s="62">
        <f t="shared" si="69"/>
        <v>1.3620899699444655</v>
      </c>
      <c r="BO21" s="61">
        <f t="shared" si="24"/>
        <v>1643.925017165147</v>
      </c>
      <c r="BP21" s="61">
        <f t="shared" si="25"/>
        <v>1643.925017165147</v>
      </c>
      <c r="BQ21" s="61">
        <f t="shared" si="26"/>
        <v>2024.7484716209899</v>
      </c>
      <c r="BR21" s="63">
        <f t="shared" si="70"/>
        <v>0.26183264379009658</v>
      </c>
      <c r="BS21" s="63">
        <f t="shared" si="71"/>
        <v>0.26183264379009658</v>
      </c>
      <c r="BT21" s="63">
        <f t="shared" si="72"/>
        <v>0.29648485396901625</v>
      </c>
      <c r="BU21" s="63" t="e">
        <f>2*(BQ21/10^6)*SQRT(#REF!)</f>
        <v>#REF!</v>
      </c>
      <c r="BV21" s="64">
        <f>'[1]Crack width graphs'!IF436</f>
        <v>40.695</v>
      </c>
      <c r="BW21" s="65">
        <f>'[1]Crack width graphs'!IN436</f>
        <v>2078.3996698625465</v>
      </c>
      <c r="BX21" s="65">
        <f t="shared" si="28"/>
        <v>2559.8713512059207</v>
      </c>
      <c r="BY21" s="66">
        <f>'[1]Crack width graphs'!IQ436</f>
        <v>0.50497855114836432</v>
      </c>
      <c r="BZ21" s="66">
        <f>'[1]Crack width graphs'!IO436</f>
        <v>1.2203715311163033</v>
      </c>
      <c r="CA21" s="66">
        <f t="shared" si="29"/>
        <v>1.3307347121859048</v>
      </c>
      <c r="CB21" s="67">
        <f t="shared" si="30"/>
        <v>126.62234308703593</v>
      </c>
      <c r="CC21" s="65">
        <f t="shared" si="31"/>
        <v>2078.3996698625469</v>
      </c>
      <c r="CD21" s="65">
        <f t="shared" si="32"/>
        <v>2078.3996698625465</v>
      </c>
      <c r="CE21" s="65">
        <f t="shared" si="33"/>
        <v>2559.8713512059207</v>
      </c>
      <c r="CF21" s="67">
        <f t="shared" si="88"/>
        <v>0.41379083194971644</v>
      </c>
      <c r="CG21" s="67"/>
      <c r="CH21" s="67"/>
      <c r="CI21" s="67">
        <f t="shared" si="74"/>
        <v>0.41379083194971644</v>
      </c>
      <c r="CJ21" s="68">
        <f>'[1]Crack width graphs'!IF496</f>
        <v>51.640999999999998</v>
      </c>
      <c r="CK21" s="69">
        <f>'[1]Crack width graphs'!IN496</f>
        <v>2637.4404067175765</v>
      </c>
      <c r="CL21" s="69">
        <f t="shared" si="34"/>
        <v>3248.4166715229135</v>
      </c>
      <c r="CM21" s="70">
        <f>'[1]Crack width graphs'!IQ496</f>
        <v>0.60227929636963451</v>
      </c>
      <c r="CN21" s="70"/>
      <c r="CO21" s="70">
        <f>'[1]Crack width graphs'!IO496</f>
        <v>1.1470001627248541</v>
      </c>
      <c r="CP21" s="70">
        <f t="shared" si="35"/>
        <v>1.2272041479151823</v>
      </c>
      <c r="CQ21" s="70">
        <f t="shared" si="75"/>
        <v>1.2272041479151823</v>
      </c>
      <c r="CR21" s="71">
        <f t="shared" si="36"/>
        <v>160.68078189845491</v>
      </c>
      <c r="CS21" s="69">
        <f t="shared" si="37"/>
        <v>2637.4404067175765</v>
      </c>
      <c r="CT21" s="69">
        <f t="shared" si="38"/>
        <v>2637.4404067175765</v>
      </c>
      <c r="CU21" s="71">
        <f t="shared" si="39"/>
        <v>3248.4166715229135</v>
      </c>
      <c r="CV21" s="71">
        <f t="shared" si="89"/>
        <v>0.52509085520863275</v>
      </c>
      <c r="CW21" s="147">
        <f t="shared" si="90"/>
        <v>0.52509085520863275</v>
      </c>
      <c r="CX21" s="147">
        <f t="shared" si="78"/>
        <v>0.44593795660884777</v>
      </c>
      <c r="CY21" s="71">
        <f t="shared" si="79"/>
        <v>0.52509085520863275</v>
      </c>
      <c r="CZ21" s="72">
        <f>'[1]Crack width graphs'!IF577</f>
        <v>69.444000000000003</v>
      </c>
      <c r="DA21" s="73">
        <f>'[1]Crack width graphs'!IN577</f>
        <v>3546.685997639383</v>
      </c>
      <c r="DB21" s="73">
        <f t="shared" si="40"/>
        <v>4368.2935523564065</v>
      </c>
      <c r="DC21" s="74">
        <f>'[1]Crack width graphs'!IQ577</f>
        <v>0.70450666160210818</v>
      </c>
      <c r="DD21" s="74">
        <f>'[1]Crack width graphs'!IO577</f>
        <v>0.99772433343100753</v>
      </c>
      <c r="DE21" s="75">
        <f t="shared" si="80"/>
        <v>1.0486910443745612</v>
      </c>
      <c r="DF21" s="76">
        <f t="shared" si="41"/>
        <v>216.07475103418412</v>
      </c>
      <c r="DG21" s="76">
        <f t="shared" si="42"/>
        <v>3546.685997639383</v>
      </c>
      <c r="DH21" s="76">
        <f t="shared" si="43"/>
        <v>3546.685997639383</v>
      </c>
      <c r="DI21" s="76">
        <f t="shared" si="44"/>
        <v>4368.2935523564065</v>
      </c>
      <c r="DJ21" s="77">
        <f t="shared" si="87"/>
        <v>0</v>
      </c>
      <c r="DK21" s="77">
        <f t="shared" si="91"/>
        <v>0.70611354058031972</v>
      </c>
      <c r="DL21" s="77">
        <f t="shared" si="83"/>
        <v>0.59967304000202992</v>
      </c>
      <c r="DM21" s="77">
        <f t="shared" si="84"/>
        <v>0.70611354058031972</v>
      </c>
      <c r="DN21" s="78">
        <f>'[1]Crack width graphs'!IF646</f>
        <v>84.808999999999997</v>
      </c>
      <c r="DO21" s="79">
        <f>'[1]Crack width graphs'!IN646</f>
        <v>4331.4165770087902</v>
      </c>
      <c r="DP21" s="79">
        <f t="shared" si="45"/>
        <v>5334.8108962875767</v>
      </c>
      <c r="DQ21" s="80">
        <f>'[1]Crack width graphs'!IQ646</f>
        <v>0.80427071682898033</v>
      </c>
      <c r="DR21" s="86">
        <f>'[1]Crack width graphs'!IO646</f>
        <v>0.93265388327636667</v>
      </c>
      <c r="DS21" s="80">
        <f t="shared" si="85"/>
        <v>0.9713073554877002</v>
      </c>
      <c r="DT21" s="79">
        <f t="shared" si="46"/>
        <v>263.88289212110652</v>
      </c>
      <c r="DU21" s="79">
        <f t="shared" si="47"/>
        <v>4331.4165770087902</v>
      </c>
      <c r="DV21" s="79">
        <f t="shared" si="48"/>
        <v>4331.4165770087902</v>
      </c>
      <c r="DW21" s="81">
        <f t="shared" si="49"/>
        <v>5334.8108962875767</v>
      </c>
      <c r="DX21" s="31">
        <f t="shared" si="50"/>
        <v>0.86234639800524648</v>
      </c>
      <c r="DY21" s="1"/>
      <c r="DZ21" s="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</row>
    <row r="22" spans="1:893" s="102" customFormat="1" ht="13.5" thickBot="1" x14ac:dyDescent="0.25">
      <c r="A22" s="87" t="s">
        <v>155</v>
      </c>
      <c r="B22" s="88">
        <v>70.84</v>
      </c>
      <c r="C22" s="88">
        <f t="shared" si="51"/>
        <v>37874.925742501466</v>
      </c>
      <c r="D22" s="88">
        <v>50</v>
      </c>
      <c r="E22" s="88">
        <v>25</v>
      </c>
      <c r="F22" s="88">
        <v>25</v>
      </c>
      <c r="G22" s="88">
        <v>11.3</v>
      </c>
      <c r="H22" s="89">
        <f t="shared" si="0"/>
        <v>5.0499900990001949</v>
      </c>
      <c r="I22" s="90">
        <v>3.5000000000000001E-3</v>
      </c>
      <c r="J22" s="91">
        <v>1473</v>
      </c>
      <c r="K22" s="91">
        <v>63107</v>
      </c>
      <c r="L22" s="91">
        <v>284</v>
      </c>
      <c r="M22" s="91">
        <v>3</v>
      </c>
      <c r="N22" s="91">
        <v>3</v>
      </c>
      <c r="O22" s="91">
        <f t="shared" si="1"/>
        <v>852</v>
      </c>
      <c r="P22" s="91">
        <v>19.100000000000001</v>
      </c>
      <c r="Q22" s="92">
        <f t="shared" si="2"/>
        <v>2.3341309205001031E-2</v>
      </c>
      <c r="R22" s="93">
        <v>400</v>
      </c>
      <c r="S22" s="93">
        <v>200</v>
      </c>
      <c r="T22" s="93">
        <f t="shared" si="52"/>
        <v>340.45</v>
      </c>
      <c r="U22" s="93">
        <f t="shared" si="3"/>
        <v>59.550000000000011</v>
      </c>
      <c r="V22" s="93">
        <f>(S22-2*E22-2*G22-P22)/(N22-1)</f>
        <v>54.150000000000006</v>
      </c>
      <c r="W22" s="94">
        <f t="shared" si="4"/>
        <v>1.2512850638860332E-2</v>
      </c>
      <c r="X22" s="95">
        <f>MAX(0.85-0.0015*B22,0.67)</f>
        <v>0.74373999999999996</v>
      </c>
      <c r="Y22" s="95">
        <f>MAX(0.97-0.0025*B22,0.67)</f>
        <v>0.79289999999999994</v>
      </c>
      <c r="Z22" s="94">
        <f>X22*Y22*(B22/J22)*(I22/(Q22+I22))</f>
        <v>3.698109039453929E-3</v>
      </c>
      <c r="AA22" s="96">
        <f t="shared" si="55"/>
        <v>3.3835807720553333</v>
      </c>
      <c r="AB22" s="97">
        <f>0.5*K22*I22*(((1+(4*X22*Y22*B22/(W22*I22*K22)))^0.5)-1)</f>
        <v>755.3593077454384</v>
      </c>
      <c r="AC22" s="94">
        <f>AB22/K22</f>
        <v>1.196950112896253E-2</v>
      </c>
      <c r="AD22" s="96">
        <f>I22/(I22+AC22)*T22</f>
        <v>77.02737082898507</v>
      </c>
      <c r="AE22" s="95" t="str">
        <f>IF(AD22/T22&lt;=(7/(7+2000*Q22)),"Tension","Compression")</f>
        <v>Compression</v>
      </c>
      <c r="AF22" s="96">
        <f>O22*AB22*(T22-Y22*AD22/2)/1000^2</f>
        <v>199.44918757548098</v>
      </c>
      <c r="AG22" s="98">
        <f t="shared" si="12"/>
        <v>1.6661946858732526</v>
      </c>
      <c r="AH22" s="99">
        <f t="shared" si="13"/>
        <v>0.18441285315300401</v>
      </c>
      <c r="AI22" s="98">
        <f t="shared" si="14"/>
        <v>62.783355855940215</v>
      </c>
      <c r="AJ22" s="99">
        <f t="shared" si="15"/>
        <v>1.2144658037106686</v>
      </c>
      <c r="AK22" s="99">
        <f>1-AH22/3</f>
        <v>0.93852904894899869</v>
      </c>
      <c r="AL22" s="154"/>
      <c r="AM22" s="100">
        <f t="shared" si="86"/>
        <v>5.0499900990001949</v>
      </c>
      <c r="AN22" s="100">
        <f t="shared" si="57"/>
        <v>26.933280528001035</v>
      </c>
      <c r="AO22" s="101">
        <f t="shared" si="58"/>
        <v>3.5768261964735509E-2</v>
      </c>
      <c r="AP22" s="100">
        <f t="shared" si="59"/>
        <v>141.18634290866746</v>
      </c>
      <c r="AQ22" s="100"/>
      <c r="AR22" s="53">
        <f t="shared" si="61"/>
        <v>65.416038744332425</v>
      </c>
      <c r="AS22" s="100"/>
      <c r="AT22" s="55">
        <f t="shared" si="62"/>
        <v>27.075000000000003</v>
      </c>
      <c r="AU22" s="56">
        <f t="shared" si="63"/>
        <v>45.849999999999994</v>
      </c>
      <c r="AV22" s="53">
        <f t="shared" si="64"/>
        <v>45.849999999999994</v>
      </c>
      <c r="AW22" s="53">
        <f t="shared" si="65"/>
        <v>59.550000000000011</v>
      </c>
      <c r="AX22" s="53">
        <f t="shared" si="66"/>
        <v>59.550000000000011</v>
      </c>
      <c r="AY22" s="53">
        <f t="shared" si="67"/>
        <v>50</v>
      </c>
      <c r="AZ22" s="53">
        <f t="shared" si="17"/>
        <v>75.156004417478186</v>
      </c>
      <c r="BA22" s="53">
        <f t="shared" si="68"/>
        <v>77.757330844107557</v>
      </c>
      <c r="BB22" s="103">
        <v>2098</v>
      </c>
      <c r="BC22" s="104">
        <v>3248</v>
      </c>
      <c r="BD22" s="59">
        <f t="shared" si="18"/>
        <v>2547.9492561849829</v>
      </c>
      <c r="BE22" s="59">
        <f>AJ22*BC22</f>
        <v>3944.5849304522517</v>
      </c>
      <c r="BF22" s="59">
        <f t="shared" si="20"/>
        <v>196.23624716476678</v>
      </c>
      <c r="BG22" s="59">
        <f t="shared" si="21"/>
        <v>177.45846834124171</v>
      </c>
      <c r="BH22" s="60">
        <f>'[1]Crack width graphs'!IU3008</f>
        <v>34.875</v>
      </c>
      <c r="BI22" s="61">
        <f>'[1]Crack width graphs'!JC3008</f>
        <v>2029.9999569248994</v>
      </c>
      <c r="BJ22" s="61">
        <f t="shared" si="22"/>
        <v>128.10720728165961</v>
      </c>
      <c r="BK22" s="61">
        <f t="shared" si="23"/>
        <v>2465.3655292194208</v>
      </c>
      <c r="BL22" s="62">
        <f>'[1]Crack width graphs'!JF3008</f>
        <v>0.39713031781338864</v>
      </c>
      <c r="BM22" s="62">
        <f>'[1]Crack width graphs'!JD3008</f>
        <v>1.2312251731567803</v>
      </c>
      <c r="BN22" s="62">
        <f t="shared" si="69"/>
        <v>1.3631421559950068</v>
      </c>
      <c r="BO22" s="61">
        <f t="shared" si="24"/>
        <v>2029.9999569248994</v>
      </c>
      <c r="BP22" s="61">
        <f t="shared" si="25"/>
        <v>2029.9999569248994</v>
      </c>
      <c r="BQ22" s="61">
        <f t="shared" si="26"/>
        <v>2465.3655292194208</v>
      </c>
      <c r="BR22" s="63">
        <f t="shared" si="70"/>
        <v>0.29645923616754116</v>
      </c>
      <c r="BS22" s="63">
        <f t="shared" si="71"/>
        <v>0.29645923616754116</v>
      </c>
      <c r="BT22" s="63">
        <f t="shared" si="72"/>
        <v>0.30672038897147647</v>
      </c>
      <c r="BU22" s="63" t="e">
        <f>2*(BQ22/10^6)*SQRT(#REF!)</f>
        <v>#REF!</v>
      </c>
      <c r="BV22" s="64">
        <f>'[1]Crack width graphs'!IU3735</f>
        <v>43.079013250000003</v>
      </c>
      <c r="BW22" s="65">
        <f>'[1]Crack width graphs'!JC3735</f>
        <v>2507.5382090857966</v>
      </c>
      <c r="BX22" s="65">
        <f t="shared" si="28"/>
        <v>3045.3194064325926</v>
      </c>
      <c r="BY22" s="66">
        <f>'[1]Crack width graphs'!JF3735</f>
        <v>0.50485343460252485</v>
      </c>
      <c r="BZ22" s="66">
        <f>'[1]Crack width graphs'!JD3735</f>
        <v>1.2671214054049016</v>
      </c>
      <c r="CA22" s="66">
        <f t="shared" si="29"/>
        <v>1.3748317951912929</v>
      </c>
      <c r="CB22" s="67">
        <f t="shared" si="30"/>
        <v>158.24321376077737</v>
      </c>
      <c r="CC22" s="65">
        <f t="shared" si="31"/>
        <v>2507.5382090857966</v>
      </c>
      <c r="CD22" s="65">
        <f t="shared" si="32"/>
        <v>2507.5382090857966</v>
      </c>
      <c r="CE22" s="65">
        <f t="shared" si="33"/>
        <v>3045.3194064325926</v>
      </c>
      <c r="CF22" s="67">
        <f t="shared" si="88"/>
        <v>0.45774807752496</v>
      </c>
      <c r="CG22" s="67"/>
      <c r="CH22" s="67"/>
      <c r="CI22" s="67">
        <f t="shared" si="74"/>
        <v>0.39842546456012384</v>
      </c>
      <c r="CJ22" s="68">
        <f>'[1]Crack width graphs'!IU4445</f>
        <v>50.706300087500004</v>
      </c>
      <c r="CK22" s="69">
        <f>'[1]Crack width graphs'!JC4445</f>
        <v>2951.5064370880577</v>
      </c>
      <c r="CL22" s="69">
        <f t="shared" si="34"/>
        <v>3584.5036372753598</v>
      </c>
      <c r="CM22" s="70">
        <f>'[1]Crack width graphs'!JF4445</f>
        <v>0.60492541682828394</v>
      </c>
      <c r="CN22" s="70"/>
      <c r="CO22" s="70">
        <f>'[1]Crack width graphs'!JD4445</f>
        <v>1.2899075043294734</v>
      </c>
      <c r="CP22" s="70">
        <f t="shared" si="35"/>
        <v>1.3818854939275595</v>
      </c>
      <c r="CQ22" s="70">
        <f t="shared" si="75"/>
        <v>1.3818854939275595</v>
      </c>
      <c r="CR22" s="71">
        <f t="shared" si="36"/>
        <v>186.26071672531606</v>
      </c>
      <c r="CS22" s="69">
        <f t="shared" si="37"/>
        <v>2951.5064370880577</v>
      </c>
      <c r="CT22" s="69">
        <f t="shared" si="38"/>
        <v>2951.5064370880577</v>
      </c>
      <c r="CU22" s="71">
        <f t="shared" si="39"/>
        <v>3584.5036372753598</v>
      </c>
      <c r="CV22" s="71">
        <f t="shared" si="89"/>
        <v>0.53879394239506717</v>
      </c>
      <c r="CW22" s="147">
        <f t="shared" si="90"/>
        <v>0.53879394239506717</v>
      </c>
      <c r="CX22" s="147">
        <f t="shared" si="78"/>
        <v>0.41808215285329059</v>
      </c>
      <c r="CY22" s="71">
        <f t="shared" si="79"/>
        <v>0.46896805763041088</v>
      </c>
      <c r="CZ22" s="72">
        <f>'[1]Crack width graphs'!IU5708</f>
        <v>63.118976050000008</v>
      </c>
      <c r="DA22" s="73">
        <f>'[1]Crack width graphs'!JC5708</f>
        <v>3674.022040505914</v>
      </c>
      <c r="DB22" s="73">
        <f t="shared" si="40"/>
        <v>4461.9741302737257</v>
      </c>
      <c r="DC22" s="74">
        <f>'[1]Crack width graphs'!JF5708</f>
        <v>0.70499739905404313</v>
      </c>
      <c r="DD22" s="74">
        <f>'[1]Crack width graphs'!JD5708</f>
        <v>1.2076643025089218</v>
      </c>
      <c r="DE22" s="75">
        <f t="shared" si="80"/>
        <v>1.2758865282535978</v>
      </c>
      <c r="DF22" s="76">
        <f t="shared" si="41"/>
        <v>231.85650891020671</v>
      </c>
      <c r="DG22" s="76">
        <f t="shared" si="42"/>
        <v>3674.022040505914</v>
      </c>
      <c r="DH22" s="76">
        <f t="shared" si="43"/>
        <v>3674.022040505914</v>
      </c>
      <c r="DI22" s="76">
        <f t="shared" si="44"/>
        <v>4461.9741302737257</v>
      </c>
      <c r="DJ22" s="77">
        <f t="shared" si="87"/>
        <v>0</v>
      </c>
      <c r="DK22" s="77">
        <f t="shared" si="91"/>
        <v>0.67068829489105097</v>
      </c>
      <c r="DL22" s="77">
        <f t="shared" si="83"/>
        <v>0.52042679799831471</v>
      </c>
      <c r="DM22" s="77">
        <f t="shared" si="84"/>
        <v>0.58376934516439005</v>
      </c>
      <c r="DN22" s="78">
        <f>'[1]Crack width graphs'!IU6734</f>
        <v>73.056450712500009</v>
      </c>
      <c r="DO22" s="79">
        <f>'[1]Crack width graphs'!JC6734</f>
        <v>4252.4614136046175</v>
      </c>
      <c r="DP22" s="79">
        <f t="shared" si="45"/>
        <v>5164.4689684219375</v>
      </c>
      <c r="DQ22" s="80">
        <f>'[1]Crack width graphs'!JF6734</f>
        <v>0.80488721140924513</v>
      </c>
      <c r="DR22" s="86">
        <f>'[1]Crack width graphs'!JD6734</f>
        <v>1.1912286149373903</v>
      </c>
      <c r="DS22" s="80">
        <f t="shared" si="85"/>
        <v>1.2489254127839438</v>
      </c>
      <c r="DT22" s="79">
        <f t="shared" si="46"/>
        <v>268.36008242834663</v>
      </c>
      <c r="DU22" s="79">
        <f t="shared" si="47"/>
        <v>4252.4614136046184</v>
      </c>
      <c r="DV22" s="79">
        <f t="shared" si="48"/>
        <v>4252.4614136046175</v>
      </c>
      <c r="DW22" s="81">
        <f t="shared" si="49"/>
        <v>5164.4689684219375</v>
      </c>
      <c r="DX22" s="31">
        <f t="shared" si="50"/>
        <v>0.67567820426438396</v>
      </c>
      <c r="DY22" s="1"/>
      <c r="DZ22" s="1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</row>
    <row r="23" spans="1:893" ht="13.5" thickTop="1" x14ac:dyDescent="0.2">
      <c r="AR23" s="105">
        <f t="shared" ref="AR23" si="92">AVERAGE(AR5:AR15)</f>
        <v>65.47712526411641</v>
      </c>
      <c r="AV23" s="106">
        <f t="shared" ref="AV23" si="93">AVERAGE(AV5:AV15)</f>
        <v>47.709090909090918</v>
      </c>
      <c r="AW23" s="106"/>
      <c r="AX23" s="106"/>
      <c r="AY23" s="106"/>
      <c r="AZ23" s="105">
        <f t="shared" ref="AZ23:BA23" si="94">AVERAGE(AZ5:AZ15)</f>
        <v>71.312801595826471</v>
      </c>
      <c r="BA23" s="105">
        <f t="shared" si="94"/>
        <v>77.252296768990107</v>
      </c>
      <c r="BB23" s="193" t="s">
        <v>156</v>
      </c>
      <c r="BC23" s="107" t="s">
        <v>69</v>
      </c>
      <c r="BD23" s="61">
        <f t="shared" ref="BD23:BI23" si="95">AVERAGE(BD5:BD15)</f>
        <v>4908.136960967734</v>
      </c>
      <c r="BE23" s="61">
        <f t="shared" si="95"/>
        <v>6019.5720189973354</v>
      </c>
      <c r="BF23" s="61">
        <f t="shared" si="95"/>
        <v>104.017899075286</v>
      </c>
      <c r="BG23" s="61">
        <f t="shared" si="95"/>
        <v>117.68690690512678</v>
      </c>
      <c r="BH23" s="108">
        <f t="shared" si="95"/>
        <v>40.56727272727273</v>
      </c>
      <c r="BI23" s="108">
        <f t="shared" si="95"/>
        <v>3654.6381635972662</v>
      </c>
      <c r="BJ23" s="108"/>
      <c r="BK23" s="108">
        <f>AVERAGE(BK5:BK15)</f>
        <v>4314.8385882914536</v>
      </c>
      <c r="BL23" s="108">
        <f>AVERAGE(BL5:BL15)</f>
        <v>0.40121500892864909</v>
      </c>
      <c r="BM23" s="108">
        <f>AVERAGE(BM5:BM15)</f>
        <v>0.75524647519756405</v>
      </c>
      <c r="BN23" s="108">
        <f>AVERAGE(BN5:BN15)</f>
        <v>0.82892356205987983</v>
      </c>
      <c r="BO23" s="108"/>
      <c r="BP23" s="108"/>
      <c r="BQ23" s="108"/>
      <c r="BR23" s="108">
        <f>AVERAGE(BR5:BR15)</f>
        <v>0.49205710604121133</v>
      </c>
      <c r="BS23" s="108">
        <f t="shared" ref="BS23:CA23" si="96">AVERAGE(BS5:BS15)</f>
        <v>0.40803785210561683</v>
      </c>
      <c r="BT23" s="108">
        <f t="shared" si="96"/>
        <v>0.53533543228247782</v>
      </c>
      <c r="BU23" s="108">
        <f t="shared" si="96"/>
        <v>0.56911472025096044</v>
      </c>
      <c r="BV23" s="109">
        <f t="shared" si="96"/>
        <v>46.532636363636364</v>
      </c>
      <c r="BW23" s="109">
        <f t="shared" si="96"/>
        <v>4168.430394780491</v>
      </c>
      <c r="BX23" s="109">
        <f t="shared" si="96"/>
        <v>4924.4887983341532</v>
      </c>
      <c r="BY23" s="109">
        <f t="shared" si="96"/>
        <v>0.500299639411242</v>
      </c>
      <c r="BZ23" s="109">
        <f t="shared" si="96"/>
        <v>0.82121408227506132</v>
      </c>
      <c r="CA23" s="109">
        <f t="shared" si="96"/>
        <v>0.89065160974106272</v>
      </c>
      <c r="CB23" s="109"/>
      <c r="CC23" s="109"/>
      <c r="CD23" s="109"/>
      <c r="CE23" s="109"/>
      <c r="CF23" s="109">
        <f>AVERAGE(CF5:CF22)</f>
        <v>0.50294777809478819</v>
      </c>
      <c r="CG23" s="109"/>
      <c r="CH23" s="109"/>
      <c r="CI23" s="109">
        <f>AVERAGE(CI5:CI22)</f>
        <v>0.57746001456842855</v>
      </c>
      <c r="CJ23" s="110">
        <f t="shared" ref="CJ23:CQ23" si="97">AVERAGE(CJ5:CJ15)</f>
        <v>52.090477272727277</v>
      </c>
      <c r="CK23" s="110">
        <f t="shared" si="97"/>
        <v>4635.4200920878793</v>
      </c>
      <c r="CL23" s="110">
        <f t="shared" si="97"/>
        <v>5479.7508384667735</v>
      </c>
      <c r="CM23" s="110">
        <f t="shared" si="97"/>
        <v>0.59978660724877075</v>
      </c>
      <c r="CN23" s="110"/>
      <c r="CO23" s="110">
        <f t="shared" si="97"/>
        <v>0.87816104898056946</v>
      </c>
      <c r="CP23" s="110">
        <f t="shared" si="97"/>
        <v>0.94415786250066125</v>
      </c>
      <c r="CQ23" s="110">
        <f t="shared" si="97"/>
        <v>0.94415786250066125</v>
      </c>
      <c r="CR23" s="110"/>
      <c r="CS23" s="110"/>
      <c r="CT23" s="110"/>
      <c r="CU23" s="110"/>
      <c r="CV23" s="110">
        <f>AVERAGE(CV5:CV22)</f>
        <v>0.56813831899192668</v>
      </c>
      <c r="CW23" s="148">
        <f>AVERAGE(CW5:CW22)</f>
        <v>0.52754810279130682</v>
      </c>
      <c r="CX23" s="148">
        <f t="shared" ref="CX23" si="98">AVERAGE(CX5:CX15)</f>
        <v>0.63745362206208867</v>
      </c>
      <c r="CY23" s="110">
        <f>AVERAGE(CY5:CY22)</f>
        <v>0.65024637743797664</v>
      </c>
      <c r="CZ23" s="111">
        <f t="shared" ref="CZ23:DE23" si="99">AVERAGE(CZ5:CZ15)</f>
        <v>57.681840909090916</v>
      </c>
      <c r="DA23" s="111">
        <f t="shared" si="99"/>
        <v>5089.4616637761883</v>
      </c>
      <c r="DB23" s="111">
        <f t="shared" si="99"/>
        <v>6021.4269372009794</v>
      </c>
      <c r="DC23" s="111">
        <f t="shared" si="99"/>
        <v>0.70026058322919649</v>
      </c>
      <c r="DD23" s="111">
        <f t="shared" si="99"/>
        <v>0.93384747040626914</v>
      </c>
      <c r="DE23" s="111">
        <f t="shared" si="99"/>
        <v>0.99817073638571507</v>
      </c>
      <c r="DF23" s="111"/>
      <c r="DG23" s="111"/>
      <c r="DH23" s="111"/>
      <c r="DI23" s="111"/>
      <c r="DJ23" s="111">
        <f t="shared" ref="DJ23:DS23" si="100">AVERAGE(DJ5:DJ15)</f>
        <v>0.58804426145557476</v>
      </c>
      <c r="DK23" s="111">
        <f>AVERAGE(DK5:DK22)</f>
        <v>0.64391373049907752</v>
      </c>
      <c r="DL23" s="111">
        <f t="shared" ref="DL23" si="101">AVERAGE(DL5:DL15)</f>
        <v>0.63878127738771784</v>
      </c>
      <c r="DM23" s="111">
        <f>AVERAGE(DM5:DM22)</f>
        <v>0.73184180898102469</v>
      </c>
      <c r="DN23" s="112">
        <f t="shared" si="100"/>
        <v>63.04648181818181</v>
      </c>
      <c r="DO23" s="112">
        <f t="shared" si="100"/>
        <v>5562.4443059103769</v>
      </c>
      <c r="DP23" s="112">
        <f t="shared" si="100"/>
        <v>6581.2914992987326</v>
      </c>
      <c r="DQ23" s="112">
        <f t="shared" si="100"/>
        <v>0.79940243798290911</v>
      </c>
      <c r="DR23" s="112">
        <f t="shared" si="100"/>
        <v>0.9777490414281893</v>
      </c>
      <c r="DS23" s="112">
        <f t="shared" si="100"/>
        <v>1.039298416236859</v>
      </c>
      <c r="DT23" s="112"/>
      <c r="DU23" s="112"/>
      <c r="DV23" s="112"/>
      <c r="DW23" s="113"/>
      <c r="DX23" s="112">
        <f>AVERAGE(DX5:DX15)</f>
        <v>0.80355365253343392</v>
      </c>
    </row>
    <row r="24" spans="1:893" x14ac:dyDescent="0.2">
      <c r="AR24" s="105">
        <f t="shared" ref="AR24" si="102">STDEV(AR5:AR16)</f>
        <v>11.04040751864725</v>
      </c>
      <c r="AV24" s="106">
        <f t="shared" ref="AV24" si="103">STDEV(AV5:AV16)</f>
        <v>5.2242641210088268</v>
      </c>
      <c r="AW24" s="106"/>
      <c r="AX24" s="106"/>
      <c r="AY24" s="106"/>
      <c r="AZ24" s="105">
        <f t="shared" ref="AZ24:BA24" si="104">STDEV(AZ5:AZ16)</f>
        <v>7.6973079514630092</v>
      </c>
      <c r="BA24" s="105">
        <f t="shared" si="104"/>
        <v>9.0162902603632276</v>
      </c>
      <c r="BB24" s="194"/>
      <c r="BC24" s="107" t="s">
        <v>70</v>
      </c>
      <c r="BD24" s="114">
        <f t="shared" ref="BD24:BI24" si="105">STDEV(BD5:BD16)</f>
        <v>704.35467079347552</v>
      </c>
      <c r="BE24" s="114">
        <f t="shared" si="105"/>
        <v>653.22010152805137</v>
      </c>
      <c r="BF24" s="114">
        <f t="shared" si="105"/>
        <v>16.260432546805507</v>
      </c>
      <c r="BG24" s="114">
        <f t="shared" si="105"/>
        <v>13.979311122717371</v>
      </c>
      <c r="BH24" s="115">
        <f t="shared" si="105"/>
        <v>11.693810798555949</v>
      </c>
      <c r="BI24" s="115">
        <f t="shared" si="105"/>
        <v>670.16407517370044</v>
      </c>
      <c r="BJ24" s="115"/>
      <c r="BK24" s="115">
        <f>STDEV(BK5:BK16)</f>
        <v>722.47442682874657</v>
      </c>
      <c r="BL24" s="115">
        <f>STDEV(BL5:BL16)</f>
        <v>2.9632002430475587E-3</v>
      </c>
      <c r="BM24" s="115">
        <f>STDEV(BM5:BM16)</f>
        <v>0.19664843320192227</v>
      </c>
      <c r="BN24" s="115">
        <f>STDEV(BN5:BN16)</f>
        <v>0.21630342278665815</v>
      </c>
      <c r="BO24" s="115"/>
      <c r="BP24" s="115"/>
      <c r="BQ24" s="115"/>
      <c r="BR24" s="115">
        <f>STDEV(BR5:BR16)</f>
        <v>9.9405191382621591E-2</v>
      </c>
      <c r="BS24" s="115">
        <f t="shared" ref="BS24:CA24" si="106">STDEV(BS5:BS16)</f>
        <v>9.7150583683981273E-2</v>
      </c>
      <c r="BT24" s="115">
        <f t="shared" si="106"/>
        <v>0.118921312086411</v>
      </c>
      <c r="BU24" s="115">
        <f t="shared" si="106"/>
        <v>0.15269485818831646</v>
      </c>
      <c r="BV24" s="116">
        <f t="shared" si="106"/>
        <v>13.759060532146544</v>
      </c>
      <c r="BW24" s="116">
        <f t="shared" si="106"/>
        <v>668.38625221931761</v>
      </c>
      <c r="BX24" s="116">
        <f t="shared" si="106"/>
        <v>713.84877087107066</v>
      </c>
      <c r="BY24" s="116">
        <f t="shared" si="106"/>
        <v>2.970600515472775E-3</v>
      </c>
      <c r="BZ24" s="116">
        <f t="shared" si="106"/>
        <v>0.21267306135234185</v>
      </c>
      <c r="CA24" s="116">
        <f t="shared" si="106"/>
        <v>0.2308889148126958</v>
      </c>
      <c r="CB24" s="116"/>
      <c r="CC24" s="116"/>
      <c r="CD24" s="116"/>
      <c r="CE24" s="116"/>
      <c r="CF24" s="116">
        <f>STDEV(CF5:CF22)</f>
        <v>9.1658216861081623E-2</v>
      </c>
      <c r="CG24" s="116"/>
      <c r="CH24" s="116"/>
      <c r="CI24" s="116">
        <f>STDEV(CI5:CI22)</f>
        <v>0.17471086046966111</v>
      </c>
      <c r="CJ24" s="117">
        <f t="shared" ref="CJ24:CQ24" si="107">STDEV(CJ5:CJ16)</f>
        <v>15.720147997820831</v>
      </c>
      <c r="CK24" s="117">
        <f t="shared" si="107"/>
        <v>622.66692973059742</v>
      </c>
      <c r="CL24" s="117">
        <f t="shared" si="107"/>
        <v>671.59579439327786</v>
      </c>
      <c r="CM24" s="117">
        <f t="shared" si="107"/>
        <v>2.5118336398932371E-3</v>
      </c>
      <c r="CN24" s="117"/>
      <c r="CO24" s="117">
        <f t="shared" si="107"/>
        <v>0.21563639880035657</v>
      </c>
      <c r="CP24" s="117">
        <f t="shared" si="107"/>
        <v>0.23257915939706675</v>
      </c>
      <c r="CQ24" s="117">
        <f t="shared" si="107"/>
        <v>0.23257915939706675</v>
      </c>
      <c r="CR24" s="117"/>
      <c r="CS24" s="117"/>
      <c r="CT24" s="117"/>
      <c r="CU24" s="117"/>
      <c r="CV24" s="117">
        <f>STDEV(CV5:CV22)</f>
        <v>9.3215521086979669E-2</v>
      </c>
      <c r="CW24" s="149">
        <f t="shared" ref="CW24:CX24" si="108">STDEV(CW5:CW16)</f>
        <v>0.10058009257576186</v>
      </c>
      <c r="CX24" s="149">
        <f t="shared" si="108"/>
        <v>0.12053461825221244</v>
      </c>
      <c r="CY24" s="117">
        <f>STDEV(CY5:CY22)</f>
        <v>0.18225120483056489</v>
      </c>
      <c r="CZ24" s="118">
        <f t="shared" ref="CZ24:DE24" si="109">STDEV(CZ5:CZ16)</f>
        <v>18.63591658206521</v>
      </c>
      <c r="DA24" s="118">
        <f t="shared" si="109"/>
        <v>585.89792614756311</v>
      </c>
      <c r="DB24" s="118">
        <f t="shared" si="109"/>
        <v>649.55804209349276</v>
      </c>
      <c r="DC24" s="118">
        <f t="shared" si="109"/>
        <v>2.0508625807480283E-3</v>
      </c>
      <c r="DD24" s="118">
        <f t="shared" si="109"/>
        <v>0.23441272225067558</v>
      </c>
      <c r="DE24" s="118">
        <f t="shared" si="109"/>
        <v>0.25278367812938962</v>
      </c>
      <c r="DF24" s="118"/>
      <c r="DG24" s="118"/>
      <c r="DH24" s="118"/>
      <c r="DI24" s="118"/>
      <c r="DJ24" s="118">
        <f t="shared" ref="DJ24:DS24" si="110">STDEV(DJ5:DJ16)</f>
        <v>0.11383308744279411</v>
      </c>
      <c r="DK24" s="118">
        <f>STDEV(DK5:DK22)</f>
        <v>0.10834188596129554</v>
      </c>
      <c r="DL24" s="118">
        <f t="shared" ref="DL24" si="111">STDEV(DL5:DL16)</f>
        <v>0.13508411650909535</v>
      </c>
      <c r="DM24" s="118">
        <f>STDEV(DM5:DM22)</f>
        <v>0.18717855355713728</v>
      </c>
      <c r="DN24" s="119">
        <f t="shared" si="110"/>
        <v>20.799276254779969</v>
      </c>
      <c r="DO24" s="119">
        <f t="shared" si="110"/>
        <v>711.06608948512223</v>
      </c>
      <c r="DP24" s="119">
        <f t="shared" si="110"/>
        <v>801.23640842278826</v>
      </c>
      <c r="DQ24" s="119">
        <f t="shared" si="110"/>
        <v>2.1592723529102976E-3</v>
      </c>
      <c r="DR24" s="119">
        <f t="shared" si="110"/>
        <v>0.25223029610976361</v>
      </c>
      <c r="DS24" s="119">
        <f t="shared" si="110"/>
        <v>0.27058179971447172</v>
      </c>
      <c r="DT24" s="119"/>
      <c r="DU24" s="119"/>
      <c r="DV24" s="119"/>
      <c r="DW24" s="113"/>
      <c r="DX24" s="119">
        <f>STDEV(DX5:DX16)</f>
        <v>0.20680258724917952</v>
      </c>
    </row>
    <row r="25" spans="1:893" x14ac:dyDescent="0.2">
      <c r="AR25" s="105">
        <f t="shared" ref="AR25" si="112">AR24/AR23</f>
        <v>0.16861472573991809</v>
      </c>
      <c r="AV25" s="106">
        <f t="shared" ref="AV25" si="113">AV24/AV23</f>
        <v>0.10950248729248682</v>
      </c>
      <c r="AW25" s="106"/>
      <c r="AX25" s="106"/>
      <c r="AY25" s="106"/>
      <c r="AZ25" s="105">
        <f t="shared" ref="AZ25:BA25" si="114">AZ24/AZ23</f>
        <v>0.10793725360964487</v>
      </c>
      <c r="BA25" s="105">
        <f t="shared" si="114"/>
        <v>0.1167122614790977</v>
      </c>
      <c r="BB25" s="194"/>
      <c r="BC25" s="107" t="s">
        <v>71</v>
      </c>
      <c r="BD25" s="120">
        <f t="shared" ref="BD25:BI25" si="115">BD24/BD23</f>
        <v>0.14350754194410223</v>
      </c>
      <c r="BE25" s="120">
        <f t="shared" si="115"/>
        <v>0.10851603726420014</v>
      </c>
      <c r="BF25" s="120">
        <f t="shared" si="115"/>
        <v>0.15632340867639083</v>
      </c>
      <c r="BG25" s="120">
        <f t="shared" si="115"/>
        <v>0.11878391139964944</v>
      </c>
      <c r="BH25" s="115">
        <f t="shared" si="115"/>
        <v>0.28825725794217333</v>
      </c>
      <c r="BI25" s="115">
        <f t="shared" si="115"/>
        <v>0.18337357767699139</v>
      </c>
      <c r="BJ25" s="115"/>
      <c r="BK25" s="115">
        <f>BK24/BK23</f>
        <v>0.16743950255502482</v>
      </c>
      <c r="BL25" s="115">
        <f>BL24/BL23</f>
        <v>7.3855667836557068E-3</v>
      </c>
      <c r="BM25" s="115">
        <f>BM24/BM23</f>
        <v>0.26037649914285432</v>
      </c>
      <c r="BN25" s="115">
        <f>BN24/BN23</f>
        <v>0.26094495643137816</v>
      </c>
      <c r="BO25" s="115"/>
      <c r="BP25" s="115"/>
      <c r="BQ25" s="115"/>
      <c r="BR25" s="115">
        <f>BR24/BR23</f>
        <v>0.2020196236619253</v>
      </c>
      <c r="BS25" s="115">
        <f t="shared" ref="BS25:CA25" si="116">BS24/BS23</f>
        <v>0.23809208675776172</v>
      </c>
      <c r="BT25" s="115">
        <f t="shared" si="116"/>
        <v>0.22214354760598096</v>
      </c>
      <c r="BU25" s="115">
        <f t="shared" si="116"/>
        <v>0.26830242261346388</v>
      </c>
      <c r="BV25" s="116">
        <f t="shared" si="116"/>
        <v>0.29568624534024407</v>
      </c>
      <c r="BW25" s="116">
        <f t="shared" si="116"/>
        <v>0.16034482740943423</v>
      </c>
      <c r="BX25" s="116">
        <f t="shared" si="116"/>
        <v>0.14495895921472093</v>
      </c>
      <c r="BY25" s="116">
        <f t="shared" si="116"/>
        <v>5.937642727403541E-3</v>
      </c>
      <c r="BZ25" s="116">
        <f t="shared" si="116"/>
        <v>0.25897395812205293</v>
      </c>
      <c r="CA25" s="116">
        <f t="shared" si="116"/>
        <v>0.25923594847577008</v>
      </c>
      <c r="CB25" s="116"/>
      <c r="CC25" s="116"/>
      <c r="CD25" s="116"/>
      <c r="CE25" s="116"/>
      <c r="CF25" s="116">
        <f t="shared" ref="CF25:CQ25" si="117">CF24/CF23</f>
        <v>0.18224201567862824</v>
      </c>
      <c r="CG25" s="116"/>
      <c r="CH25" s="116"/>
      <c r="CI25" s="116">
        <f t="shared" si="117"/>
        <v>0.30255057677064151</v>
      </c>
      <c r="CJ25" s="117">
        <f t="shared" si="117"/>
        <v>0.30178544756876979</v>
      </c>
      <c r="CK25" s="117">
        <f t="shared" si="117"/>
        <v>0.13432804737448006</v>
      </c>
      <c r="CL25" s="117">
        <f t="shared" si="117"/>
        <v>0.1225595495471815</v>
      </c>
      <c r="CM25" s="117">
        <f t="shared" si="117"/>
        <v>4.1878788381338686E-3</v>
      </c>
      <c r="CN25" s="117"/>
      <c r="CO25" s="117">
        <f t="shared" si="117"/>
        <v>0.24555450170635823</v>
      </c>
      <c r="CP25" s="117">
        <f t="shared" si="117"/>
        <v>0.24633503425059267</v>
      </c>
      <c r="CQ25" s="117">
        <f t="shared" si="117"/>
        <v>0.24633503425059267</v>
      </c>
      <c r="CR25" s="117"/>
      <c r="CS25" s="117"/>
      <c r="CT25" s="117"/>
      <c r="CU25" s="117"/>
      <c r="CV25" s="117">
        <f t="shared" ref="CV25:DE25" si="118">CV24/CV23</f>
        <v>0.16407187822214869</v>
      </c>
      <c r="CW25" s="149">
        <f t="shared" si="118"/>
        <v>0.19065577535694489</v>
      </c>
      <c r="CX25" s="149">
        <f t="shared" si="118"/>
        <v>0.18908766705614896</v>
      </c>
      <c r="CY25" s="117">
        <f t="shared" si="118"/>
        <v>0.2802802309313116</v>
      </c>
      <c r="CZ25" s="118">
        <f t="shared" si="118"/>
        <v>0.32308116884542959</v>
      </c>
      <c r="DA25" s="118">
        <f t="shared" si="118"/>
        <v>0.11511982304879942</v>
      </c>
      <c r="DB25" s="118">
        <f t="shared" si="118"/>
        <v>0.10787443721694238</v>
      </c>
      <c r="DC25" s="118">
        <f t="shared" si="118"/>
        <v>2.9287134387753731E-3</v>
      </c>
      <c r="DD25" s="118">
        <f t="shared" si="118"/>
        <v>0.25101821194492785</v>
      </c>
      <c r="DE25" s="118">
        <f t="shared" si="118"/>
        <v>0.2532469335303259</v>
      </c>
      <c r="DF25" s="118"/>
      <c r="DG25" s="118"/>
      <c r="DH25" s="118"/>
      <c r="DI25" s="118"/>
      <c r="DJ25" s="121">
        <f t="shared" ref="DJ25:DS25" si="119">DJ24/DJ23</f>
        <v>0.19357911453982263</v>
      </c>
      <c r="DK25" s="121">
        <f t="shared" si="119"/>
        <v>0.16825528146033339</v>
      </c>
      <c r="DL25" s="121">
        <f t="shared" si="119"/>
        <v>0.21147162775577724</v>
      </c>
      <c r="DM25" s="121">
        <f t="shared" si="119"/>
        <v>0.25576367906303982</v>
      </c>
      <c r="DN25" s="119">
        <f t="shared" si="119"/>
        <v>0.32990383689866293</v>
      </c>
      <c r="DO25" s="119">
        <f t="shared" si="119"/>
        <v>0.12783338589648058</v>
      </c>
      <c r="DP25" s="119">
        <f t="shared" si="119"/>
        <v>0.12174455553414763</v>
      </c>
      <c r="DQ25" s="119">
        <f t="shared" si="119"/>
        <v>2.7011080405992733E-3</v>
      </c>
      <c r="DR25" s="119">
        <f t="shared" si="119"/>
        <v>0.25797038444684445</v>
      </c>
      <c r="DS25" s="119">
        <f t="shared" si="119"/>
        <v>0.26035043976513228</v>
      </c>
      <c r="DT25" s="119"/>
      <c r="DU25" s="119"/>
      <c r="DV25" s="119"/>
      <c r="DW25" s="113"/>
      <c r="DX25" s="119">
        <f>DX24/DX23</f>
        <v>0.25736002393514723</v>
      </c>
    </row>
    <row r="26" spans="1:893" x14ac:dyDescent="0.2">
      <c r="BB26" s="194"/>
      <c r="BC26" s="107" t="s">
        <v>157</v>
      </c>
      <c r="BD26" s="114">
        <f t="shared" ref="BD26:BI26" si="120">MEDIAN(BD5:BD16)</f>
        <v>5172.2206280910432</v>
      </c>
      <c r="BE26" s="114">
        <f t="shared" si="120"/>
        <v>6035.5795505812875</v>
      </c>
      <c r="BF26" s="114">
        <f t="shared" si="120"/>
        <v>96.681978011039774</v>
      </c>
      <c r="BG26" s="114">
        <f t="shared" si="120"/>
        <v>116.06706430058649</v>
      </c>
      <c r="BH26" s="115">
        <f t="shared" si="120"/>
        <v>38.718000000000004</v>
      </c>
      <c r="BI26" s="115">
        <f t="shared" si="120"/>
        <v>3665.6225031260319</v>
      </c>
      <c r="BJ26" s="115"/>
      <c r="BK26" s="115">
        <f>MEDIAN(BK5:BK16)</f>
        <v>4497.0693923269519</v>
      </c>
      <c r="BL26" s="115">
        <f>MEDIAN(BL5:BL16)</f>
        <v>0.40225995109596535</v>
      </c>
      <c r="BM26" s="115">
        <f>MEDIAN(BM5:BM16)</f>
        <v>0.77557091459915295</v>
      </c>
      <c r="BN26" s="115">
        <f>MEDIAN(BN5:BN16)</f>
        <v>0.86756205981218915</v>
      </c>
      <c r="BO26" s="115"/>
      <c r="BP26" s="115"/>
      <c r="BQ26" s="115"/>
      <c r="BR26" s="115">
        <f>MEDIAN(BR5:BR16)</f>
        <v>0.4733654007236624</v>
      </c>
      <c r="BS26" s="115">
        <f t="shared" ref="BS26:CA26" si="121">MEDIAN(BS5:BS16)</f>
        <v>0.3675678807390429</v>
      </c>
      <c r="BT26" s="115">
        <f t="shared" si="121"/>
        <v>0.50920520198073227</v>
      </c>
      <c r="BU26" s="115">
        <f t="shared" si="121"/>
        <v>0.51981038251226208</v>
      </c>
      <c r="BV26" s="116">
        <f t="shared" si="121"/>
        <v>44.447500000000005</v>
      </c>
      <c r="BW26" s="116">
        <f t="shared" si="121"/>
        <v>4293.1684189635653</v>
      </c>
      <c r="BX26" s="116">
        <f t="shared" si="121"/>
        <v>5171.4724279769162</v>
      </c>
      <c r="BY26" s="116">
        <f t="shared" si="121"/>
        <v>0.50031185779699472</v>
      </c>
      <c r="BZ26" s="116">
        <f t="shared" si="121"/>
        <v>0.83553027595103369</v>
      </c>
      <c r="CA26" s="116">
        <f t="shared" si="121"/>
        <v>0.92122599017310614</v>
      </c>
      <c r="CB26" s="116"/>
      <c r="CC26" s="116"/>
      <c r="CD26" s="116"/>
      <c r="CE26" s="116"/>
      <c r="CF26" s="116">
        <f t="shared" ref="CF26:CQ26" si="122">MEDIAN(CF5:CF16)</f>
        <v>0.51093676913060959</v>
      </c>
      <c r="CG26" s="116"/>
      <c r="CH26" s="116"/>
      <c r="CI26" s="116">
        <f t="shared" si="122"/>
        <v>0.59888618947318395</v>
      </c>
      <c r="CJ26" s="117">
        <f t="shared" si="122"/>
        <v>49.299500000000002</v>
      </c>
      <c r="CK26" s="117">
        <f t="shared" si="122"/>
        <v>4769.9961150737954</v>
      </c>
      <c r="CL26" s="117">
        <f t="shared" si="122"/>
        <v>5713.3260503130541</v>
      </c>
      <c r="CM26" s="117">
        <f t="shared" si="122"/>
        <v>0.59986770574448012</v>
      </c>
      <c r="CN26" s="117"/>
      <c r="CO26" s="117">
        <f t="shared" si="122"/>
        <v>0.86711357090668739</v>
      </c>
      <c r="CP26" s="117">
        <f t="shared" si="122"/>
        <v>0.94284118395703453</v>
      </c>
      <c r="CQ26" s="117">
        <f t="shared" si="122"/>
        <v>0.94284118395703453</v>
      </c>
      <c r="CR26" s="117"/>
      <c r="CS26" s="117"/>
      <c r="CT26" s="117"/>
      <c r="CU26" s="117"/>
      <c r="CV26" s="117">
        <f t="shared" ref="CV26:DE26" si="123">MEDIAN(CV5:CV16)</f>
        <v>0.58284487874131641</v>
      </c>
      <c r="CW26" s="149">
        <f t="shared" si="123"/>
        <v>0.51365715722631</v>
      </c>
      <c r="CX26" s="149">
        <f t="shared" si="123"/>
        <v>0.61666745138142998</v>
      </c>
      <c r="CY26" s="117">
        <f t="shared" si="123"/>
        <v>0.69042808577146675</v>
      </c>
      <c r="CZ26" s="118">
        <f t="shared" si="123"/>
        <v>56.128500000000003</v>
      </c>
      <c r="DA26" s="118">
        <f t="shared" si="123"/>
        <v>5201.4723710426033</v>
      </c>
      <c r="DB26" s="118">
        <f t="shared" si="123"/>
        <v>6034.1604907728797</v>
      </c>
      <c r="DC26" s="118">
        <f t="shared" si="123"/>
        <v>0.70014944282305969</v>
      </c>
      <c r="DD26" s="118">
        <f t="shared" si="123"/>
        <v>0.93204976417339636</v>
      </c>
      <c r="DE26" s="118">
        <f t="shared" si="123"/>
        <v>0.99168191589143806</v>
      </c>
      <c r="DF26" s="118"/>
      <c r="DG26" s="118"/>
      <c r="DH26" s="118"/>
      <c r="DI26" s="118"/>
      <c r="DJ26" s="118">
        <f t="shared" ref="DJ26:DS26" si="124">MEDIAN(DJ5:DJ16)</f>
        <v>0.59410449392290088</v>
      </c>
      <c r="DK26" s="118">
        <f t="shared" si="124"/>
        <v>0.63903360045308299</v>
      </c>
      <c r="DL26" s="118">
        <f t="shared" si="124"/>
        <v>0.62365113467919309</v>
      </c>
      <c r="DM26" s="118">
        <f t="shared" si="124"/>
        <v>0.75146426218395002</v>
      </c>
      <c r="DN26" s="119">
        <f t="shared" si="124"/>
        <v>61.372</v>
      </c>
      <c r="DO26" s="119">
        <f t="shared" si="124"/>
        <v>5564.2334669629608</v>
      </c>
      <c r="DP26" s="119">
        <f t="shared" si="124"/>
        <v>6575.52739126901</v>
      </c>
      <c r="DQ26" s="119">
        <f t="shared" si="124"/>
        <v>0.79987192796864304</v>
      </c>
      <c r="DR26" s="119">
        <f t="shared" si="124"/>
        <v>0.97208660527037793</v>
      </c>
      <c r="DS26" s="119">
        <f t="shared" si="124"/>
        <v>1.0291782807998815</v>
      </c>
      <c r="DT26" s="119"/>
      <c r="DU26" s="119"/>
      <c r="DV26" s="119"/>
      <c r="DW26" s="113"/>
      <c r="DX26" s="119">
        <f>MEDIAN(DX5:DX16)</f>
        <v>0.7733223316280099</v>
      </c>
    </row>
    <row r="27" spans="1:893" x14ac:dyDescent="0.2">
      <c r="BB27" s="194"/>
      <c r="BC27" s="107" t="s">
        <v>158</v>
      </c>
      <c r="BD27" s="114">
        <f>PERCENTILE(BD5:BD16,0.3)</f>
        <v>4657.49573593683</v>
      </c>
      <c r="BE27" s="114">
        <f>PERCENTILE(BE5:BE16,0.3)</f>
        <v>5831.9249163424183</v>
      </c>
      <c r="BF27" s="114">
        <f>PERCENTILE(BF5:BF16,0.3)</f>
        <v>94.390159922871092</v>
      </c>
      <c r="BG27" s="114">
        <f>PERCENTILE(BG5:BG16,0.3)</f>
        <v>106.95226360899052</v>
      </c>
      <c r="BH27" s="115">
        <f>PERCENTILE(BH5:BH16,0.7)</f>
        <v>43.912399999999998</v>
      </c>
      <c r="BI27" s="115">
        <f>PERCENTILE(BI5:BI16,0.7)</f>
        <v>4110.5543386813861</v>
      </c>
      <c r="BJ27" s="115"/>
      <c r="BK27" s="115">
        <f>PERCENTILE(BK5:BK16,0.7)</f>
        <v>4623.0945880215904</v>
      </c>
      <c r="BL27" s="115">
        <f>PERCENTILE(BL5:BL16,0.7)</f>
        <v>0.40386990116372801</v>
      </c>
      <c r="BM27" s="115">
        <f>PERCENTILE(BM5:BM16,0.7)</f>
        <v>0.83394461284706189</v>
      </c>
      <c r="BN27" s="115">
        <f>PERCENTILE(BN5:BN16,0.7)</f>
        <v>0.926995387977397</v>
      </c>
      <c r="BO27" s="115"/>
      <c r="BP27" s="115"/>
      <c r="BQ27" s="115"/>
      <c r="BR27" s="115">
        <f>PERCENTILE(BR5:BR16,0.7)</f>
        <v>0.58265532876512161</v>
      </c>
      <c r="BS27" s="115">
        <f t="shared" ref="BS27:CA27" si="125">PERCENTILE(BS5:BS16,0.7)</f>
        <v>0.50516933484350635</v>
      </c>
      <c r="BT27" s="115">
        <f t="shared" si="125"/>
        <v>0.63963598779370834</v>
      </c>
      <c r="BU27" s="115">
        <f t="shared" si="125"/>
        <v>0.70449660921160184</v>
      </c>
      <c r="BV27" s="116">
        <f t="shared" si="125"/>
        <v>51.073799999999999</v>
      </c>
      <c r="BW27" s="116">
        <f t="shared" si="125"/>
        <v>4570.8660350920827</v>
      </c>
      <c r="BX27" s="116">
        <f t="shared" si="125"/>
        <v>5402.7919944898804</v>
      </c>
      <c r="BY27" s="116">
        <f t="shared" si="125"/>
        <v>0.50100604287170947</v>
      </c>
      <c r="BZ27" s="116">
        <f t="shared" si="125"/>
        <v>0.86436711803761979</v>
      </c>
      <c r="CA27" s="116">
        <f t="shared" si="125"/>
        <v>0.94082016157235471</v>
      </c>
      <c r="CB27" s="116"/>
      <c r="CC27" s="116"/>
      <c r="CD27" s="116"/>
      <c r="CE27" s="116"/>
      <c r="CF27" s="116">
        <f t="shared" ref="CF27:CQ27" si="126">PERCENTILE(CF5:CF16,0.7)</f>
        <v>0.61272016447226108</v>
      </c>
      <c r="CG27" s="116"/>
      <c r="CH27" s="116"/>
      <c r="CI27" s="116">
        <f t="shared" si="126"/>
        <v>0.78818782560979617</v>
      </c>
      <c r="CJ27" s="117">
        <f t="shared" si="126"/>
        <v>59.04229999999999</v>
      </c>
      <c r="CK27" s="117">
        <f t="shared" si="126"/>
        <v>4943.3195357775767</v>
      </c>
      <c r="CL27" s="117">
        <f t="shared" si="126"/>
        <v>5850.7949470044487</v>
      </c>
      <c r="CM27" s="117">
        <f t="shared" si="126"/>
        <v>0.60084676163495987</v>
      </c>
      <c r="CN27" s="117"/>
      <c r="CO27" s="117">
        <f t="shared" si="126"/>
        <v>0.95592472226749226</v>
      </c>
      <c r="CP27" s="117">
        <f t="shared" si="126"/>
        <v>1.0180336206168206</v>
      </c>
      <c r="CQ27" s="117">
        <f t="shared" si="126"/>
        <v>1.0180336206168206</v>
      </c>
      <c r="CR27" s="117"/>
      <c r="CS27" s="117"/>
      <c r="CT27" s="117"/>
      <c r="CU27" s="117"/>
      <c r="CV27" s="117">
        <f t="shared" ref="CV27:DE27" si="127">PERCENTILE(CV5:CV16,0.7)</f>
        <v>0.68890364817180361</v>
      </c>
      <c r="CW27" s="149">
        <f t="shared" si="127"/>
        <v>0.58550757187750324</v>
      </c>
      <c r="CX27" s="149">
        <f t="shared" si="127"/>
        <v>0.74831930819086878</v>
      </c>
      <c r="CY27" s="117">
        <f t="shared" si="127"/>
        <v>0.86556719883284994</v>
      </c>
      <c r="CZ27" s="118">
        <f t="shared" si="127"/>
        <v>62.7485</v>
      </c>
      <c r="DA27" s="118">
        <f t="shared" si="127"/>
        <v>5422.8655040397844</v>
      </c>
      <c r="DB27" s="118">
        <f t="shared" si="127"/>
        <v>6545.4980604256662</v>
      </c>
      <c r="DC27" s="118">
        <f t="shared" si="127"/>
        <v>0.70093967662580414</v>
      </c>
      <c r="DD27" s="118">
        <f t="shared" si="127"/>
        <v>0.9779536498746878</v>
      </c>
      <c r="DE27" s="118">
        <f t="shared" si="127"/>
        <v>1.0395520678484629</v>
      </c>
      <c r="DF27" s="118"/>
      <c r="DG27" s="118"/>
      <c r="DH27" s="118"/>
      <c r="DI27" s="118"/>
      <c r="DJ27" s="118">
        <f t="shared" ref="DJ27:DS27" si="128">PERCENTILE(DJ5:DJ16,0.7)</f>
        <v>0.63424180331426783</v>
      </c>
      <c r="DK27" s="118">
        <f t="shared" si="128"/>
        <v>0.71849098253441634</v>
      </c>
      <c r="DL27" s="118">
        <f t="shared" si="128"/>
        <v>0.71239223919999928</v>
      </c>
      <c r="DM27" s="118">
        <f t="shared" si="128"/>
        <v>0.91092018925227869</v>
      </c>
      <c r="DN27" s="119">
        <f t="shared" si="128"/>
        <v>69.418299999999988</v>
      </c>
      <c r="DO27" s="119">
        <f t="shared" si="128"/>
        <v>5982.4297250628924</v>
      </c>
      <c r="DP27" s="119">
        <f t="shared" si="128"/>
        <v>7327.6257161278199</v>
      </c>
      <c r="DQ27" s="119">
        <f t="shared" si="128"/>
        <v>0.80018151663144343</v>
      </c>
      <c r="DR27" s="119">
        <f t="shared" si="128"/>
        <v>1.0056765800047691</v>
      </c>
      <c r="DS27" s="119">
        <f t="shared" si="128"/>
        <v>1.0754816901620774</v>
      </c>
      <c r="DT27" s="119"/>
      <c r="DU27" s="119"/>
      <c r="DV27" s="119"/>
      <c r="DW27" s="113"/>
      <c r="DX27" s="119">
        <f>PERCENTILE(DX5:DX16,0.7)</f>
        <v>0.9121291427831274</v>
      </c>
    </row>
    <row r="28" spans="1:893" x14ac:dyDescent="0.2">
      <c r="BB28" s="194"/>
      <c r="BC28" s="107"/>
      <c r="BD28" s="114">
        <f t="shared" ref="BD28:BI28" si="129">0.7*1000000/BD23</f>
        <v>142.62030696510587</v>
      </c>
      <c r="BE28" s="114">
        <f t="shared" si="129"/>
        <v>116.28733700516423</v>
      </c>
      <c r="BF28" s="114">
        <f t="shared" si="129"/>
        <v>6729.6110210162442</v>
      </c>
      <c r="BG28" s="114">
        <f t="shared" si="129"/>
        <v>5947.9853656473833</v>
      </c>
      <c r="BH28" s="115">
        <f t="shared" si="129"/>
        <v>17255.288633918964</v>
      </c>
      <c r="BI28" s="115">
        <f t="shared" si="129"/>
        <v>191.53742960725526</v>
      </c>
      <c r="BJ28" s="115"/>
      <c r="BK28" s="115">
        <f>0.7*1000000/BK23</f>
        <v>162.23086580793256</v>
      </c>
      <c r="BL28" s="115">
        <f>0.7*1000000/BL23</f>
        <v>1744700.4334887331</v>
      </c>
      <c r="BM28" s="115">
        <f>0.7*1000000/BM23</f>
        <v>926849.74109529983</v>
      </c>
      <c r="BN28" s="115">
        <f>0.7*1000000/BN23</f>
        <v>844468.69655930158</v>
      </c>
      <c r="BO28" s="115"/>
      <c r="BP28" s="115"/>
      <c r="BQ28" s="115"/>
      <c r="BR28" s="115">
        <f>0.7*1000000/BR23</f>
        <v>1422599.1077169259</v>
      </c>
      <c r="BS28" s="115">
        <f t="shared" ref="BS28:CA28" si="130">0.7*1000000/BS23</f>
        <v>1715527.1168783905</v>
      </c>
      <c r="BT28" s="115">
        <f t="shared" si="130"/>
        <v>1307591.3862369461</v>
      </c>
      <c r="BU28" s="115">
        <f t="shared" si="130"/>
        <v>1229980.4856414951</v>
      </c>
      <c r="BV28" s="116">
        <f t="shared" si="130"/>
        <v>15043.20525769792</v>
      </c>
      <c r="BW28" s="116">
        <f t="shared" si="130"/>
        <v>167.92891657169241</v>
      </c>
      <c r="BX28" s="116">
        <f t="shared" si="130"/>
        <v>142.14673414158128</v>
      </c>
      <c r="BY28" s="116">
        <f t="shared" si="130"/>
        <v>1399161.5121365418</v>
      </c>
      <c r="BZ28" s="116">
        <f t="shared" si="130"/>
        <v>852396.48845371197</v>
      </c>
      <c r="CA28" s="116">
        <f t="shared" si="130"/>
        <v>785941.43023388181</v>
      </c>
      <c r="CB28" s="116"/>
      <c r="CC28" s="116"/>
      <c r="CD28" s="116"/>
      <c r="CE28" s="116"/>
      <c r="CF28" s="116">
        <f t="shared" ref="CF28:CQ28" si="131">0.7*1000000/CF23</f>
        <v>1391794.5967505085</v>
      </c>
      <c r="CG28" s="116"/>
      <c r="CH28" s="116"/>
      <c r="CI28" s="116">
        <f t="shared" si="131"/>
        <v>1212205.1438022996</v>
      </c>
      <c r="CJ28" s="117">
        <f t="shared" si="131"/>
        <v>13438.156773550914</v>
      </c>
      <c r="CK28" s="117">
        <f t="shared" si="131"/>
        <v>151.01112436277745</v>
      </c>
      <c r="CL28" s="117">
        <f t="shared" si="131"/>
        <v>127.74303442524023</v>
      </c>
      <c r="CM28" s="117">
        <f t="shared" si="131"/>
        <v>1167081.7446406637</v>
      </c>
      <c r="CN28" s="117"/>
      <c r="CO28" s="117">
        <f t="shared" si="131"/>
        <v>797120.30135316157</v>
      </c>
      <c r="CP28" s="117">
        <f t="shared" si="131"/>
        <v>741401.44122298167</v>
      </c>
      <c r="CQ28" s="117">
        <f t="shared" si="131"/>
        <v>741401.44122298167</v>
      </c>
      <c r="CR28" s="117"/>
      <c r="CS28" s="117"/>
      <c r="CT28" s="117"/>
      <c r="CU28" s="117"/>
      <c r="CV28" s="117">
        <f t="shared" ref="CV28:DE28" si="132">0.7*1000000/CV23</f>
        <v>1232094.3273849955</v>
      </c>
      <c r="CW28" s="149">
        <f t="shared" si="132"/>
        <v>1326893.2184500976</v>
      </c>
      <c r="CX28" s="149">
        <f t="shared" si="132"/>
        <v>1098119.1035287885</v>
      </c>
      <c r="CY28" s="117">
        <f t="shared" si="132"/>
        <v>1076515.0322836963</v>
      </c>
      <c r="CZ28" s="118">
        <f t="shared" si="132"/>
        <v>12135.535013579583</v>
      </c>
      <c r="DA28" s="118">
        <f t="shared" si="132"/>
        <v>137.53910457410274</v>
      </c>
      <c r="DB28" s="118">
        <f t="shared" si="132"/>
        <v>116.25151435041582</v>
      </c>
      <c r="DC28" s="118">
        <f t="shared" si="132"/>
        <v>999627.87677125155</v>
      </c>
      <c r="DD28" s="118">
        <f t="shared" si="132"/>
        <v>749587.0815985247</v>
      </c>
      <c r="DE28" s="118">
        <f t="shared" si="132"/>
        <v>701282.83116637531</v>
      </c>
      <c r="DF28" s="118"/>
      <c r="DG28" s="118"/>
      <c r="DH28" s="118"/>
      <c r="DI28" s="118"/>
      <c r="DJ28" s="118">
        <f t="shared" ref="DJ28:DS28" si="133">0.7*1000000/DJ23</f>
        <v>1190386.5846208639</v>
      </c>
      <c r="DK28" s="118">
        <f t="shared" si="133"/>
        <v>1087102.1486953723</v>
      </c>
      <c r="DL28" s="118">
        <f t="shared" si="133"/>
        <v>1095836.7516071147</v>
      </c>
      <c r="DM28" s="118">
        <f t="shared" si="133"/>
        <v>956490.85828348692</v>
      </c>
      <c r="DN28" s="119">
        <f t="shared" si="133"/>
        <v>11102.919303549921</v>
      </c>
      <c r="DO28" s="119">
        <f t="shared" si="133"/>
        <v>125.84395663183805</v>
      </c>
      <c r="DP28" s="119">
        <f t="shared" si="133"/>
        <v>106.36210234337565</v>
      </c>
      <c r="DQ28" s="119">
        <f t="shared" si="133"/>
        <v>875654.07201693533</v>
      </c>
      <c r="DR28" s="119">
        <f t="shared" si="133"/>
        <v>715930.13170078513</v>
      </c>
      <c r="DS28" s="119">
        <f t="shared" si="133"/>
        <v>673531.28712982475</v>
      </c>
      <c r="DT28" s="119"/>
      <c r="DU28" s="119"/>
      <c r="DV28" s="119"/>
      <c r="DW28" s="113"/>
      <c r="DX28" s="119">
        <f>0.7*1000000/DX23</f>
        <v>871130.38164041541</v>
      </c>
    </row>
    <row r="31" spans="1:893" x14ac:dyDescent="0.2">
      <c r="BD31" s="198" t="str">
        <f>A3</f>
        <v>Beam</v>
      </c>
      <c r="BE31" s="200" t="s">
        <v>72</v>
      </c>
      <c r="BF31" s="200"/>
      <c r="BG31" s="200"/>
      <c r="BH31" s="200"/>
      <c r="BI31" s="200" t="s">
        <v>159</v>
      </c>
      <c r="BJ31" s="200"/>
      <c r="BK31" s="200"/>
      <c r="BL31" s="200"/>
      <c r="BM31" s="200" t="s">
        <v>160</v>
      </c>
      <c r="BN31" s="200"/>
      <c r="BO31" s="200"/>
      <c r="BP31" s="200"/>
      <c r="BQ31" s="200"/>
      <c r="BR31" s="200" t="s">
        <v>51</v>
      </c>
      <c r="BS31" s="200"/>
      <c r="BT31" s="200"/>
      <c r="BU31" s="200"/>
      <c r="BV31" s="200"/>
      <c r="BW31" s="200"/>
      <c r="CG31" s="11" t="s">
        <v>161</v>
      </c>
      <c r="CH31" s="11" t="s">
        <v>162</v>
      </c>
      <c r="CI31" s="11" t="s">
        <v>163</v>
      </c>
      <c r="CJ31" s="11" t="s">
        <v>162</v>
      </c>
      <c r="CK31" s="11" t="s">
        <v>163</v>
      </c>
      <c r="CL31" s="11" t="s">
        <v>162</v>
      </c>
      <c r="CM31" s="11" t="s">
        <v>163</v>
      </c>
      <c r="CN31" s="11"/>
    </row>
    <row r="32" spans="1:893" ht="13.5" thickBot="1" x14ac:dyDescent="0.25">
      <c r="BD32" s="199"/>
      <c r="BE32" s="107" t="s">
        <v>164</v>
      </c>
      <c r="BF32" s="107" t="s">
        <v>114</v>
      </c>
      <c r="BG32" s="107" t="s">
        <v>165</v>
      </c>
      <c r="BH32" s="107" t="s">
        <v>115</v>
      </c>
      <c r="BI32" s="107" t="s">
        <v>164</v>
      </c>
      <c r="BJ32" s="107" t="s">
        <v>114</v>
      </c>
      <c r="BK32" s="107" t="s">
        <v>165</v>
      </c>
      <c r="BL32" s="107" t="s">
        <v>115</v>
      </c>
      <c r="BM32" s="107" t="s">
        <v>164</v>
      </c>
      <c r="BN32" s="107"/>
      <c r="BO32" s="107" t="s">
        <v>114</v>
      </c>
      <c r="BP32" s="107" t="s">
        <v>165</v>
      </c>
      <c r="BQ32" s="107" t="s">
        <v>115</v>
      </c>
      <c r="BR32" s="107" t="s">
        <v>164</v>
      </c>
      <c r="BS32" s="107" t="s">
        <v>114</v>
      </c>
      <c r="BT32" s="107"/>
      <c r="BU32" s="107" t="s">
        <v>165</v>
      </c>
      <c r="BV32" s="107" t="s">
        <v>115</v>
      </c>
      <c r="CE32" s="122"/>
      <c r="CH32" s="180" t="s">
        <v>114</v>
      </c>
      <c r="CI32" s="181"/>
      <c r="CJ32" s="180" t="s">
        <v>165</v>
      </c>
      <c r="CK32" s="181"/>
      <c r="CL32" s="180" t="s">
        <v>115</v>
      </c>
      <c r="CM32" s="181"/>
      <c r="CN32" s="12"/>
    </row>
    <row r="33" spans="56:145" x14ac:dyDescent="0.2">
      <c r="BD33" s="123" t="s">
        <v>53</v>
      </c>
      <c r="BE33" s="124">
        <f>BH5</f>
        <v>33.58</v>
      </c>
      <c r="BF33" s="124">
        <f t="shared" ref="BF33:BF50" si="134">BV5</f>
        <v>37.145000000000003</v>
      </c>
      <c r="BG33" s="124">
        <f>CJ5</f>
        <v>40.375</v>
      </c>
      <c r="BH33" s="124">
        <f t="shared" ref="BH33:BH50" si="135">CZ5</f>
        <v>42.4</v>
      </c>
      <c r="BI33" s="125">
        <f t="shared" ref="BI33:BI50" si="136">BI5</f>
        <v>4142.9938922462043</v>
      </c>
      <c r="BJ33" s="125">
        <f t="shared" ref="BJ33:BJ50" si="137">BW5</f>
        <v>4582.8322849161777</v>
      </c>
      <c r="BK33" s="125">
        <f>CK5</f>
        <v>4981.3394401262804</v>
      </c>
      <c r="BL33" s="125">
        <f t="shared" ref="BL33:BL50" si="138">DA5</f>
        <v>5231.1775173090846</v>
      </c>
      <c r="BM33" s="125">
        <f t="shared" ref="BM33:BM50" si="139">BK5</f>
        <v>4624.2065251646309</v>
      </c>
      <c r="BN33" s="125"/>
      <c r="BO33" s="125">
        <f t="shared" ref="BO33:BO50" si="140">BX5</f>
        <v>5115.1325603704645</v>
      </c>
      <c r="BP33" s="125">
        <f>CL5</f>
        <v>5559.926696054853</v>
      </c>
      <c r="BQ33" s="125">
        <f t="shared" ref="BQ33:BQ50" si="141">DB5</f>
        <v>5838.7837006247864</v>
      </c>
      <c r="BR33" s="10">
        <f>BM5</f>
        <v>0.92797451862235514</v>
      </c>
      <c r="BS33" s="10">
        <f>BZ5</f>
        <v>1.0580659128564698</v>
      </c>
      <c r="BT33" s="10"/>
      <c r="BU33" s="10">
        <f>CO5</f>
        <v>1.1663703880343836</v>
      </c>
      <c r="BV33" s="10">
        <f>DD5</f>
        <v>1.2964642094149283</v>
      </c>
      <c r="BX33" s="122"/>
      <c r="CG33" s="126" t="s">
        <v>53</v>
      </c>
      <c r="CH33" s="127">
        <v>0.45863327109354329</v>
      </c>
      <c r="CI33" s="66">
        <v>0.47364891519998964</v>
      </c>
      <c r="CJ33" s="10">
        <v>0.49851442510167759</v>
      </c>
      <c r="CK33" s="10">
        <v>0.51483577739129316</v>
      </c>
      <c r="CL33" s="10">
        <v>0.5235173157724119</v>
      </c>
      <c r="CM33" s="10">
        <v>0.54065726220163046</v>
      </c>
      <c r="CN33" s="10"/>
    </row>
    <row r="34" spans="56:145" x14ac:dyDescent="0.2">
      <c r="BD34" s="128" t="s">
        <v>54</v>
      </c>
      <c r="BE34" s="124">
        <f t="shared" ref="BE34:BE50" si="142">BH6</f>
        <v>31.968</v>
      </c>
      <c r="BF34" s="124">
        <f t="shared" si="134"/>
        <v>38.398000000000003</v>
      </c>
      <c r="BG34" s="124">
        <f t="shared" ref="BG34:BG50" si="143">CJ6</f>
        <v>40.51</v>
      </c>
      <c r="BH34" s="124">
        <f t="shared" si="135"/>
        <v>44.442</v>
      </c>
      <c r="BI34" s="125">
        <f t="shared" si="136"/>
        <v>4034.8620470301439</v>
      </c>
      <c r="BJ34" s="125">
        <f t="shared" si="137"/>
        <v>4846.4287062644971</v>
      </c>
      <c r="BK34" s="125">
        <f t="shared" ref="BK34:BK50" si="144">CK6</f>
        <v>5112.9961688310541</v>
      </c>
      <c r="BL34" s="125">
        <f t="shared" si="138"/>
        <v>5609.2761228138652</v>
      </c>
      <c r="BM34" s="125">
        <f t="shared" si="139"/>
        <v>4620.5000680211624</v>
      </c>
      <c r="BN34" s="125"/>
      <c r="BO34" s="125">
        <f t="shared" si="140"/>
        <v>5549.8611615326754</v>
      </c>
      <c r="BP34" s="125">
        <f t="shared" ref="BP34:BP50" si="145">CL6</f>
        <v>5855.1194242848251</v>
      </c>
      <c r="BQ34" s="125">
        <f t="shared" si="141"/>
        <v>6423.4316824010411</v>
      </c>
      <c r="BR34" s="10">
        <f t="shared" ref="BR34:BR50" si="146">BM6</f>
        <v>0.83142313119311673</v>
      </c>
      <c r="BS34" s="10">
        <f t="shared" ref="BS34:BS50" si="147">BZ6</f>
        <v>0.85317157802127686</v>
      </c>
      <c r="BT34" s="10"/>
      <c r="BU34" s="10">
        <f t="shared" ref="BU34:BU50" si="148">CO6</f>
        <v>0.96941469463964669</v>
      </c>
      <c r="BV34" s="10">
        <f t="shared" ref="BV34:BV50" si="149">DD6</f>
        <v>1.0313679119734627</v>
      </c>
      <c r="BX34" s="122"/>
      <c r="CG34" s="129" t="s">
        <v>54</v>
      </c>
      <c r="CH34" s="127">
        <v>0.54637302747876793</v>
      </c>
      <c r="CI34" s="66">
        <v>0.58620597345021941</v>
      </c>
      <c r="CJ34" s="10">
        <v>0.57642510920268997</v>
      </c>
      <c r="CK34" s="10">
        <v>0.61844898131330772</v>
      </c>
      <c r="CL34" s="10">
        <v>0.63237434468491605</v>
      </c>
      <c r="CM34" s="10">
        <v>0.67847715693720123</v>
      </c>
      <c r="CN34" s="10"/>
    </row>
    <row r="35" spans="56:145" x14ac:dyDescent="0.2">
      <c r="BD35" s="128" t="s">
        <v>55</v>
      </c>
      <c r="BE35" s="124">
        <f t="shared" si="142"/>
        <v>27.93</v>
      </c>
      <c r="BF35" s="124">
        <f t="shared" si="134"/>
        <v>30.87</v>
      </c>
      <c r="BG35" s="124">
        <f t="shared" si="143"/>
        <v>36.020250000000004</v>
      </c>
      <c r="BH35" s="124">
        <f t="shared" si="135"/>
        <v>37.700250000000004</v>
      </c>
      <c r="BI35" s="125">
        <f t="shared" si="136"/>
        <v>3651.1743148644314</v>
      </c>
      <c r="BJ35" s="125">
        <f t="shared" si="137"/>
        <v>4035.5084532712135</v>
      </c>
      <c r="BK35" s="125">
        <f t="shared" si="144"/>
        <v>4708.7795064445236</v>
      </c>
      <c r="BL35" s="125">
        <f t="shared" si="138"/>
        <v>4928.3990141055419</v>
      </c>
      <c r="BM35" s="125">
        <f t="shared" si="139"/>
        <v>4349.8552460032715</v>
      </c>
      <c r="BN35" s="125"/>
      <c r="BO35" s="125">
        <f t="shared" si="140"/>
        <v>4807.7347455825629</v>
      </c>
      <c r="BP35" s="125">
        <f t="shared" si="145"/>
        <v>5609.8415118098592</v>
      </c>
      <c r="BQ35" s="125">
        <f t="shared" si="141"/>
        <v>5871.4869401408823</v>
      </c>
      <c r="BR35" s="10">
        <f t="shared" si="146"/>
        <v>0.73424103910819882</v>
      </c>
      <c r="BS35" s="10">
        <f t="shared" si="147"/>
        <v>0.82323901531924881</v>
      </c>
      <c r="BT35" s="10"/>
      <c r="BU35" s="10">
        <f t="shared" si="148"/>
        <v>0.84307631165848274</v>
      </c>
      <c r="BV35" s="10">
        <f t="shared" si="149"/>
        <v>0.93708397142101074</v>
      </c>
      <c r="BX35" s="122"/>
      <c r="CG35" s="129" t="s">
        <v>55</v>
      </c>
      <c r="CH35" s="127">
        <v>0.54362541333319925</v>
      </c>
      <c r="CI35" s="66">
        <v>0.60795155582595817</v>
      </c>
      <c r="CJ35" s="10">
        <v>0.63432210219031993</v>
      </c>
      <c r="CK35" s="10">
        <v>0.70938020825202386</v>
      </c>
      <c r="CL35" s="10">
        <v>0.66390715869824912</v>
      </c>
      <c r="CM35" s="10">
        <v>0.7424660072085385</v>
      </c>
      <c r="CN35" s="10"/>
    </row>
    <row r="36" spans="56:145" x14ac:dyDescent="0.2">
      <c r="BD36" s="128" t="s">
        <v>56</v>
      </c>
      <c r="BE36" s="124">
        <f t="shared" si="142"/>
        <v>41.02</v>
      </c>
      <c r="BF36" s="124">
        <f t="shared" si="134"/>
        <v>44.84</v>
      </c>
      <c r="BG36" s="124">
        <f t="shared" si="143"/>
        <v>48.13</v>
      </c>
      <c r="BH36" s="124">
        <f t="shared" si="135"/>
        <v>51.23</v>
      </c>
      <c r="BI36" s="125">
        <f t="shared" si="136"/>
        <v>4949.6348171051513</v>
      </c>
      <c r="BJ36" s="125">
        <f t="shared" si="137"/>
        <v>5410.571067747318</v>
      </c>
      <c r="BK36" s="125">
        <f t="shared" si="144"/>
        <v>5807.5554302113833</v>
      </c>
      <c r="BL36" s="125">
        <f t="shared" si="138"/>
        <v>6181.6136440832988</v>
      </c>
      <c r="BM36" s="125">
        <f t="shared" si="139"/>
        <v>5553.9457253365126</v>
      </c>
      <c r="BN36" s="125"/>
      <c r="BO36" s="125">
        <f t="shared" si="140"/>
        <v>6071.1586134590252</v>
      </c>
      <c r="BP36" s="125">
        <f t="shared" si="145"/>
        <v>6516.6115982556403</v>
      </c>
      <c r="BQ36" s="125">
        <f t="shared" si="141"/>
        <v>6936.3393346901403</v>
      </c>
      <c r="BR36" s="10">
        <f t="shared" si="146"/>
        <v>0.53921802699863453</v>
      </c>
      <c r="BS36" s="10">
        <f t="shared" si="147"/>
        <v>0.60460811623145372</v>
      </c>
      <c r="BT36" s="10"/>
      <c r="BU36" s="10">
        <f t="shared" si="148"/>
        <v>0.68561575214949932</v>
      </c>
      <c r="BV36" s="10">
        <f t="shared" si="149"/>
        <v>0.75202674335137909</v>
      </c>
      <c r="BX36" s="122"/>
      <c r="CG36" s="129" t="s">
        <v>56</v>
      </c>
      <c r="CH36" s="127">
        <v>0.65511032183721896</v>
      </c>
      <c r="CI36" s="66">
        <v>0.81888790229652342</v>
      </c>
      <c r="CJ36" s="10">
        <v>0.70317706935828161</v>
      </c>
      <c r="CK36" s="10">
        <v>0.87897133669785188</v>
      </c>
      <c r="CL36" s="10">
        <v>0.74846792568511866</v>
      </c>
      <c r="CM36" s="10">
        <v>0.9355849071063983</v>
      </c>
      <c r="CN36" s="10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130"/>
      <c r="EK36" s="82"/>
      <c r="EL36" s="82"/>
      <c r="EM36" s="82"/>
      <c r="EN36" s="82"/>
      <c r="EO36" s="82"/>
    </row>
    <row r="37" spans="56:145" x14ac:dyDescent="0.2">
      <c r="BD37" s="128" t="s">
        <v>57</v>
      </c>
      <c r="BE37" s="124">
        <f t="shared" si="142"/>
        <v>33.36</v>
      </c>
      <c r="BF37" s="124">
        <f t="shared" si="134"/>
        <v>35.523000000000003</v>
      </c>
      <c r="BG37" s="124">
        <f t="shared" si="143"/>
        <v>37.96</v>
      </c>
      <c r="BH37" s="124">
        <f t="shared" si="135"/>
        <v>40.44</v>
      </c>
      <c r="BI37" s="125">
        <f t="shared" si="136"/>
        <v>4266.3242981832691</v>
      </c>
      <c r="BJ37" s="125">
        <f t="shared" si="137"/>
        <v>4542.9447855025264</v>
      </c>
      <c r="BK37" s="125">
        <f t="shared" si="144"/>
        <v>4854.6064256306026</v>
      </c>
      <c r="BL37" s="125">
        <f t="shared" si="138"/>
        <v>5171.767224776122</v>
      </c>
      <c r="BM37" s="125">
        <f t="shared" si="139"/>
        <v>5111.928378369601</v>
      </c>
      <c r="BN37" s="125"/>
      <c r="BO37" s="125">
        <f t="shared" si="140"/>
        <v>5443.3762525426664</v>
      </c>
      <c r="BP37" s="125">
        <f t="shared" si="145"/>
        <v>5816.810588816249</v>
      </c>
      <c r="BQ37" s="125">
        <f t="shared" si="141"/>
        <v>6196.8340414048771</v>
      </c>
      <c r="BR37" s="10">
        <f t="shared" si="146"/>
        <v>0.48241120215062638</v>
      </c>
      <c r="BS37" s="10">
        <f t="shared" si="147"/>
        <v>0.576219421711341</v>
      </c>
      <c r="BT37" s="10"/>
      <c r="BU37" s="10">
        <f t="shared" si="148"/>
        <v>0.64297331005764835</v>
      </c>
      <c r="BV37" s="10">
        <f t="shared" si="149"/>
        <v>0.70453391054850623</v>
      </c>
      <c r="BX37" s="122"/>
      <c r="CG37" s="129" t="s">
        <v>57</v>
      </c>
      <c r="CH37" s="127">
        <v>0.70034992485184311</v>
      </c>
      <c r="CI37" s="66">
        <v>0.87543740606480391</v>
      </c>
      <c r="CJ37" s="10">
        <v>0.74839633891777058</v>
      </c>
      <c r="CK37" s="10">
        <v>0.93549542364721316</v>
      </c>
      <c r="CL37" s="10">
        <v>0.79729051490607616</v>
      </c>
      <c r="CM37" s="10">
        <v>0.99661314363259501</v>
      </c>
      <c r="CN37" s="10"/>
    </row>
    <row r="38" spans="56:145" x14ac:dyDescent="0.2">
      <c r="BD38" s="128" t="s">
        <v>58</v>
      </c>
      <c r="BE38" s="124">
        <f t="shared" si="142"/>
        <v>40.869</v>
      </c>
      <c r="BF38" s="124">
        <f t="shared" si="134"/>
        <v>47.886000000000003</v>
      </c>
      <c r="BG38" s="124">
        <f t="shared" si="143"/>
        <v>53.652999999999999</v>
      </c>
      <c r="BH38" s="124">
        <f t="shared" si="135"/>
        <v>60.435000000000002</v>
      </c>
      <c r="BI38" s="125">
        <f t="shared" si="136"/>
        <v>3680.0706913876329</v>
      </c>
      <c r="BJ38" s="125">
        <f t="shared" si="137"/>
        <v>4311.9201626608965</v>
      </c>
      <c r="BK38" s="125">
        <f t="shared" si="144"/>
        <v>4831.2127237030672</v>
      </c>
      <c r="BL38" s="125">
        <f t="shared" si="138"/>
        <v>5441.901495852886</v>
      </c>
      <c r="BM38" s="125">
        <f t="shared" si="139"/>
        <v>4461.752092640786</v>
      </c>
      <c r="BN38" s="125"/>
      <c r="BO38" s="125">
        <f t="shared" si="140"/>
        <v>5227.8122955833678</v>
      </c>
      <c r="BP38" s="125">
        <f t="shared" si="145"/>
        <v>5857.4074488354518</v>
      </c>
      <c r="BQ38" s="125">
        <f t="shared" si="141"/>
        <v>6597.8122224362205</v>
      </c>
      <c r="BR38" s="10">
        <f t="shared" si="146"/>
        <v>0.56042462403463833</v>
      </c>
      <c r="BS38" s="10">
        <f t="shared" si="147"/>
        <v>0.5978781366075584</v>
      </c>
      <c r="BT38" s="10"/>
      <c r="BU38" s="10">
        <f t="shared" si="148"/>
        <v>0.63647936068191979</v>
      </c>
      <c r="BV38" s="10">
        <f t="shared" si="149"/>
        <v>0.6586586861085707</v>
      </c>
      <c r="BX38" s="122"/>
      <c r="CG38" s="129" t="s">
        <v>58</v>
      </c>
      <c r="CH38" s="127">
        <v>0.67324740201386735</v>
      </c>
      <c r="CI38" s="66">
        <v>0.8415592525173341</v>
      </c>
      <c r="CJ38" s="10">
        <v>0.7543278382042774</v>
      </c>
      <c r="CK38" s="10">
        <v>0.94290979775534667</v>
      </c>
      <c r="CL38" s="10">
        <v>0.84967854363922801</v>
      </c>
      <c r="CM38" s="10">
        <v>1.062098179549035</v>
      </c>
      <c r="CN38" s="10"/>
    </row>
    <row r="39" spans="56:145" x14ac:dyDescent="0.2">
      <c r="BD39" s="128" t="s">
        <v>59</v>
      </c>
      <c r="BE39" s="124">
        <f t="shared" si="142"/>
        <v>71.78</v>
      </c>
      <c r="BF39" s="124">
        <f t="shared" si="134"/>
        <v>84.064999999999998</v>
      </c>
      <c r="BG39" s="124">
        <f t="shared" si="143"/>
        <v>92.5</v>
      </c>
      <c r="BH39" s="124">
        <f t="shared" si="135"/>
        <v>105.77800000000001</v>
      </c>
      <c r="BI39" s="125">
        <f t="shared" si="136"/>
        <v>3649.7665966883978</v>
      </c>
      <c r="BJ39" s="125">
        <f t="shared" si="137"/>
        <v>4274.4166752662331</v>
      </c>
      <c r="BK39" s="125">
        <f t="shared" si="144"/>
        <v>4703.3074699592762</v>
      </c>
      <c r="BL39" s="125">
        <f t="shared" si="138"/>
        <v>5378.4481898092145</v>
      </c>
      <c r="BM39" s="125">
        <f t="shared" si="139"/>
        <v>4532.3866920131177</v>
      </c>
      <c r="BN39" s="125"/>
      <c r="BO39" s="125">
        <f t="shared" si="140"/>
        <v>5308.0953923667148</v>
      </c>
      <c r="BP39" s="125">
        <f t="shared" si="145"/>
        <v>5840.7045000169046</v>
      </c>
      <c r="BQ39" s="125">
        <f t="shared" si="141"/>
        <v>6679.1139524625751</v>
      </c>
      <c r="BR39" s="10">
        <f t="shared" si="146"/>
        <v>0.55125274440406169</v>
      </c>
      <c r="BS39" s="10">
        <f t="shared" si="147"/>
        <v>0.58801983038901073</v>
      </c>
      <c r="BT39" s="10"/>
      <c r="BU39" s="10">
        <f t="shared" si="148"/>
        <v>0.63077188631093106</v>
      </c>
      <c r="BV39" s="10">
        <f t="shared" si="149"/>
        <v>0.64690675148507426</v>
      </c>
      <c r="BX39" s="122"/>
      <c r="CG39" s="129" t="s">
        <v>59</v>
      </c>
      <c r="CH39" s="127">
        <v>0.68642237273093154</v>
      </c>
      <c r="CI39" s="66">
        <v>0.85802796591366437</v>
      </c>
      <c r="CJ39" s="10">
        <v>0.7552973232333452</v>
      </c>
      <c r="CK39" s="10">
        <v>0.94412165404168147</v>
      </c>
      <c r="CL39" s="10">
        <v>0.86371719196731667</v>
      </c>
      <c r="CM39" s="10">
        <v>1.0796464899591458</v>
      </c>
      <c r="CN39" s="10"/>
    </row>
    <row r="40" spans="56:145" x14ac:dyDescent="0.2">
      <c r="BD40" s="128" t="s">
        <v>60</v>
      </c>
      <c r="BE40" s="124">
        <f t="shared" si="142"/>
        <v>47.863</v>
      </c>
      <c r="BF40" s="124">
        <f t="shared" si="134"/>
        <v>52.44</v>
      </c>
      <c r="BG40" s="124">
        <f t="shared" si="143"/>
        <v>61.351999999999997</v>
      </c>
      <c r="BH40" s="124">
        <f t="shared" si="135"/>
        <v>67.185000000000002</v>
      </c>
      <c r="BI40" s="125">
        <f t="shared" si="136"/>
        <v>2807.0355990359576</v>
      </c>
      <c r="BJ40" s="125">
        <f t="shared" si="137"/>
        <v>3075.4642795780796</v>
      </c>
      <c r="BK40" s="125">
        <f t="shared" si="144"/>
        <v>3598.1289946734237</v>
      </c>
      <c r="BL40" s="125">
        <f t="shared" si="138"/>
        <v>3940.2186808438837</v>
      </c>
      <c r="BM40" s="125">
        <f t="shared" si="139"/>
        <v>3285.3982232571266</v>
      </c>
      <c r="BN40" s="125"/>
      <c r="BO40" s="125">
        <f t="shared" si="140"/>
        <v>3599.5713354282789</v>
      </c>
      <c r="BP40" s="125">
        <f t="shared" si="145"/>
        <v>4211.3062656597212</v>
      </c>
      <c r="BQ40" s="125">
        <f t="shared" si="141"/>
        <v>4611.6933671004754</v>
      </c>
      <c r="BR40" s="10">
        <f t="shared" si="146"/>
        <v>1.1237320235162629</v>
      </c>
      <c r="BS40" s="10">
        <f t="shared" si="147"/>
        <v>1.2629007582883778</v>
      </c>
      <c r="BT40" s="10"/>
      <c r="BU40" s="10">
        <f t="shared" si="148"/>
        <v>1.2953216268002226</v>
      </c>
      <c r="BV40" s="10">
        <f t="shared" si="149"/>
        <v>1.3857112354644023</v>
      </c>
      <c r="BX40" s="122"/>
      <c r="CG40" s="129" t="s">
        <v>60</v>
      </c>
      <c r="CH40" s="127">
        <v>0.38042983760139187</v>
      </c>
      <c r="CI40" s="66">
        <v>0.39392259663204049</v>
      </c>
      <c r="CJ40" s="10">
        <v>0.44508259718765442</v>
      </c>
      <c r="CK40" s="10">
        <v>0.46086840481634156</v>
      </c>
      <c r="CL40" s="10">
        <v>0.48739852477592516</v>
      </c>
      <c r="CM40" s="10">
        <v>0.50468515741273146</v>
      </c>
      <c r="CN40" s="10"/>
    </row>
    <row r="41" spans="56:145" x14ac:dyDescent="0.2">
      <c r="BD41" s="128" t="s">
        <v>61</v>
      </c>
      <c r="BE41" s="124">
        <f t="shared" si="142"/>
        <v>45.152000000000001</v>
      </c>
      <c r="BF41" s="124">
        <f t="shared" si="134"/>
        <v>53.612000000000002</v>
      </c>
      <c r="BG41" s="124">
        <f t="shared" si="143"/>
        <v>63.896000000000001</v>
      </c>
      <c r="BH41" s="124">
        <f t="shared" si="135"/>
        <v>72.632999999999996</v>
      </c>
      <c r="BI41" s="125">
        <f t="shared" si="136"/>
        <v>2744.5350268000802</v>
      </c>
      <c r="BJ41" s="125">
        <f t="shared" si="137"/>
        <v>3258.7706382177071</v>
      </c>
      <c r="BK41" s="125">
        <f t="shared" si="144"/>
        <v>3883.8769062814035</v>
      </c>
      <c r="BL41" s="125">
        <f t="shared" si="138"/>
        <v>4414.9497829901266</v>
      </c>
      <c r="BM41" s="125">
        <f t="shared" si="139"/>
        <v>3353.3955906908282</v>
      </c>
      <c r="BN41" s="125"/>
      <c r="BO41" s="125">
        <f t="shared" si="140"/>
        <v>3981.7116497190977</v>
      </c>
      <c r="BP41" s="125">
        <f t="shared" si="145"/>
        <v>4745.4944335307664</v>
      </c>
      <c r="BQ41" s="125">
        <f t="shared" si="141"/>
        <v>5394.3830160047592</v>
      </c>
      <c r="BR41" s="10">
        <f t="shared" si="146"/>
        <v>0.90510787921359304</v>
      </c>
      <c r="BS41" s="10">
        <f t="shared" si="147"/>
        <v>0.95226539240206676</v>
      </c>
      <c r="BT41" s="10"/>
      <c r="BU41" s="10">
        <f t="shared" si="148"/>
        <v>0.97414925823284038</v>
      </c>
      <c r="BV41" s="10">
        <f t="shared" si="149"/>
        <v>0.99546922635483515</v>
      </c>
      <c r="BX41" s="122"/>
      <c r="CG41" s="129" t="s">
        <v>61</v>
      </c>
      <c r="CH41" s="127">
        <v>0.47879926133666062</v>
      </c>
      <c r="CI41" s="66">
        <v>0.52093560709356856</v>
      </c>
      <c r="CJ41" s="10">
        <v>0.57064384097529031</v>
      </c>
      <c r="CK41" s="10">
        <v>0.62086289544972495</v>
      </c>
      <c r="CL41" s="10">
        <v>0.6486724380486768</v>
      </c>
      <c r="CM41" s="10">
        <v>0.70575833675347222</v>
      </c>
      <c r="CN41" s="10"/>
    </row>
    <row r="42" spans="56:145" x14ac:dyDescent="0.2">
      <c r="BD42" s="128" t="s">
        <v>62</v>
      </c>
      <c r="BE42" s="124">
        <f t="shared" si="142"/>
        <v>36.151000000000003</v>
      </c>
      <c r="BF42" s="124">
        <f t="shared" si="134"/>
        <v>43.024999999999999</v>
      </c>
      <c r="BG42" s="124">
        <f t="shared" si="143"/>
        <v>50.154000000000003</v>
      </c>
      <c r="BH42" s="124">
        <f t="shared" si="135"/>
        <v>56.389000000000003</v>
      </c>
      <c r="BI42" s="125">
        <f t="shared" si="136"/>
        <v>3119.3635493850516</v>
      </c>
      <c r="BJ42" s="125">
        <f t="shared" si="137"/>
        <v>3712.5008080631751</v>
      </c>
      <c r="BK42" s="125">
        <f t="shared" si="144"/>
        <v>4327.6412673469022</v>
      </c>
      <c r="BL42" s="125">
        <f t="shared" si="138"/>
        <v>4865.6410939192192</v>
      </c>
      <c r="BM42" s="125">
        <f t="shared" si="139"/>
        <v>3763.2754161955536</v>
      </c>
      <c r="BN42" s="125"/>
      <c r="BO42" s="125">
        <f t="shared" si="140"/>
        <v>4478.8505098562609</v>
      </c>
      <c r="BP42" s="125">
        <f t="shared" si="145"/>
        <v>5220.9707953824727</v>
      </c>
      <c r="BQ42" s="125">
        <f t="shared" si="141"/>
        <v>5870.0267611919753</v>
      </c>
      <c r="BR42" s="10">
        <f t="shared" si="146"/>
        <v>0.83502524784160981</v>
      </c>
      <c r="BS42" s="10">
        <f t="shared" si="147"/>
        <v>0.86916520661605257</v>
      </c>
      <c r="BT42" s="10"/>
      <c r="BU42" s="10">
        <f t="shared" si="148"/>
        <v>0.89115083015489205</v>
      </c>
      <c r="BV42" s="10">
        <f t="shared" si="149"/>
        <v>0.92844643849896102</v>
      </c>
      <c r="BX42" s="122"/>
      <c r="CG42" s="129" t="s">
        <v>62</v>
      </c>
      <c r="CH42" s="127">
        <v>0.52250428992033437</v>
      </c>
      <c r="CI42" s="66">
        <v>0.57603089126672624</v>
      </c>
      <c r="CJ42" s="10">
        <v>0.60908030579115513</v>
      </c>
      <c r="CK42" s="10">
        <v>0.67147596329090964</v>
      </c>
      <c r="CL42" s="10">
        <v>0.68479940509744897</v>
      </c>
      <c r="CM42" s="10">
        <v>0.75495190999743023</v>
      </c>
      <c r="CN42" s="10"/>
    </row>
    <row r="43" spans="56:145" x14ac:dyDescent="0.2">
      <c r="BD43" s="128" t="s">
        <v>166</v>
      </c>
      <c r="BE43" s="124">
        <f t="shared" si="142"/>
        <v>36.567</v>
      </c>
      <c r="BF43" s="124">
        <f t="shared" si="134"/>
        <v>44.055</v>
      </c>
      <c r="BG43" s="124">
        <f t="shared" si="143"/>
        <v>48.445</v>
      </c>
      <c r="BH43" s="124">
        <f t="shared" si="135"/>
        <v>55.868000000000002</v>
      </c>
      <c r="BI43" s="125">
        <f t="shared" si="136"/>
        <v>3155.2589668436053</v>
      </c>
      <c r="BJ43" s="125">
        <f t="shared" si="137"/>
        <v>3801.3764810975754</v>
      </c>
      <c r="BK43" s="125">
        <f t="shared" si="144"/>
        <v>4180.176679758757</v>
      </c>
      <c r="BL43" s="125">
        <f t="shared" si="138"/>
        <v>4820.6855350348278</v>
      </c>
      <c r="BM43" s="125">
        <f t="shared" si="139"/>
        <v>3806.5805135133969</v>
      </c>
      <c r="BN43" s="125"/>
      <c r="BO43" s="125">
        <f t="shared" si="140"/>
        <v>4586.0722652345748</v>
      </c>
      <c r="BP43" s="125">
        <f t="shared" si="145"/>
        <v>5043.0659604877765</v>
      </c>
      <c r="BQ43" s="125">
        <f t="shared" si="141"/>
        <v>5815.7912907530408</v>
      </c>
      <c r="BR43" s="10">
        <f t="shared" si="146"/>
        <v>0.81690079009010708</v>
      </c>
      <c r="BS43" s="10">
        <f t="shared" si="147"/>
        <v>0.84782153658281867</v>
      </c>
      <c r="BT43" s="10"/>
      <c r="BU43" s="10">
        <f t="shared" si="148"/>
        <v>0.92444812006579868</v>
      </c>
      <c r="BV43" s="10">
        <f t="shared" si="149"/>
        <v>0.93565308984783169</v>
      </c>
      <c r="BX43" s="122"/>
      <c r="CG43" s="129" t="s">
        <v>166</v>
      </c>
      <c r="CH43" s="127">
        <v>0.5350128179532907</v>
      </c>
      <c r="CI43" s="66">
        <v>0.58982082312040973</v>
      </c>
      <c r="CJ43" s="10">
        <v>0.58832586461802672</v>
      </c>
      <c r="CK43" s="10">
        <v>0.64859538704047781</v>
      </c>
      <c r="CL43" s="10">
        <v>0.67847227586912817</v>
      </c>
      <c r="CM43" s="10">
        <v>0.74797661437046981</v>
      </c>
      <c r="CN43" s="10"/>
    </row>
    <row r="44" spans="56:145" x14ac:dyDescent="0.2">
      <c r="BD44" s="128" t="s">
        <v>167</v>
      </c>
      <c r="BE44" s="124">
        <f t="shared" si="142"/>
        <v>50.225000000000001</v>
      </c>
      <c r="BF44" s="124">
        <f t="shared" si="134"/>
        <v>53.521000000000001</v>
      </c>
      <c r="BG44" s="124">
        <f t="shared" si="143"/>
        <v>62.314999999999998</v>
      </c>
      <c r="BH44" s="124">
        <f t="shared" si="135"/>
        <v>63.74</v>
      </c>
      <c r="BI44" s="125">
        <f t="shared" si="136"/>
        <v>4333.7676486919927</v>
      </c>
      <c r="BJ44" s="125">
        <f t="shared" si="137"/>
        <v>4618.1698024020734</v>
      </c>
      <c r="BK44" s="125">
        <f t="shared" si="144"/>
        <v>5376.9782185812146</v>
      </c>
      <c r="BL44" s="125">
        <f t="shared" si="138"/>
        <v>5499.9372807890022</v>
      </c>
      <c r="BM44" s="125">
        <f t="shared" si="139"/>
        <v>5228.3618095881639</v>
      </c>
      <c r="BN44" s="125"/>
      <c r="BO44" s="125">
        <f t="shared" si="140"/>
        <v>5571.4714267987674</v>
      </c>
      <c r="BP44" s="125">
        <f t="shared" si="145"/>
        <v>6486.9162003879819</v>
      </c>
      <c r="BQ44" s="125">
        <f t="shared" si="141"/>
        <v>6635.2569784599218</v>
      </c>
      <c r="BR44" s="10">
        <f t="shared" si="146"/>
        <v>0.60674390789974797</v>
      </c>
      <c r="BS44" s="10">
        <f t="shared" si="147"/>
        <v>0.69791353964202918</v>
      </c>
      <c r="BT44" s="10"/>
      <c r="BU44" s="10">
        <f t="shared" si="148"/>
        <v>0.7256528550916822</v>
      </c>
      <c r="BV44" s="10">
        <f t="shared" si="149"/>
        <v>0.82080800541261756</v>
      </c>
      <c r="BX44" s="122"/>
      <c r="CG44" s="129" t="s">
        <v>167</v>
      </c>
      <c r="CH44" s="127">
        <v>0.64996983383675111</v>
      </c>
      <c r="CI44" s="66">
        <v>0.71655431334076602</v>
      </c>
      <c r="CJ44" s="10">
        <v>0.75676594599385572</v>
      </c>
      <c r="CK44" s="10">
        <v>0.83429087714784544</v>
      </c>
      <c r="CL44" s="10">
        <v>0.77407143380644094</v>
      </c>
      <c r="CM44" s="10">
        <v>0.85336918092599978</v>
      </c>
      <c r="CN44" s="10"/>
    </row>
    <row r="45" spans="56:145" x14ac:dyDescent="0.2">
      <c r="BD45" s="128" t="s">
        <v>63</v>
      </c>
      <c r="BE45" s="131">
        <f t="shared" si="142"/>
        <v>25.880948244999999</v>
      </c>
      <c r="BF45" s="131">
        <f t="shared" si="134"/>
        <v>29.144546934999997</v>
      </c>
      <c r="BG45" s="131">
        <f t="shared" si="143"/>
        <v>30.996364175625001</v>
      </c>
      <c r="BH45" s="131">
        <f t="shared" si="135"/>
        <v>32.371475983750003</v>
      </c>
      <c r="BI45" s="132">
        <f t="shared" si="136"/>
        <v>2309.6389718812188</v>
      </c>
      <c r="BJ45" s="132">
        <f t="shared" si="137"/>
        <v>2600.8854382644863</v>
      </c>
      <c r="BK45" s="132">
        <f t="shared" si="144"/>
        <v>2766.1432652676122</v>
      </c>
      <c r="BL45" s="132">
        <f t="shared" si="138"/>
        <v>2888.8594730616264</v>
      </c>
      <c r="BM45" s="132">
        <f t="shared" si="139"/>
        <v>2785.5162774860996</v>
      </c>
      <c r="BN45" s="132"/>
      <c r="BO45" s="132">
        <f t="shared" si="140"/>
        <v>3136.7710765035031</v>
      </c>
      <c r="BP45" s="132">
        <f t="shared" si="145"/>
        <v>3336.0785755124275</v>
      </c>
      <c r="BQ45" s="132">
        <f t="shared" si="141"/>
        <v>3484.0791931341382</v>
      </c>
      <c r="BR45" s="133">
        <f t="shared" si="146"/>
        <v>0.90249668866859978</v>
      </c>
      <c r="BS45" s="133">
        <f t="shared" si="147"/>
        <v>0.99975881896735685</v>
      </c>
      <c r="BT45" s="133"/>
      <c r="BU45" s="133">
        <f t="shared" si="148"/>
        <v>1.1265052042100876</v>
      </c>
      <c r="BV45" s="133">
        <f t="shared" si="149"/>
        <v>1.2563458436370019</v>
      </c>
      <c r="BX45" s="122"/>
      <c r="CG45" s="129" t="s">
        <v>63</v>
      </c>
      <c r="CH45" s="127">
        <v>0.50494902517645013</v>
      </c>
      <c r="CI45" s="66">
        <v>0.50494902517645013</v>
      </c>
      <c r="CJ45" s="10">
        <v>0.59073631511045832</v>
      </c>
      <c r="CK45" s="10">
        <v>0.53703301373678014</v>
      </c>
      <c r="CL45" s="10">
        <v>0.61694353340851416</v>
      </c>
      <c r="CM45" s="10">
        <v>0.56085775764410373</v>
      </c>
      <c r="CN45" s="10"/>
    </row>
    <row r="46" spans="56:145" x14ac:dyDescent="0.2">
      <c r="BD46" s="128" t="s">
        <v>64</v>
      </c>
      <c r="BE46" s="131">
        <f t="shared" si="142"/>
        <v>36.166784575000001</v>
      </c>
      <c r="BF46" s="131">
        <f t="shared" si="134"/>
        <v>40.402128943749993</v>
      </c>
      <c r="BG46" s="131">
        <f t="shared" si="143"/>
        <v>45.719227942499998</v>
      </c>
      <c r="BH46" s="131">
        <f t="shared" si="135"/>
        <v>51.311349298750002</v>
      </c>
      <c r="BI46" s="132">
        <f t="shared" si="136"/>
        <v>1817.7511444481634</v>
      </c>
      <c r="BJ46" s="132">
        <f t="shared" si="137"/>
        <v>2030.6205538771981</v>
      </c>
      <c r="BK46" s="132">
        <f t="shared" si="144"/>
        <v>2297.8592067930826</v>
      </c>
      <c r="BL46" s="132">
        <f t="shared" si="138"/>
        <v>2578.9205484265058</v>
      </c>
      <c r="BM46" s="132">
        <f t="shared" si="139"/>
        <v>2239.610254303504</v>
      </c>
      <c r="BN46" s="132"/>
      <c r="BO46" s="132">
        <f t="shared" si="140"/>
        <v>2501.8818604256548</v>
      </c>
      <c r="BP46" s="132">
        <f t="shared" si="145"/>
        <v>2831.1405872016826</v>
      </c>
      <c r="BQ46" s="132">
        <f t="shared" si="141"/>
        <v>3177.4299374975453</v>
      </c>
      <c r="BR46" s="133">
        <f t="shared" si="146"/>
        <v>1.1184161977798837</v>
      </c>
      <c r="BS46" s="133">
        <f t="shared" si="147"/>
        <v>1.2481974630230057</v>
      </c>
      <c r="BT46" s="133"/>
      <c r="BU46" s="133">
        <f t="shared" si="148"/>
        <v>1.3213292245948465</v>
      </c>
      <c r="BV46" s="133">
        <f t="shared" si="149"/>
        <v>1.3718304064569746</v>
      </c>
      <c r="BX46" s="122"/>
      <c r="CG46" s="129" t="s">
        <v>64</v>
      </c>
      <c r="CH46" s="127">
        <v>0.40441711103088879</v>
      </c>
      <c r="CI46" s="66">
        <v>0.40441711103088879</v>
      </c>
      <c r="CJ46" s="10">
        <v>0.50340421218129061</v>
      </c>
      <c r="CK46" s="10">
        <v>0.45764019289208235</v>
      </c>
      <c r="CL46" s="10">
        <v>0.5649778120090414</v>
      </c>
      <c r="CM46" s="10">
        <v>0.51361619273549208</v>
      </c>
      <c r="CN46" s="10"/>
    </row>
    <row r="47" spans="56:145" x14ac:dyDescent="0.2">
      <c r="BD47" s="128" t="s">
        <v>65</v>
      </c>
      <c r="BE47" s="131">
        <f t="shared" si="142"/>
        <v>32.628163520624994</v>
      </c>
      <c r="BF47" s="131">
        <f t="shared" si="134"/>
        <v>38.586981358125009</v>
      </c>
      <c r="BG47" s="131">
        <f t="shared" si="143"/>
        <v>48.982826632499993</v>
      </c>
      <c r="BH47" s="131">
        <f t="shared" si="135"/>
        <v>71.95636125499999</v>
      </c>
      <c r="BI47" s="132">
        <f t="shared" si="136"/>
        <v>1962.2443906390083</v>
      </c>
      <c r="BJ47" s="132">
        <f t="shared" si="137"/>
        <v>2320.6052548379043</v>
      </c>
      <c r="BK47" s="132">
        <f t="shared" si="144"/>
        <v>2945.8071318206089</v>
      </c>
      <c r="BL47" s="132">
        <f t="shared" si="138"/>
        <v>4327.4260947651765</v>
      </c>
      <c r="BM47" s="132">
        <f t="shared" si="139"/>
        <v>2381.6555045537539</v>
      </c>
      <c r="BN47" s="132"/>
      <c r="BO47" s="132">
        <f t="shared" si="140"/>
        <v>2816.6126021036671</v>
      </c>
      <c r="BP47" s="132">
        <f t="shared" si="145"/>
        <v>3575.4454462063818</v>
      </c>
      <c r="BQ47" s="132">
        <f t="shared" si="141"/>
        <v>5252.3723488850064</v>
      </c>
      <c r="BR47" s="133">
        <f t="shared" si="146"/>
        <v>1.2983199198109774</v>
      </c>
      <c r="BS47" s="133">
        <f t="shared" si="147"/>
        <v>1.3703363259611958</v>
      </c>
      <c r="BT47" s="133"/>
      <c r="BU47" s="133">
        <f t="shared" si="148"/>
        <v>1.2930739503277959</v>
      </c>
      <c r="BV47" s="133">
        <f t="shared" si="149"/>
        <v>1.0256340416483787</v>
      </c>
      <c r="BX47" s="122"/>
      <c r="CG47" s="129" t="s">
        <v>65</v>
      </c>
      <c r="CH47" s="127">
        <v>0.42337069833205587</v>
      </c>
      <c r="CI47" s="66">
        <v>0.36850327821397694</v>
      </c>
      <c r="CJ47" s="10">
        <v>0.59117562624898601</v>
      </c>
      <c r="CK47" s="10">
        <v>0.46778295567456724</v>
      </c>
      <c r="CL47" s="10">
        <v>0.86844410280109219</v>
      </c>
      <c r="CM47" s="10">
        <v>0.68717878614864381</v>
      </c>
      <c r="CN47" s="10"/>
    </row>
    <row r="48" spans="56:145" x14ac:dyDescent="0.2">
      <c r="BD48" s="128" t="s">
        <v>66</v>
      </c>
      <c r="BE48" s="131">
        <f t="shared" si="142"/>
        <v>25.42257764</v>
      </c>
      <c r="BF48" s="131">
        <f t="shared" si="134"/>
        <v>26.54100191125</v>
      </c>
      <c r="BG48" s="131">
        <f t="shared" si="143"/>
        <v>27.879444071249999</v>
      </c>
      <c r="BH48" s="131">
        <f t="shared" si="135"/>
        <v>30.959694527499998</v>
      </c>
      <c r="BI48" s="132">
        <f t="shared" si="136"/>
        <v>2195.5148341139629</v>
      </c>
      <c r="BJ48" s="132">
        <f t="shared" si="137"/>
        <v>2292.1028793206356</v>
      </c>
      <c r="BK48" s="132">
        <f t="shared" si="144"/>
        <v>2407.6918513948117</v>
      </c>
      <c r="BL48" s="132">
        <f t="shared" si="138"/>
        <v>2673.7048287273169</v>
      </c>
      <c r="BM48" s="132">
        <f t="shared" si="139"/>
        <v>2649.1331170654439</v>
      </c>
      <c r="BN48" s="132"/>
      <c r="BO48" s="132">
        <f t="shared" si="140"/>
        <v>2765.6773486478614</v>
      </c>
      <c r="BP48" s="132">
        <f t="shared" si="145"/>
        <v>2905.1483142416009</v>
      </c>
      <c r="BQ48" s="132">
        <f t="shared" si="141"/>
        <v>3226.1225918329042</v>
      </c>
      <c r="BR48" s="133">
        <f t="shared" si="146"/>
        <v>0.94916049360609311</v>
      </c>
      <c r="BS48" s="133">
        <f t="shared" si="147"/>
        <v>1.1323753442069171</v>
      </c>
      <c r="BT48" s="133"/>
      <c r="BU48" s="133">
        <f t="shared" si="148"/>
        <v>1.2928558936493861</v>
      </c>
      <c r="BV48" s="133">
        <f t="shared" si="149"/>
        <v>1.354558700852369</v>
      </c>
      <c r="BX48" s="122"/>
      <c r="CG48" s="129" t="s">
        <v>66</v>
      </c>
      <c r="CH48" s="127">
        <v>0.44521134857855388</v>
      </c>
      <c r="CI48" s="66">
        <v>0.44521134857855388</v>
      </c>
      <c r="CJ48" s="10">
        <v>0.5144293130867984</v>
      </c>
      <c r="CK48" s="10">
        <v>0.46766301189708942</v>
      </c>
      <c r="CL48" s="10">
        <v>0.57126585266392849</v>
      </c>
      <c r="CM48" s="10">
        <v>0.51933259333084403</v>
      </c>
      <c r="CN48" s="10"/>
    </row>
    <row r="49" spans="56:92" x14ac:dyDescent="0.2">
      <c r="BD49" s="128" t="s">
        <v>67</v>
      </c>
      <c r="BE49" s="131">
        <f t="shared" si="142"/>
        <v>32.188000000000002</v>
      </c>
      <c r="BF49" s="131">
        <f t="shared" si="134"/>
        <v>40.695</v>
      </c>
      <c r="BG49" s="131">
        <f t="shared" si="143"/>
        <v>51.640999999999998</v>
      </c>
      <c r="BH49" s="131">
        <f t="shared" si="135"/>
        <v>69.444000000000003</v>
      </c>
      <c r="BI49" s="132">
        <f t="shared" si="136"/>
        <v>1643.925017165147</v>
      </c>
      <c r="BJ49" s="132">
        <f t="shared" si="137"/>
        <v>2078.3996698625465</v>
      </c>
      <c r="BK49" s="132">
        <f t="shared" si="144"/>
        <v>2637.4404067175765</v>
      </c>
      <c r="BL49" s="132">
        <f t="shared" si="138"/>
        <v>3546.685997639383</v>
      </c>
      <c r="BM49" s="132">
        <f t="shared" si="139"/>
        <v>2024.7484716209899</v>
      </c>
      <c r="BN49" s="132"/>
      <c r="BO49" s="132">
        <f t="shared" si="140"/>
        <v>2559.8713512059207</v>
      </c>
      <c r="BP49" s="132">
        <f t="shared" si="145"/>
        <v>3248.4166715229135</v>
      </c>
      <c r="BQ49" s="132">
        <f t="shared" si="141"/>
        <v>4368.2935523564065</v>
      </c>
      <c r="BR49" s="133">
        <f t="shared" si="146"/>
        <v>1.2192711042627653</v>
      </c>
      <c r="BS49" s="133">
        <f t="shared" si="147"/>
        <v>1.2203715311163033</v>
      </c>
      <c r="BT49" s="133"/>
      <c r="BU49" s="133">
        <f t="shared" si="148"/>
        <v>1.1470001627248541</v>
      </c>
      <c r="BV49" s="133">
        <f t="shared" si="149"/>
        <v>0.99772433343100753</v>
      </c>
      <c r="BX49" s="122"/>
      <c r="CG49" s="129" t="s">
        <v>67</v>
      </c>
      <c r="CH49" s="127">
        <v>0.41379083194971644</v>
      </c>
      <c r="CI49" s="66">
        <v>0.41379083194971644</v>
      </c>
      <c r="CJ49" s="10">
        <v>0.57759994072949605</v>
      </c>
      <c r="CK49" s="10">
        <v>0.52509085520863275</v>
      </c>
      <c r="CL49" s="10">
        <v>0.77672489463835181</v>
      </c>
      <c r="CM49" s="10">
        <v>0.70611354058031972</v>
      </c>
      <c r="CN49" s="10"/>
    </row>
    <row r="50" spans="56:92" ht="13.5" thickBot="1" x14ac:dyDescent="0.25">
      <c r="BD50" s="134" t="s">
        <v>68</v>
      </c>
      <c r="BE50" s="131">
        <f t="shared" si="142"/>
        <v>34.875</v>
      </c>
      <c r="BF50" s="131">
        <f t="shared" si="134"/>
        <v>43.079013250000003</v>
      </c>
      <c r="BG50" s="131">
        <f t="shared" si="143"/>
        <v>50.706300087500004</v>
      </c>
      <c r="BH50" s="131">
        <f t="shared" si="135"/>
        <v>63.118976050000008</v>
      </c>
      <c r="BI50" s="132">
        <f t="shared" si="136"/>
        <v>2029.9999569248994</v>
      </c>
      <c r="BJ50" s="132">
        <f t="shared" si="137"/>
        <v>2507.5382090857966</v>
      </c>
      <c r="BK50" s="132">
        <f t="shared" si="144"/>
        <v>2951.5064370880577</v>
      </c>
      <c r="BL50" s="132">
        <f t="shared" si="138"/>
        <v>3674.022040505914</v>
      </c>
      <c r="BM50" s="132">
        <f t="shared" si="139"/>
        <v>2465.3655292194208</v>
      </c>
      <c r="BN50" s="132"/>
      <c r="BO50" s="132">
        <f t="shared" si="140"/>
        <v>3045.3194064325926</v>
      </c>
      <c r="BP50" s="132">
        <f t="shared" si="145"/>
        <v>3584.5036372753598</v>
      </c>
      <c r="BQ50" s="132">
        <f t="shared" si="141"/>
        <v>4461.9741302737257</v>
      </c>
      <c r="BR50" s="133">
        <f t="shared" si="146"/>
        <v>1.2312251731567803</v>
      </c>
      <c r="BS50" s="133">
        <f t="shared" si="147"/>
        <v>1.2671214054049016</v>
      </c>
      <c r="BT50" s="133"/>
      <c r="BU50" s="133">
        <f t="shared" si="148"/>
        <v>1.2899075043294734</v>
      </c>
      <c r="BV50" s="133">
        <f t="shared" si="149"/>
        <v>1.2076643025089218</v>
      </c>
      <c r="BX50" s="122"/>
      <c r="CG50" s="135" t="s">
        <v>68</v>
      </c>
      <c r="CH50" s="127">
        <v>0.45774807752496</v>
      </c>
      <c r="CI50" s="66">
        <v>0.39842546456012384</v>
      </c>
      <c r="CJ50" s="10">
        <v>0.59267333663457389</v>
      </c>
      <c r="CK50" s="10">
        <v>0.46896805763041088</v>
      </c>
      <c r="CL50" s="10">
        <v>0.73775712438015617</v>
      </c>
      <c r="CM50" s="10">
        <v>0.58376934516439005</v>
      </c>
      <c r="CN50" s="10"/>
    </row>
    <row r="51" spans="56:92" ht="13.5" thickTop="1" x14ac:dyDescent="0.2">
      <c r="CG51" s="129" t="s">
        <v>168</v>
      </c>
      <c r="CH51" s="109">
        <f>AVERAGE(CH33:CH50)</f>
        <v>0.52666471481002364</v>
      </c>
      <c r="CI51" s="109">
        <f>AVERAGE(CI33:CI50)</f>
        <v>0.57746001456842855</v>
      </c>
      <c r="CJ51" s="109">
        <f t="shared" ref="CJ51:CM51" si="150">AVERAGE(CJ33:CJ50)</f>
        <v>0.61168763915366375</v>
      </c>
      <c r="CK51" s="109">
        <f t="shared" si="150"/>
        <v>0.65024637743797664</v>
      </c>
      <c r="CL51" s="109">
        <f t="shared" si="150"/>
        <v>0.69380446626955683</v>
      </c>
      <c r="CM51" s="109">
        <f t="shared" si="150"/>
        <v>0.73184180898102469</v>
      </c>
      <c r="CN51" s="109"/>
    </row>
    <row r="52" spans="56:92" ht="13.5" thickBot="1" x14ac:dyDescent="0.25">
      <c r="CG52" s="129" t="s">
        <v>169</v>
      </c>
      <c r="CH52" s="116">
        <f>STDEV(CH33:CH50)</f>
        <v>0.10520440662660087</v>
      </c>
      <c r="CI52" s="116">
        <f>STDEV(CI33:CI50)</f>
        <v>0.17471086046966111</v>
      </c>
      <c r="CJ52" s="116">
        <f t="shared" ref="CJ52:CM52" si="151">STDEV(CJ33:CJ50)</f>
        <v>9.6162641261329243E-2</v>
      </c>
      <c r="CK52" s="116">
        <f t="shared" si="151"/>
        <v>0.18225120483056489</v>
      </c>
      <c r="CL52" s="116">
        <f t="shared" si="151"/>
        <v>0.11600082776282049</v>
      </c>
      <c r="CM52" s="116">
        <f t="shared" si="151"/>
        <v>0.18717855355713728</v>
      </c>
      <c r="CN52" s="116"/>
    </row>
    <row r="53" spans="56:92" x14ac:dyDescent="0.2">
      <c r="BF53" s="136">
        <v>1.06</v>
      </c>
      <c r="BG53" s="136"/>
      <c r="BI53" s="137">
        <v>1.3</v>
      </c>
      <c r="BL53" s="137">
        <v>1.05</v>
      </c>
      <c r="BO53" s="137">
        <v>1.3</v>
      </c>
      <c r="BR53" s="137">
        <v>1.31</v>
      </c>
      <c r="BV53" s="138" t="s">
        <v>170</v>
      </c>
      <c r="CG53" s="129" t="s">
        <v>71</v>
      </c>
      <c r="CH53" s="139">
        <f t="shared" ref="CH53:CM53" si="152">CH52/CH51</f>
        <v>0.19975594276246469</v>
      </c>
      <c r="CI53" s="139">
        <f t="shared" si="152"/>
        <v>0.30255057677064151</v>
      </c>
      <c r="CJ53" s="139">
        <f t="shared" si="152"/>
        <v>0.15720873711684072</v>
      </c>
      <c r="CK53" s="139">
        <f t="shared" si="152"/>
        <v>0.2802802309313116</v>
      </c>
      <c r="CL53" s="139">
        <f t="shared" si="152"/>
        <v>0.16719527388823677</v>
      </c>
      <c r="CM53" s="139">
        <f t="shared" si="152"/>
        <v>0.25576367906303982</v>
      </c>
      <c r="CN53" s="139"/>
    </row>
    <row r="54" spans="56:92" x14ac:dyDescent="0.2">
      <c r="BF54" s="140">
        <v>0.85</v>
      </c>
      <c r="BG54" s="140"/>
      <c r="BI54" s="141">
        <v>1.03</v>
      </c>
      <c r="BL54" s="141">
        <v>0.94</v>
      </c>
      <c r="BO54" s="141">
        <v>1.03</v>
      </c>
      <c r="BR54" s="141">
        <v>1.1499999999999999</v>
      </c>
      <c r="BV54" s="142" t="s">
        <v>170</v>
      </c>
    </row>
    <row r="55" spans="56:92" x14ac:dyDescent="0.2">
      <c r="BF55" s="140">
        <v>0.82</v>
      </c>
      <c r="BG55" s="140"/>
      <c r="BI55" s="141">
        <v>0.95</v>
      </c>
      <c r="BL55" s="141">
        <v>0.88</v>
      </c>
      <c r="BO55" s="141">
        <v>0.9</v>
      </c>
      <c r="BR55" s="141">
        <v>0.79</v>
      </c>
      <c r="BV55" s="142" t="s">
        <v>170</v>
      </c>
    </row>
    <row r="56" spans="56:92" x14ac:dyDescent="0.2">
      <c r="BF56" s="140">
        <v>0.6</v>
      </c>
      <c r="BG56" s="140"/>
      <c r="BI56" s="141">
        <v>0.75</v>
      </c>
      <c r="BL56" s="141">
        <v>0.69</v>
      </c>
      <c r="BO56" s="141">
        <v>0.61</v>
      </c>
      <c r="BR56" s="141">
        <v>0.56999999999999995</v>
      </c>
      <c r="BV56" s="142" t="s">
        <v>170</v>
      </c>
    </row>
    <row r="57" spans="56:92" x14ac:dyDescent="0.2">
      <c r="BF57" s="140">
        <v>0.57999999999999996</v>
      </c>
      <c r="BG57" s="140"/>
      <c r="BI57" s="141">
        <v>0.7</v>
      </c>
      <c r="BL57" s="141">
        <v>0.6</v>
      </c>
      <c r="BO57" s="141">
        <v>0.53</v>
      </c>
      <c r="BR57" s="141">
        <v>0.69</v>
      </c>
      <c r="BV57" s="142" t="s">
        <v>170</v>
      </c>
    </row>
    <row r="58" spans="56:92" x14ac:dyDescent="0.2">
      <c r="BF58" s="140">
        <v>0.6</v>
      </c>
      <c r="BG58" s="140"/>
      <c r="BI58" s="141">
        <v>0.66</v>
      </c>
      <c r="BL58" s="141">
        <v>0.66</v>
      </c>
      <c r="BO58" s="141">
        <v>0.66</v>
      </c>
      <c r="BR58" s="141">
        <v>0.57999999999999996</v>
      </c>
      <c r="BV58" s="142" t="s">
        <v>170</v>
      </c>
    </row>
    <row r="59" spans="56:92" x14ac:dyDescent="0.2">
      <c r="BF59" s="140">
        <v>0.59</v>
      </c>
      <c r="BG59" s="140"/>
      <c r="BI59" s="141">
        <v>0.65</v>
      </c>
      <c r="BL59" s="141">
        <v>0.63</v>
      </c>
      <c r="BO59" s="141">
        <v>0.65</v>
      </c>
      <c r="BR59" s="141">
        <v>0.56999999999999995</v>
      </c>
      <c r="BV59" s="142" t="s">
        <v>170</v>
      </c>
    </row>
    <row r="60" spans="56:92" x14ac:dyDescent="0.2">
      <c r="BF60" s="140">
        <v>1.26</v>
      </c>
      <c r="BG60" s="140"/>
      <c r="BI60" s="141">
        <v>1.39</v>
      </c>
      <c r="BL60" s="141">
        <v>1.22</v>
      </c>
      <c r="BO60" s="141">
        <v>1.39</v>
      </c>
      <c r="BR60" s="141">
        <v>1.36</v>
      </c>
      <c r="BV60" s="142" t="s">
        <v>170</v>
      </c>
    </row>
    <row r="61" spans="56:92" x14ac:dyDescent="0.2">
      <c r="BF61" s="140">
        <v>0.95</v>
      </c>
      <c r="BG61" s="140"/>
      <c r="BI61" s="141">
        <v>0.99</v>
      </c>
      <c r="BL61" s="141">
        <v>0.97</v>
      </c>
      <c r="BO61" s="141">
        <v>0.99</v>
      </c>
      <c r="BR61" s="141">
        <v>0.91</v>
      </c>
      <c r="BV61" s="142" t="s">
        <v>170</v>
      </c>
    </row>
    <row r="62" spans="56:92" x14ac:dyDescent="0.2">
      <c r="BF62" s="140">
        <v>0.87</v>
      </c>
      <c r="BG62" s="140"/>
      <c r="BI62" s="141">
        <v>0.93</v>
      </c>
      <c r="BL62" s="141">
        <v>0.77</v>
      </c>
      <c r="BO62" s="141">
        <v>0.93</v>
      </c>
      <c r="BR62" s="141">
        <v>0.92</v>
      </c>
      <c r="BV62" s="142" t="s">
        <v>170</v>
      </c>
    </row>
    <row r="63" spans="56:92" x14ac:dyDescent="0.2">
      <c r="BF63" s="140">
        <v>0.85</v>
      </c>
      <c r="BG63" s="140"/>
      <c r="BI63" s="141">
        <v>0.94</v>
      </c>
      <c r="BL63" s="141">
        <v>0.91</v>
      </c>
      <c r="BO63" s="141">
        <v>0.94</v>
      </c>
      <c r="BR63" s="141">
        <v>0.86</v>
      </c>
      <c r="BV63" s="142" t="s">
        <v>170</v>
      </c>
    </row>
    <row r="64" spans="56:92" x14ac:dyDescent="0.2">
      <c r="BF64" s="140">
        <v>0.7</v>
      </c>
      <c r="BG64" s="140"/>
      <c r="BI64" s="141">
        <v>0.82</v>
      </c>
      <c r="BL64" s="141">
        <v>0.79</v>
      </c>
      <c r="BO64" s="141">
        <v>0.82</v>
      </c>
      <c r="BR64" s="141">
        <v>0.72</v>
      </c>
      <c r="BV64" s="142" t="s">
        <v>170</v>
      </c>
    </row>
    <row r="65" spans="57:74" x14ac:dyDescent="0.2">
      <c r="BF65" s="140">
        <v>1</v>
      </c>
      <c r="BG65" s="140"/>
      <c r="BI65" s="141">
        <v>1.26</v>
      </c>
      <c r="BL65" s="141">
        <v>1.1200000000000001</v>
      </c>
      <c r="BO65" s="141">
        <v>1.26</v>
      </c>
      <c r="BR65" s="141">
        <v>1.19</v>
      </c>
      <c r="BV65" s="141">
        <v>1.25</v>
      </c>
    </row>
    <row r="66" spans="57:74" x14ac:dyDescent="0.2">
      <c r="BF66" s="140">
        <v>1.25</v>
      </c>
      <c r="BG66" s="140"/>
      <c r="BI66" s="141">
        <v>1.37</v>
      </c>
      <c r="BL66" s="141">
        <v>1.1299999999999999</v>
      </c>
      <c r="BO66" s="141">
        <v>1.37</v>
      </c>
      <c r="BR66" s="141">
        <v>1.31</v>
      </c>
      <c r="BV66" s="141">
        <v>1.56</v>
      </c>
    </row>
    <row r="67" spans="57:74" x14ac:dyDescent="0.2">
      <c r="BF67" s="140">
        <v>1.37</v>
      </c>
      <c r="BG67" s="140"/>
      <c r="BI67" s="141">
        <v>1.03</v>
      </c>
      <c r="BL67" s="141">
        <v>0.97</v>
      </c>
      <c r="BO67" s="141">
        <v>1.03</v>
      </c>
      <c r="BR67" s="141">
        <v>1.0900000000000001</v>
      </c>
      <c r="BV67" s="141">
        <v>1.57</v>
      </c>
    </row>
    <row r="68" spans="57:74" x14ac:dyDescent="0.2">
      <c r="BF68" s="140">
        <v>1.1299999999999999</v>
      </c>
      <c r="BG68" s="140"/>
      <c r="BI68" s="141">
        <v>1.35</v>
      </c>
      <c r="BL68" s="141">
        <v>1.26</v>
      </c>
      <c r="BO68" s="141">
        <v>1.35</v>
      </c>
      <c r="BR68" s="141">
        <v>1.23</v>
      </c>
      <c r="BV68" s="141">
        <v>1.45</v>
      </c>
    </row>
    <row r="69" spans="57:74" x14ac:dyDescent="0.2">
      <c r="BF69" s="140">
        <v>1.22</v>
      </c>
      <c r="BG69" s="140"/>
      <c r="BI69" s="141">
        <v>1</v>
      </c>
      <c r="BL69" s="141">
        <v>0.88</v>
      </c>
      <c r="BO69" s="141">
        <v>1</v>
      </c>
      <c r="BR69" s="141">
        <v>1.1200000000000001</v>
      </c>
      <c r="BV69" s="141">
        <v>1.61</v>
      </c>
    </row>
    <row r="70" spans="57:74" ht="13.5" thickBot="1" x14ac:dyDescent="0.25">
      <c r="BF70" s="143">
        <v>1.27</v>
      </c>
      <c r="BG70" s="143"/>
      <c r="BI70" s="144">
        <v>1.21</v>
      </c>
      <c r="BL70" s="144">
        <v>1.1399999999999999</v>
      </c>
      <c r="BO70" s="144">
        <v>1.21</v>
      </c>
      <c r="BR70" s="144">
        <v>1.28</v>
      </c>
      <c r="BV70" s="144">
        <v>2.17</v>
      </c>
    </row>
    <row r="72" spans="57:74" x14ac:dyDescent="0.2">
      <c r="BE72" s="178" t="s">
        <v>171</v>
      </c>
      <c r="BF72" s="145">
        <f>AVERAGE(BF53:BF64)</f>
        <v>0.81083333333333318</v>
      </c>
      <c r="BH72" s="178" t="s">
        <v>171</v>
      </c>
      <c r="BI72" s="145">
        <f>AVERAGE(BI53:BI64)</f>
        <v>0.92583333333333329</v>
      </c>
      <c r="BK72" s="178" t="s">
        <v>171</v>
      </c>
      <c r="BL72" s="145">
        <f>AVERAGE(BL53:BL64)</f>
        <v>0.84249999999999992</v>
      </c>
      <c r="BN72" s="178" t="s">
        <v>171</v>
      </c>
      <c r="BO72" s="145">
        <f>AVERAGE(BO53:BO64)</f>
        <v>0.89583333333333337</v>
      </c>
      <c r="BQ72" s="178" t="s">
        <v>171</v>
      </c>
      <c r="BR72" s="145">
        <f>AVERAGE(BR53:BR64)</f>
        <v>0.86916666666666675</v>
      </c>
      <c r="BU72" s="178"/>
      <c r="BV72" s="145"/>
    </row>
    <row r="73" spans="57:74" x14ac:dyDescent="0.2">
      <c r="BE73" s="179"/>
      <c r="BF73" s="10">
        <f>STDEV(BF53:BF64)</f>
        <v>0.21172273177794437</v>
      </c>
      <c r="BH73" s="179"/>
      <c r="BI73" s="10">
        <f>STDEV(BI53:BI64)</f>
        <v>0.23569851055699925</v>
      </c>
      <c r="BK73" s="179"/>
      <c r="BL73" s="10">
        <f>STDEV(BL53:BL64)</f>
        <v>0.18728320800328099</v>
      </c>
      <c r="BN73" s="179"/>
      <c r="BO73" s="10">
        <f>STDEV(BO53:BO64)</f>
        <v>0.26541419888486939</v>
      </c>
      <c r="BQ73" s="179"/>
      <c r="BR73" s="10">
        <f>STDEV(BR53:BR64)</f>
        <v>0.27661783066610873</v>
      </c>
      <c r="BU73" s="179"/>
      <c r="BV73" s="10"/>
    </row>
    <row r="75" spans="57:74" x14ac:dyDescent="0.2">
      <c r="BE75" s="178" t="s">
        <v>172</v>
      </c>
      <c r="BF75" s="145">
        <f>AVERAGE(BF65:BF67)</f>
        <v>1.2066666666666668</v>
      </c>
      <c r="BH75" s="178" t="s">
        <v>172</v>
      </c>
      <c r="BI75" s="145">
        <f>AVERAGE(BI65:BI67)</f>
        <v>1.22</v>
      </c>
      <c r="BK75" s="178" t="s">
        <v>172</v>
      </c>
      <c r="BL75" s="145">
        <f>AVERAGE(BL65:BL67)</f>
        <v>1.0733333333333333</v>
      </c>
      <c r="BN75" s="178" t="s">
        <v>172</v>
      </c>
      <c r="BO75" s="145">
        <f>AVERAGE(BO65:BO67)</f>
        <v>1.22</v>
      </c>
      <c r="BQ75" s="178" t="s">
        <v>172</v>
      </c>
      <c r="BR75" s="145">
        <f>AVERAGE(BR65:BR67)</f>
        <v>1.1966666666666665</v>
      </c>
      <c r="BU75" s="178" t="s">
        <v>172</v>
      </c>
      <c r="BV75" s="145">
        <f>AVERAGE(BV65:BV67)</f>
        <v>1.46</v>
      </c>
    </row>
    <row r="76" spans="57:74" x14ac:dyDescent="0.2">
      <c r="BE76" s="179"/>
      <c r="BF76" s="10">
        <f>STDEV(BF65:BF67)</f>
        <v>0.18876793513023651</v>
      </c>
      <c r="BH76" s="179"/>
      <c r="BI76" s="10">
        <f>STDEV(BI65:BI67)</f>
        <v>0.17349351572897476</v>
      </c>
      <c r="BK76" s="179"/>
      <c r="BL76" s="10">
        <f>STDEV(BL65:BL67)</f>
        <v>8.9628864398325028E-2</v>
      </c>
      <c r="BN76" s="179"/>
      <c r="BO76" s="10">
        <f>STDEV(BO65:BO67)</f>
        <v>0.17349351572897476</v>
      </c>
      <c r="BQ76" s="179"/>
      <c r="BR76" s="10">
        <f>STDEV(BR65:BR67)</f>
        <v>0.11015141094572203</v>
      </c>
      <c r="BU76" s="179"/>
      <c r="BV76" s="10">
        <f>STDEV(BV65:BV67)</f>
        <v>0.18193405398660287</v>
      </c>
    </row>
    <row r="78" spans="57:74" x14ac:dyDescent="0.2">
      <c r="BE78" s="178" t="s">
        <v>173</v>
      </c>
      <c r="BF78" s="145">
        <f>AVERAGE(BF68:BF70)</f>
        <v>1.2066666666666666</v>
      </c>
      <c r="BH78" s="178" t="s">
        <v>173</v>
      </c>
      <c r="BI78" s="145">
        <f>AVERAGE(BI68:BI70)</f>
        <v>1.1866666666666668</v>
      </c>
      <c r="BK78" s="178" t="s">
        <v>173</v>
      </c>
      <c r="BL78" s="145">
        <f>AVERAGE(BL68:BL70)</f>
        <v>1.0933333333333335</v>
      </c>
      <c r="BN78" s="178" t="s">
        <v>173</v>
      </c>
      <c r="BO78" s="145">
        <f>AVERAGE(BO68:BO70)</f>
        <v>1.1866666666666668</v>
      </c>
      <c r="BQ78" s="178" t="s">
        <v>173</v>
      </c>
      <c r="BR78" s="145">
        <f>AVERAGE(BR68:BR70)</f>
        <v>1.21</v>
      </c>
      <c r="BU78" s="178" t="s">
        <v>173</v>
      </c>
      <c r="BV78" s="145">
        <f>AVERAGE(BV68:BV70)</f>
        <v>1.7433333333333334</v>
      </c>
    </row>
    <row r="79" spans="57:74" x14ac:dyDescent="0.2">
      <c r="BE79" s="179"/>
      <c r="BF79" s="10">
        <f>STDEV(BF68:BF70)</f>
        <v>7.0945988845975944E-2</v>
      </c>
      <c r="BH79" s="179"/>
      <c r="BI79" s="10">
        <f>STDEV(BI68:BI70)</f>
        <v>0.17616280348965058</v>
      </c>
      <c r="BK79" s="179"/>
      <c r="BL79" s="10">
        <f>STDEV(BL68:BL70)</f>
        <v>0.19425069712444523</v>
      </c>
      <c r="BN79" s="179"/>
      <c r="BO79" s="10">
        <f>STDEV(BO68:BO70)</f>
        <v>0.17616280348965058</v>
      </c>
      <c r="BQ79" s="179"/>
      <c r="BR79" s="10">
        <f>STDEV(BR68:BR70)</f>
        <v>8.185352771872445E-2</v>
      </c>
      <c r="BU79" s="179"/>
      <c r="BV79" s="10">
        <f>STDEV(BV68:BV70)</f>
        <v>0.37806525010020781</v>
      </c>
    </row>
    <row r="81" spans="57:74" x14ac:dyDescent="0.2">
      <c r="BE81" s="178" t="s">
        <v>174</v>
      </c>
      <c r="BF81" s="145">
        <f>AVERAGE(BF53:BF67)</f>
        <v>0.8899999999999999</v>
      </c>
      <c r="BH81" s="178" t="s">
        <v>174</v>
      </c>
      <c r="BI81" s="145">
        <f>AVERAGE(BI53:BI67)</f>
        <v>0.98466666666666647</v>
      </c>
      <c r="BK81" s="178" t="s">
        <v>174</v>
      </c>
      <c r="BL81" s="145">
        <f>AVERAGE(BL53:BL67)</f>
        <v>0.88866666666666672</v>
      </c>
      <c r="BN81" s="178" t="s">
        <v>174</v>
      </c>
      <c r="BO81" s="145">
        <f>AVERAGE(BO53:BO67)</f>
        <v>0.96066666666666656</v>
      </c>
      <c r="BQ81" s="178" t="s">
        <v>174</v>
      </c>
      <c r="BR81" s="145">
        <f>AVERAGE(BR53:BR67)</f>
        <v>0.93466666666666676</v>
      </c>
      <c r="BU81" s="178"/>
      <c r="BV81" s="145"/>
    </row>
    <row r="82" spans="57:74" x14ac:dyDescent="0.2">
      <c r="BE82" s="179"/>
      <c r="BF82" s="10">
        <f>STDEV(BF53:BF67)</f>
        <v>0.25917451373819334</v>
      </c>
      <c r="BH82" s="179"/>
      <c r="BI82" s="10">
        <f>STDEV(BI53:BI67)</f>
        <v>0.25056697612377016</v>
      </c>
      <c r="BK82" s="179"/>
      <c r="BL82" s="10">
        <f>STDEV(BL53:BL67)</f>
        <v>0.19452751060184903</v>
      </c>
      <c r="BN82" s="179"/>
      <c r="BO82" s="10">
        <f>STDEV(BO53:BO67)</f>
        <v>0.27868227342945567</v>
      </c>
      <c r="BQ82" s="179"/>
      <c r="BR82" s="10">
        <f>STDEV(BR53:BR67)</f>
        <v>0.28326833988455585</v>
      </c>
      <c r="BU82" s="179"/>
      <c r="BV82" s="10"/>
    </row>
  </sheetData>
  <mergeCells count="43">
    <mergeCell ref="B2:I2"/>
    <mergeCell ref="J2:Q2"/>
    <mergeCell ref="R2:V2"/>
    <mergeCell ref="W2:AK2"/>
    <mergeCell ref="BH3:BM3"/>
    <mergeCell ref="BD31:BD32"/>
    <mergeCell ref="BE31:BH31"/>
    <mergeCell ref="BI31:BL31"/>
    <mergeCell ref="BM31:BQ31"/>
    <mergeCell ref="BR31:BW31"/>
    <mergeCell ref="CJ3:CO3"/>
    <mergeCell ref="CZ3:DD3"/>
    <mergeCell ref="DN3:DR3"/>
    <mergeCell ref="BB4:BC4"/>
    <mergeCell ref="BB23:BB28"/>
    <mergeCell ref="BV3:BZ3"/>
    <mergeCell ref="BU75:BU76"/>
    <mergeCell ref="CH32:CI32"/>
    <mergeCell ref="CJ32:CK32"/>
    <mergeCell ref="CL32:CM32"/>
    <mergeCell ref="BE72:BE73"/>
    <mergeCell ref="BH72:BH73"/>
    <mergeCell ref="BK72:BK73"/>
    <mergeCell ref="BN72:BN73"/>
    <mergeCell ref="BQ72:BQ73"/>
    <mergeCell ref="BU72:BU73"/>
    <mergeCell ref="BE75:BE76"/>
    <mergeCell ref="BH75:BH76"/>
    <mergeCell ref="BK75:BK76"/>
    <mergeCell ref="BN75:BN76"/>
    <mergeCell ref="BQ75:BQ76"/>
    <mergeCell ref="BU81:BU82"/>
    <mergeCell ref="BE78:BE79"/>
    <mergeCell ref="BH78:BH79"/>
    <mergeCell ref="BK78:BK79"/>
    <mergeCell ref="BN78:BN79"/>
    <mergeCell ref="BQ78:BQ79"/>
    <mergeCell ref="BU78:BU79"/>
    <mergeCell ref="BE81:BE82"/>
    <mergeCell ref="BH81:BH82"/>
    <mergeCell ref="BK81:BK82"/>
    <mergeCell ref="BN81:BN82"/>
    <mergeCell ref="BQ81:BQ8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Beams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omargouda</dc:creator>
  <cp:keywords/>
  <dc:description/>
  <cp:lastModifiedBy>umroot</cp:lastModifiedBy>
  <cp:revision/>
  <dcterms:created xsi:type="dcterms:W3CDTF">2020-10-28T21:19:11Z</dcterms:created>
  <dcterms:modified xsi:type="dcterms:W3CDTF">2023-10-30T19:18:08Z</dcterms:modified>
  <cp:category/>
  <cp:contentStatus/>
</cp:coreProperties>
</file>