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1517" documentId="11_0B1D56BE9CDCCE836B02CE7A5FB0D4A9BBFD1C62" xr6:coauthVersionLast="47" xr6:coauthVersionMax="47" xr10:uidLastSave="{061F0A89-2B7F-4513-B4C7-21C6DCDFB9DD}"/>
  <bookViews>
    <workbookView xWindow="240" yWindow="105" windowWidth="14805" windowHeight="8010" firstSheet="11" activeTab="9" xr2:uid="{00000000-000D-0000-FFFF-FFFF00000000}"/>
  </bookViews>
  <sheets>
    <sheet name="Baseline_Llama" sheetId="1" r:id="rId1"/>
    <sheet name="RAG_Llama" sheetId="8" r:id="rId2"/>
    <sheet name="Baseline_Gemma" sheetId="3" r:id="rId3"/>
    <sheet name="RAG_Gemma" sheetId="10" r:id="rId4"/>
    <sheet name="Baseline_GPT" sheetId="4" r:id="rId5"/>
    <sheet name="RAG_GPT" sheetId="9" r:id="rId6"/>
    <sheet name="Baseline_Deci" sheetId="6" r:id="rId7"/>
    <sheet name="RAG_Deci" sheetId="11" r:id="rId8"/>
    <sheet name="Baseline_Mistral" sheetId="7" r:id="rId9"/>
    <sheet name="RAG_Mistral" sheetId="12" r:id="rId10"/>
    <sheet name="Baseline_Summary" sheetId="14" r:id="rId11"/>
    <sheet name="RAG_Summary" sheetId="15" r:id="rId12"/>
    <sheet name="All" sheetId="13" r:id="rId13"/>
    <sheet name="Charts" sheetId="16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2" l="1"/>
  <c r="C43" i="12"/>
  <c r="C44" i="7"/>
  <c r="C43" i="7"/>
  <c r="C44" i="11"/>
  <c r="C43" i="11"/>
  <c r="C44" i="6"/>
  <c r="C43" i="6"/>
  <c r="C44" i="10"/>
  <c r="C43" i="10"/>
  <c r="C44" i="3"/>
  <c r="C43" i="3"/>
  <c r="C44" i="8"/>
  <c r="C43" i="8"/>
  <c r="C44" i="1"/>
  <c r="C43" i="1"/>
  <c r="C44" i="4"/>
  <c r="C43" i="4"/>
  <c r="C44" i="9"/>
  <c r="C43" i="9"/>
  <c r="B43" i="9"/>
  <c r="G2" i="14"/>
  <c r="F2" i="14"/>
  <c r="G19" i="14"/>
  <c r="F19" i="14"/>
  <c r="G19" i="15"/>
  <c r="F19" i="15"/>
  <c r="F2" i="15"/>
  <c r="G2" i="15"/>
  <c r="A43" i="15"/>
  <c r="B2" i="14"/>
  <c r="B33" i="15"/>
  <c r="B26" i="15"/>
  <c r="B27" i="15"/>
  <c r="B28" i="15"/>
  <c r="B29" i="15"/>
  <c r="B30" i="15"/>
  <c r="B32" i="15"/>
  <c r="B34" i="15"/>
  <c r="B25" i="15"/>
  <c r="C25" i="15"/>
  <c r="C20" i="15"/>
  <c r="C15" i="15"/>
  <c r="C13" i="15"/>
  <c r="C9" i="15"/>
  <c r="C3" i="15"/>
  <c r="E31" i="15"/>
  <c r="E25" i="15"/>
  <c r="E20" i="15"/>
  <c r="E15" i="15"/>
  <c r="E13" i="15"/>
  <c r="E9" i="15"/>
  <c r="E3" i="15"/>
  <c r="E3" i="14"/>
  <c r="E9" i="14"/>
  <c r="E13" i="14"/>
  <c r="E15" i="14"/>
  <c r="E20" i="14"/>
  <c r="E25" i="14"/>
  <c r="E31" i="14"/>
  <c r="C31" i="14"/>
  <c r="C25" i="14"/>
  <c r="C20" i="14"/>
  <c r="C15" i="14"/>
  <c r="C13" i="14"/>
  <c r="C9" i="14"/>
  <c r="C3" i="14"/>
  <c r="B3" i="14"/>
  <c r="B3" i="16"/>
  <c r="C13" i="16"/>
  <c r="C12" i="16"/>
  <c r="C11" i="16"/>
  <c r="C10" i="16"/>
  <c r="B13" i="16"/>
  <c r="B12" i="16"/>
  <c r="B11" i="16"/>
  <c r="B10" i="16"/>
  <c r="C6" i="16"/>
  <c r="C5" i="16"/>
  <c r="C4" i="16"/>
  <c r="C3" i="16"/>
  <c r="B6" i="16"/>
  <c r="B5" i="16"/>
  <c r="B4" i="16"/>
  <c r="B45" i="12"/>
  <c r="B45" i="7"/>
  <c r="B45" i="11"/>
  <c r="B45" i="6"/>
  <c r="B45" i="9"/>
  <c r="B45" i="4"/>
  <c r="B45" i="10"/>
  <c r="B45" i="3"/>
  <c r="B45" i="8"/>
  <c r="B45" i="1"/>
  <c r="B44" i="8"/>
  <c r="B43" i="8"/>
  <c r="B44" i="12"/>
  <c r="B43" i="12"/>
  <c r="B44" i="7"/>
  <c r="B43" i="7"/>
  <c r="B44" i="11"/>
  <c r="B43" i="11"/>
  <c r="B44" i="6"/>
  <c r="B43" i="6"/>
  <c r="B44" i="9"/>
  <c r="B44" i="4"/>
  <c r="B43" i="4"/>
  <c r="B44" i="10"/>
  <c r="B43" i="10"/>
  <c r="B44" i="3"/>
  <c r="B43" i="3"/>
  <c r="B5" i="13"/>
  <c r="C5" i="13"/>
  <c r="E13" i="13"/>
  <c r="D13" i="13"/>
  <c r="E12" i="13"/>
  <c r="D12" i="13"/>
  <c r="E11" i="13"/>
  <c r="D11" i="13"/>
  <c r="E10" i="13"/>
  <c r="D10" i="13"/>
  <c r="E9" i="13"/>
  <c r="D9" i="13"/>
  <c r="E7" i="13"/>
  <c r="D7" i="13"/>
  <c r="E6" i="13"/>
  <c r="D6" i="13"/>
  <c r="E5" i="13"/>
  <c r="E4" i="13"/>
  <c r="D5" i="13"/>
  <c r="E3" i="13"/>
  <c r="D3" i="13"/>
  <c r="D4" i="13"/>
  <c r="D26" i="15"/>
  <c r="D27" i="15"/>
  <c r="D28" i="15"/>
  <c r="D29" i="15"/>
  <c r="D30" i="15"/>
  <c r="D32" i="15"/>
  <c r="D33" i="15"/>
  <c r="D34" i="15"/>
  <c r="D10" i="15"/>
  <c r="D11" i="15"/>
  <c r="D12" i="15"/>
  <c r="D14" i="15"/>
  <c r="D16" i="15"/>
  <c r="D24" i="15"/>
  <c r="B24" i="15"/>
  <c r="D23" i="15"/>
  <c r="B23" i="15"/>
  <c r="D22" i="15"/>
  <c r="B22" i="15"/>
  <c r="D21" i="15"/>
  <c r="B21" i="15"/>
  <c r="D19" i="15"/>
  <c r="B19" i="15"/>
  <c r="D17" i="15"/>
  <c r="B17" i="15"/>
  <c r="B16" i="15"/>
  <c r="B14" i="15"/>
  <c r="B11" i="15"/>
  <c r="B12" i="15"/>
  <c r="B10" i="15"/>
  <c r="B5" i="15"/>
  <c r="B6" i="15"/>
  <c r="B7" i="15"/>
  <c r="B8" i="15"/>
  <c r="B4" i="15"/>
  <c r="D2" i="12"/>
  <c r="B2" i="12"/>
  <c r="D2" i="7"/>
  <c r="B2" i="7"/>
  <c r="D2" i="11"/>
  <c r="B2" i="11"/>
  <c r="D2" i="6"/>
  <c r="B2" i="6"/>
  <c r="D2" i="9"/>
  <c r="B2" i="9"/>
  <c r="D2" i="4"/>
  <c r="B2" i="4"/>
  <c r="D19" i="10"/>
  <c r="B19" i="10"/>
  <c r="D2" i="10"/>
  <c r="B2" i="10"/>
  <c r="D19" i="3"/>
  <c r="B19" i="3"/>
  <c r="D2" i="3"/>
  <c r="B2" i="3"/>
  <c r="D2" i="8"/>
  <c r="B2" i="8"/>
  <c r="D19" i="1"/>
  <c r="B19" i="1"/>
  <c r="B44" i="1" s="1"/>
  <c r="D2" i="1"/>
  <c r="B2" i="1"/>
  <c r="B43" i="1" s="1"/>
  <c r="D5" i="15"/>
  <c r="D6" i="15"/>
  <c r="D7" i="15"/>
  <c r="D8" i="15"/>
  <c r="B2" i="15"/>
  <c r="D2" i="15"/>
  <c r="D4" i="15"/>
  <c r="D31" i="15"/>
  <c r="D25" i="15"/>
  <c r="D20" i="15"/>
  <c r="B20" i="15"/>
  <c r="D15" i="15"/>
  <c r="B15" i="15"/>
  <c r="D13" i="15"/>
  <c r="B13" i="15"/>
  <c r="D9" i="15"/>
  <c r="B9" i="15"/>
  <c r="D3" i="15"/>
  <c r="B3" i="15"/>
  <c r="D4" i="14"/>
  <c r="D5" i="14"/>
  <c r="D6" i="14"/>
  <c r="D7" i="14"/>
  <c r="D8" i="14"/>
  <c r="D10" i="14"/>
  <c r="D11" i="14"/>
  <c r="D12" i="14"/>
  <c r="D14" i="14"/>
  <c r="D13" i="14" s="1"/>
  <c r="D16" i="14"/>
  <c r="D17" i="14"/>
  <c r="D19" i="14"/>
  <c r="D21" i="14"/>
  <c r="D22" i="14"/>
  <c r="D23" i="14"/>
  <c r="D24" i="14"/>
  <c r="D26" i="14"/>
  <c r="D27" i="14"/>
  <c r="D28" i="14"/>
  <c r="D29" i="14"/>
  <c r="D30" i="14"/>
  <c r="D32" i="14"/>
  <c r="D33" i="14"/>
  <c r="D34" i="14"/>
  <c r="B4" i="14"/>
  <c r="B33" i="14"/>
  <c r="B34" i="14"/>
  <c r="B32" i="14"/>
  <c r="B31" i="14" s="1"/>
  <c r="B27" i="14"/>
  <c r="B28" i="14"/>
  <c r="B29" i="14"/>
  <c r="B30" i="14"/>
  <c r="B26" i="14"/>
  <c r="B25" i="14" s="1"/>
  <c r="B22" i="14"/>
  <c r="B23" i="14"/>
  <c r="B24" i="14"/>
  <c r="B21" i="14"/>
  <c r="B20" i="14" s="1"/>
  <c r="B17" i="14"/>
  <c r="B16" i="14"/>
  <c r="B15" i="14" s="1"/>
  <c r="B14" i="14"/>
  <c r="B13" i="14" s="1"/>
  <c r="B11" i="14"/>
  <c r="B12" i="14"/>
  <c r="B10" i="14"/>
  <c r="B9" i="14" s="1"/>
  <c r="B5" i="14"/>
  <c r="B6" i="14"/>
  <c r="B7" i="14"/>
  <c r="B8" i="14"/>
  <c r="D43" i="11"/>
  <c r="D41" i="11"/>
  <c r="D2" i="14"/>
  <c r="B11" i="13"/>
  <c r="C11" i="13"/>
  <c r="D19" i="12"/>
  <c r="B19" i="12"/>
  <c r="D19" i="11"/>
  <c r="B19" i="11"/>
  <c r="D19" i="9"/>
  <c r="B19" i="9"/>
  <c r="D19" i="8"/>
  <c r="B19" i="8"/>
  <c r="D19" i="7"/>
  <c r="B19" i="7"/>
  <c r="D19" i="6"/>
  <c r="B19" i="14" s="1"/>
  <c r="B19" i="6"/>
  <c r="D19" i="4"/>
  <c r="B19" i="4"/>
  <c r="B31" i="15" l="1"/>
  <c r="C31" i="15" s="1"/>
  <c r="B7" i="13"/>
  <c r="B6" i="13"/>
  <c r="B4" i="13"/>
  <c r="B3" i="13"/>
  <c r="C7" i="13"/>
  <c r="C6" i="13"/>
  <c r="C4" i="13"/>
  <c r="C3" i="13"/>
  <c r="B13" i="13"/>
  <c r="B12" i="13"/>
  <c r="B10" i="13"/>
  <c r="B9" i="13"/>
  <c r="C13" i="13"/>
  <c r="C12" i="13"/>
  <c r="C10" i="13"/>
  <c r="C9" i="13"/>
  <c r="D31" i="14"/>
  <c r="D25" i="14"/>
  <c r="D20" i="14"/>
  <c r="D15" i="14"/>
  <c r="D9" i="14"/>
  <c r="D3" i="14"/>
</calcChain>
</file>

<file path=xl/sharedStrings.xml><?xml version="1.0" encoding="utf-8"?>
<sst xmlns="http://schemas.openxmlformats.org/spreadsheetml/2006/main" count="584" uniqueCount="128">
  <si>
    <t>Cranberry, Warfarin, INR Increase</t>
  </si>
  <si>
    <t>Comments</t>
  </si>
  <si>
    <t>Ginger, Tacrolimus, Nephrotoxicity</t>
  </si>
  <si>
    <t>Completeness</t>
  </si>
  <si>
    <t xml:space="preserve">Does the source contain all the relevant BG? </t>
  </si>
  <si>
    <t xml:space="preserve">Pharmacokinetic Properties (NP) </t>
  </si>
  <si>
    <t>Doesn't talk about the inhibitors.</t>
  </si>
  <si>
    <t>Incorrect information.</t>
  </si>
  <si>
    <t>Pharmacokinetic Properties (Drug)</t>
  </si>
  <si>
    <t>Missing information on absorption.</t>
  </si>
  <si>
    <t>A lot of incorrect information.</t>
  </si>
  <si>
    <t xml:space="preserve">Can the NPDI be extrapolated to other NPs? </t>
  </si>
  <si>
    <t>Missing information.</t>
  </si>
  <si>
    <t>Can it be extrapolated to other Drugs? </t>
  </si>
  <si>
    <t>List a drug that does not have a similar mechanism.</t>
  </si>
  <si>
    <t xml:space="preserve">Documentation? </t>
  </si>
  <si>
    <t>The listed as references are fake.</t>
  </si>
  <si>
    <t>A lof of fake sources.</t>
  </si>
  <si>
    <t>Does the source contain an evaluation of Risk?</t>
  </si>
  <si>
    <t xml:space="preserve">Overlapping Effects </t>
  </si>
  <si>
    <t xml:space="preserve">Frequency/Likelihood of AE </t>
  </si>
  <si>
    <t xml:space="preserve">Fails to mention how </t>
  </si>
  <si>
    <t>Description of AE </t>
  </si>
  <si>
    <t>Does the source contain an evaluation of the NPDI’s Clinical Importance? </t>
  </si>
  <si>
    <t xml:space="preserve">Is it clinically relevant? </t>
  </si>
  <si>
    <t>The response fails include sufficient information about the clinical relevance.</t>
  </si>
  <si>
    <t>Potential Mechanisms</t>
  </si>
  <si>
    <t>Description Potential Mechanisms</t>
  </si>
  <si>
    <t>Reasoning for Potential Mechanisms</t>
  </si>
  <si>
    <t>Good reasoning presentation 2/3 mechanisms.</t>
  </si>
  <si>
    <t>Quality</t>
  </si>
  <si>
    <r>
      <rPr>
        <b/>
        <sz val="11"/>
        <color rgb="FF000000"/>
        <rFont val="Arial"/>
      </rPr>
      <t>Structure</t>
    </r>
    <r>
      <rPr>
        <sz val="11"/>
        <color rgb="FF000000"/>
        <rFont val="Arial"/>
      </rPr>
      <t> </t>
    </r>
  </si>
  <si>
    <t>Does it point to other relevant resources? </t>
  </si>
  <si>
    <t>Fake sources.</t>
  </si>
  <si>
    <t>Does it include case studies? </t>
  </si>
  <si>
    <t>Are the information summaries detailed enough? </t>
  </si>
  <si>
    <t>Does it provide useful recommendations? </t>
  </si>
  <si>
    <t xml:space="preserve">Resource </t>
  </si>
  <si>
    <t>Is the information well organized? </t>
  </si>
  <si>
    <t>Is the information credible? </t>
  </si>
  <si>
    <t>A lot of fake information, but some really good precise.</t>
  </si>
  <si>
    <t>Does it present a comprehensive view of the interaction? </t>
  </si>
  <si>
    <t>Is it well cited? </t>
  </si>
  <si>
    <t>Is the information recent enough? </t>
  </si>
  <si>
    <t xml:space="preserve">Information </t>
  </si>
  <si>
    <t>Is the information based on human data? </t>
  </si>
  <si>
    <t>Does it include the magnitude of the results? </t>
  </si>
  <si>
    <t>Does it provide quantitative data? </t>
  </si>
  <si>
    <t>Missing a lot of quantitavie informatnion.</t>
  </si>
  <si>
    <t>Limitation: The prompt might have completly captured Frequency of AE the info is rare on its own.</t>
  </si>
  <si>
    <t>Baseline Completeness</t>
  </si>
  <si>
    <t>Baseline Quality</t>
  </si>
  <si>
    <t>Score:</t>
  </si>
  <si>
    <t>Missing information like metabolic pathway.</t>
  </si>
  <si>
    <t>Incorrect and missing information.</t>
  </si>
  <si>
    <t>Incorrect infor an missing metabolic pathway.</t>
  </si>
  <si>
    <t>Missing details as to why.</t>
  </si>
  <si>
    <t>No reason as to why.</t>
  </si>
  <si>
    <t>Missing information as to how they overlap.</t>
  </si>
  <si>
    <t>Only vauge mention.</t>
  </si>
  <si>
    <t>Incorrect implications</t>
  </si>
  <si>
    <t>Missing case studies to support clinical relevance.</t>
  </si>
  <si>
    <t>Missing citation in some places.</t>
  </si>
  <si>
    <t>Not enough information missing cyp 2C9</t>
  </si>
  <si>
    <t>Missing specific info on the metabolic enzymes.</t>
  </si>
  <si>
    <t>A lot of information missing absorption info.</t>
  </si>
  <si>
    <t>No enough information on the reasoning.</t>
  </si>
  <si>
    <t>Missing info on why it chose the drugs.</t>
  </si>
  <si>
    <t>It doesn't have many incorrect sources, but it points out into plausible directions.</t>
  </si>
  <si>
    <t xml:space="preserve">Fake source </t>
  </si>
  <si>
    <t xml:space="preserve">Missing reasoning. </t>
  </si>
  <si>
    <t>Not enough information about.</t>
  </si>
  <si>
    <t>Description of AE</t>
  </si>
  <si>
    <t>Not enough information to make a decision.</t>
  </si>
  <si>
    <t>Some relevant, and some fake info.</t>
  </si>
  <si>
    <t>Seems to have logical resouning, but it looks unfounded.</t>
  </si>
  <si>
    <t>Some steps needed more information.</t>
  </si>
  <si>
    <t>Not clear enough.</t>
  </si>
  <si>
    <t>No section about the NP.</t>
  </si>
  <si>
    <t>Not enough information.</t>
  </si>
  <si>
    <t>Missing a lot of information.</t>
  </si>
  <si>
    <t>Where they are present they are good but whole sections missing.</t>
  </si>
  <si>
    <t>Force the prompt to complete the template.</t>
  </si>
  <si>
    <t>Maybe ran out of tokens.</t>
  </si>
  <si>
    <t>Missing information in terms of evidence and reasoning.</t>
  </si>
  <si>
    <t>Missing information of Enzyme Pharmacokinetics</t>
  </si>
  <si>
    <t>No description its use or metabolic pathway.</t>
  </si>
  <si>
    <t>Not explicitely realted to mechanisms identifid.</t>
  </si>
  <si>
    <t>Fake sources and no references section.</t>
  </si>
  <si>
    <t>No sources provided.</t>
  </si>
  <si>
    <t>Missing some information.</t>
  </si>
  <si>
    <t>No mention of overlapping effects.</t>
  </si>
  <si>
    <t>Doesn't provide enough details of the AE.</t>
  </si>
  <si>
    <t>Includes some clinical guidelines for monitoring.</t>
  </si>
  <si>
    <t>Although not conveyed effectively</t>
  </si>
  <si>
    <t>Missing some minor details.</t>
  </si>
  <si>
    <t>Missing info about the pk properties.</t>
  </si>
  <si>
    <t>Lacks information compared to other responses.</t>
  </si>
  <si>
    <t>Missing the metabolism pathway (liver).</t>
  </si>
  <si>
    <t>Needs a bit more detail about the enzymes.</t>
  </si>
  <si>
    <t>No mention on how or why the listed NPs are similar.</t>
  </si>
  <si>
    <t>Might be confused about overlapping effect between Drug and NP.</t>
  </si>
  <si>
    <t>Only tangentially responds with regards to the AE.</t>
  </si>
  <si>
    <t>Missing a lot of detail.</t>
  </si>
  <si>
    <t>Only missing nephrotoxcity.</t>
  </si>
  <si>
    <t>Dont need to double check most of it.</t>
  </si>
  <si>
    <t>* Max sequence input length exceeded.</t>
  </si>
  <si>
    <t>Missing methabolic enzyme.</t>
  </si>
  <si>
    <t>List an actual source.</t>
  </si>
  <si>
    <t>Could have more details.</t>
  </si>
  <si>
    <t>A couple of actual citations.</t>
  </si>
  <si>
    <t>Fake citations.</t>
  </si>
  <si>
    <t>Analysis</t>
  </si>
  <si>
    <t>​</t>
  </si>
  <si>
    <t>Baseline Content</t>
  </si>
  <si>
    <t>RAG Content</t>
  </si>
  <si>
    <t>Average</t>
  </si>
  <si>
    <t>Open</t>
  </si>
  <si>
    <t>Close</t>
  </si>
  <si>
    <t>Max</t>
  </si>
  <si>
    <t>Min</t>
  </si>
  <si>
    <t>RAG Quality</t>
  </si>
  <si>
    <t>Baseline</t>
  </si>
  <si>
    <t>RAG</t>
  </si>
  <si>
    <t>Llama 3.1</t>
  </si>
  <si>
    <t>Gemma 2</t>
  </si>
  <si>
    <t>GPT4o-mini</t>
  </si>
  <si>
    <t>Mistral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</si>
</sst>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000000"/>
      <name val="Arial"/>
      <charset val="1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charset val="1"/>
    </font>
    <font>
      <b/>
      <sz val="11"/>
      <color rgb="FF000000"/>
      <name val="Aptos Narrow"/>
      <scheme val="minor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242424"/>
      <name val="Aptos Narrow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6" fillId="2" borderId="0" xfId="0" applyFont="1" applyFill="1"/>
    <xf numFmtId="0" fontId="5" fillId="2" borderId="0" xfId="0" applyFont="1" applyFill="1"/>
    <xf numFmtId="0" fontId="0" fillId="4" borderId="0" xfId="0" applyFill="1"/>
    <xf numFmtId="0" fontId="3" fillId="5" borderId="0" xfId="0" applyFont="1" applyFill="1"/>
    <xf numFmtId="0" fontId="8" fillId="6" borderId="1" xfId="0" applyFont="1" applyFill="1" applyBorder="1"/>
    <xf numFmtId="0" fontId="5" fillId="6" borderId="1" xfId="0" applyFont="1" applyFill="1" applyBorder="1"/>
    <xf numFmtId="0" fontId="8" fillId="7" borderId="1" xfId="0" applyFont="1" applyFill="1" applyBorder="1"/>
    <xf numFmtId="0" fontId="5" fillId="7" borderId="1" xfId="0" applyFont="1" applyFill="1" applyBorder="1"/>
    <xf numFmtId="0" fontId="0" fillId="9" borderId="1" xfId="0" applyFill="1" applyBorder="1"/>
    <xf numFmtId="0" fontId="0" fillId="8" borderId="1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Completeness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Charts!$A$3:$A$6</c:f>
              <c:strCache>
                <c:ptCount val="4"/>
                <c:pt idx="0">
                  <c:v>Llama 3.1</c:v>
                </c:pt>
                <c:pt idx="1">
                  <c:v>Gemma 2</c:v>
                </c:pt>
                <c:pt idx="2">
                  <c:v>GPT4o-mini</c:v>
                </c:pt>
                <c:pt idx="3">
                  <c:v>Mistral</c:v>
                </c:pt>
              </c:strCache>
            </c:strRef>
          </c:cat>
          <c:val>
            <c:numRef>
              <c:f>Charts!$B$3:$B$6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0.63600000000000001</c:v>
                </c:pt>
                <c:pt idx="2">
                  <c:v>0.65900000000000003</c:v>
                </c:pt>
                <c:pt idx="3">
                  <c:v>0.70499999999999996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5A8-4611-BD19-6F09C0497543}"/>
            </c:ext>
          </c:extLst>
        </c:ser>
        <c:ser>
          <c:idx val="1"/>
          <c:order val="1"/>
          <c:tx>
            <c:strRef>
              <c:f>Charts!$C$2</c:f>
              <c:strCache>
                <c:ptCount val="1"/>
                <c:pt idx="0">
                  <c:v>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Charts!$A$3:$A$6</c:f>
              <c:strCache>
                <c:ptCount val="4"/>
                <c:pt idx="0">
                  <c:v>Llama 3.1</c:v>
                </c:pt>
                <c:pt idx="1">
                  <c:v>Gemma 2</c:v>
                </c:pt>
                <c:pt idx="2">
                  <c:v>GPT4o-mini</c:v>
                </c:pt>
                <c:pt idx="3">
                  <c:v>Mistral</c:v>
                </c:pt>
              </c:strCache>
            </c:strRef>
          </c:cat>
          <c:val>
            <c:numRef>
              <c:f>Charts!$C$3:$C$6</c:f>
              <c:numCache>
                <c:formatCode>General</c:formatCode>
                <c:ptCount val="4"/>
                <c:pt idx="0">
                  <c:v>0.64800000000000002</c:v>
                </c:pt>
                <c:pt idx="1">
                  <c:v>0.46600000000000003</c:v>
                </c:pt>
                <c:pt idx="2">
                  <c:v>0.71599999999999997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5A8-4611-BD19-6F09C049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25992"/>
        <c:axId val="72428040"/>
      </c:barChart>
      <c:catAx>
        <c:axId val="7242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8040"/>
        <c:crosses val="autoZero"/>
        <c:auto val="1"/>
        <c:lblAlgn val="ctr"/>
        <c:lblOffset val="100"/>
        <c:noMultiLvlLbl val="0"/>
      </c:catAx>
      <c:valAx>
        <c:axId val="724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5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Charts!$B$9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Charts!$A$10:$A$13</c:f>
              <c:strCache>
                <c:ptCount val="4"/>
                <c:pt idx="0">
                  <c:v>Llama 3.1</c:v>
                </c:pt>
                <c:pt idx="1">
                  <c:v>Gemma 2</c:v>
                </c:pt>
                <c:pt idx="2">
                  <c:v>GPT4o-mini</c:v>
                </c:pt>
                <c:pt idx="3">
                  <c:v>Mistral</c:v>
                </c:pt>
              </c:strCache>
            </c:strRef>
          </c:cat>
          <c:val>
            <c:numRef>
              <c:f>Charts!$B$10:$B$13</c:f>
              <c:numCache>
                <c:formatCode>General</c:formatCode>
                <c:ptCount val="4"/>
                <c:pt idx="0">
                  <c:v>0.40600000000000003</c:v>
                </c:pt>
                <c:pt idx="1">
                  <c:v>0.36499999999999999</c:v>
                </c:pt>
                <c:pt idx="2">
                  <c:v>0.38500000000000001</c:v>
                </c:pt>
                <c:pt idx="3">
                  <c:v>0.40600000000000003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E-442D-9EA6-54EE93526339}"/>
            </c:ext>
          </c:extLst>
        </c:ser>
        <c:ser>
          <c:idx val="1"/>
          <c:order val="1"/>
          <c:tx>
            <c:strRef>
              <c:f>Charts!$C$9</c:f>
              <c:strCache>
                <c:ptCount val="1"/>
                <c:pt idx="0">
                  <c:v>RAG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Charts!$A$10:$A$13</c:f>
              <c:strCache>
                <c:ptCount val="4"/>
                <c:pt idx="0">
                  <c:v>Llama 3.1</c:v>
                </c:pt>
                <c:pt idx="1">
                  <c:v>Gemma 2</c:v>
                </c:pt>
                <c:pt idx="2">
                  <c:v>GPT4o-mini</c:v>
                </c:pt>
                <c:pt idx="3">
                  <c:v>Mistral</c:v>
                </c:pt>
              </c:strCache>
            </c:strRef>
          </c:cat>
          <c:val>
            <c:numRef>
              <c:f>Charts!$C$10:$C$13</c:f>
              <c:numCache>
                <c:formatCode>General</c:formatCode>
                <c:ptCount val="4"/>
                <c:pt idx="0">
                  <c:v>0.52100000000000002</c:v>
                </c:pt>
                <c:pt idx="1">
                  <c:v>0.438</c:v>
                </c:pt>
                <c:pt idx="2">
                  <c:v>0.59399999999999997</c:v>
                </c:pt>
                <c:pt idx="3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0E-442D-9EA6-54EE9352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593160"/>
        <c:axId val="1140595208"/>
      </c:barChart>
      <c:catAx>
        <c:axId val="11405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5208"/>
        <c:crosses val="autoZero"/>
        <c:auto val="1"/>
        <c:lblAlgn val="ctr"/>
        <c:lblOffset val="100"/>
        <c:noMultiLvlLbl val="0"/>
      </c:catAx>
      <c:valAx>
        <c:axId val="114059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3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104775</xdr:rowOff>
    </xdr:from>
    <xdr:to>
      <xdr:col>14</xdr:col>
      <xdr:colOff>304800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7217C-0783-7326-72CD-DA8EB84AB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20</xdr:row>
      <xdr:rowOff>38100</xdr:rowOff>
    </xdr:from>
    <xdr:to>
      <xdr:col>14</xdr:col>
      <xdr:colOff>352425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8205B-E15D-7D2B-2D2C-A2D892300A77}"/>
            </a:ext>
            <a:ext uri="{147F2762-F138-4A5C-976F-8EAC2B608ADB}">
              <a16:predDERef xmlns:a16="http://schemas.microsoft.com/office/drawing/2014/main" pred="{1337217C-0783-7326-72CD-DA8EB84AB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E45"/>
  <sheetViews>
    <sheetView topLeftCell="A20" workbookViewId="0">
      <selection activeCell="A43" sqref="A43"/>
    </sheetView>
  </sheetViews>
  <sheetFormatPr defaultRowHeight="15"/>
  <cols>
    <col min="1" max="1" width="71.140625" customWidth="1"/>
    <col min="2" max="2" width="45.85546875" customWidth="1"/>
    <col min="3" max="3" width="63.5703125" customWidth="1"/>
    <col min="4" max="4" width="58.5703125" customWidth="1"/>
    <col min="5" max="5" width="28.28515625" customWidth="1"/>
  </cols>
  <sheetData>
    <row r="1" spans="1:5" s="13" customFormat="1">
      <c r="B1" s="13" t="s">
        <v>0</v>
      </c>
      <c r="C1" s="13" t="s">
        <v>1</v>
      </c>
      <c r="D1" s="13" t="s">
        <v>2</v>
      </c>
      <c r="E1" s="13" t="s">
        <v>1</v>
      </c>
    </row>
    <row r="2" spans="1:5" s="4" customFormat="1">
      <c r="A2" s="4" t="s">
        <v>3</v>
      </c>
      <c r="B2" s="4">
        <f>SUM(B4:B8,B10:B12,B14,B16:B17)</f>
        <v>30</v>
      </c>
      <c r="D2" s="4">
        <f>SUM(D4:D8,D10:D12,D14,D16:D17)</f>
        <v>33</v>
      </c>
    </row>
    <row r="3" spans="1:5" s="2" customFormat="1">
      <c r="A3" s="2" t="s">
        <v>4</v>
      </c>
    </row>
    <row r="4" spans="1:5">
      <c r="A4" t="s">
        <v>5</v>
      </c>
      <c r="B4">
        <v>3</v>
      </c>
      <c r="C4" t="s">
        <v>6</v>
      </c>
      <c r="D4">
        <v>3</v>
      </c>
      <c r="E4" t="s">
        <v>7</v>
      </c>
    </row>
    <row r="5" spans="1:5">
      <c r="A5" s="5" t="s">
        <v>8</v>
      </c>
      <c r="B5">
        <v>3</v>
      </c>
      <c r="C5" t="s">
        <v>9</v>
      </c>
      <c r="D5">
        <v>3</v>
      </c>
      <c r="E5" t="s">
        <v>10</v>
      </c>
    </row>
    <row r="6" spans="1:5">
      <c r="A6" t="s">
        <v>11</v>
      </c>
      <c r="B6">
        <v>4</v>
      </c>
      <c r="D6">
        <v>2</v>
      </c>
      <c r="E6" t="s">
        <v>12</v>
      </c>
    </row>
    <row r="7" spans="1:5">
      <c r="A7" s="1" t="s">
        <v>13</v>
      </c>
      <c r="B7">
        <v>3</v>
      </c>
      <c r="C7" t="s">
        <v>14</v>
      </c>
      <c r="D7">
        <v>2</v>
      </c>
      <c r="E7" t="s">
        <v>12</v>
      </c>
    </row>
    <row r="8" spans="1:5">
      <c r="A8" t="s">
        <v>15</v>
      </c>
      <c r="B8">
        <v>0</v>
      </c>
      <c r="C8" t="s">
        <v>16</v>
      </c>
      <c r="D8">
        <v>1</v>
      </c>
      <c r="E8" t="s">
        <v>17</v>
      </c>
    </row>
    <row r="9" spans="1:5" s="2" customFormat="1">
      <c r="A9" s="3" t="s">
        <v>18</v>
      </c>
    </row>
    <row r="10" spans="1:5">
      <c r="A10" t="s">
        <v>19</v>
      </c>
      <c r="B10">
        <v>4</v>
      </c>
      <c r="D10">
        <v>3</v>
      </c>
    </row>
    <row r="11" spans="1:5">
      <c r="A11" t="s">
        <v>20</v>
      </c>
      <c r="B11">
        <v>1</v>
      </c>
      <c r="C11" t="s">
        <v>21</v>
      </c>
      <c r="D11">
        <v>3</v>
      </c>
    </row>
    <row r="12" spans="1:5">
      <c r="A12" s="1" t="s">
        <v>22</v>
      </c>
      <c r="B12">
        <v>4</v>
      </c>
      <c r="D12">
        <v>4</v>
      </c>
    </row>
    <row r="13" spans="1:5" s="2" customFormat="1">
      <c r="A13" s="3" t="s">
        <v>23</v>
      </c>
    </row>
    <row r="14" spans="1:5">
      <c r="A14" t="s">
        <v>24</v>
      </c>
      <c r="B14">
        <v>1</v>
      </c>
      <c r="C14" t="s">
        <v>25</v>
      </c>
      <c r="D14">
        <v>4</v>
      </c>
    </row>
    <row r="15" spans="1:5" s="2" customFormat="1">
      <c r="A15" s="6" t="s">
        <v>26</v>
      </c>
    </row>
    <row r="16" spans="1:5">
      <c r="A16" t="s">
        <v>27</v>
      </c>
      <c r="B16">
        <v>4</v>
      </c>
      <c r="D16">
        <v>4</v>
      </c>
    </row>
    <row r="17" spans="1:5">
      <c r="A17" t="s">
        <v>28</v>
      </c>
      <c r="B17">
        <v>3</v>
      </c>
      <c r="C17" t="s">
        <v>29</v>
      </c>
      <c r="D17">
        <v>4</v>
      </c>
    </row>
    <row r="18" spans="1:5" s="12" customFormat="1"/>
    <row r="19" spans="1:5" s="4" customFormat="1">
      <c r="A19" s="4" t="s">
        <v>30</v>
      </c>
      <c r="B19" s="4">
        <f>SUM(B21:B24,B26:B30,B32:B34)</f>
        <v>17</v>
      </c>
      <c r="D19" s="4">
        <f>SUM(D21:D24,D26:D30,D32:D34)</f>
        <v>22</v>
      </c>
    </row>
    <row r="20" spans="1:5" s="2" customFormat="1">
      <c r="A20" s="10" t="s">
        <v>31</v>
      </c>
    </row>
    <row r="21" spans="1:5">
      <c r="A21" s="9" t="s">
        <v>32</v>
      </c>
      <c r="B21">
        <v>0</v>
      </c>
      <c r="C21" t="s">
        <v>33</v>
      </c>
      <c r="D21">
        <v>0</v>
      </c>
    </row>
    <row r="22" spans="1:5">
      <c r="A22" s="9" t="s">
        <v>34</v>
      </c>
      <c r="B22">
        <v>0</v>
      </c>
      <c r="D22">
        <v>0</v>
      </c>
    </row>
    <row r="23" spans="1:5">
      <c r="A23" s="9" t="s">
        <v>35</v>
      </c>
      <c r="B23">
        <v>3</v>
      </c>
      <c r="D23">
        <v>3</v>
      </c>
    </row>
    <row r="24" spans="1:5">
      <c r="A24" s="9" t="s">
        <v>36</v>
      </c>
      <c r="B24">
        <v>0</v>
      </c>
      <c r="D24">
        <v>3</v>
      </c>
    </row>
    <row r="25" spans="1:5" s="2" customFormat="1">
      <c r="A25" s="11" t="s">
        <v>37</v>
      </c>
    </row>
    <row r="26" spans="1:5">
      <c r="A26" s="9" t="s">
        <v>38</v>
      </c>
      <c r="B26">
        <v>4</v>
      </c>
      <c r="D26">
        <v>3</v>
      </c>
    </row>
    <row r="27" spans="1:5">
      <c r="A27" s="9" t="s">
        <v>39</v>
      </c>
      <c r="B27">
        <v>0</v>
      </c>
      <c r="D27">
        <v>2</v>
      </c>
      <c r="E27" t="s">
        <v>40</v>
      </c>
    </row>
    <row r="28" spans="1:5">
      <c r="A28" s="9" t="s">
        <v>41</v>
      </c>
      <c r="B28">
        <v>3</v>
      </c>
      <c r="D28">
        <v>3</v>
      </c>
    </row>
    <row r="29" spans="1:5">
      <c r="A29" s="9" t="s">
        <v>42</v>
      </c>
      <c r="B29">
        <v>0</v>
      </c>
      <c r="D29">
        <v>0</v>
      </c>
    </row>
    <row r="30" spans="1:5">
      <c r="A30" s="9" t="s">
        <v>43</v>
      </c>
      <c r="B30">
        <v>3</v>
      </c>
      <c r="D30">
        <v>3</v>
      </c>
    </row>
    <row r="31" spans="1:5" s="2" customFormat="1">
      <c r="A31" s="11" t="s">
        <v>44</v>
      </c>
    </row>
    <row r="32" spans="1:5">
      <c r="A32" s="9" t="s">
        <v>45</v>
      </c>
      <c r="B32">
        <v>1</v>
      </c>
      <c r="D32">
        <v>0</v>
      </c>
    </row>
    <row r="33" spans="1:4">
      <c r="A33" s="9" t="s">
        <v>46</v>
      </c>
      <c r="B33">
        <v>1</v>
      </c>
      <c r="D33">
        <v>2</v>
      </c>
    </row>
    <row r="34" spans="1:4">
      <c r="A34" s="9" t="s">
        <v>47</v>
      </c>
      <c r="B34">
        <v>2</v>
      </c>
      <c r="C34" t="s">
        <v>48</v>
      </c>
      <c r="D34">
        <v>3</v>
      </c>
    </row>
    <row r="38" spans="1:4">
      <c r="A38" t="s">
        <v>49</v>
      </c>
    </row>
    <row r="43" spans="1:4">
      <c r="A43" t="s">
        <v>50</v>
      </c>
      <c r="B43">
        <f>(B2+D2)/(4*11*2)</f>
        <v>0.71590909090909094</v>
      </c>
      <c r="C43">
        <f>AVERAGE(B2,D2)</f>
        <v>31.5</v>
      </c>
    </row>
    <row r="44" spans="1:4">
      <c r="A44" s="5" t="s">
        <v>51</v>
      </c>
      <c r="B44">
        <f>(B19+D19)/(2*4*12)</f>
        <v>0.40625</v>
      </c>
      <c r="C44">
        <f>AVERAGE(B19,D19)</f>
        <v>19.5</v>
      </c>
    </row>
    <row r="45" spans="1:4">
      <c r="A45" t="s">
        <v>52</v>
      </c>
      <c r="B45">
        <f>SUM(B43:B44)/2</f>
        <v>0.56107954545454541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12DD-4108-46DA-BDF8-9F68DD06E98E}">
  <sheetPr>
    <tabColor theme="9"/>
  </sheetPr>
  <dimension ref="A1:E45"/>
  <sheetViews>
    <sheetView tabSelected="1" topLeftCell="A29" workbookViewId="0">
      <selection activeCell="C43" sqref="C43:C44"/>
    </sheetView>
  </sheetViews>
  <sheetFormatPr defaultRowHeight="15"/>
  <cols>
    <col min="1" max="1" width="71.140625" customWidth="1"/>
    <col min="2" max="2" width="34.140625" customWidth="1"/>
    <col min="3" max="3" width="20.42578125" customWidth="1"/>
    <col min="4" max="4" width="58.5703125" customWidth="1"/>
    <col min="5" max="5" width="28.28515625" customWidth="1"/>
  </cols>
  <sheetData>
    <row r="1" spans="1:5" s="13" customFormat="1">
      <c r="B1" s="13" t="s">
        <v>0</v>
      </c>
      <c r="C1" s="13" t="s">
        <v>1</v>
      </c>
      <c r="D1" s="13" t="s">
        <v>2</v>
      </c>
      <c r="E1" s="13" t="s">
        <v>1</v>
      </c>
    </row>
    <row r="2" spans="1:5" s="4" customFormat="1">
      <c r="A2" s="4" t="s">
        <v>3</v>
      </c>
      <c r="B2" s="4">
        <f>SUM(B4:B8,B10:B12,B14,B16:B17)</f>
        <v>28</v>
      </c>
      <c r="D2" s="4">
        <f>SUM(D4:D8,D10:D12,D14,D16:D17)</f>
        <v>31</v>
      </c>
    </row>
    <row r="3" spans="1:5" s="2" customFormat="1">
      <c r="A3" s="2" t="s">
        <v>4</v>
      </c>
    </row>
    <row r="4" spans="1:5">
      <c r="A4" t="s">
        <v>5</v>
      </c>
      <c r="B4">
        <v>3</v>
      </c>
      <c r="D4">
        <v>3</v>
      </c>
    </row>
    <row r="5" spans="1:5">
      <c r="A5" s="5" t="s">
        <v>8</v>
      </c>
      <c r="B5">
        <v>4</v>
      </c>
      <c r="D5">
        <v>4</v>
      </c>
    </row>
    <row r="6" spans="1:5">
      <c r="A6" t="s">
        <v>11</v>
      </c>
      <c r="B6">
        <v>2</v>
      </c>
      <c r="D6">
        <v>4</v>
      </c>
    </row>
    <row r="7" spans="1:5">
      <c r="A7" s="1" t="s">
        <v>13</v>
      </c>
      <c r="B7">
        <v>2</v>
      </c>
      <c r="D7">
        <v>4</v>
      </c>
    </row>
    <row r="8" spans="1:5">
      <c r="A8" t="s">
        <v>15</v>
      </c>
      <c r="B8">
        <v>0</v>
      </c>
      <c r="D8">
        <v>0</v>
      </c>
    </row>
    <row r="9" spans="1:5" s="2" customFormat="1">
      <c r="A9" s="3" t="s">
        <v>18</v>
      </c>
    </row>
    <row r="10" spans="1:5">
      <c r="A10" t="s">
        <v>19</v>
      </c>
      <c r="B10">
        <v>2</v>
      </c>
      <c r="D10">
        <v>0</v>
      </c>
    </row>
    <row r="11" spans="1:5">
      <c r="A11" t="s">
        <v>20</v>
      </c>
      <c r="B11">
        <v>2</v>
      </c>
      <c r="D11">
        <v>2</v>
      </c>
    </row>
    <row r="12" spans="1:5">
      <c r="A12" s="1" t="s">
        <v>22</v>
      </c>
      <c r="B12">
        <v>3</v>
      </c>
      <c r="D12">
        <v>4</v>
      </c>
    </row>
    <row r="13" spans="1:5" s="2" customFormat="1">
      <c r="A13" s="3" t="s">
        <v>23</v>
      </c>
    </row>
    <row r="14" spans="1:5">
      <c r="A14" t="s">
        <v>24</v>
      </c>
      <c r="B14">
        <v>2</v>
      </c>
      <c r="D14">
        <v>2</v>
      </c>
    </row>
    <row r="15" spans="1:5" s="2" customFormat="1">
      <c r="A15" s="6" t="s">
        <v>26</v>
      </c>
    </row>
    <row r="16" spans="1:5">
      <c r="A16" t="s">
        <v>27</v>
      </c>
      <c r="B16">
        <v>4</v>
      </c>
      <c r="D16">
        <v>4</v>
      </c>
    </row>
    <row r="17" spans="1:4">
      <c r="A17" t="s">
        <v>28</v>
      </c>
      <c r="B17">
        <v>4</v>
      </c>
      <c r="D17">
        <v>4</v>
      </c>
    </row>
    <row r="18" spans="1:4" s="12" customFormat="1"/>
    <row r="19" spans="1:4" s="4" customFormat="1">
      <c r="A19" s="4" t="s">
        <v>30</v>
      </c>
      <c r="B19" s="4">
        <f>SUM(B21:B24,B26:B30,B32:B34)</f>
        <v>19</v>
      </c>
      <c r="D19" s="4">
        <f>SUM(D21:D24,D26:D30,D32:D34)</f>
        <v>16</v>
      </c>
    </row>
    <row r="20" spans="1:4" s="2" customFormat="1">
      <c r="A20" s="10" t="s">
        <v>31</v>
      </c>
    </row>
    <row r="21" spans="1:4">
      <c r="A21" s="9" t="s">
        <v>32</v>
      </c>
      <c r="B21">
        <v>0</v>
      </c>
      <c r="D21">
        <v>0</v>
      </c>
    </row>
    <row r="22" spans="1:4">
      <c r="A22" s="9" t="s">
        <v>34</v>
      </c>
      <c r="B22">
        <v>1</v>
      </c>
      <c r="D22">
        <v>0</v>
      </c>
    </row>
    <row r="23" spans="1:4">
      <c r="A23" s="9" t="s">
        <v>35</v>
      </c>
      <c r="B23">
        <v>3</v>
      </c>
      <c r="D23">
        <v>3</v>
      </c>
    </row>
    <row r="24" spans="1:4">
      <c r="A24" s="9" t="s">
        <v>36</v>
      </c>
      <c r="B24">
        <v>0</v>
      </c>
      <c r="D24">
        <v>0</v>
      </c>
    </row>
    <row r="25" spans="1:4" s="2" customFormat="1">
      <c r="A25" s="11" t="s">
        <v>37</v>
      </c>
    </row>
    <row r="26" spans="1:4">
      <c r="A26" s="9" t="s">
        <v>38</v>
      </c>
      <c r="B26">
        <v>2</v>
      </c>
      <c r="D26">
        <v>2</v>
      </c>
    </row>
    <row r="27" spans="1:4">
      <c r="A27" s="9" t="s">
        <v>39</v>
      </c>
      <c r="B27">
        <v>3</v>
      </c>
      <c r="D27">
        <v>3</v>
      </c>
    </row>
    <row r="28" spans="1:4">
      <c r="A28" s="9" t="s">
        <v>41</v>
      </c>
      <c r="B28">
        <v>4</v>
      </c>
      <c r="D28">
        <v>4</v>
      </c>
    </row>
    <row r="29" spans="1:4">
      <c r="A29" s="9" t="s">
        <v>42</v>
      </c>
      <c r="B29">
        <v>0</v>
      </c>
      <c r="D29">
        <v>0</v>
      </c>
    </row>
    <row r="30" spans="1:4">
      <c r="A30" s="9" t="s">
        <v>43</v>
      </c>
      <c r="B30">
        <v>1</v>
      </c>
      <c r="D30">
        <v>1</v>
      </c>
    </row>
    <row r="31" spans="1:4" s="2" customFormat="1">
      <c r="A31" s="11" t="s">
        <v>44</v>
      </c>
    </row>
    <row r="32" spans="1:4">
      <c r="A32" s="9" t="s">
        <v>45</v>
      </c>
      <c r="B32">
        <v>2</v>
      </c>
      <c r="D32">
        <v>0</v>
      </c>
    </row>
    <row r="33" spans="1:4">
      <c r="A33" s="9" t="s">
        <v>46</v>
      </c>
      <c r="B33">
        <v>2</v>
      </c>
      <c r="D33">
        <v>2</v>
      </c>
    </row>
    <row r="34" spans="1:4">
      <c r="A34" s="9" t="s">
        <v>47</v>
      </c>
      <c r="B34">
        <v>1</v>
      </c>
      <c r="D34">
        <v>1</v>
      </c>
    </row>
    <row r="43" spans="1:4">
      <c r="A43" t="s">
        <v>50</v>
      </c>
      <c r="B43">
        <f>(B2+D2)/(4*11*2)</f>
        <v>0.67045454545454541</v>
      </c>
      <c r="C43">
        <f>AVERAGE(B2,D2)</f>
        <v>29.5</v>
      </c>
    </row>
    <row r="44" spans="1:4">
      <c r="A44" s="5" t="s">
        <v>51</v>
      </c>
      <c r="B44">
        <f>(B19+D19)/(2*4*12)</f>
        <v>0.36458333333333331</v>
      </c>
      <c r="C44">
        <f>AVERAGE(B19,D19)</f>
        <v>17.5</v>
      </c>
    </row>
    <row r="45" spans="1:4">
      <c r="A45" t="s">
        <v>52</v>
      </c>
      <c r="B45">
        <f>SUM(B43:B44)/2</f>
        <v>0.51751893939393934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5F8D-E8A6-4AA3-9158-47AA731F5022}">
  <sheetPr>
    <tabColor theme="5"/>
  </sheetPr>
  <dimension ref="A1:G34"/>
  <sheetViews>
    <sheetView topLeftCell="B1" workbookViewId="0">
      <selection activeCell="G7" sqref="G7"/>
    </sheetView>
  </sheetViews>
  <sheetFormatPr defaultRowHeight="15"/>
  <cols>
    <col min="1" max="1" width="71.140625" customWidth="1"/>
    <col min="2" max="2" width="45.85546875" customWidth="1"/>
    <col min="3" max="3" width="63.5703125" customWidth="1"/>
    <col min="4" max="4" width="58.5703125" customWidth="1"/>
    <col min="5" max="5" width="28.28515625" customWidth="1"/>
  </cols>
  <sheetData>
    <row r="1" spans="1:7" s="13" customFormat="1">
      <c r="B1" s="13" t="s">
        <v>0</v>
      </c>
      <c r="C1" s="13" t="s">
        <v>112</v>
      </c>
      <c r="D1" s="13" t="s">
        <v>2</v>
      </c>
      <c r="E1" s="13" t="s">
        <v>112</v>
      </c>
    </row>
    <row r="2" spans="1:7" s="4" customFormat="1">
      <c r="A2" s="4" t="s">
        <v>3</v>
      </c>
      <c r="B2" s="4">
        <f>AVERAGE(Baseline_Llama!B2,Baseline_Gemma!B2,Baseline_GPT!B2,Baseline_Deci!B2,Baseline_Mistral!B2)</f>
        <v>29.8</v>
      </c>
      <c r="D2" s="4">
        <f>AVERAGE(Baseline_Llama!D2,Baseline_Gemma!D2,Baseline_GPT!D2,Baseline_Deci!F2,Baseline_Mistral!F2)</f>
        <v>31</v>
      </c>
      <c r="F2" s="4">
        <f>AVERAGE(B2,D2)</f>
        <v>30.4</v>
      </c>
      <c r="G2" s="4">
        <f>AVERAGE(B2,D2)/(11*4)</f>
        <v>0.69090909090909092</v>
      </c>
    </row>
    <row r="3" spans="1:7" s="2" customFormat="1">
      <c r="A3" s="2" t="s">
        <v>4</v>
      </c>
      <c r="B3" s="2">
        <f>SUM(B4:B8)</f>
        <v>13.6</v>
      </c>
      <c r="C3" s="2">
        <f>B3/(COUNT(B4:B8)*4)</f>
        <v>0.67999999999999994</v>
      </c>
      <c r="D3" s="2">
        <f t="shared" ref="C3:D3" si="0">SUM(D4:D8)</f>
        <v>12.000000000000002</v>
      </c>
      <c r="E3" s="2">
        <f>D3/(COUNT(D4:D8)*4)</f>
        <v>0.60000000000000009</v>
      </c>
    </row>
    <row r="4" spans="1:7">
      <c r="A4" t="s">
        <v>5</v>
      </c>
      <c r="B4">
        <f>AVERAGE(Baseline_Llama!B4,Baseline_Gemma!B4,Baseline_GPT!B4,Baseline_Deci!B4,Baseline_Mistral!B4)</f>
        <v>3</v>
      </c>
      <c r="D4">
        <f>AVERAGE(Baseline_Llama!D4,Baseline_Gemma!D4,Baseline_GPT!D4,Baseline_Deci!D4,Baseline_Mistral!D4)</f>
        <v>2.6</v>
      </c>
    </row>
    <row r="5" spans="1:7">
      <c r="A5" s="5" t="s">
        <v>8</v>
      </c>
      <c r="B5">
        <f>AVERAGE(Baseline_Llama!B5,Baseline_Gemma!B5,Baseline_GPT!B5,Baseline_Deci!B5,Baseline_Mistral!B5)</f>
        <v>3</v>
      </c>
      <c r="D5">
        <f>AVERAGE(Baseline_Llama!D5,Baseline_Gemma!D5,Baseline_GPT!D5,Baseline_Deci!D5,Baseline_Mistral!D5)</f>
        <v>3.4</v>
      </c>
    </row>
    <row r="6" spans="1:7">
      <c r="A6" t="s">
        <v>11</v>
      </c>
      <c r="B6">
        <f>AVERAGE(Baseline_Llama!B6,Baseline_Gemma!B6,Baseline_GPT!B6,Baseline_Deci!B6,Baseline_Mistral!B6)</f>
        <v>3.8</v>
      </c>
      <c r="D6">
        <f>AVERAGE(Baseline_Llama!D6,Baseline_Gemma!D6,Baseline_GPT!D6,Baseline_Deci!D6,Baseline_Mistral!D6)</f>
        <v>2.8</v>
      </c>
    </row>
    <row r="7" spans="1:7">
      <c r="A7" s="1" t="s">
        <v>13</v>
      </c>
      <c r="B7">
        <f>AVERAGE(Baseline_Llama!B7,Baseline_Gemma!B7,Baseline_GPT!B7,Baseline_Deci!B7,Baseline_Mistral!B7)</f>
        <v>3.2</v>
      </c>
      <c r="D7">
        <f>AVERAGE(Baseline_Llama!D7,Baseline_Gemma!D7,Baseline_GPT!D7,Baseline_Deci!D7,Baseline_Mistral!D7)</f>
        <v>2.8</v>
      </c>
    </row>
    <row r="8" spans="1:7">
      <c r="A8" t="s">
        <v>15</v>
      </c>
      <c r="B8">
        <f>AVERAGE(Baseline_Llama!B8,Baseline_Gemma!B8,Baseline_GPT!B8,Baseline_Deci!B8,Baseline_Mistral!B8)</f>
        <v>0.6</v>
      </c>
      <c r="D8">
        <f>AVERAGE(Baseline_Llama!D8,Baseline_Gemma!D8,Baseline_GPT!D8,Baseline_Deci!D8,Baseline_Mistral!D8)</f>
        <v>0.4</v>
      </c>
    </row>
    <row r="9" spans="1:7" s="2" customFormat="1">
      <c r="A9" s="3" t="s">
        <v>18</v>
      </c>
      <c r="B9" s="2">
        <f>SUM(B10:B12)</f>
        <v>7</v>
      </c>
      <c r="C9" s="2">
        <f>B9/(COUNT(B10:B12)*4)</f>
        <v>0.58333333333333337</v>
      </c>
      <c r="D9" s="2">
        <f t="shared" ref="C9:D9" si="1">SUM(D10:D12)</f>
        <v>6.8</v>
      </c>
      <c r="E9" s="2">
        <f>D9/(COUNT(D10:D12)*4)</f>
        <v>0.56666666666666665</v>
      </c>
    </row>
    <row r="10" spans="1:7">
      <c r="A10" t="s">
        <v>19</v>
      </c>
      <c r="B10">
        <f>AVERAGE(Baseline_Llama!B10,Baseline_Gemma!B10,Baseline_GPT!B10,Baseline_Deci!B10,Baseline_Mistral!B10)</f>
        <v>2</v>
      </c>
      <c r="D10">
        <f>AVERAGE(Baseline_Llama!D10,Baseline_Gemma!D10,Baseline_GPT!D10,Baseline_Deci!D10,Baseline_Mistral!D10)</f>
        <v>1</v>
      </c>
    </row>
    <row r="11" spans="1:7">
      <c r="A11" t="s">
        <v>20</v>
      </c>
      <c r="B11">
        <f>AVERAGE(Baseline_Llama!B11,Baseline_Gemma!B11,Baseline_GPT!B11,Baseline_Deci!B11,Baseline_Mistral!B11)</f>
        <v>1.6</v>
      </c>
      <c r="D11">
        <f>AVERAGE(Baseline_Llama!D11,Baseline_Gemma!D11,Baseline_GPT!D11,Baseline_Deci!D11,Baseline_Mistral!D11)</f>
        <v>2.4</v>
      </c>
    </row>
    <row r="12" spans="1:7">
      <c r="A12" s="1" t="s">
        <v>22</v>
      </c>
      <c r="B12">
        <f>AVERAGE(Baseline_Llama!B12,Baseline_Gemma!B12,Baseline_GPT!B12,Baseline_Deci!B12,Baseline_Mistral!B12)</f>
        <v>3.4</v>
      </c>
      <c r="D12">
        <f>AVERAGE(Baseline_Llama!D12,Baseline_Gemma!D12,Baseline_GPT!D12,Baseline_Deci!D12,Baseline_Mistral!D12)</f>
        <v>3.4</v>
      </c>
    </row>
    <row r="13" spans="1:7" s="2" customFormat="1">
      <c r="A13" s="3" t="s">
        <v>23</v>
      </c>
      <c r="B13" s="2">
        <f>SUM(B14)</f>
        <v>2.4</v>
      </c>
      <c r="C13" s="2">
        <f>B13/(COUNT(B14)*4)</f>
        <v>0.6</v>
      </c>
      <c r="D13" s="2">
        <f t="shared" ref="C13:D13" si="2">SUM(D14)</f>
        <v>2.8</v>
      </c>
      <c r="E13" s="2">
        <f>D13/(COUNT(D14)*4)</f>
        <v>0.7</v>
      </c>
    </row>
    <row r="14" spans="1:7">
      <c r="A14" t="s">
        <v>24</v>
      </c>
      <c r="B14">
        <f>AVERAGE(Baseline_Llama!B14,Baseline_Gemma!B14,Baseline_GPT!B14,Baseline_Deci!B14,Baseline_Mistral!B14)</f>
        <v>2.4</v>
      </c>
      <c r="D14">
        <f>AVERAGE(Baseline_Llama!D14,Baseline_Gemma!D14,Baseline_GPT!D14,Baseline_Deci!D14,Baseline_Mistral!D14)</f>
        <v>2.8</v>
      </c>
    </row>
    <row r="15" spans="1:7" s="2" customFormat="1">
      <c r="A15" s="6" t="s">
        <v>26</v>
      </c>
      <c r="B15" s="2">
        <f>SUM(B16:B17)</f>
        <v>6.8000000000000007</v>
      </c>
      <c r="C15" s="2">
        <f>B15/(COUNT(B16:B17)*4)</f>
        <v>0.85000000000000009</v>
      </c>
      <c r="D15" s="2">
        <f t="shared" ref="C15:D15" si="3">SUM(D16:D17)</f>
        <v>7.8</v>
      </c>
      <c r="E15" s="2">
        <f>D15/(COUNT(D16:D17)*4)</f>
        <v>0.97499999999999998</v>
      </c>
    </row>
    <row r="16" spans="1:7">
      <c r="A16" t="s">
        <v>27</v>
      </c>
      <c r="B16">
        <f>AVERAGE(Baseline_Llama!B16,Baseline_Gemma!B16,Baseline_GPT!B16,Baseline_Deci!B16,Baseline_Mistral!B16)</f>
        <v>3.6</v>
      </c>
      <c r="D16">
        <f>AVERAGE(Baseline_Llama!D16,Baseline_Gemma!D16,Baseline_GPT!D16,Baseline_Deci!D16,Baseline_Mistral!D16)</f>
        <v>4</v>
      </c>
    </row>
    <row r="17" spans="1:7">
      <c r="A17" t="s">
        <v>28</v>
      </c>
      <c r="B17">
        <f>AVERAGE(Baseline_Llama!B17,Baseline_Gemma!B17,Baseline_GPT!B17,Baseline_Deci!B17,Baseline_Mistral!B17)</f>
        <v>3.2</v>
      </c>
      <c r="D17">
        <f>AVERAGE(Baseline_Llama!D17,Baseline_Gemma!D17,Baseline_GPT!D17,Baseline_Deci!D17,Baseline_Mistral!D17)</f>
        <v>3.8</v>
      </c>
    </row>
    <row r="18" spans="1:7" s="12" customFormat="1"/>
    <row r="19" spans="1:7" s="4" customFormat="1">
      <c r="A19" s="4" t="s">
        <v>30</v>
      </c>
      <c r="B19" s="4">
        <f>AVERAGE(Baseline_Llama!B19,Baseline_Gemma!B19,Baseline_GPT!B19,Baseline_Deci!D19,Baseline_Mistral!D19)</f>
        <v>17.2</v>
      </c>
      <c r="D19" s="4">
        <f>AVERAGE(Baseline_Llama!D19,Baseline_Gemma!D19,Baseline_GPT!D19,Baseline_Deci!F19,Baseline_Mistral!F19)</f>
        <v>18.333333333333332</v>
      </c>
      <c r="F19" s="4">
        <f>AVERAGE(B19,D19)</f>
        <v>17.766666666666666</v>
      </c>
      <c r="G19" s="4">
        <f>AVERAGE(B19,D19)/(12*4)</f>
        <v>0.37013888888888885</v>
      </c>
    </row>
    <row r="20" spans="1:7" s="2" customFormat="1">
      <c r="A20" s="10" t="s">
        <v>31</v>
      </c>
      <c r="B20" s="2">
        <f>SUM(B21:B24)</f>
        <v>4.4000000000000004</v>
      </c>
      <c r="C20" s="2">
        <f>B20/(COUNT(B21:B24)*4)</f>
        <v>0.27500000000000002</v>
      </c>
      <c r="D20" s="2">
        <f t="shared" ref="C20:D20" si="4">SUM(D21:D24)</f>
        <v>3.6</v>
      </c>
      <c r="E20" s="2">
        <f>D20/(COUNT(D21:D24)*4)</f>
        <v>0.22500000000000001</v>
      </c>
    </row>
    <row r="21" spans="1:7">
      <c r="A21" s="9" t="s">
        <v>32</v>
      </c>
      <c r="B21">
        <f>AVERAGE(Baseline_Llama!B21,Baseline_Gemma!B21,Baseline_GPT!B21,Baseline_Deci!B21,Baseline_Mistral!B21)</f>
        <v>0.4</v>
      </c>
      <c r="D21">
        <f>AVERAGE(Baseline_Llama!D21,Baseline_Gemma!D21,Baseline_GPT!D21,Baseline_Deci!D21,Baseline_Mistral!D21)</f>
        <v>0</v>
      </c>
    </row>
    <row r="22" spans="1:7">
      <c r="A22" s="9" t="s">
        <v>34</v>
      </c>
      <c r="B22">
        <f>AVERAGE(Baseline_Llama!B22,Baseline_Gemma!B22,Baseline_GPT!B22,Baseline_Deci!B22,Baseline_Mistral!B22)</f>
        <v>0</v>
      </c>
      <c r="D22">
        <f>AVERAGE(Baseline_Llama!D22,Baseline_Gemma!D22,Baseline_GPT!D22,Baseline_Deci!D22,Baseline_Mistral!D22)</f>
        <v>0</v>
      </c>
    </row>
    <row r="23" spans="1:7">
      <c r="A23" s="9" t="s">
        <v>35</v>
      </c>
      <c r="B23">
        <f>AVERAGE(Baseline_Llama!B23,Baseline_Gemma!B23,Baseline_GPT!B23,Baseline_Deci!B23,Baseline_Mistral!B23)</f>
        <v>3</v>
      </c>
      <c r="D23">
        <f>AVERAGE(Baseline_Llama!D23,Baseline_Gemma!D23,Baseline_GPT!D23,Baseline_Deci!D23,Baseline_Mistral!D23)</f>
        <v>2.6</v>
      </c>
    </row>
    <row r="24" spans="1:7">
      <c r="A24" s="9" t="s">
        <v>36</v>
      </c>
      <c r="B24">
        <f>AVERAGE(Baseline_Llama!B24,Baseline_Gemma!B24,Baseline_GPT!B24,Baseline_Deci!B24,Baseline_Mistral!B24)</f>
        <v>1</v>
      </c>
      <c r="D24">
        <f>AVERAGE(Baseline_Llama!D24,Baseline_Gemma!D24,Baseline_GPT!D24,Baseline_Deci!D24,Baseline_Mistral!D24)</f>
        <v>1</v>
      </c>
    </row>
    <row r="25" spans="1:7" s="2" customFormat="1">
      <c r="A25" s="11" t="s">
        <v>37</v>
      </c>
      <c r="B25" s="2">
        <f>SUM(B26:B30)</f>
        <v>12.4</v>
      </c>
      <c r="C25" s="2">
        <f>B25/(COUNT(B26:B30)*4)</f>
        <v>0.62</v>
      </c>
      <c r="D25" s="2">
        <f t="shared" ref="C25:D25" si="5">SUM(D26:D30)</f>
        <v>10.6</v>
      </c>
      <c r="E25" s="2">
        <f>D25/(COUNT(D26:D30)*4)</f>
        <v>0.53</v>
      </c>
    </row>
    <row r="26" spans="1:7">
      <c r="A26" s="9" t="s">
        <v>38</v>
      </c>
      <c r="B26">
        <f>AVERAGE(Baseline_Llama!B26,Baseline_Gemma!B26,Baseline_GPT!B26,Baseline_Deci!B26,Baseline_Mistral!B26)</f>
        <v>3.4</v>
      </c>
      <c r="D26">
        <f>AVERAGE(Baseline_Llama!D26,Baseline_Gemma!D26,Baseline_GPT!D26,Baseline_Deci!D26,Baseline_Mistral!D26)</f>
        <v>2.8</v>
      </c>
    </row>
    <row r="27" spans="1:7">
      <c r="A27" s="9" t="s">
        <v>39</v>
      </c>
      <c r="B27">
        <f>AVERAGE(Baseline_Llama!B27,Baseline_Gemma!B27,Baseline_GPT!B27,Baseline_Deci!B27,Baseline_Mistral!B27)</f>
        <v>2</v>
      </c>
      <c r="D27">
        <f>AVERAGE(Baseline_Llama!D27,Baseline_Gemma!D27,Baseline_GPT!D27,Baseline_Deci!D27,Baseline_Mistral!D27)</f>
        <v>2</v>
      </c>
    </row>
    <row r="28" spans="1:7">
      <c r="A28" s="9" t="s">
        <v>41</v>
      </c>
      <c r="B28">
        <f>AVERAGE(Baseline_Llama!B28,Baseline_Gemma!B28,Baseline_GPT!B28,Baseline_Deci!B28,Baseline_Mistral!B28)</f>
        <v>3.6</v>
      </c>
      <c r="D28">
        <f>AVERAGE(Baseline_Llama!D28,Baseline_Gemma!D28,Baseline_GPT!D28,Baseline_Deci!D28,Baseline_Mistral!D28)</f>
        <v>3</v>
      </c>
    </row>
    <row r="29" spans="1:7">
      <c r="A29" s="9" t="s">
        <v>42</v>
      </c>
      <c r="B29">
        <f>AVERAGE(Baseline_Llama!B29,Baseline_Gemma!B29,Baseline_GPT!B29,Baseline_Deci!B29,Baseline_Mistral!B29)</f>
        <v>0.4</v>
      </c>
      <c r="D29">
        <f>AVERAGE(Baseline_Llama!D29,Baseline_Gemma!D29,Baseline_GPT!D29,Baseline_Deci!D29,Baseline_Mistral!D29)</f>
        <v>0</v>
      </c>
    </row>
    <row r="30" spans="1:7">
      <c r="A30" s="9" t="s">
        <v>43</v>
      </c>
      <c r="B30">
        <f>AVERAGE(Baseline_Llama!B30,Baseline_Gemma!B30,Baseline_GPT!B30,Baseline_Deci!B30,Baseline_Mistral!B30)</f>
        <v>3</v>
      </c>
      <c r="D30">
        <f>AVERAGE(Baseline_Llama!D30,Baseline_Gemma!D30,Baseline_GPT!D30,Baseline_Deci!D30,Baseline_Mistral!D30)</f>
        <v>2.8</v>
      </c>
    </row>
    <row r="31" spans="1:7" s="2" customFormat="1">
      <c r="A31" s="11" t="s">
        <v>44</v>
      </c>
      <c r="B31" s="2">
        <f>SUM(B32:B34)</f>
        <v>3.6</v>
      </c>
      <c r="C31" s="2">
        <f>B31/(COUNT(B32:B34)*4)</f>
        <v>0.3</v>
      </c>
      <c r="D31" s="2">
        <f t="shared" ref="C31:D31" si="6">SUM(D32:D34)</f>
        <v>2.8</v>
      </c>
      <c r="E31" s="2">
        <f>D31/(COUNT(D32:D34)*4)</f>
        <v>0.23333333333333331</v>
      </c>
    </row>
    <row r="32" spans="1:7">
      <c r="A32" s="9" t="s">
        <v>45</v>
      </c>
      <c r="B32">
        <f>AVERAGE(Baseline_Llama!B32,Baseline_Gemma!B32,Baseline_GPT!B32,Baseline_Deci!B32,Baseline_Mistral!B32)</f>
        <v>0.8</v>
      </c>
      <c r="D32">
        <f>AVERAGE(Baseline_Llama!D32,Baseline_Gemma!D32,Baseline_GPT!D32,Baseline_Deci!D32,Baseline_Mistral!D32)</f>
        <v>0.4</v>
      </c>
    </row>
    <row r="33" spans="1:4">
      <c r="A33" s="9" t="s">
        <v>46</v>
      </c>
      <c r="B33">
        <f>AVERAGE(Baseline_Llama!B33,Baseline_Gemma!B33,Baseline_GPT!B33,Baseline_Deci!B33,Baseline_Mistral!B33)</f>
        <v>1.4</v>
      </c>
      <c r="D33">
        <f>AVERAGE(Baseline_Llama!D33,Baseline_Gemma!D33,Baseline_GPT!D33,Baseline_Deci!D33,Baseline_Mistral!D33)</f>
        <v>1</v>
      </c>
    </row>
    <row r="34" spans="1:4">
      <c r="A34" s="9" t="s">
        <v>47</v>
      </c>
      <c r="B34">
        <f>AVERAGE(Baseline_Llama!B34,Baseline_Gemma!B34,Baseline_GPT!B34,Baseline_Deci!B34,Baseline_Mistral!B34)</f>
        <v>1.4</v>
      </c>
      <c r="D34">
        <f>AVERAGE(Baseline_Llama!D34,Baseline_Gemma!D34,Baseline_GPT!D34,Baseline_Deci!D34,Baseline_Mistral!D34)</f>
        <v>1.4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14D5-4F85-4927-91C2-C54B9FB3E976}">
  <sheetPr>
    <tabColor theme="5"/>
  </sheetPr>
  <dimension ref="A1:G172"/>
  <sheetViews>
    <sheetView topLeftCell="C1" workbookViewId="0">
      <selection activeCell="G20" sqref="G20"/>
    </sheetView>
  </sheetViews>
  <sheetFormatPr defaultRowHeight="15"/>
  <cols>
    <col min="1" max="1" width="71.140625" customWidth="1"/>
    <col min="2" max="2" width="45.85546875" customWidth="1"/>
    <col min="3" max="3" width="63.5703125" customWidth="1"/>
    <col min="4" max="4" width="58.5703125" customWidth="1"/>
    <col min="5" max="5" width="28.28515625" customWidth="1"/>
  </cols>
  <sheetData>
    <row r="1" spans="1:7" s="13" customFormat="1">
      <c r="B1" s="13" t="s">
        <v>0</v>
      </c>
      <c r="C1" s="13" t="s">
        <v>112</v>
      </c>
      <c r="D1" s="13" t="s">
        <v>2</v>
      </c>
      <c r="E1" s="13" t="s">
        <v>112</v>
      </c>
    </row>
    <row r="2" spans="1:7" s="4" customFormat="1">
      <c r="A2" s="4" t="s">
        <v>3</v>
      </c>
      <c r="B2" s="4">
        <f>AVERAGE(RAG_Llama!B2,RAG_Gemma!B2,RAG_GPT!B2,RAG_Deci!B2,RAG_Mistral!B2)</f>
        <v>25.8</v>
      </c>
      <c r="D2" s="4">
        <f>AVERAGE(RAG_Llama!D2,RAG_Gemma!D2,RAG_GPT!D2,RAG_Deci!F2,RAG_Mistral!F2)</f>
        <v>26.333333333333332</v>
      </c>
      <c r="F2" s="4">
        <f>AVERAGE(B2,D2)</f>
        <v>26.066666666666666</v>
      </c>
      <c r="G2" s="4">
        <f>AVERAGE(B2,D2)/(11*4)</f>
        <v>0.59242424242424241</v>
      </c>
    </row>
    <row r="3" spans="1:7" s="2" customFormat="1">
      <c r="A3" s="2" t="s">
        <v>4</v>
      </c>
      <c r="B3" s="2">
        <f>SUM(B4:B8)</f>
        <v>10.75</v>
      </c>
      <c r="C3" s="2">
        <f>B3/(COUNT(B4:B8)*4)</f>
        <v>0.53749999999999998</v>
      </c>
      <c r="D3" s="2">
        <f t="shared" ref="D3" si="0">SUM(D4:D8)</f>
        <v>9.2000000000000011</v>
      </c>
      <c r="E3" s="2">
        <f>D3/(COUNT(D4:D8)*4)</f>
        <v>0.46000000000000008</v>
      </c>
    </row>
    <row r="4" spans="1:7">
      <c r="A4" t="s">
        <v>5</v>
      </c>
      <c r="B4">
        <f>AVERAGE(RAG_Llama!B4,RAG_Gemma!B4,RAG_GPT!B4,RAG_Mistral!B4)</f>
        <v>2.5</v>
      </c>
      <c r="D4">
        <f>AVERAGE(RAG_Llama!D4,RAG_Gemma!D4,RAG_GPT!D4,RAG_Deci!D4,RAG_Mistral!D4)</f>
        <v>2.2000000000000002</v>
      </c>
    </row>
    <row r="5" spans="1:7">
      <c r="A5" s="5" t="s">
        <v>8</v>
      </c>
      <c r="B5">
        <f>AVERAGE(RAG_Llama!B5,RAG_Gemma!B5,RAG_GPT!B5,RAG_Mistral!B5)</f>
        <v>3</v>
      </c>
      <c r="D5">
        <f>AVERAGE(RAG_Llama!D5,RAG_Gemma!D5,RAG_GPT!D5,RAG_Deci!D5,RAG_Mistral!D5)</f>
        <v>2.2000000000000002</v>
      </c>
    </row>
    <row r="6" spans="1:7">
      <c r="A6" t="s">
        <v>11</v>
      </c>
      <c r="B6">
        <f>AVERAGE(RAG_Llama!B6,RAG_Gemma!B6,RAG_GPT!B6,RAG_Mistral!B6)</f>
        <v>2</v>
      </c>
      <c r="D6">
        <f>AVERAGE(RAG_Llama!D6,RAG_Gemma!D6,RAG_GPT!D6,RAG_Deci!D6,RAG_Mistral!D6)</f>
        <v>2</v>
      </c>
    </row>
    <row r="7" spans="1:7">
      <c r="A7" s="1" t="s">
        <v>13</v>
      </c>
      <c r="B7">
        <f>AVERAGE(RAG_Llama!B7,RAG_Gemma!B7,RAG_GPT!B7,RAG_Mistral!B7)</f>
        <v>1.75</v>
      </c>
      <c r="D7">
        <f>AVERAGE(RAG_Llama!D7,RAG_Gemma!D7,RAG_GPT!D7,RAG_Deci!D7,RAG_Mistral!D7)</f>
        <v>2</v>
      </c>
    </row>
    <row r="8" spans="1:7">
      <c r="A8" t="s">
        <v>15</v>
      </c>
      <c r="B8">
        <f>AVERAGE(RAG_Llama!B8,RAG_Gemma!B8,RAG_GPT!B8,RAG_Mistral!B8)</f>
        <v>1.5</v>
      </c>
      <c r="D8">
        <f>AVERAGE(RAG_Llama!D8,RAG_Gemma!D8,RAG_GPT!D8,RAG_Deci!D8,RAG_Mistral!D8)</f>
        <v>0.8</v>
      </c>
    </row>
    <row r="9" spans="1:7" s="2" customFormat="1">
      <c r="A9" s="3" t="s">
        <v>18</v>
      </c>
      <c r="B9" s="2">
        <f>SUM(B10:B12)</f>
        <v>6.5</v>
      </c>
      <c r="C9" s="2">
        <f>B9/(COUNT(B10:B12)*4)</f>
        <v>0.54166666666666663</v>
      </c>
      <c r="D9" s="2">
        <f t="shared" ref="D9" si="1">SUM(D10:D12)</f>
        <v>6.25</v>
      </c>
      <c r="E9" s="2">
        <f>D9/(COUNT(D10:D12)*4)</f>
        <v>0.52083333333333337</v>
      </c>
    </row>
    <row r="10" spans="1:7">
      <c r="A10" t="s">
        <v>19</v>
      </c>
      <c r="B10">
        <f>AVERAGE(RAG_Llama!B10,RAG_Gemma!B10,RAG_GPT!B10,RAG_Mistral!B10)</f>
        <v>2.25</v>
      </c>
      <c r="D10">
        <f>AVERAGE(RAG_Llama!D10,RAG_Gemma!D10,RAG_GPT!D10, RAG_Mistral!D10)</f>
        <v>1.25</v>
      </c>
    </row>
    <row r="11" spans="1:7">
      <c r="A11" t="s">
        <v>20</v>
      </c>
      <c r="B11">
        <f>AVERAGE(RAG_Llama!B11,RAG_Gemma!B11,RAG_GPT!B11,RAG_Mistral!B11)</f>
        <v>2</v>
      </c>
      <c r="D11">
        <f>AVERAGE(RAG_Llama!D11,RAG_Gemma!D11,RAG_GPT!D11, RAG_Mistral!D11)</f>
        <v>2</v>
      </c>
    </row>
    <row r="12" spans="1:7">
      <c r="A12" s="1" t="s">
        <v>22</v>
      </c>
      <c r="B12">
        <f>AVERAGE(RAG_Llama!B12,RAG_Gemma!B12,RAG_GPT!B12,RAG_Mistral!B12)</f>
        <v>2.25</v>
      </c>
      <c r="D12">
        <f>AVERAGE(RAG_Llama!D12,RAG_Gemma!D12,RAG_GPT!D12, RAG_Mistral!D12)</f>
        <v>3</v>
      </c>
    </row>
    <row r="13" spans="1:7" s="2" customFormat="1">
      <c r="A13" s="3" t="s">
        <v>23</v>
      </c>
      <c r="B13" s="2">
        <f>SUM(B14)</f>
        <v>2.75</v>
      </c>
      <c r="C13" s="2">
        <f>B13/(COUNT(B14)*4)</f>
        <v>0.6875</v>
      </c>
      <c r="D13" s="2">
        <f t="shared" ref="D13" si="2">SUM(D14)</f>
        <v>2.5</v>
      </c>
      <c r="E13" s="2">
        <f>D13/(COUNT(D14)*4)</f>
        <v>0.625</v>
      </c>
    </row>
    <row r="14" spans="1:7">
      <c r="A14" t="s">
        <v>24</v>
      </c>
      <c r="B14">
        <f>AVERAGE(RAG_Llama!B14,RAG_Gemma!B14,RAG_GPT!B14,RAG_Mistral!B14)</f>
        <v>2.75</v>
      </c>
      <c r="D14">
        <f>AVERAGE(RAG_Llama!D14,RAG_Gemma!D14,RAG_GPT!D14, RAG_Mistral!D14)</f>
        <v>2.5</v>
      </c>
    </row>
    <row r="15" spans="1:7" s="2" customFormat="1">
      <c r="A15" s="6" t="s">
        <v>26</v>
      </c>
      <c r="B15" s="2">
        <f>SUM(B16:B17)</f>
        <v>7.5</v>
      </c>
      <c r="C15" s="2">
        <f>B15/(COUNT(B16:B17)*4)</f>
        <v>0.9375</v>
      </c>
      <c r="D15" s="2">
        <f t="shared" ref="D15" si="3">SUM(D16:D17)</f>
        <v>7.5</v>
      </c>
      <c r="E15" s="2">
        <f>D15/(COUNT(D16:D17)*4)</f>
        <v>0.9375</v>
      </c>
    </row>
    <row r="16" spans="1:7">
      <c r="A16" t="s">
        <v>27</v>
      </c>
      <c r="B16">
        <f>AVERAGE(RAG_Llama!B16,RAG_Gemma!B16,RAG_GPT!B16, RAG_Mistral!B16)</f>
        <v>3.75</v>
      </c>
      <c r="D16">
        <f>AVERAGE(RAG_Llama!D16,RAG_Gemma!D16,RAG_GPT!D16, RAG_Mistral!D16)</f>
        <v>3.75</v>
      </c>
    </row>
    <row r="17" spans="1:7">
      <c r="A17" t="s">
        <v>28</v>
      </c>
      <c r="B17">
        <f>AVERAGE(RAG_Llama!B17,RAG_Gemma!B17,RAG_GPT!B17, RAG_Mistral!B17)</f>
        <v>3.75</v>
      </c>
      <c r="D17">
        <f>AVERAGE(RAG_Llama!D17,RAG_Gemma!D17,RAG_GPT!D17, RAG_Mistral!D17)</f>
        <v>3.75</v>
      </c>
    </row>
    <row r="18" spans="1:7" s="12" customFormat="1"/>
    <row r="19" spans="1:7" s="4" customFormat="1">
      <c r="A19" s="4" t="s">
        <v>30</v>
      </c>
      <c r="B19" s="4">
        <f>AVERAGE(RAG_Llama!B19,RAG_Gemma!B19,RAG_GPT!B19, RAG_Mistral!D19)</f>
        <v>24.25</v>
      </c>
      <c r="D19" s="4">
        <f>AVERAGE(RAG_Llama!D19,RAG_Gemma!D19,RAG_GPT!D19, RAG_Mistral!F19)</f>
        <v>22.666666666666668</v>
      </c>
      <c r="F19" s="4">
        <f>AVERAGE(B19,D19)</f>
        <v>23.458333333333336</v>
      </c>
      <c r="G19" s="4">
        <f>AVERAGE(B19,D19)/(12*4)</f>
        <v>0.48871527777777785</v>
      </c>
    </row>
    <row r="20" spans="1:7" s="2" customFormat="1">
      <c r="A20" s="10" t="s">
        <v>31</v>
      </c>
      <c r="B20" s="2">
        <f>SUM(B21:B24)</f>
        <v>7.5</v>
      </c>
      <c r="C20" s="2">
        <f>B20/(COUNT(B21:B24)*4)</f>
        <v>0.46875</v>
      </c>
      <c r="D20" s="2">
        <f t="shared" ref="D20" si="4">SUM(D21:D24)</f>
        <v>6.25</v>
      </c>
      <c r="E20" s="2">
        <f>D20/(COUNT(D21:D24)*4)</f>
        <v>0.390625</v>
      </c>
    </row>
    <row r="21" spans="1:7">
      <c r="A21" s="9" t="s">
        <v>32</v>
      </c>
      <c r="B21">
        <f>AVERAGE(RAG_Llama!B21,RAG_Gemma!B21,RAG_GPT!B21, RAG_Mistral!B21)</f>
        <v>1.5</v>
      </c>
      <c r="D21">
        <f>AVERAGE(RAG_Llama!D21,RAG_Gemma!D21,RAG_GPT!D21, RAG_Mistral!D21)</f>
        <v>1</v>
      </c>
    </row>
    <row r="22" spans="1:7">
      <c r="A22" s="9" t="s">
        <v>34</v>
      </c>
      <c r="B22">
        <f>AVERAGE(RAG_Llama!B22,RAG_Gemma!B22,RAG_GPT!B22, RAG_Mistral!B22)</f>
        <v>1.75</v>
      </c>
      <c r="D22">
        <f>AVERAGE(RAG_Llama!D22,RAG_Gemma!D22,RAG_GPT!D22, RAG_Mistral!D22)</f>
        <v>0.75</v>
      </c>
    </row>
    <row r="23" spans="1:7">
      <c r="A23" s="9" t="s">
        <v>35</v>
      </c>
      <c r="B23">
        <f>AVERAGE(RAG_Llama!B23,RAG_Gemma!B23,RAG_GPT!B23, RAG_Mistral!B23)</f>
        <v>2.75</v>
      </c>
      <c r="D23">
        <f>AVERAGE(RAG_Llama!D23,RAG_Gemma!D23,RAG_GPT!D23, RAG_Mistral!D23)</f>
        <v>2.75</v>
      </c>
    </row>
    <row r="24" spans="1:7">
      <c r="A24" s="9" t="s">
        <v>36</v>
      </c>
      <c r="B24">
        <f>AVERAGE(RAG_Llama!B24,RAG_Gemma!B24,RAG_GPT!B24, RAG_Mistral!B24)</f>
        <v>1.5</v>
      </c>
      <c r="D24">
        <f>AVERAGE(RAG_Llama!D24,RAG_Gemma!D24,RAG_GPT!D24, RAG_Mistral!D24)</f>
        <v>1.75</v>
      </c>
    </row>
    <row r="25" spans="1:7" s="2" customFormat="1">
      <c r="A25" s="11" t="s">
        <v>37</v>
      </c>
      <c r="B25" s="2">
        <f>SUM(B26:B30)</f>
        <v>12.4</v>
      </c>
      <c r="C25" s="2">
        <f>B25/(COUNT(B26:B30)*4)</f>
        <v>0.62</v>
      </c>
      <c r="D25" s="2">
        <f t="shared" ref="D25" si="5">SUM(D26:D30)</f>
        <v>11.25</v>
      </c>
      <c r="E25" s="2">
        <f>D25/(COUNT(D26:D30)*4)</f>
        <v>0.5625</v>
      </c>
    </row>
    <row r="26" spans="1:7">
      <c r="A26" s="9" t="s">
        <v>38</v>
      </c>
      <c r="B26">
        <f>AVERAGE(RAG_Llama!B26,RAG_Gemma!B26,RAG_GPT!B26,RAG_Deci!B26,RAG_Mistral!B26)</f>
        <v>3.2</v>
      </c>
      <c r="D26">
        <f>AVERAGE(RAG_Llama!D26,RAG_Gemma!D26,RAG_GPT!D26, RAG_Mistral!D26)</f>
        <v>2.75</v>
      </c>
    </row>
    <row r="27" spans="1:7">
      <c r="A27" s="9" t="s">
        <v>39</v>
      </c>
      <c r="B27">
        <f>AVERAGE(RAG_Llama!B27,RAG_Gemma!B27,RAG_GPT!B27,RAG_Deci!B27,RAG_Mistral!B27)</f>
        <v>3</v>
      </c>
      <c r="D27">
        <f>AVERAGE(RAG_Llama!D27,RAG_Gemma!D27,RAG_GPT!D27, RAG_Mistral!D27)</f>
        <v>2.75</v>
      </c>
    </row>
    <row r="28" spans="1:7">
      <c r="A28" s="9" t="s">
        <v>41</v>
      </c>
      <c r="B28">
        <f>AVERAGE(RAG_Llama!B28,RAG_Gemma!B28,RAG_GPT!B28,RAG_Deci!B28,RAG_Mistral!B28)</f>
        <v>3.4</v>
      </c>
      <c r="D28">
        <f>AVERAGE(RAG_Llama!D28,RAG_Gemma!D28,RAG_GPT!D28, RAG_Mistral!D28)</f>
        <v>3.25</v>
      </c>
    </row>
    <row r="29" spans="1:7">
      <c r="A29" s="9" t="s">
        <v>42</v>
      </c>
      <c r="B29">
        <f>AVERAGE(RAG_Llama!B29,RAG_Gemma!B29,RAG_GPT!B29,RAG_Deci!B29,RAG_Mistral!B29)</f>
        <v>1.4</v>
      </c>
      <c r="D29">
        <f>AVERAGE(RAG_Llama!D29,RAG_Gemma!D29,RAG_GPT!D29, RAG_Mistral!D29)</f>
        <v>1</v>
      </c>
    </row>
    <row r="30" spans="1:7">
      <c r="A30" s="9" t="s">
        <v>43</v>
      </c>
      <c r="B30">
        <f>AVERAGE(RAG_Llama!B30,RAG_Gemma!B30,RAG_GPT!B30,RAG_Deci!B30,RAG_Mistral!B30)</f>
        <v>1.4</v>
      </c>
      <c r="D30">
        <f>AVERAGE(RAG_Llama!D30,RAG_Gemma!D30,RAG_GPT!D30, RAG_Mistral!D30)</f>
        <v>1.5</v>
      </c>
    </row>
    <row r="31" spans="1:7" s="2" customFormat="1">
      <c r="A31" s="11" t="s">
        <v>44</v>
      </c>
      <c r="B31" s="2">
        <f>SUM(B32:B34)</f>
        <v>3.6</v>
      </c>
      <c r="C31" s="2">
        <f>B31/(COUNT(B32:B34)*4)</f>
        <v>0.3</v>
      </c>
      <c r="D31" s="2">
        <f t="shared" ref="D31" si="6">SUM(D32:D34)</f>
        <v>3.5</v>
      </c>
      <c r="E31" s="2">
        <f>D31/(COUNT(D32:D34)*4)</f>
        <v>0.29166666666666669</v>
      </c>
    </row>
    <row r="32" spans="1:7">
      <c r="A32" s="9" t="s">
        <v>45</v>
      </c>
      <c r="B32">
        <f>AVERAGE(RAG_Llama!B32,RAG_Gemma!B32,RAG_GPT!B32,RAG_Deci!B32,RAG_Mistral!B32)</f>
        <v>1.6</v>
      </c>
      <c r="D32">
        <f>AVERAGE(RAG_Llama!D32,RAG_Gemma!D32,RAG_GPT!D32, RAG_Mistral!D32)</f>
        <v>1.25</v>
      </c>
    </row>
    <row r="33" spans="1:4">
      <c r="A33" s="9" t="s">
        <v>46</v>
      </c>
      <c r="B33">
        <f>AVERAGE(RAG_Llama!B33,RAG_Gemma!B33,RAG_GPT!B33,RAG_Deci!B33,RAG_Mistral!B33)</f>
        <v>1.4</v>
      </c>
      <c r="D33">
        <f>AVERAGE(RAG_Llama!D33,RAG_Gemma!D33,RAG_GPT!D33, RAG_Mistral!D33)</f>
        <v>1.5</v>
      </c>
    </row>
    <row r="34" spans="1:4">
      <c r="A34" s="9" t="s">
        <v>47</v>
      </c>
      <c r="B34">
        <f>AVERAGE(RAG_Llama!B34,RAG_Gemma!B34,RAG_GPT!B34,RAG_Deci!B34,RAG_Mistral!B34)</f>
        <v>0.6</v>
      </c>
      <c r="D34">
        <f>AVERAGE(RAG_Llama!D34,RAG_Gemma!D34,RAG_GPT!D34, RAG_Mistral!D34)</f>
        <v>0.75</v>
      </c>
    </row>
    <row r="43" spans="1:4">
      <c r="A43">
        <f>12*4</f>
        <v>48</v>
      </c>
    </row>
    <row r="172" spans="2:2">
      <c r="B172" t="s">
        <v>113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5971-1491-49A1-B9E2-3DDC056A7606}">
  <sheetPr>
    <tabColor theme="8"/>
  </sheetPr>
  <dimension ref="A1:E13"/>
  <sheetViews>
    <sheetView workbookViewId="0">
      <selection activeCell="D25" sqref="D25:E26"/>
    </sheetView>
  </sheetViews>
  <sheetFormatPr defaultRowHeight="15"/>
  <cols>
    <col min="2" max="2" width="42.7109375" customWidth="1"/>
    <col min="3" max="3" width="34" customWidth="1"/>
    <col min="4" max="4" width="36.7109375" customWidth="1"/>
    <col min="5" max="5" width="33" customWidth="1"/>
  </cols>
  <sheetData>
    <row r="1" spans="1:5">
      <c r="B1" s="14" t="s">
        <v>0</v>
      </c>
      <c r="C1" s="15" t="s">
        <v>2</v>
      </c>
      <c r="D1" s="16" t="s">
        <v>0</v>
      </c>
      <c r="E1" s="17" t="s">
        <v>2</v>
      </c>
    </row>
    <row r="2" spans="1:5">
      <c r="A2" t="s">
        <v>83</v>
      </c>
      <c r="B2" s="18" t="s">
        <v>114</v>
      </c>
      <c r="C2" s="18" t="s">
        <v>114</v>
      </c>
      <c r="D2" s="19" t="s">
        <v>115</v>
      </c>
      <c r="E2" s="19" t="s">
        <v>115</v>
      </c>
    </row>
    <row r="3" spans="1:5">
      <c r="A3" t="s">
        <v>116</v>
      </c>
      <c r="B3" s="18">
        <f>AVERAGE(Baseline_Llama!B2, Baseline_Gemma!B2, Baseline_GPT!B2,  Baseline_Mistral!B2)</f>
        <v>29</v>
      </c>
      <c r="C3" s="18">
        <f>AVERAGE(Baseline_Llama!D2,Baseline_Gemma!D2,Baseline_GPT!D2,Baseline_Mistral!D2)</f>
        <v>30.75</v>
      </c>
      <c r="D3" s="19">
        <f>AVERAGE(RAG_Llama!B2, RAG_Gemma!B2, RAG_GPT!B2,  RAG_Mistral!B2)</f>
        <v>27.5</v>
      </c>
      <c r="E3" s="19">
        <f>AVERAGE(RAG_Llama!D2,RAG_Gemma!D2,RAG_GPT!D2,RAG_Deci!D2,RAG_Mistral!D2)</f>
        <v>22.8</v>
      </c>
    </row>
    <row r="4" spans="1:5">
      <c r="A4" t="s">
        <v>117</v>
      </c>
      <c r="B4" s="18">
        <f>AVERAGE(Baseline_Llama!B2, Baseline_Gemma!B2,Baseline_Mistral!B2)</f>
        <v>29</v>
      </c>
      <c r="C4" s="18">
        <f>AVERAGE(Baseline_Llama!D2, Baseline_Gemma!D2,Baseline_Mistral!D2)</f>
        <v>31.333333333333332</v>
      </c>
      <c r="D4" s="19">
        <f>AVERAGE(RAG_Llama!B2, RAG_Gemma!B2,  RAG_Mistral!B2)</f>
        <v>26.333333333333332</v>
      </c>
      <c r="E4" s="19">
        <f>AVERAGE(RAG_Llama!D2, RAG_Gemma!D2,RAG_Deci!D2,RAG_Mistral!D2)</f>
        <v>20.5</v>
      </c>
    </row>
    <row r="5" spans="1:5">
      <c r="A5" t="s">
        <v>118</v>
      </c>
      <c r="B5" s="18">
        <f>AVERAGE(Baseline_GPT!B2)</f>
        <v>29</v>
      </c>
      <c r="C5" s="18">
        <f>AVERAGE(Baseline_GPT!D2)</f>
        <v>29</v>
      </c>
      <c r="D5" s="19">
        <f>AVERAGE(RAG_GPT!B2)</f>
        <v>31</v>
      </c>
      <c r="E5" s="19">
        <f>AVERAGE(RAG_GPT!D2)</f>
        <v>32</v>
      </c>
    </row>
    <row r="6" spans="1:5">
      <c r="A6" t="s">
        <v>119</v>
      </c>
      <c r="B6" s="18">
        <f>MAX(Baseline_Llama!B2,Baseline_Gemma!B2,Baseline_GPT!B2,Baseline_Mistral!B2)</f>
        <v>32</v>
      </c>
      <c r="C6" s="18">
        <f>AVERAGE(Baseline_Llama!D2,Baseline_Gemma!D2,Baseline_GPT!D2,Baseline_Mistral!D2)</f>
        <v>30.75</v>
      </c>
      <c r="D6" s="19">
        <f>MAX(RAG_Llama!B2,RAG_Gemma!B2,RAG_GPT!B2,RAG_Deci!B2,RAG_Mistral!B2)</f>
        <v>33</v>
      </c>
      <c r="E6" s="19">
        <f>AVERAGE(RAG_Llama!D2,RAG_Gemma!D2,RAG_GPT!D2,RAG_Deci!D2,RAG_Mistral!D2)</f>
        <v>22.8</v>
      </c>
    </row>
    <row r="7" spans="1:5">
      <c r="A7" t="s">
        <v>120</v>
      </c>
      <c r="B7" s="18">
        <f>AVERAGE(Baseline_Llama!B2,Baseline_Gemma!B2,Baseline_GPT!B2,Baseline_Mistral!B2)</f>
        <v>29</v>
      </c>
      <c r="C7" s="18">
        <f>AVERAGE(Baseline_Llama!D2,Baseline_Gemma!D2,Baseline_GPT!D2,Baseline_Mistral!D2)</f>
        <v>30.75</v>
      </c>
      <c r="D7" s="19">
        <f>AVERAGE(RAG_Llama!B2,RAG_Gemma!B2,RAG_GPT!B2,RAG_Deci!B2,RAG_Mistral!B2)</f>
        <v>25.8</v>
      </c>
      <c r="E7" s="19">
        <f>AVERAGE(RAG_Llama!D2,RAG_Gemma!D2,RAG_GPT!D2,RAG_Deci!D2,RAG_Mistral!D2)</f>
        <v>22.8</v>
      </c>
    </row>
    <row r="8" spans="1:5">
      <c r="B8" s="18" t="s">
        <v>51</v>
      </c>
      <c r="C8" s="18" t="s">
        <v>51</v>
      </c>
      <c r="D8" s="19" t="s">
        <v>121</v>
      </c>
      <c r="E8" s="19" t="s">
        <v>121</v>
      </c>
    </row>
    <row r="9" spans="1:5">
      <c r="A9" t="s">
        <v>116</v>
      </c>
      <c r="B9" s="18">
        <f>AVERAGE(Baseline_Llama!B19, Baseline_Gemma!B19,Baseline_GPT!B19,Baseline_Mistral!B19)</f>
        <v>19.75</v>
      </c>
      <c r="C9" s="18">
        <f>AVERAGE(Baseline_Llama!D19, Baseline_Gemma!D19,Baseline_Mistral!D19, Baseline_GPT!D19)</f>
        <v>17.75</v>
      </c>
      <c r="D9" s="19">
        <f>AVERAGE(RAG_Llama!B19,RAG_Gemma!B19,RAG_GPT!B19,RAG_Deci!B19,RAG_Mistral!B19)</f>
        <v>22.4</v>
      </c>
      <c r="E9" s="19">
        <f>AVERAGE(RAG_Llama!D19, RAG_Gemma!D19,RAG_Deci!D19,RAG_Mistral!D19, RAG_GPT!D19)</f>
        <v>18.2</v>
      </c>
    </row>
    <row r="10" spans="1:5">
      <c r="A10" t="s">
        <v>117</v>
      </c>
      <c r="B10" s="18">
        <f>AVERAGE(Baseline_Llama!B19, Baseline_Gemma!B19,Baseline_GPT!B19,Baseline_Mistral!B19)</f>
        <v>19.75</v>
      </c>
      <c r="C10" s="18">
        <f>AVERAGE(Baseline_Llama!D19, Baseline_Gemma!D19,Baseline_Mistral!D19)</f>
        <v>18</v>
      </c>
      <c r="D10" s="19">
        <f>AVERAGE(RAG_Llama!B19,RAG_Gemma!B19,RAG_Deci!B19,RAG_Mistral!B19)</f>
        <v>19.5</v>
      </c>
      <c r="E10" s="19">
        <f>AVERAGE(RAG_Llama!D19, RAG_Gemma!D19,RAG_Deci!D19,RAG_Mistral!D19)</f>
        <v>17</v>
      </c>
    </row>
    <row r="11" spans="1:5">
      <c r="A11" t="s">
        <v>118</v>
      </c>
      <c r="B11" s="18">
        <f>AVERAGE(Baseline_GPT!B19)</f>
        <v>20</v>
      </c>
      <c r="C11" s="18">
        <f>AVERAGE(Baseline_GPT!D19)</f>
        <v>17</v>
      </c>
      <c r="D11" s="19">
        <f>AVERAGE(RAG_GPT!B19)</f>
        <v>34</v>
      </c>
      <c r="E11" s="19">
        <f>AVERAGE(RAG_GPT!D19)</f>
        <v>23</v>
      </c>
    </row>
    <row r="12" spans="1:5">
      <c r="A12" t="s">
        <v>119</v>
      </c>
      <c r="B12" s="18">
        <f>MAX(Baseline_Llama!B19, Baseline_Gemma!B19,Baseline_Mistral!B19, Baseline_GPT!B19)</f>
        <v>23</v>
      </c>
      <c r="C12" s="18">
        <f>MAX(Baseline_Llama!D19, Baseline_Gemma!D19,Baseline_GPT!D19,Baseline_Mistral!D19)</f>
        <v>22</v>
      </c>
      <c r="D12" s="19">
        <f>MAX(RAG_Llama!B19, RAG_Gemma!B19,RAG_Deci!B19,RAG_Mistral!B19, RAG_GPT!B19)</f>
        <v>34</v>
      </c>
      <c r="E12" s="19">
        <f>MAX(RAG_Llama!D19, RAG_Gemma!D19,RAG_GPT!D19,RAG_Deci!D19,RAG_Mistral!D19)</f>
        <v>26</v>
      </c>
    </row>
    <row r="13" spans="1:5">
      <c r="A13" t="s">
        <v>120</v>
      </c>
      <c r="B13" s="18">
        <f>MIN(Baseline_Llama!B19, Baseline_Gemma!B19,Baseline_Mistral!B19, Baseline_GPT!B19)</f>
        <v>17</v>
      </c>
      <c r="C13" s="18">
        <f>MIN(Baseline_Llama!D19, Baseline_Gemma!D19,Baseline_GPT!D19,Baseline_Mistral!D19)</f>
        <v>16</v>
      </c>
      <c r="D13" s="19">
        <f>MIN(RAG_Llama!B19, RAG_Gemma!B19,RAG_Deci!B19,RAG_Mistral!B19, RAG_GPT!B19)</f>
        <v>12</v>
      </c>
      <c r="E13" s="19">
        <f>MIN(RAG_Llama!D19, RAG_Gemma!D19,RAG_GPT!D19,RAG_Deci!D19,RAG_Mistral!D19)</f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4885-AF4A-420E-B8E8-BC6FC8034674}">
  <dimension ref="A1:C13"/>
  <sheetViews>
    <sheetView workbookViewId="0">
      <selection activeCell="R10" sqref="R10"/>
    </sheetView>
  </sheetViews>
  <sheetFormatPr defaultRowHeight="15"/>
  <cols>
    <col min="1" max="1" width="17" customWidth="1"/>
    <col min="2" max="2" width="14.5703125" customWidth="1"/>
    <col min="3" max="3" width="13.5703125" customWidth="1"/>
  </cols>
  <sheetData>
    <row r="1" spans="1:3">
      <c r="A1" t="s">
        <v>3</v>
      </c>
    </row>
    <row r="2" spans="1:3">
      <c r="B2" s="7" t="s">
        <v>122</v>
      </c>
      <c r="C2" s="7" t="s">
        <v>123</v>
      </c>
    </row>
    <row r="3" spans="1:3">
      <c r="A3" s="7" t="s">
        <v>124</v>
      </c>
      <c r="B3" s="7">
        <f>ROUND(Baseline_Llama!B43,3)</f>
        <v>0.71599999999999997</v>
      </c>
      <c r="C3">
        <f>ROUND(RAG_Llama!B43,3)</f>
        <v>0.64800000000000002</v>
      </c>
    </row>
    <row r="4" spans="1:3">
      <c r="A4" s="7" t="s">
        <v>125</v>
      </c>
      <c r="B4">
        <f>ROUND(Baseline_Gemma!B43,3)</f>
        <v>0.63600000000000001</v>
      </c>
      <c r="C4">
        <f>ROUND(RAG_Gemma!B43,3)</f>
        <v>0.46600000000000003</v>
      </c>
    </row>
    <row r="5" spans="1:3">
      <c r="A5" s="7" t="s">
        <v>126</v>
      </c>
      <c r="B5">
        <f>ROUND(Baseline_GPT!B43,3)</f>
        <v>0.65900000000000003</v>
      </c>
      <c r="C5" s="7">
        <f>ROUND(RAG_GPT!B43,3)</f>
        <v>0.71599999999999997</v>
      </c>
    </row>
    <row r="6" spans="1:3">
      <c r="A6" s="7" t="s">
        <v>127</v>
      </c>
      <c r="B6">
        <f>ROUND(Baseline_Mistral!B43,3)</f>
        <v>0.70499999999999996</v>
      </c>
      <c r="C6">
        <f>ROUND(RAG_Mistral!B43,3)</f>
        <v>0.67</v>
      </c>
    </row>
    <row r="8" spans="1:3">
      <c r="A8" t="s">
        <v>30</v>
      </c>
    </row>
    <row r="9" spans="1:3">
      <c r="B9" s="7" t="s">
        <v>122</v>
      </c>
      <c r="C9" s="7" t="s">
        <v>123</v>
      </c>
    </row>
    <row r="10" spans="1:3">
      <c r="A10" s="7" t="s">
        <v>124</v>
      </c>
      <c r="B10" s="7">
        <f>ROUND(Baseline_Llama!B44,3)</f>
        <v>0.40600000000000003</v>
      </c>
      <c r="C10">
        <f>ROUND(RAG_Llama!B44,3)</f>
        <v>0.52100000000000002</v>
      </c>
    </row>
    <row r="11" spans="1:3">
      <c r="A11" s="7" t="s">
        <v>125</v>
      </c>
      <c r="B11">
        <f>ROUND(Baseline_Gemma!B44,3)</f>
        <v>0.36499999999999999</v>
      </c>
      <c r="C11">
        <f>ROUND(RAG_Gemma!B44,3)</f>
        <v>0.438</v>
      </c>
    </row>
    <row r="12" spans="1:3">
      <c r="A12" s="7" t="s">
        <v>126</v>
      </c>
      <c r="B12">
        <f>ROUND(Baseline_GPT!B44,3)</f>
        <v>0.38500000000000001</v>
      </c>
      <c r="C12" s="7">
        <f>ROUND(RAG_GPT!B44,3)</f>
        <v>0.59399999999999997</v>
      </c>
    </row>
    <row r="13" spans="1:3">
      <c r="A13" s="7" t="s">
        <v>127</v>
      </c>
      <c r="B13" s="7">
        <f>ROUND(Baseline_Mistral!B44,3)</f>
        <v>0.40600000000000003</v>
      </c>
      <c r="C13">
        <f>ROUND(RAG_Mistral!B44,3)</f>
        <v>0.36499999999999999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21FC-5EF1-4757-B4EE-65565A0B8036}">
  <sheetPr>
    <tabColor theme="9"/>
  </sheetPr>
  <dimension ref="A1:E45"/>
  <sheetViews>
    <sheetView topLeftCell="A31" workbookViewId="0">
      <selection activeCell="C43" sqref="C43:C44"/>
    </sheetView>
  </sheetViews>
  <sheetFormatPr defaultRowHeight="15"/>
  <cols>
    <col min="1" max="1" width="71.140625" customWidth="1"/>
    <col min="2" max="2" width="39.28515625" customWidth="1"/>
    <col min="3" max="3" width="63.5703125" customWidth="1"/>
    <col min="4" max="4" width="47" customWidth="1"/>
    <col min="5" max="5" width="28.28515625" customWidth="1"/>
  </cols>
  <sheetData>
    <row r="1" spans="1:5" s="13" customFormat="1">
      <c r="B1" s="13" t="s">
        <v>0</v>
      </c>
      <c r="C1" s="13" t="s">
        <v>1</v>
      </c>
      <c r="D1" s="13" t="s">
        <v>2</v>
      </c>
      <c r="E1" s="13" t="s">
        <v>1</v>
      </c>
    </row>
    <row r="2" spans="1:5" s="4" customFormat="1">
      <c r="A2" s="4" t="s">
        <v>3</v>
      </c>
      <c r="B2" s="4">
        <f>SUM(B4:B8,B10:B12,B14,B16:B17)</f>
        <v>33</v>
      </c>
      <c r="D2" s="4">
        <f>SUM(D4:D8,D10:D12,D14,D16:D17)</f>
        <v>24</v>
      </c>
    </row>
    <row r="3" spans="1:5" s="2" customFormat="1">
      <c r="A3" s="2" t="s">
        <v>4</v>
      </c>
    </row>
    <row r="4" spans="1:5">
      <c r="A4" t="s">
        <v>5</v>
      </c>
      <c r="B4">
        <v>3</v>
      </c>
      <c r="C4" t="s">
        <v>53</v>
      </c>
      <c r="D4">
        <v>2</v>
      </c>
      <c r="E4" t="s">
        <v>54</v>
      </c>
    </row>
    <row r="5" spans="1:5">
      <c r="A5" s="5" t="s">
        <v>8</v>
      </c>
      <c r="B5">
        <v>3</v>
      </c>
      <c r="C5" t="s">
        <v>53</v>
      </c>
      <c r="D5">
        <v>2</v>
      </c>
      <c r="E5" t="s">
        <v>55</v>
      </c>
    </row>
    <row r="6" spans="1:5">
      <c r="A6" t="s">
        <v>11</v>
      </c>
      <c r="B6">
        <v>3</v>
      </c>
      <c r="C6" t="s">
        <v>56</v>
      </c>
      <c r="D6">
        <v>3</v>
      </c>
    </row>
    <row r="7" spans="1:5">
      <c r="A7" s="1" t="s">
        <v>13</v>
      </c>
      <c r="B7">
        <v>2</v>
      </c>
      <c r="C7" t="s">
        <v>56</v>
      </c>
      <c r="D7">
        <v>2</v>
      </c>
      <c r="E7" t="s">
        <v>57</v>
      </c>
    </row>
    <row r="8" spans="1:5">
      <c r="A8" t="s">
        <v>15</v>
      </c>
      <c r="B8">
        <v>3</v>
      </c>
      <c r="D8">
        <v>0</v>
      </c>
    </row>
    <row r="9" spans="1:5" s="2" customFormat="1">
      <c r="A9" s="3" t="s">
        <v>18</v>
      </c>
    </row>
    <row r="10" spans="1:5">
      <c r="A10" t="s">
        <v>19</v>
      </c>
      <c r="B10">
        <v>3</v>
      </c>
      <c r="C10" t="s">
        <v>58</v>
      </c>
      <c r="D10">
        <v>0</v>
      </c>
    </row>
    <row r="11" spans="1:5">
      <c r="A11" t="s">
        <v>20</v>
      </c>
      <c r="B11">
        <v>2</v>
      </c>
      <c r="C11" t="s">
        <v>59</v>
      </c>
      <c r="D11">
        <v>2</v>
      </c>
    </row>
    <row r="12" spans="1:5">
      <c r="A12" s="1" t="s">
        <v>22</v>
      </c>
      <c r="B12">
        <v>3</v>
      </c>
      <c r="D12">
        <v>3</v>
      </c>
    </row>
    <row r="13" spans="1:5" s="2" customFormat="1">
      <c r="A13" s="3" t="s">
        <v>23</v>
      </c>
    </row>
    <row r="14" spans="1:5">
      <c r="A14" t="s">
        <v>24</v>
      </c>
      <c r="B14">
        <v>3</v>
      </c>
      <c r="D14">
        <v>3</v>
      </c>
    </row>
    <row r="15" spans="1:5" s="2" customFormat="1">
      <c r="A15" s="6" t="s">
        <v>26</v>
      </c>
    </row>
    <row r="16" spans="1:5">
      <c r="A16" t="s">
        <v>27</v>
      </c>
      <c r="B16">
        <v>4</v>
      </c>
      <c r="D16">
        <v>4</v>
      </c>
    </row>
    <row r="17" spans="1:5">
      <c r="A17" t="s">
        <v>28</v>
      </c>
      <c r="B17">
        <v>4</v>
      </c>
      <c r="D17">
        <v>3</v>
      </c>
      <c r="E17" t="s">
        <v>60</v>
      </c>
    </row>
    <row r="18" spans="1:5" s="12" customFormat="1"/>
    <row r="19" spans="1:5" s="4" customFormat="1">
      <c r="A19" s="4" t="s">
        <v>30</v>
      </c>
      <c r="B19" s="4">
        <f>SUM(B21:B24,B26:B30,B32:B34)</f>
        <v>31</v>
      </c>
      <c r="D19" s="4">
        <f>SUM(D21:D24,D26:D30,D32:D34)</f>
        <v>19</v>
      </c>
    </row>
    <row r="20" spans="1:5" s="2" customFormat="1">
      <c r="A20" s="10" t="s">
        <v>31</v>
      </c>
    </row>
    <row r="21" spans="1:5">
      <c r="A21" s="9" t="s">
        <v>32</v>
      </c>
      <c r="B21">
        <v>3</v>
      </c>
      <c r="D21">
        <v>0</v>
      </c>
    </row>
    <row r="22" spans="1:5">
      <c r="A22" s="9" t="s">
        <v>34</v>
      </c>
      <c r="B22">
        <v>3</v>
      </c>
      <c r="C22" t="s">
        <v>61</v>
      </c>
      <c r="D22">
        <v>1</v>
      </c>
    </row>
    <row r="23" spans="1:5">
      <c r="A23" s="9" t="s">
        <v>35</v>
      </c>
      <c r="B23">
        <v>3</v>
      </c>
      <c r="D23">
        <v>3</v>
      </c>
    </row>
    <row r="24" spans="1:5">
      <c r="A24" s="9" t="s">
        <v>36</v>
      </c>
      <c r="B24">
        <v>0</v>
      </c>
      <c r="D24">
        <v>3</v>
      </c>
    </row>
    <row r="25" spans="1:5" s="2" customFormat="1">
      <c r="A25" s="11" t="s">
        <v>37</v>
      </c>
    </row>
    <row r="26" spans="1:5">
      <c r="A26" s="9" t="s">
        <v>38</v>
      </c>
      <c r="B26">
        <v>4</v>
      </c>
      <c r="D26">
        <v>3</v>
      </c>
    </row>
    <row r="27" spans="1:5">
      <c r="A27" s="9" t="s">
        <v>39</v>
      </c>
      <c r="B27">
        <v>3</v>
      </c>
      <c r="C27" t="s">
        <v>62</v>
      </c>
      <c r="D27">
        <v>2</v>
      </c>
    </row>
    <row r="28" spans="1:5">
      <c r="A28" s="9" t="s">
        <v>41</v>
      </c>
      <c r="B28">
        <v>4</v>
      </c>
      <c r="D28">
        <v>2</v>
      </c>
    </row>
    <row r="29" spans="1:5">
      <c r="A29" s="9" t="s">
        <v>42</v>
      </c>
      <c r="B29">
        <v>3</v>
      </c>
      <c r="D29">
        <v>0</v>
      </c>
    </row>
    <row r="30" spans="1:5">
      <c r="A30" s="9" t="s">
        <v>43</v>
      </c>
      <c r="B30">
        <v>2</v>
      </c>
      <c r="D30">
        <v>2</v>
      </c>
    </row>
    <row r="31" spans="1:5" s="2" customFormat="1">
      <c r="A31" s="11" t="s">
        <v>44</v>
      </c>
    </row>
    <row r="32" spans="1:5">
      <c r="A32" s="9" t="s">
        <v>45</v>
      </c>
      <c r="B32">
        <v>3</v>
      </c>
      <c r="D32">
        <v>1</v>
      </c>
    </row>
    <row r="33" spans="1:4">
      <c r="A33" s="9" t="s">
        <v>46</v>
      </c>
      <c r="B33">
        <v>2</v>
      </c>
      <c r="D33">
        <v>1</v>
      </c>
    </row>
    <row r="34" spans="1:4">
      <c r="A34" s="9" t="s">
        <v>47</v>
      </c>
      <c r="B34">
        <v>1</v>
      </c>
      <c r="D34">
        <v>1</v>
      </c>
    </row>
    <row r="40" spans="1:4">
      <c r="A40" s="5"/>
    </row>
    <row r="43" spans="1:4">
      <c r="A43" t="s">
        <v>50</v>
      </c>
      <c r="B43">
        <f>(B2+D2)/(4*11*2)</f>
        <v>0.64772727272727271</v>
      </c>
      <c r="C43">
        <f>AVERAGE(B2,D2)</f>
        <v>28.5</v>
      </c>
    </row>
    <row r="44" spans="1:4">
      <c r="A44" s="5" t="s">
        <v>51</v>
      </c>
      <c r="B44">
        <f>(B19+D19)/(2*4*12)</f>
        <v>0.52083333333333337</v>
      </c>
      <c r="C44">
        <f>AVERAGE(B19,D19)</f>
        <v>25</v>
      </c>
    </row>
    <row r="45" spans="1:4">
      <c r="A45" t="s">
        <v>52</v>
      </c>
      <c r="B45">
        <f>SUM(B43:B44)/2</f>
        <v>0.58428030303030298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3BB3-883F-4788-AB27-08B54098B465}">
  <sheetPr>
    <tabColor theme="7"/>
  </sheetPr>
  <dimension ref="A1:E45"/>
  <sheetViews>
    <sheetView topLeftCell="A27" workbookViewId="0">
      <selection activeCell="C43" sqref="C43:C44"/>
    </sheetView>
  </sheetViews>
  <sheetFormatPr defaultRowHeight="15"/>
  <cols>
    <col min="1" max="1" width="69.28515625" customWidth="1"/>
    <col min="2" max="2" width="45.85546875" customWidth="1"/>
    <col min="3" max="3" width="50.42578125" customWidth="1"/>
    <col min="4" max="4" width="43.7109375" customWidth="1"/>
    <col min="5" max="5" width="37" customWidth="1"/>
  </cols>
  <sheetData>
    <row r="1" spans="1:5" s="7" customFormat="1">
      <c r="B1" s="7" t="s">
        <v>0</v>
      </c>
      <c r="C1" s="7" t="s">
        <v>1</v>
      </c>
      <c r="D1" s="8" t="s">
        <v>2</v>
      </c>
      <c r="E1" s="8" t="s">
        <v>1</v>
      </c>
    </row>
    <row r="2" spans="1:5" s="4" customFormat="1">
      <c r="A2" s="4" t="s">
        <v>3</v>
      </c>
      <c r="B2" s="4">
        <f>SUM(B4:B8,B10:B12,B14,B16:B17)</f>
        <v>25</v>
      </c>
      <c r="D2" s="4">
        <f>SUM(D4:D8,D10:D12,D14,D16:D17)</f>
        <v>31</v>
      </c>
    </row>
    <row r="3" spans="1:5" s="2" customFormat="1">
      <c r="A3" s="2" t="s">
        <v>4</v>
      </c>
    </row>
    <row r="4" spans="1:5">
      <c r="A4" t="s">
        <v>5</v>
      </c>
      <c r="B4">
        <v>3</v>
      </c>
      <c r="C4" t="s">
        <v>63</v>
      </c>
      <c r="D4">
        <v>3</v>
      </c>
      <c r="E4" t="s">
        <v>64</v>
      </c>
    </row>
    <row r="5" spans="1:5">
      <c r="A5" s="5" t="s">
        <v>8</v>
      </c>
      <c r="B5">
        <v>3</v>
      </c>
      <c r="C5" t="s">
        <v>65</v>
      </c>
      <c r="D5">
        <v>4</v>
      </c>
    </row>
    <row r="6" spans="1:5">
      <c r="A6" t="s">
        <v>11</v>
      </c>
      <c r="B6">
        <v>4</v>
      </c>
      <c r="D6">
        <v>2</v>
      </c>
      <c r="E6" t="s">
        <v>66</v>
      </c>
    </row>
    <row r="7" spans="1:5">
      <c r="A7" s="1" t="s">
        <v>13</v>
      </c>
      <c r="B7">
        <v>3</v>
      </c>
      <c r="C7" t="s">
        <v>67</v>
      </c>
      <c r="D7">
        <v>2</v>
      </c>
      <c r="E7" t="s">
        <v>66</v>
      </c>
    </row>
    <row r="8" spans="1:5">
      <c r="A8" t="s">
        <v>15</v>
      </c>
      <c r="B8">
        <v>1</v>
      </c>
      <c r="C8" t="s">
        <v>68</v>
      </c>
      <c r="D8">
        <v>1</v>
      </c>
      <c r="E8" t="s">
        <v>69</v>
      </c>
    </row>
    <row r="9" spans="1:5" s="2" customFormat="1">
      <c r="A9" s="3" t="s">
        <v>18</v>
      </c>
    </row>
    <row r="10" spans="1:5">
      <c r="A10" t="s">
        <v>19</v>
      </c>
      <c r="B10">
        <v>0</v>
      </c>
      <c r="D10">
        <v>2</v>
      </c>
      <c r="E10" t="s">
        <v>70</v>
      </c>
    </row>
    <row r="11" spans="1:5">
      <c r="A11" t="s">
        <v>20</v>
      </c>
      <c r="B11">
        <v>2</v>
      </c>
      <c r="C11" t="s">
        <v>71</v>
      </c>
      <c r="D11">
        <v>3</v>
      </c>
    </row>
    <row r="12" spans="1:5">
      <c r="A12" s="1" t="s">
        <v>72</v>
      </c>
      <c r="B12">
        <v>4</v>
      </c>
      <c r="D12">
        <v>4</v>
      </c>
    </row>
    <row r="13" spans="1:5" s="2" customFormat="1">
      <c r="A13" s="3" t="s">
        <v>23</v>
      </c>
    </row>
    <row r="14" spans="1:5">
      <c r="A14" t="s">
        <v>24</v>
      </c>
      <c r="B14">
        <v>2</v>
      </c>
      <c r="C14" t="s">
        <v>73</v>
      </c>
      <c r="D14">
        <v>3</v>
      </c>
    </row>
    <row r="15" spans="1:5" s="2" customFormat="1">
      <c r="A15" s="6" t="s">
        <v>26</v>
      </c>
    </row>
    <row r="16" spans="1:5">
      <c r="A16" t="s">
        <v>27</v>
      </c>
      <c r="B16">
        <v>2</v>
      </c>
      <c r="C16" t="s">
        <v>74</v>
      </c>
      <c r="D16">
        <v>4</v>
      </c>
    </row>
    <row r="17" spans="1:5">
      <c r="A17" t="s">
        <v>28</v>
      </c>
      <c r="B17">
        <v>1</v>
      </c>
      <c r="C17" t="s">
        <v>75</v>
      </c>
      <c r="D17">
        <v>3</v>
      </c>
      <c r="E17" t="s">
        <v>76</v>
      </c>
    </row>
    <row r="18" spans="1:5" s="12" customFormat="1"/>
    <row r="19" spans="1:5" s="4" customFormat="1">
      <c r="A19" s="4" t="s">
        <v>30</v>
      </c>
      <c r="B19" s="4">
        <f>SUM(B21:B24,B26:B30,B32:B34)</f>
        <v>19</v>
      </c>
      <c r="D19" s="4">
        <f>SUM(D21:D24,D26:D30,D32:D34)</f>
        <v>16</v>
      </c>
    </row>
    <row r="20" spans="1:5" s="2" customFormat="1">
      <c r="A20" s="10" t="s">
        <v>31</v>
      </c>
    </row>
    <row r="21" spans="1:5">
      <c r="A21" s="9" t="s">
        <v>32</v>
      </c>
      <c r="B21">
        <v>0</v>
      </c>
      <c r="D21">
        <v>0</v>
      </c>
    </row>
    <row r="22" spans="1:5">
      <c r="A22" s="9" t="s">
        <v>34</v>
      </c>
      <c r="B22">
        <v>0</v>
      </c>
      <c r="D22">
        <v>0</v>
      </c>
    </row>
    <row r="23" spans="1:5">
      <c r="A23" s="9" t="s">
        <v>35</v>
      </c>
      <c r="B23">
        <v>3</v>
      </c>
      <c r="D23">
        <v>3</v>
      </c>
    </row>
    <row r="24" spans="1:5">
      <c r="A24" s="9" t="s">
        <v>36</v>
      </c>
      <c r="B24">
        <v>0</v>
      </c>
      <c r="D24">
        <v>0</v>
      </c>
    </row>
    <row r="25" spans="1:5" s="2" customFormat="1">
      <c r="A25" s="11" t="s">
        <v>37</v>
      </c>
    </row>
    <row r="26" spans="1:5">
      <c r="A26" s="9" t="s">
        <v>38</v>
      </c>
      <c r="B26">
        <v>4</v>
      </c>
      <c r="D26">
        <v>4</v>
      </c>
    </row>
    <row r="27" spans="1:5">
      <c r="A27" s="9" t="s">
        <v>39</v>
      </c>
      <c r="B27">
        <v>2</v>
      </c>
      <c r="D27">
        <v>2</v>
      </c>
    </row>
    <row r="28" spans="1:5">
      <c r="A28" s="9" t="s">
        <v>41</v>
      </c>
      <c r="B28">
        <v>4</v>
      </c>
      <c r="D28">
        <v>3</v>
      </c>
    </row>
    <row r="29" spans="1:5">
      <c r="A29" s="9" t="s">
        <v>42</v>
      </c>
      <c r="B29">
        <v>0</v>
      </c>
      <c r="D29">
        <v>0</v>
      </c>
    </row>
    <row r="30" spans="1:5">
      <c r="A30" s="9" t="s">
        <v>43</v>
      </c>
      <c r="B30">
        <v>3</v>
      </c>
      <c r="D30">
        <v>3</v>
      </c>
    </row>
    <row r="31" spans="1:5" s="2" customFormat="1">
      <c r="A31" s="11" t="s">
        <v>44</v>
      </c>
    </row>
    <row r="32" spans="1:5">
      <c r="A32" s="9" t="s">
        <v>45</v>
      </c>
      <c r="B32">
        <v>2</v>
      </c>
      <c r="C32" t="s">
        <v>77</v>
      </c>
      <c r="D32">
        <v>1</v>
      </c>
    </row>
    <row r="33" spans="1:4">
      <c r="A33" s="9" t="s">
        <v>46</v>
      </c>
      <c r="B33">
        <v>1</v>
      </c>
      <c r="D33">
        <v>0</v>
      </c>
    </row>
    <row r="34" spans="1:4">
      <c r="A34" s="9" t="s">
        <v>47</v>
      </c>
      <c r="B34">
        <v>0</v>
      </c>
      <c r="D34">
        <v>0</v>
      </c>
    </row>
    <row r="43" spans="1:4">
      <c r="A43" t="s">
        <v>50</v>
      </c>
      <c r="B43">
        <f>(B2+D2)/(4*11*2)</f>
        <v>0.63636363636363635</v>
      </c>
      <c r="C43">
        <f>AVERAGE(B2,D2)</f>
        <v>28</v>
      </c>
    </row>
    <row r="44" spans="1:4">
      <c r="A44" s="5" t="s">
        <v>51</v>
      </c>
      <c r="B44">
        <f>(B19+D19)/(2*4*12)</f>
        <v>0.36458333333333331</v>
      </c>
      <c r="C44">
        <f>AVERAGE(B19,D19)</f>
        <v>17.5</v>
      </c>
    </row>
    <row r="45" spans="1:4">
      <c r="A45" t="s">
        <v>52</v>
      </c>
      <c r="B45">
        <f>SUM(B43:B44)/2</f>
        <v>0.50047348484848486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75A1-A4BA-4F93-BE03-ED735E447F08}">
  <sheetPr>
    <tabColor theme="9"/>
  </sheetPr>
  <dimension ref="A1:E45"/>
  <sheetViews>
    <sheetView topLeftCell="A26" workbookViewId="0">
      <selection activeCell="C43" sqref="C43:C44"/>
    </sheetView>
  </sheetViews>
  <sheetFormatPr defaultRowHeight="15"/>
  <cols>
    <col min="1" max="1" width="71.140625" customWidth="1"/>
    <col min="2" max="2" width="45.85546875" customWidth="1"/>
    <col min="3" max="3" width="63.5703125" customWidth="1"/>
    <col min="4" max="4" width="58.5703125" customWidth="1"/>
    <col min="5" max="5" width="28.28515625" customWidth="1"/>
  </cols>
  <sheetData>
    <row r="1" spans="1:5" s="13" customFormat="1">
      <c r="B1" s="13" t="s">
        <v>0</v>
      </c>
      <c r="C1" s="13" t="s">
        <v>1</v>
      </c>
      <c r="D1" s="13" t="s">
        <v>2</v>
      </c>
      <c r="E1" s="13" t="s">
        <v>1</v>
      </c>
    </row>
    <row r="2" spans="1:5" s="4" customFormat="1">
      <c r="A2" s="4" t="s">
        <v>3</v>
      </c>
      <c r="B2" s="4">
        <f>SUM(B4:B8,B10:B12,B14,B16:B17)</f>
        <v>18</v>
      </c>
      <c r="D2" s="4">
        <f>SUM(D4:D8,D10:D12,D14,D16:D17)</f>
        <v>23</v>
      </c>
    </row>
    <row r="3" spans="1:5" s="2" customFormat="1">
      <c r="A3" s="2" t="s">
        <v>4</v>
      </c>
    </row>
    <row r="4" spans="1:5">
      <c r="A4" t="s">
        <v>5</v>
      </c>
      <c r="B4">
        <v>1</v>
      </c>
      <c r="C4" t="s">
        <v>78</v>
      </c>
      <c r="D4">
        <v>2</v>
      </c>
      <c r="E4" t="s">
        <v>79</v>
      </c>
    </row>
    <row r="5" spans="1:5">
      <c r="A5" s="5" t="s">
        <v>8</v>
      </c>
      <c r="B5">
        <v>2</v>
      </c>
      <c r="C5" t="s">
        <v>80</v>
      </c>
      <c r="D5">
        <v>2</v>
      </c>
    </row>
    <row r="6" spans="1:5">
      <c r="A6" t="s">
        <v>11</v>
      </c>
      <c r="B6">
        <v>0</v>
      </c>
      <c r="D6">
        <v>0</v>
      </c>
    </row>
    <row r="7" spans="1:5">
      <c r="A7" s="1" t="s">
        <v>13</v>
      </c>
      <c r="B7">
        <v>0</v>
      </c>
      <c r="D7">
        <v>0</v>
      </c>
    </row>
    <row r="8" spans="1:5">
      <c r="A8" t="s">
        <v>15</v>
      </c>
      <c r="B8">
        <v>0</v>
      </c>
      <c r="D8">
        <v>4</v>
      </c>
    </row>
    <row r="9" spans="1:5" s="2" customFormat="1">
      <c r="A9" s="3" t="s">
        <v>18</v>
      </c>
    </row>
    <row r="10" spans="1:5">
      <c r="A10" t="s">
        <v>19</v>
      </c>
      <c r="B10">
        <v>2</v>
      </c>
      <c r="D10">
        <v>3</v>
      </c>
    </row>
    <row r="11" spans="1:5">
      <c r="A11" t="s">
        <v>20</v>
      </c>
      <c r="B11">
        <v>1</v>
      </c>
      <c r="D11">
        <v>1</v>
      </c>
    </row>
    <row r="12" spans="1:5">
      <c r="A12" s="1" t="s">
        <v>22</v>
      </c>
      <c r="B12">
        <v>1</v>
      </c>
      <c r="D12">
        <v>2</v>
      </c>
      <c r="E12" t="s">
        <v>79</v>
      </c>
    </row>
    <row r="13" spans="1:5" s="2" customFormat="1">
      <c r="A13" s="3" t="s">
        <v>23</v>
      </c>
    </row>
    <row r="14" spans="1:5">
      <c r="A14" t="s">
        <v>24</v>
      </c>
      <c r="B14">
        <v>3</v>
      </c>
      <c r="D14">
        <v>2</v>
      </c>
    </row>
    <row r="15" spans="1:5" s="2" customFormat="1">
      <c r="A15" s="6" t="s">
        <v>26</v>
      </c>
    </row>
    <row r="16" spans="1:5">
      <c r="A16" t="s">
        <v>27</v>
      </c>
      <c r="B16">
        <v>4</v>
      </c>
      <c r="D16">
        <v>3</v>
      </c>
    </row>
    <row r="17" spans="1:4">
      <c r="A17" t="s">
        <v>28</v>
      </c>
      <c r="B17">
        <v>4</v>
      </c>
      <c r="D17">
        <v>4</v>
      </c>
    </row>
    <row r="18" spans="1:4" s="12" customFormat="1"/>
    <row r="19" spans="1:4" s="4" customFormat="1">
      <c r="A19" s="4" t="s">
        <v>30</v>
      </c>
      <c r="B19" s="4">
        <f>SUM(B21:B24,B26:B30,B32:B34)</f>
        <v>16</v>
      </c>
      <c r="D19" s="4">
        <f>SUM(D21:D24,D26:D30,D32:D34)</f>
        <v>26</v>
      </c>
    </row>
    <row r="20" spans="1:4" s="2" customFormat="1">
      <c r="A20" s="10" t="s">
        <v>31</v>
      </c>
    </row>
    <row r="21" spans="1:4">
      <c r="A21" s="9" t="s">
        <v>32</v>
      </c>
      <c r="B21">
        <v>0</v>
      </c>
      <c r="D21">
        <v>4</v>
      </c>
    </row>
    <row r="22" spans="1:4">
      <c r="A22" s="9" t="s">
        <v>34</v>
      </c>
      <c r="B22">
        <v>0</v>
      </c>
      <c r="D22">
        <v>1</v>
      </c>
    </row>
    <row r="23" spans="1:4">
      <c r="A23" s="9" t="s">
        <v>35</v>
      </c>
      <c r="B23">
        <v>2</v>
      </c>
      <c r="C23" t="s">
        <v>81</v>
      </c>
      <c r="D23">
        <v>2</v>
      </c>
    </row>
    <row r="24" spans="1:4">
      <c r="A24" s="9" t="s">
        <v>36</v>
      </c>
      <c r="B24">
        <v>3</v>
      </c>
      <c r="D24">
        <v>1</v>
      </c>
    </row>
    <row r="25" spans="1:4" s="2" customFormat="1">
      <c r="A25" s="11" t="s">
        <v>37</v>
      </c>
    </row>
    <row r="26" spans="1:4">
      <c r="A26" s="9" t="s">
        <v>38</v>
      </c>
      <c r="B26">
        <v>4</v>
      </c>
      <c r="D26">
        <v>3</v>
      </c>
    </row>
    <row r="27" spans="1:4">
      <c r="A27" s="9" t="s">
        <v>39</v>
      </c>
      <c r="B27">
        <v>3</v>
      </c>
      <c r="D27">
        <v>3</v>
      </c>
    </row>
    <row r="28" spans="1:4">
      <c r="A28" s="9" t="s">
        <v>41</v>
      </c>
      <c r="B28">
        <v>2</v>
      </c>
      <c r="D28">
        <v>3</v>
      </c>
    </row>
    <row r="29" spans="1:4">
      <c r="A29" s="9" t="s">
        <v>42</v>
      </c>
      <c r="B29">
        <v>0</v>
      </c>
      <c r="D29">
        <v>4</v>
      </c>
    </row>
    <row r="30" spans="1:4">
      <c r="A30" s="9" t="s">
        <v>43</v>
      </c>
      <c r="B30">
        <v>1</v>
      </c>
      <c r="D30">
        <v>1</v>
      </c>
    </row>
    <row r="31" spans="1:4" s="2" customFormat="1">
      <c r="A31" s="11" t="s">
        <v>44</v>
      </c>
    </row>
    <row r="32" spans="1:4">
      <c r="A32" s="9" t="s">
        <v>45</v>
      </c>
      <c r="B32">
        <v>0</v>
      </c>
      <c r="D32">
        <v>3</v>
      </c>
    </row>
    <row r="33" spans="1:4">
      <c r="A33" s="9" t="s">
        <v>46</v>
      </c>
      <c r="B33">
        <v>1</v>
      </c>
      <c r="D33">
        <v>1</v>
      </c>
    </row>
    <row r="34" spans="1:4">
      <c r="A34" s="9" t="s">
        <v>47</v>
      </c>
      <c r="B34">
        <v>0</v>
      </c>
      <c r="D34">
        <v>0</v>
      </c>
    </row>
    <row r="35" spans="1:4">
      <c r="D35">
        <v>0</v>
      </c>
    </row>
    <row r="38" spans="1:4">
      <c r="A38" t="s">
        <v>82</v>
      </c>
      <c r="B38" t="s">
        <v>83</v>
      </c>
    </row>
    <row r="43" spans="1:4">
      <c r="A43" t="s">
        <v>50</v>
      </c>
      <c r="B43">
        <f>(B2+D2)/(4*11*2)</f>
        <v>0.46590909090909088</v>
      </c>
      <c r="C43">
        <f>AVERAGE(B2,D2)</f>
        <v>20.5</v>
      </c>
    </row>
    <row r="44" spans="1:4">
      <c r="A44" s="5" t="s">
        <v>51</v>
      </c>
      <c r="B44">
        <f>(B19+D19)/(2*4*12)</f>
        <v>0.4375</v>
      </c>
      <c r="C44">
        <f>AVERAGE(B19,D19)</f>
        <v>21</v>
      </c>
    </row>
    <row r="45" spans="1:4">
      <c r="A45" t="s">
        <v>52</v>
      </c>
      <c r="B45">
        <f>SUM(B43:B44)/2</f>
        <v>0.45170454545454541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0825-B48A-401A-BA41-667B777D705E}">
  <sheetPr>
    <tabColor theme="7"/>
  </sheetPr>
  <dimension ref="A1:E45"/>
  <sheetViews>
    <sheetView topLeftCell="A13" workbookViewId="0">
      <selection activeCell="C43" sqref="C43:C44"/>
    </sheetView>
  </sheetViews>
  <sheetFormatPr defaultRowHeight="15"/>
  <cols>
    <col min="1" max="1" width="56.7109375" customWidth="1"/>
    <col min="2" max="2" width="44.5703125" customWidth="1"/>
    <col min="3" max="3" width="41.140625" customWidth="1"/>
    <col min="4" max="4" width="38.7109375" customWidth="1"/>
    <col min="5" max="5" width="31.28515625" customWidth="1"/>
  </cols>
  <sheetData>
    <row r="1" spans="1:5" s="7" customFormat="1">
      <c r="B1" s="7" t="s">
        <v>0</v>
      </c>
      <c r="C1" s="7" t="s">
        <v>1</v>
      </c>
      <c r="D1" s="8" t="s">
        <v>2</v>
      </c>
      <c r="E1" s="7" t="s">
        <v>1</v>
      </c>
    </row>
    <row r="2" spans="1:5" s="4" customFormat="1">
      <c r="A2" s="4" t="s">
        <v>3</v>
      </c>
      <c r="B2" s="4">
        <f>SUM(B4:B8,B10:B12,B14,B16:B17)</f>
        <v>29</v>
      </c>
      <c r="D2" s="4">
        <f>SUM(D4:D8,D10:D12,D14,D16:D17)</f>
        <v>29</v>
      </c>
    </row>
    <row r="3" spans="1:5" s="2" customFormat="1">
      <c r="A3" s="2" t="s">
        <v>4</v>
      </c>
    </row>
    <row r="4" spans="1:5">
      <c r="A4" t="s">
        <v>5</v>
      </c>
      <c r="B4">
        <v>3</v>
      </c>
      <c r="C4" t="s">
        <v>84</v>
      </c>
      <c r="D4">
        <v>3</v>
      </c>
      <c r="E4" t="s">
        <v>85</v>
      </c>
    </row>
    <row r="5" spans="1:5">
      <c r="A5" s="5" t="s">
        <v>8</v>
      </c>
      <c r="B5">
        <v>2</v>
      </c>
      <c r="C5" t="s">
        <v>86</v>
      </c>
      <c r="D5">
        <v>3</v>
      </c>
      <c r="E5" t="s">
        <v>7</v>
      </c>
    </row>
    <row r="6" spans="1:5">
      <c r="A6" t="s">
        <v>11</v>
      </c>
      <c r="B6">
        <v>3</v>
      </c>
      <c r="C6" t="s">
        <v>87</v>
      </c>
      <c r="D6">
        <v>4</v>
      </c>
    </row>
    <row r="7" spans="1:5">
      <c r="A7" s="1" t="s">
        <v>13</v>
      </c>
      <c r="B7">
        <v>3</v>
      </c>
      <c r="C7" t="s">
        <v>87</v>
      </c>
      <c r="D7">
        <v>4</v>
      </c>
    </row>
    <row r="8" spans="1:5">
      <c r="A8" t="s">
        <v>15</v>
      </c>
      <c r="B8">
        <v>0</v>
      </c>
      <c r="C8" t="s">
        <v>88</v>
      </c>
      <c r="D8">
        <v>0</v>
      </c>
      <c r="E8" t="s">
        <v>89</v>
      </c>
    </row>
    <row r="9" spans="1:5" s="2" customFormat="1">
      <c r="A9" s="3" t="s">
        <v>18</v>
      </c>
    </row>
    <row r="10" spans="1:5">
      <c r="A10" t="s">
        <v>19</v>
      </c>
      <c r="B10">
        <v>3</v>
      </c>
      <c r="C10" t="s">
        <v>90</v>
      </c>
      <c r="D10">
        <v>0</v>
      </c>
      <c r="E10" t="s">
        <v>91</v>
      </c>
    </row>
    <row r="11" spans="1:5">
      <c r="A11" t="s">
        <v>20</v>
      </c>
      <c r="B11">
        <v>2</v>
      </c>
      <c r="C11" t="s">
        <v>79</v>
      </c>
      <c r="D11">
        <v>2</v>
      </c>
      <c r="E11" t="s">
        <v>79</v>
      </c>
    </row>
    <row r="12" spans="1:5">
      <c r="A12" s="1" t="s">
        <v>22</v>
      </c>
      <c r="B12">
        <v>2</v>
      </c>
      <c r="C12" t="s">
        <v>12</v>
      </c>
      <c r="D12">
        <v>2</v>
      </c>
      <c r="E12" t="s">
        <v>92</v>
      </c>
    </row>
    <row r="13" spans="1:5" s="2" customFormat="1">
      <c r="A13" s="3" t="s">
        <v>23</v>
      </c>
    </row>
    <row r="14" spans="1:5">
      <c r="A14" t="s">
        <v>24</v>
      </c>
      <c r="B14">
        <v>3</v>
      </c>
      <c r="C14" t="s">
        <v>93</v>
      </c>
      <c r="D14">
        <v>3</v>
      </c>
      <c r="E14" t="s">
        <v>94</v>
      </c>
    </row>
    <row r="15" spans="1:5" s="2" customFormat="1">
      <c r="A15" s="6" t="s">
        <v>26</v>
      </c>
    </row>
    <row r="16" spans="1:5">
      <c r="A16" t="s">
        <v>27</v>
      </c>
      <c r="B16">
        <v>4</v>
      </c>
      <c r="D16">
        <v>4</v>
      </c>
    </row>
    <row r="17" spans="1:4">
      <c r="A17" t="s">
        <v>28</v>
      </c>
      <c r="B17">
        <v>4</v>
      </c>
      <c r="D17">
        <v>4</v>
      </c>
    </row>
    <row r="18" spans="1:4" s="12" customFormat="1"/>
    <row r="19" spans="1:4" s="4" customFormat="1">
      <c r="A19" s="4" t="s">
        <v>30</v>
      </c>
      <c r="B19" s="4">
        <f>SUM(B21:B24,B26:B30,B32:B34)</f>
        <v>20</v>
      </c>
      <c r="D19" s="4">
        <f>SUM(D21:D24,D26:D30,D32:D34)</f>
        <v>17</v>
      </c>
    </row>
    <row r="20" spans="1:4" s="2" customFormat="1">
      <c r="A20" s="10" t="s">
        <v>31</v>
      </c>
    </row>
    <row r="21" spans="1:4">
      <c r="A21" s="9" t="s">
        <v>32</v>
      </c>
      <c r="B21">
        <v>0</v>
      </c>
      <c r="D21">
        <v>0</v>
      </c>
    </row>
    <row r="22" spans="1:4">
      <c r="A22" s="9" t="s">
        <v>34</v>
      </c>
      <c r="B22">
        <v>0</v>
      </c>
      <c r="D22">
        <v>0</v>
      </c>
    </row>
    <row r="23" spans="1:4">
      <c r="A23" s="9" t="s">
        <v>35</v>
      </c>
      <c r="B23">
        <v>3</v>
      </c>
      <c r="D23">
        <v>2</v>
      </c>
    </row>
    <row r="24" spans="1:4">
      <c r="A24" s="9" t="s">
        <v>36</v>
      </c>
      <c r="B24">
        <v>3</v>
      </c>
      <c r="D24">
        <v>2</v>
      </c>
    </row>
    <row r="25" spans="1:4" s="2" customFormat="1">
      <c r="A25" s="11" t="s">
        <v>37</v>
      </c>
    </row>
    <row r="26" spans="1:4">
      <c r="A26" s="9" t="s">
        <v>38</v>
      </c>
      <c r="B26">
        <v>3</v>
      </c>
      <c r="D26">
        <v>3</v>
      </c>
    </row>
    <row r="27" spans="1:4">
      <c r="A27" s="9" t="s">
        <v>39</v>
      </c>
      <c r="B27">
        <v>2</v>
      </c>
      <c r="D27">
        <v>1</v>
      </c>
    </row>
    <row r="28" spans="1:4">
      <c r="A28" s="9" t="s">
        <v>41</v>
      </c>
      <c r="B28">
        <v>3</v>
      </c>
      <c r="D28">
        <v>3</v>
      </c>
    </row>
    <row r="29" spans="1:4">
      <c r="A29" s="9" t="s">
        <v>42</v>
      </c>
      <c r="B29">
        <v>0</v>
      </c>
      <c r="D29">
        <v>0</v>
      </c>
    </row>
    <row r="30" spans="1:4">
      <c r="A30" s="9" t="s">
        <v>43</v>
      </c>
      <c r="B30">
        <v>3</v>
      </c>
      <c r="D30">
        <v>3</v>
      </c>
    </row>
    <row r="31" spans="1:4" s="2" customFormat="1">
      <c r="A31" s="11" t="s">
        <v>44</v>
      </c>
    </row>
    <row r="32" spans="1:4">
      <c r="A32" s="9" t="s">
        <v>45</v>
      </c>
      <c r="B32">
        <v>0</v>
      </c>
      <c r="D32">
        <v>0</v>
      </c>
    </row>
    <row r="33" spans="1:4">
      <c r="A33" s="9" t="s">
        <v>46</v>
      </c>
      <c r="B33">
        <v>1</v>
      </c>
      <c r="D33">
        <v>1</v>
      </c>
    </row>
    <row r="34" spans="1:4">
      <c r="A34" s="9" t="s">
        <v>47</v>
      </c>
      <c r="B34">
        <v>2</v>
      </c>
      <c r="D34">
        <v>2</v>
      </c>
    </row>
    <row r="43" spans="1:4">
      <c r="A43" t="s">
        <v>50</v>
      </c>
      <c r="B43">
        <f>(B2+D2)/(4*11*2)</f>
        <v>0.65909090909090906</v>
      </c>
      <c r="C43">
        <f>AVERAGE(B2,D2)</f>
        <v>29</v>
      </c>
    </row>
    <row r="44" spans="1:4">
      <c r="A44" s="5" t="s">
        <v>51</v>
      </c>
      <c r="B44">
        <f>(B19+D19)/(2*4*12)</f>
        <v>0.38541666666666669</v>
      </c>
      <c r="C44">
        <f>AVERAGE(B19,D19)</f>
        <v>18.5</v>
      </c>
    </row>
    <row r="45" spans="1:4">
      <c r="A45" t="s">
        <v>52</v>
      </c>
      <c r="B45">
        <f>SUM(B43:B44)/2</f>
        <v>0.52225378787878785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069D-55C4-4952-8645-3CB08D24B437}">
  <sheetPr>
    <tabColor theme="9"/>
  </sheetPr>
  <dimension ref="A1:E45"/>
  <sheetViews>
    <sheetView topLeftCell="A13" workbookViewId="0">
      <selection activeCell="C43" sqref="C43:C44"/>
    </sheetView>
  </sheetViews>
  <sheetFormatPr defaultRowHeight="15"/>
  <cols>
    <col min="1" max="1" width="71.140625" customWidth="1"/>
    <col min="2" max="2" width="45.85546875" customWidth="1"/>
    <col min="3" max="3" width="63.5703125" customWidth="1"/>
    <col min="4" max="4" width="58.5703125" customWidth="1"/>
    <col min="5" max="5" width="28.28515625" customWidth="1"/>
  </cols>
  <sheetData>
    <row r="1" spans="1:5" s="13" customFormat="1">
      <c r="B1" s="13" t="s">
        <v>0</v>
      </c>
      <c r="C1" s="13" t="s">
        <v>1</v>
      </c>
      <c r="D1" s="13" t="s">
        <v>2</v>
      </c>
      <c r="E1" s="13" t="s">
        <v>1</v>
      </c>
    </row>
    <row r="2" spans="1:5" s="4" customFormat="1">
      <c r="A2" s="4" t="s">
        <v>3</v>
      </c>
      <c r="B2" s="4">
        <f>SUM(B4:B8,B10:B12,B14,B16:B17)</f>
        <v>31</v>
      </c>
      <c r="D2" s="4">
        <f>SUM(D4:D8,D10:D12,D14,D16:D17)</f>
        <v>32</v>
      </c>
    </row>
    <row r="3" spans="1:5" s="2" customFormat="1">
      <c r="A3" s="2" t="s">
        <v>4</v>
      </c>
    </row>
    <row r="4" spans="1:5">
      <c r="A4" t="s">
        <v>5</v>
      </c>
      <c r="B4">
        <v>3</v>
      </c>
      <c r="D4">
        <v>3</v>
      </c>
    </row>
    <row r="5" spans="1:5">
      <c r="A5" s="5" t="s">
        <v>8</v>
      </c>
      <c r="B5">
        <v>3</v>
      </c>
      <c r="D5">
        <v>3</v>
      </c>
    </row>
    <row r="6" spans="1:5">
      <c r="A6" t="s">
        <v>11</v>
      </c>
      <c r="B6">
        <v>3</v>
      </c>
      <c r="D6">
        <v>3</v>
      </c>
    </row>
    <row r="7" spans="1:5">
      <c r="A7" s="1" t="s">
        <v>13</v>
      </c>
      <c r="B7">
        <v>3</v>
      </c>
      <c r="D7">
        <v>4</v>
      </c>
    </row>
    <row r="8" spans="1:5">
      <c r="A8" t="s">
        <v>15</v>
      </c>
      <c r="B8">
        <v>3</v>
      </c>
      <c r="D8">
        <v>0</v>
      </c>
    </row>
    <row r="9" spans="1:5" s="2" customFormat="1">
      <c r="A9" s="3" t="s">
        <v>18</v>
      </c>
    </row>
    <row r="10" spans="1:5">
      <c r="A10" t="s">
        <v>19</v>
      </c>
      <c r="B10">
        <v>2</v>
      </c>
      <c r="D10">
        <v>2</v>
      </c>
    </row>
    <row r="11" spans="1:5">
      <c r="A11" t="s">
        <v>20</v>
      </c>
      <c r="B11">
        <v>3</v>
      </c>
      <c r="D11">
        <v>3</v>
      </c>
    </row>
    <row r="12" spans="1:5">
      <c r="A12" s="1" t="s">
        <v>22</v>
      </c>
      <c r="B12">
        <v>2</v>
      </c>
      <c r="D12">
        <v>3</v>
      </c>
      <c r="E12" t="s">
        <v>95</v>
      </c>
    </row>
    <row r="13" spans="1:5" s="2" customFormat="1">
      <c r="A13" s="3" t="s">
        <v>23</v>
      </c>
    </row>
    <row r="14" spans="1:5">
      <c r="A14" t="s">
        <v>24</v>
      </c>
      <c r="B14">
        <v>3</v>
      </c>
      <c r="D14">
        <v>3</v>
      </c>
    </row>
    <row r="15" spans="1:5" s="2" customFormat="1">
      <c r="A15" s="6" t="s">
        <v>26</v>
      </c>
    </row>
    <row r="16" spans="1:5">
      <c r="A16" t="s">
        <v>27</v>
      </c>
      <c r="B16">
        <v>3</v>
      </c>
      <c r="D16">
        <v>4</v>
      </c>
    </row>
    <row r="17" spans="1:4">
      <c r="A17" t="s">
        <v>28</v>
      </c>
      <c r="B17">
        <v>3</v>
      </c>
      <c r="D17">
        <v>4</v>
      </c>
    </row>
    <row r="18" spans="1:4" s="12" customFormat="1"/>
    <row r="19" spans="1:4" s="4" customFormat="1">
      <c r="A19" s="4" t="s">
        <v>30</v>
      </c>
      <c r="B19" s="4">
        <f>SUM(B21:B24,B26:B30,B32:B34)</f>
        <v>34</v>
      </c>
      <c r="D19" s="4">
        <f>SUM(D21:D24,D26:D30,D32:D34)</f>
        <v>23</v>
      </c>
    </row>
    <row r="20" spans="1:4" s="2" customFormat="1">
      <c r="A20" s="10" t="s">
        <v>31</v>
      </c>
    </row>
    <row r="21" spans="1:4">
      <c r="A21" s="9" t="s">
        <v>32</v>
      </c>
      <c r="B21">
        <v>3</v>
      </c>
      <c r="D21">
        <v>0</v>
      </c>
    </row>
    <row r="22" spans="1:4">
      <c r="A22" s="9" t="s">
        <v>34</v>
      </c>
      <c r="B22">
        <v>3</v>
      </c>
      <c r="D22">
        <v>1</v>
      </c>
    </row>
    <row r="23" spans="1:4">
      <c r="A23" s="9" t="s">
        <v>35</v>
      </c>
      <c r="B23">
        <v>3</v>
      </c>
      <c r="D23">
        <v>3</v>
      </c>
    </row>
    <row r="24" spans="1:4">
      <c r="A24" s="9" t="s">
        <v>36</v>
      </c>
      <c r="B24">
        <v>3</v>
      </c>
      <c r="D24">
        <v>3</v>
      </c>
    </row>
    <row r="25" spans="1:4" s="2" customFormat="1">
      <c r="A25" s="11" t="s">
        <v>37</v>
      </c>
    </row>
    <row r="26" spans="1:4">
      <c r="A26" s="9" t="s">
        <v>38</v>
      </c>
      <c r="B26">
        <v>4</v>
      </c>
      <c r="D26">
        <v>3</v>
      </c>
    </row>
    <row r="27" spans="1:4">
      <c r="A27" s="9" t="s">
        <v>39</v>
      </c>
      <c r="B27">
        <v>3</v>
      </c>
      <c r="D27">
        <v>3</v>
      </c>
    </row>
    <row r="28" spans="1:4">
      <c r="A28" s="9" t="s">
        <v>41</v>
      </c>
      <c r="B28">
        <v>3</v>
      </c>
      <c r="D28">
        <v>4</v>
      </c>
    </row>
    <row r="29" spans="1:4">
      <c r="A29" s="9" t="s">
        <v>42</v>
      </c>
      <c r="B29">
        <v>4</v>
      </c>
      <c r="D29">
        <v>0</v>
      </c>
    </row>
    <row r="30" spans="1:4">
      <c r="A30" s="9" t="s">
        <v>43</v>
      </c>
      <c r="B30">
        <v>2</v>
      </c>
      <c r="D30">
        <v>2</v>
      </c>
    </row>
    <row r="31" spans="1:4" s="2" customFormat="1">
      <c r="A31" s="11" t="s">
        <v>44</v>
      </c>
    </row>
    <row r="32" spans="1:4">
      <c r="A32" s="9" t="s">
        <v>45</v>
      </c>
      <c r="B32">
        <v>3</v>
      </c>
      <c r="D32">
        <v>1</v>
      </c>
    </row>
    <row r="33" spans="1:4">
      <c r="A33" s="9" t="s">
        <v>46</v>
      </c>
      <c r="B33">
        <v>2</v>
      </c>
      <c r="D33">
        <v>2</v>
      </c>
    </row>
    <row r="34" spans="1:4">
      <c r="A34" s="9" t="s">
        <v>47</v>
      </c>
      <c r="B34">
        <v>1</v>
      </c>
      <c r="D34">
        <v>1</v>
      </c>
    </row>
    <row r="43" spans="1:4">
      <c r="A43" t="s">
        <v>50</v>
      </c>
      <c r="B43">
        <f>(B2+D2)/(4*11*2)</f>
        <v>0.71590909090909094</v>
      </c>
      <c r="C43">
        <f>AVERAGE(B2,D2)</f>
        <v>31.5</v>
      </c>
    </row>
    <row r="44" spans="1:4">
      <c r="A44" s="5" t="s">
        <v>51</v>
      </c>
      <c r="B44">
        <f>(B19+D19)/(2*4*12)</f>
        <v>0.59375</v>
      </c>
      <c r="C44">
        <f>AVERAGE(B19,D19)</f>
        <v>28.5</v>
      </c>
    </row>
    <row r="45" spans="1:4">
      <c r="A45" t="s">
        <v>52</v>
      </c>
      <c r="B45">
        <f>SUM(B43:B44)/2</f>
        <v>0.65482954545454541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A8AB-BC7B-433B-9A50-E1365D2EAC48}">
  <sheetPr>
    <tabColor theme="7"/>
  </sheetPr>
  <dimension ref="A1:E45"/>
  <sheetViews>
    <sheetView topLeftCell="A31" workbookViewId="0">
      <selection activeCell="C43" sqref="C43:C44"/>
    </sheetView>
  </sheetViews>
  <sheetFormatPr defaultRowHeight="15"/>
  <cols>
    <col min="1" max="1" width="56.7109375" customWidth="1"/>
    <col min="2" max="2" width="44.5703125" customWidth="1"/>
    <col min="3" max="3" width="67.5703125" customWidth="1"/>
    <col min="4" max="4" width="69.5703125" customWidth="1"/>
    <col min="5" max="5" width="55" customWidth="1"/>
  </cols>
  <sheetData>
    <row r="1" spans="1:5" s="7" customFormat="1">
      <c r="B1" s="7" t="s">
        <v>0</v>
      </c>
      <c r="C1" s="7" t="s">
        <v>1</v>
      </c>
      <c r="D1" s="8" t="s">
        <v>2</v>
      </c>
      <c r="E1" s="7" t="s">
        <v>1</v>
      </c>
    </row>
    <row r="2" spans="1:5" s="4" customFormat="1">
      <c r="A2" s="4" t="s">
        <v>3</v>
      </c>
      <c r="B2" s="4">
        <f>SUM(B4:B8,B10:B12,B14,B16:B17)</f>
        <v>33</v>
      </c>
      <c r="D2" s="4">
        <f>SUM(D4:D8,D10:D12,D14,D16:D17)</f>
        <v>24</v>
      </c>
    </row>
    <row r="3" spans="1:5" s="2" customFormat="1">
      <c r="A3" s="2" t="s">
        <v>4</v>
      </c>
    </row>
    <row r="4" spans="1:5">
      <c r="A4" t="s">
        <v>5</v>
      </c>
      <c r="B4">
        <v>3</v>
      </c>
      <c r="C4" t="s">
        <v>96</v>
      </c>
      <c r="D4">
        <v>2</v>
      </c>
      <c r="E4" t="s">
        <v>97</v>
      </c>
    </row>
    <row r="5" spans="1:5">
      <c r="A5" s="5" t="s">
        <v>8</v>
      </c>
      <c r="B5">
        <v>3</v>
      </c>
      <c r="C5" t="s">
        <v>98</v>
      </c>
      <c r="D5">
        <v>3</v>
      </c>
      <c r="E5" t="s">
        <v>99</v>
      </c>
    </row>
    <row r="6" spans="1:5">
      <c r="A6" t="s">
        <v>11</v>
      </c>
      <c r="B6">
        <v>4</v>
      </c>
      <c r="D6">
        <v>2</v>
      </c>
      <c r="E6" t="s">
        <v>100</v>
      </c>
    </row>
    <row r="7" spans="1:5">
      <c r="A7" s="1" t="s">
        <v>13</v>
      </c>
      <c r="B7">
        <v>4</v>
      </c>
      <c r="D7">
        <v>2</v>
      </c>
    </row>
    <row r="8" spans="1:5">
      <c r="A8" t="s">
        <v>15</v>
      </c>
      <c r="B8">
        <v>0</v>
      </c>
      <c r="D8">
        <v>0</v>
      </c>
    </row>
    <row r="9" spans="1:5" s="2" customFormat="1">
      <c r="A9" s="3" t="s">
        <v>18</v>
      </c>
    </row>
    <row r="10" spans="1:5">
      <c r="A10" t="s">
        <v>19</v>
      </c>
      <c r="B10">
        <v>3</v>
      </c>
      <c r="C10" t="s">
        <v>101</v>
      </c>
      <c r="D10">
        <v>0</v>
      </c>
    </row>
    <row r="11" spans="1:5">
      <c r="A11" t="s">
        <v>20</v>
      </c>
      <c r="B11">
        <v>1</v>
      </c>
      <c r="C11" t="s">
        <v>102</v>
      </c>
      <c r="D11">
        <v>2</v>
      </c>
      <c r="E11" t="s">
        <v>103</v>
      </c>
    </row>
    <row r="12" spans="1:5">
      <c r="A12" s="1" t="s">
        <v>22</v>
      </c>
      <c r="B12">
        <v>4</v>
      </c>
      <c r="D12">
        <v>3</v>
      </c>
      <c r="E12" t="s">
        <v>104</v>
      </c>
    </row>
    <row r="13" spans="1:5" s="2" customFormat="1">
      <c r="A13" s="3" t="s">
        <v>23</v>
      </c>
    </row>
    <row r="14" spans="1:5">
      <c r="A14" t="s">
        <v>24</v>
      </c>
      <c r="B14">
        <v>3</v>
      </c>
      <c r="D14">
        <v>2</v>
      </c>
    </row>
    <row r="15" spans="1:5" s="2" customFormat="1">
      <c r="A15" s="6" t="s">
        <v>26</v>
      </c>
    </row>
    <row r="16" spans="1:5">
      <c r="A16" t="s">
        <v>27</v>
      </c>
      <c r="B16">
        <v>4</v>
      </c>
      <c r="D16">
        <v>4</v>
      </c>
    </row>
    <row r="17" spans="1:4">
      <c r="A17" t="s">
        <v>28</v>
      </c>
      <c r="B17">
        <v>4</v>
      </c>
      <c r="D17">
        <v>4</v>
      </c>
    </row>
    <row r="18" spans="1:4" s="12" customFormat="1"/>
    <row r="19" spans="1:4" s="4" customFormat="1">
      <c r="A19" s="4" t="s">
        <v>30</v>
      </c>
      <c r="B19" s="4">
        <f>SUM(B21:B24,B26:B30,B32:B34)</f>
        <v>23</v>
      </c>
      <c r="D19" s="4">
        <f>SUM(D21:D24,D26:D30,D32:D34)</f>
        <v>14</v>
      </c>
    </row>
    <row r="20" spans="1:4" s="2" customFormat="1">
      <c r="A20" s="10" t="s">
        <v>31</v>
      </c>
    </row>
    <row r="21" spans="1:4">
      <c r="A21" s="9" t="s">
        <v>32</v>
      </c>
      <c r="B21">
        <v>0</v>
      </c>
      <c r="D21">
        <v>0</v>
      </c>
    </row>
    <row r="22" spans="1:4">
      <c r="A22" s="9" t="s">
        <v>34</v>
      </c>
      <c r="B22">
        <v>0</v>
      </c>
      <c r="D22">
        <v>0</v>
      </c>
    </row>
    <row r="23" spans="1:4">
      <c r="A23" s="9" t="s">
        <v>35</v>
      </c>
      <c r="B23">
        <v>3</v>
      </c>
      <c r="D23">
        <v>2</v>
      </c>
    </row>
    <row r="24" spans="1:4">
      <c r="A24" s="9" t="s">
        <v>36</v>
      </c>
      <c r="B24">
        <v>2</v>
      </c>
      <c r="C24" t="s">
        <v>79</v>
      </c>
      <c r="D24">
        <v>0</v>
      </c>
    </row>
    <row r="25" spans="1:4" s="2" customFormat="1">
      <c r="A25" s="11" t="s">
        <v>37</v>
      </c>
    </row>
    <row r="26" spans="1:4">
      <c r="A26" s="9" t="s">
        <v>38</v>
      </c>
      <c r="B26">
        <v>4</v>
      </c>
      <c r="D26">
        <v>2</v>
      </c>
    </row>
    <row r="27" spans="1:4">
      <c r="A27" s="9" t="s">
        <v>39</v>
      </c>
      <c r="B27">
        <v>3</v>
      </c>
      <c r="C27" t="s">
        <v>105</v>
      </c>
      <c r="D27">
        <v>3</v>
      </c>
    </row>
    <row r="28" spans="1:4">
      <c r="A28" s="9" t="s">
        <v>41</v>
      </c>
      <c r="B28">
        <v>4</v>
      </c>
      <c r="D28">
        <v>2</v>
      </c>
    </row>
    <row r="29" spans="1:4">
      <c r="A29" s="9" t="s">
        <v>42</v>
      </c>
      <c r="B29">
        <v>0</v>
      </c>
      <c r="D29">
        <v>0</v>
      </c>
    </row>
    <row r="30" spans="1:4">
      <c r="A30" s="9" t="s">
        <v>43</v>
      </c>
      <c r="B30">
        <v>3</v>
      </c>
      <c r="D30">
        <v>3</v>
      </c>
    </row>
    <row r="31" spans="1:4" s="2" customFormat="1">
      <c r="A31" s="11" t="s">
        <v>44</v>
      </c>
    </row>
    <row r="32" spans="1:4">
      <c r="A32" s="9" t="s">
        <v>45</v>
      </c>
      <c r="B32">
        <v>0</v>
      </c>
      <c r="D32">
        <v>0</v>
      </c>
    </row>
    <row r="33" spans="1:4">
      <c r="A33" s="9" t="s">
        <v>46</v>
      </c>
      <c r="B33">
        <v>2</v>
      </c>
      <c r="D33">
        <v>1</v>
      </c>
    </row>
    <row r="34" spans="1:4">
      <c r="A34" s="9" t="s">
        <v>47</v>
      </c>
      <c r="B34">
        <v>2</v>
      </c>
      <c r="D34">
        <v>1</v>
      </c>
    </row>
    <row r="43" spans="1:4">
      <c r="A43" t="s">
        <v>50</v>
      </c>
      <c r="B43">
        <f>(B2+D2)/(4*11*2)</f>
        <v>0.64772727272727271</v>
      </c>
      <c r="C43">
        <f>AVERAGE(B2,D2)</f>
        <v>28.5</v>
      </c>
    </row>
    <row r="44" spans="1:4">
      <c r="A44" s="5" t="s">
        <v>51</v>
      </c>
      <c r="B44">
        <f>(B19+D19)/(2*4*12)</f>
        <v>0.38541666666666669</v>
      </c>
      <c r="C44">
        <f>AVERAGE(B19,D19)</f>
        <v>18.5</v>
      </c>
    </row>
    <row r="45" spans="1:4">
      <c r="A45" t="s">
        <v>52</v>
      </c>
      <c r="B45">
        <f>SUM(B43:B44)/2</f>
        <v>0.51657196969696972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EBEC-8778-4A72-8AC5-116649BC3D3C}">
  <sheetPr>
    <tabColor theme="9"/>
  </sheetPr>
  <dimension ref="A1:E45"/>
  <sheetViews>
    <sheetView topLeftCell="A30" workbookViewId="0">
      <selection activeCell="C43" sqref="C43:C44"/>
    </sheetView>
  </sheetViews>
  <sheetFormatPr defaultRowHeight="15"/>
  <cols>
    <col min="1" max="1" width="71.140625" customWidth="1"/>
    <col min="2" max="2" width="45.85546875" customWidth="1"/>
    <col min="3" max="3" width="63.5703125" customWidth="1"/>
    <col min="4" max="4" width="58.5703125" customWidth="1"/>
    <col min="5" max="5" width="28.28515625" customWidth="1"/>
  </cols>
  <sheetData>
    <row r="1" spans="1:5" s="13" customFormat="1">
      <c r="B1" s="13" t="s">
        <v>0</v>
      </c>
      <c r="C1" s="13" t="s">
        <v>1</v>
      </c>
      <c r="D1" s="13" t="s">
        <v>2</v>
      </c>
      <c r="E1" s="13" t="s">
        <v>1</v>
      </c>
    </row>
    <row r="2" spans="1:5" s="4" customFormat="1">
      <c r="A2" s="4" t="s">
        <v>3</v>
      </c>
      <c r="B2" s="4">
        <f>SUM(B4:B8,B10:B12,B14,B16:B17)</f>
        <v>19</v>
      </c>
      <c r="D2" s="4">
        <f>SUM(D4:D8,D10:D12,D14,D16:D17)</f>
        <v>4</v>
      </c>
    </row>
    <row r="3" spans="1:5" s="2" customFormat="1">
      <c r="A3" s="2" t="s">
        <v>4</v>
      </c>
    </row>
    <row r="4" spans="1:5">
      <c r="A4" t="s">
        <v>5</v>
      </c>
      <c r="B4">
        <v>2</v>
      </c>
      <c r="D4">
        <v>1</v>
      </c>
    </row>
    <row r="5" spans="1:5">
      <c r="A5" s="5" t="s">
        <v>8</v>
      </c>
      <c r="B5">
        <v>2</v>
      </c>
      <c r="D5">
        <v>0</v>
      </c>
    </row>
    <row r="6" spans="1:5">
      <c r="A6" t="s">
        <v>11</v>
      </c>
      <c r="B6">
        <v>0</v>
      </c>
      <c r="D6">
        <v>0</v>
      </c>
    </row>
    <row r="7" spans="1:5">
      <c r="A7" s="1" t="s">
        <v>13</v>
      </c>
      <c r="B7">
        <v>0</v>
      </c>
      <c r="D7">
        <v>0</v>
      </c>
    </row>
    <row r="8" spans="1:5">
      <c r="A8" t="s">
        <v>15</v>
      </c>
      <c r="B8">
        <v>0</v>
      </c>
      <c r="D8">
        <v>0</v>
      </c>
    </row>
    <row r="9" spans="1:5" s="2" customFormat="1">
      <c r="A9" s="3" t="s">
        <v>18</v>
      </c>
    </row>
    <row r="10" spans="1:5">
      <c r="A10" t="s">
        <v>19</v>
      </c>
      <c r="B10">
        <v>3</v>
      </c>
      <c r="D10">
        <v>0</v>
      </c>
    </row>
    <row r="11" spans="1:5">
      <c r="A11" t="s">
        <v>20</v>
      </c>
      <c r="B11">
        <v>1</v>
      </c>
      <c r="D11">
        <v>0</v>
      </c>
    </row>
    <row r="12" spans="1:5">
      <c r="A12" s="1" t="s">
        <v>22</v>
      </c>
      <c r="B12">
        <v>1</v>
      </c>
      <c r="D12">
        <v>0</v>
      </c>
    </row>
    <row r="13" spans="1:5" s="2" customFormat="1">
      <c r="A13" s="3" t="s">
        <v>23</v>
      </c>
    </row>
    <row r="14" spans="1:5">
      <c r="A14" t="s">
        <v>24</v>
      </c>
      <c r="B14">
        <v>2</v>
      </c>
      <c r="D14">
        <v>0</v>
      </c>
    </row>
    <row r="15" spans="1:5" s="2" customFormat="1">
      <c r="A15" s="6" t="s">
        <v>26</v>
      </c>
    </row>
    <row r="16" spans="1:5">
      <c r="A16" t="s">
        <v>27</v>
      </c>
      <c r="B16">
        <v>4</v>
      </c>
      <c r="D16">
        <v>2</v>
      </c>
    </row>
    <row r="17" spans="1:4">
      <c r="A17" t="s">
        <v>28</v>
      </c>
      <c r="B17">
        <v>4</v>
      </c>
      <c r="D17">
        <v>1</v>
      </c>
    </row>
    <row r="18" spans="1:4" s="12" customFormat="1"/>
    <row r="19" spans="1:4" s="4" customFormat="1">
      <c r="A19" s="4" t="s">
        <v>30</v>
      </c>
      <c r="B19" s="4">
        <f>SUM(B21:B24,B26:B30,B32:B34)</f>
        <v>12</v>
      </c>
      <c r="D19" s="4">
        <f>SUM(D21:D24,D26:D30,D32:D34)</f>
        <v>7</v>
      </c>
    </row>
    <row r="20" spans="1:4" s="2" customFormat="1">
      <c r="A20" s="10" t="s">
        <v>31</v>
      </c>
    </row>
    <row r="21" spans="1:4">
      <c r="A21" s="9" t="s">
        <v>32</v>
      </c>
      <c r="B21">
        <v>0</v>
      </c>
      <c r="D21">
        <v>0</v>
      </c>
    </row>
    <row r="22" spans="1:4">
      <c r="A22" s="9" t="s">
        <v>34</v>
      </c>
      <c r="B22">
        <v>0</v>
      </c>
      <c r="D22">
        <v>0</v>
      </c>
    </row>
    <row r="23" spans="1:4">
      <c r="A23" s="9" t="s">
        <v>35</v>
      </c>
      <c r="B23">
        <v>2</v>
      </c>
      <c r="D23">
        <v>1</v>
      </c>
    </row>
    <row r="24" spans="1:4">
      <c r="A24" s="9" t="s">
        <v>36</v>
      </c>
      <c r="B24">
        <v>0</v>
      </c>
      <c r="D24">
        <v>0</v>
      </c>
    </row>
    <row r="25" spans="1:4" s="2" customFormat="1">
      <c r="A25" s="11" t="s">
        <v>37</v>
      </c>
    </row>
    <row r="26" spans="1:4">
      <c r="A26" s="9" t="s">
        <v>38</v>
      </c>
      <c r="B26">
        <v>2</v>
      </c>
      <c r="D26">
        <v>0</v>
      </c>
    </row>
    <row r="27" spans="1:4">
      <c r="A27" s="9" t="s">
        <v>39</v>
      </c>
      <c r="B27">
        <v>3</v>
      </c>
      <c r="D27">
        <v>3</v>
      </c>
    </row>
    <row r="28" spans="1:4">
      <c r="A28" s="9" t="s">
        <v>41</v>
      </c>
      <c r="B28">
        <v>4</v>
      </c>
      <c r="D28">
        <v>1</v>
      </c>
    </row>
    <row r="29" spans="1:4">
      <c r="A29" s="9" t="s">
        <v>42</v>
      </c>
      <c r="B29">
        <v>0</v>
      </c>
      <c r="D29">
        <v>0</v>
      </c>
    </row>
    <row r="30" spans="1:4">
      <c r="A30" s="9" t="s">
        <v>43</v>
      </c>
      <c r="B30">
        <v>1</v>
      </c>
      <c r="D30">
        <v>1</v>
      </c>
    </row>
    <row r="31" spans="1:4" s="2" customFormat="1">
      <c r="A31" s="11" t="s">
        <v>44</v>
      </c>
    </row>
    <row r="32" spans="1:4">
      <c r="A32" s="9" t="s">
        <v>45</v>
      </c>
      <c r="B32">
        <v>0</v>
      </c>
      <c r="D32">
        <v>1</v>
      </c>
    </row>
    <row r="33" spans="1:4">
      <c r="A33" s="9" t="s">
        <v>46</v>
      </c>
      <c r="B33">
        <v>0</v>
      </c>
      <c r="D33">
        <v>0</v>
      </c>
    </row>
    <row r="34" spans="1:4">
      <c r="A34" s="9" t="s">
        <v>47</v>
      </c>
      <c r="B34">
        <v>0</v>
      </c>
      <c r="D34">
        <v>0</v>
      </c>
    </row>
    <row r="38" spans="1:4">
      <c r="A38" t="s">
        <v>106</v>
      </c>
    </row>
    <row r="40" spans="1:4">
      <c r="D40" s="20">
        <v>3286</v>
      </c>
    </row>
    <row r="41" spans="1:4">
      <c r="D41">
        <f>1.3*D40</f>
        <v>4271.8</v>
      </c>
    </row>
    <row r="42" spans="1:4">
      <c r="D42">
        <v>22288</v>
      </c>
    </row>
    <row r="43" spans="1:4">
      <c r="A43" t="s">
        <v>50</v>
      </c>
      <c r="B43">
        <f>(B2+D2)/(4*11*2)</f>
        <v>0.26136363636363635</v>
      </c>
      <c r="C43">
        <f>AVERAGE(B2,D2)</f>
        <v>11.5</v>
      </c>
      <c r="D43">
        <f>D42/4</f>
        <v>5572</v>
      </c>
    </row>
    <row r="44" spans="1:4">
      <c r="A44" s="5" t="s">
        <v>51</v>
      </c>
      <c r="B44">
        <f>(B19+D19)/(2*4*12)</f>
        <v>0.19791666666666666</v>
      </c>
      <c r="C44">
        <f>AVERAGE(B19,D19)</f>
        <v>9.5</v>
      </c>
    </row>
    <row r="45" spans="1:4">
      <c r="A45" t="s">
        <v>52</v>
      </c>
      <c r="B45">
        <f>SUM(B43:B44)/2</f>
        <v>0.22964015151515149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57E2-55C8-4D9C-9B60-36D37CC2472F}">
  <sheetPr>
    <tabColor theme="7"/>
  </sheetPr>
  <dimension ref="A1:E45"/>
  <sheetViews>
    <sheetView topLeftCell="A34" workbookViewId="0">
      <selection activeCell="C43" sqref="C43:C44"/>
    </sheetView>
  </sheetViews>
  <sheetFormatPr defaultRowHeight="15"/>
  <cols>
    <col min="1" max="1" width="56.7109375" customWidth="1"/>
    <col min="2" max="2" width="44.5703125" customWidth="1"/>
    <col min="3" max="3" width="41.140625" customWidth="1"/>
    <col min="4" max="4" width="38.7109375" customWidth="1"/>
    <col min="5" max="5" width="31.28515625" customWidth="1"/>
  </cols>
  <sheetData>
    <row r="1" spans="1:5" s="7" customFormat="1">
      <c r="B1" s="7" t="s">
        <v>0</v>
      </c>
      <c r="C1" s="7" t="s">
        <v>1</v>
      </c>
      <c r="D1" s="8" t="s">
        <v>2</v>
      </c>
      <c r="E1" s="7" t="s">
        <v>1</v>
      </c>
    </row>
    <row r="2" spans="1:5" s="4" customFormat="1">
      <c r="A2" s="4" t="s">
        <v>3</v>
      </c>
      <c r="B2" s="4">
        <f>SUM(B4:B8,B10:B12,B14,B16:B17)</f>
        <v>32</v>
      </c>
      <c r="D2" s="4">
        <f>SUM(D4:D8,D10:D12,D14,D16:D17)</f>
        <v>30</v>
      </c>
    </row>
    <row r="3" spans="1:5" s="2" customFormat="1">
      <c r="A3" s="2" t="s">
        <v>4</v>
      </c>
    </row>
    <row r="4" spans="1:5">
      <c r="A4" t="s">
        <v>5</v>
      </c>
      <c r="B4">
        <v>3</v>
      </c>
      <c r="C4" t="s">
        <v>107</v>
      </c>
      <c r="D4">
        <v>2</v>
      </c>
    </row>
    <row r="5" spans="1:5">
      <c r="A5" s="5" t="s">
        <v>8</v>
      </c>
      <c r="B5">
        <v>4</v>
      </c>
      <c r="D5">
        <v>4</v>
      </c>
    </row>
    <row r="6" spans="1:5">
      <c r="A6" t="s">
        <v>11</v>
      </c>
      <c r="B6">
        <v>4</v>
      </c>
      <c r="D6">
        <v>4</v>
      </c>
    </row>
    <row r="7" spans="1:5">
      <c r="A7" s="1" t="s">
        <v>13</v>
      </c>
      <c r="B7">
        <v>3</v>
      </c>
      <c r="D7">
        <v>4</v>
      </c>
    </row>
    <row r="8" spans="1:5">
      <c r="A8" t="s">
        <v>15</v>
      </c>
      <c r="B8">
        <v>2</v>
      </c>
      <c r="C8" t="s">
        <v>108</v>
      </c>
      <c r="D8">
        <v>0</v>
      </c>
    </row>
    <row r="9" spans="1:5" s="2" customFormat="1">
      <c r="A9" s="3" t="s">
        <v>18</v>
      </c>
    </row>
    <row r="10" spans="1:5">
      <c r="A10" t="s">
        <v>19</v>
      </c>
      <c r="B10">
        <v>0</v>
      </c>
      <c r="D10">
        <v>0</v>
      </c>
    </row>
    <row r="11" spans="1:5">
      <c r="A11" t="s">
        <v>20</v>
      </c>
      <c r="B11">
        <v>2</v>
      </c>
      <c r="D11">
        <v>2</v>
      </c>
    </row>
    <row r="12" spans="1:5">
      <c r="A12" s="1" t="s">
        <v>22</v>
      </c>
      <c r="B12">
        <v>3</v>
      </c>
      <c r="C12" t="s">
        <v>109</v>
      </c>
      <c r="D12">
        <v>4</v>
      </c>
    </row>
    <row r="13" spans="1:5" s="2" customFormat="1">
      <c r="A13" s="3" t="s">
        <v>23</v>
      </c>
    </row>
    <row r="14" spans="1:5">
      <c r="A14" t="s">
        <v>24</v>
      </c>
      <c r="B14">
        <v>3</v>
      </c>
      <c r="D14">
        <v>2</v>
      </c>
    </row>
    <row r="15" spans="1:5" s="2" customFormat="1">
      <c r="A15" s="6" t="s">
        <v>26</v>
      </c>
    </row>
    <row r="16" spans="1:5">
      <c r="A16" t="s">
        <v>27</v>
      </c>
      <c r="B16">
        <v>4</v>
      </c>
      <c r="D16">
        <v>4</v>
      </c>
    </row>
    <row r="17" spans="1:4">
      <c r="A17" t="s">
        <v>28</v>
      </c>
      <c r="B17">
        <v>4</v>
      </c>
      <c r="D17">
        <v>4</v>
      </c>
    </row>
    <row r="18" spans="1:4" s="12" customFormat="1"/>
    <row r="19" spans="1:4" s="4" customFormat="1">
      <c r="A19" s="4" t="s">
        <v>30</v>
      </c>
      <c r="B19" s="4">
        <f>SUM(B21:B24,B26:B30,B32:B34)</f>
        <v>23</v>
      </c>
      <c r="D19" s="4">
        <f>SUM(D21:D24,D26:D30,D32:D34)</f>
        <v>16</v>
      </c>
    </row>
    <row r="20" spans="1:4" s="2" customFormat="1">
      <c r="A20" s="10" t="s">
        <v>31</v>
      </c>
    </row>
    <row r="21" spans="1:4">
      <c r="A21" s="9" t="s">
        <v>32</v>
      </c>
      <c r="B21">
        <v>2</v>
      </c>
      <c r="C21" t="s">
        <v>110</v>
      </c>
      <c r="D21">
        <v>0</v>
      </c>
    </row>
    <row r="22" spans="1:4">
      <c r="A22" s="9" t="s">
        <v>34</v>
      </c>
      <c r="B22">
        <v>0</v>
      </c>
      <c r="D22">
        <v>0</v>
      </c>
    </row>
    <row r="23" spans="1:4">
      <c r="A23" s="9" t="s">
        <v>35</v>
      </c>
      <c r="B23">
        <v>3</v>
      </c>
      <c r="D23">
        <v>3</v>
      </c>
    </row>
    <row r="24" spans="1:4">
      <c r="A24" s="9" t="s">
        <v>36</v>
      </c>
      <c r="B24">
        <v>0</v>
      </c>
      <c r="D24">
        <v>0</v>
      </c>
    </row>
    <row r="25" spans="1:4" s="2" customFormat="1">
      <c r="A25" s="11" t="s">
        <v>37</v>
      </c>
    </row>
    <row r="26" spans="1:4">
      <c r="A26" s="9" t="s">
        <v>38</v>
      </c>
      <c r="B26">
        <v>2</v>
      </c>
      <c r="D26">
        <v>2</v>
      </c>
    </row>
    <row r="27" spans="1:4">
      <c r="A27" s="9" t="s">
        <v>39</v>
      </c>
      <c r="B27">
        <v>3</v>
      </c>
      <c r="D27">
        <v>2</v>
      </c>
    </row>
    <row r="28" spans="1:4">
      <c r="A28" s="9" t="s">
        <v>41</v>
      </c>
      <c r="B28">
        <v>4</v>
      </c>
      <c r="D28">
        <v>4</v>
      </c>
    </row>
    <row r="29" spans="1:4">
      <c r="A29" s="9" t="s">
        <v>42</v>
      </c>
      <c r="B29">
        <v>2</v>
      </c>
      <c r="C29" t="s">
        <v>111</v>
      </c>
      <c r="D29">
        <v>0</v>
      </c>
    </row>
    <row r="30" spans="1:4">
      <c r="A30" s="9" t="s">
        <v>43</v>
      </c>
      <c r="B30">
        <v>3</v>
      </c>
      <c r="D30">
        <v>2</v>
      </c>
    </row>
    <row r="31" spans="1:4" s="2" customFormat="1">
      <c r="A31" s="11" t="s">
        <v>44</v>
      </c>
    </row>
    <row r="32" spans="1:4">
      <c r="A32" s="9" t="s">
        <v>45</v>
      </c>
      <c r="B32">
        <v>1</v>
      </c>
      <c r="D32">
        <v>1</v>
      </c>
    </row>
    <row r="33" spans="1:4">
      <c r="A33" s="9" t="s">
        <v>46</v>
      </c>
      <c r="B33">
        <v>2</v>
      </c>
      <c r="D33">
        <v>1</v>
      </c>
    </row>
    <row r="34" spans="1:4">
      <c r="A34" s="9" t="s">
        <v>47</v>
      </c>
      <c r="B34">
        <v>1</v>
      </c>
      <c r="D34">
        <v>1</v>
      </c>
    </row>
    <row r="43" spans="1:4">
      <c r="A43" t="s">
        <v>50</v>
      </c>
      <c r="B43">
        <f>(B2+D2)/(4*11*2)</f>
        <v>0.70454545454545459</v>
      </c>
      <c r="C43">
        <f>AVERAGE(B2,D2)</f>
        <v>31</v>
      </c>
    </row>
    <row r="44" spans="1:4">
      <c r="A44" s="5" t="s">
        <v>51</v>
      </c>
      <c r="B44">
        <f>(B19+D19)/(2*4*12)</f>
        <v>0.40625</v>
      </c>
      <c r="C44">
        <f>AVERAGE(B19,D19)</f>
        <v>19.5</v>
      </c>
    </row>
    <row r="45" spans="1:4">
      <c r="A45" t="s">
        <v>52</v>
      </c>
      <c r="B45">
        <f>SUM(B43:B44)/2</f>
        <v>0.55539772727272729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Dilan-Pantojas, Israel Omar</cp:lastModifiedBy>
  <cp:revision/>
  <dcterms:created xsi:type="dcterms:W3CDTF">2024-08-17T23:05:50Z</dcterms:created>
  <dcterms:modified xsi:type="dcterms:W3CDTF">2024-09-17T23:00:32Z</dcterms:modified>
  <cp:category/>
  <cp:contentStatus/>
</cp:coreProperties>
</file>