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unioviedo.sharepoint.com/sites/DPPI24-E11/Documentos compartidos/General/DPPI24-E11/Documentación/"/>
    </mc:Choice>
  </mc:AlternateContent>
  <xr:revisionPtr revIDLastSave="215" documentId="13_ncr:1_{35C55861-3FBD-413B-8545-C148FDBDA86E}" xr6:coauthVersionLast="47" xr6:coauthVersionMax="47" xr10:uidLastSave="{780AE561-802B-4E81-982C-F0A3C289C295}"/>
  <workbookProtection workbookAlgorithmName="SHA-512" workbookHashValue="ITzbQ8jgQgu/+J1CDltnYhuYS7GdBHwET4+lmZQCanUPhObDBonILapiMthl5r23+jt8rvk/7kcVv4kMTYL6IA==" workbookSaltValue="gpH/JAcL2KVUo4XcP7wUIg==" workbookSpinCount="100000" lockStructure="1"/>
  <bookViews>
    <workbookView xWindow="-98" yWindow="-98" windowWidth="21795" windowHeight="12975" tabRatio="637" xr2:uid="{00000000-000D-0000-FFFF-FFFF00000000}"/>
  </bookViews>
  <sheets>
    <sheet name="Equipo" sheetId="58" r:id="rId1"/>
    <sheet name="Autoevaluación" sheetId="57" r:id="rId2"/>
    <sheet name="EV1" sheetId="36" r:id="rId3"/>
    <sheet name="EV2" sheetId="44" r:id="rId4"/>
    <sheet name="EV3" sheetId="45" r:id="rId5"/>
    <sheet name="EV4" sheetId="46" r:id="rId6"/>
    <sheet name="EV5" sheetId="47" r:id="rId7"/>
    <sheet name="EV6" sheetId="48" r:id="rId8"/>
    <sheet name="Resumen" sheetId="49" r:id="rId9"/>
    <sheet name="Rúbrica (Previo)" sheetId="54" r:id="rId10"/>
    <sheet name="Rúbrica (Presentación)" sheetId="55" r:id="rId11"/>
    <sheet name="Rúbrica (Posterior)" sheetId="56" r:id="rId12"/>
    <sheet name="Equipos" sheetId="59" state="hidden" r:id="rId13"/>
  </sheets>
  <externalReferences>
    <externalReference r:id="rId14"/>
    <externalReference r:id="rId15"/>
  </externalReferences>
  <definedNames>
    <definedName name="EvalAlumnos" localSheetId="1">'[1]01'!$Q$39,'[1]01'!$R$39,'[1]01'!$S$39,'[1]01'!$T$39,'[1]01'!$U$39,'[1]01'!$V$39</definedName>
    <definedName name="EvalAlumnos">'[1]01'!$Q$39,'[1]01'!$R$39,'[1]01'!$S$39,'[1]01'!$T$39,'[1]01'!$U$39,'[1]01'!$V$39</definedName>
    <definedName name="Notas" localSheetId="1">'[1]01'!$L$37,'[1]01'!$O$39,'[1]01'!$Q$42</definedName>
    <definedName name="Notas">'[1]01'!$L$37,'[1]01'!$O$39,'[1]01'!$Q$42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59" l="1"/>
  <c r="B30" i="59" l="1"/>
  <c r="B29" i="59"/>
  <c r="A30" i="59"/>
  <c r="A31" i="59" s="1"/>
  <c r="G5" i="48"/>
  <c r="G5" i="47"/>
  <c r="G5" i="46"/>
  <c r="G5" i="45"/>
  <c r="G5" i="44"/>
  <c r="G5" i="36"/>
  <c r="D5" i="57"/>
  <c r="G5" i="57" s="1"/>
  <c r="A32" i="59" l="1"/>
  <c r="B32" i="59" s="1"/>
  <c r="B31" i="59"/>
  <c r="F8" i="58"/>
  <c r="H8" i="58"/>
  <c r="J8" i="58"/>
  <c r="F9" i="58"/>
  <c r="H9" i="58"/>
  <c r="J9" i="58"/>
  <c r="F10" i="58"/>
  <c r="H10" i="58"/>
  <c r="J10" i="58"/>
  <c r="F11" i="58"/>
  <c r="H11" i="58"/>
  <c r="J11" i="58"/>
  <c r="F12" i="58"/>
  <c r="H12" i="58"/>
  <c r="J12" i="58"/>
  <c r="F13" i="58"/>
  <c r="H13" i="58"/>
  <c r="J13" i="58"/>
  <c r="F14" i="58"/>
  <c r="H14" i="58"/>
  <c r="J14" i="58"/>
  <c r="F15" i="58"/>
  <c r="H15" i="58"/>
  <c r="J15" i="58"/>
  <c r="F16" i="58"/>
  <c r="H16" i="58"/>
  <c r="J16" i="58"/>
  <c r="F17" i="58"/>
  <c r="H17" i="58"/>
  <c r="J17" i="58"/>
  <c r="F18" i="58"/>
  <c r="H18" i="58"/>
  <c r="J18" i="58"/>
  <c r="F19" i="58"/>
  <c r="H19" i="58"/>
  <c r="J19" i="58"/>
  <c r="G21" i="58"/>
  <c r="G23" i="58" s="1"/>
  <c r="A15" i="49" l="1"/>
  <c r="A14" i="49"/>
  <c r="L22" i="57"/>
  <c r="L21" i="57"/>
  <c r="K22" i="57"/>
  <c r="K21" i="57"/>
  <c r="I21" i="57"/>
  <c r="H22" i="57"/>
  <c r="H21" i="57"/>
  <c r="B22" i="57"/>
  <c r="B21" i="57"/>
  <c r="D4" i="48"/>
  <c r="D15" i="49"/>
  <c r="D14" i="49"/>
  <c r="D4" i="45" l="1"/>
  <c r="D4" i="46"/>
  <c r="D4" i="47"/>
  <c r="D4" i="44"/>
  <c r="K19" i="48"/>
  <c r="K19" i="47"/>
  <c r="K19" i="46"/>
  <c r="K19" i="45"/>
  <c r="K19" i="44"/>
  <c r="K19" i="36"/>
  <c r="W16" i="56" l="1"/>
  <c r="S16" i="56"/>
  <c r="O16" i="56"/>
  <c r="K16" i="56"/>
  <c r="D3" i="46" l="1"/>
  <c r="D3" i="47"/>
  <c r="D3" i="48"/>
  <c r="D3" i="45"/>
  <c r="D3" i="44"/>
  <c r="A28" i="49" l="1"/>
  <c r="A29" i="49"/>
  <c r="A30" i="49"/>
  <c r="A31" i="49"/>
  <c r="B53" i="57"/>
  <c r="B52" i="57"/>
  <c r="B51" i="57"/>
  <c r="B50" i="57"/>
  <c r="D28" i="49"/>
  <c r="D30" i="49"/>
  <c r="D31" i="49"/>
  <c r="D29" i="49"/>
  <c r="K27" i="57" l="1"/>
  <c r="K28" i="57"/>
  <c r="K29" i="57"/>
  <c r="K30" i="57"/>
  <c r="K31" i="57"/>
  <c r="K33" i="57"/>
  <c r="K34" i="57"/>
  <c r="K35" i="57"/>
  <c r="K36" i="57"/>
  <c r="K37" i="57"/>
  <c r="K26" i="57"/>
  <c r="K14" i="57"/>
  <c r="K15" i="57"/>
  <c r="K16" i="57"/>
  <c r="K17" i="57"/>
  <c r="K18" i="57"/>
  <c r="K19" i="57"/>
  <c r="K20" i="57"/>
  <c r="K13" i="57"/>
  <c r="H26" i="57"/>
  <c r="H27" i="57"/>
  <c r="H28" i="57"/>
  <c r="H29" i="57"/>
  <c r="H30" i="57"/>
  <c r="H31" i="57"/>
  <c r="H32" i="57"/>
  <c r="H33" i="57"/>
  <c r="H34" i="57"/>
  <c r="H35" i="57"/>
  <c r="H36" i="57"/>
  <c r="H37" i="57"/>
  <c r="H13" i="57"/>
  <c r="H14" i="57"/>
  <c r="H15" i="57"/>
  <c r="H16" i="57"/>
  <c r="H17" i="57"/>
  <c r="H18" i="57"/>
  <c r="H19" i="57"/>
  <c r="H20" i="57"/>
  <c r="B41" i="57" l="1"/>
  <c r="B42" i="57"/>
  <c r="B43" i="57"/>
  <c r="B44" i="57"/>
  <c r="B45" i="57"/>
  <c r="B46" i="57"/>
  <c r="B47" i="57"/>
  <c r="B48" i="57"/>
  <c r="B49" i="57"/>
  <c r="B26" i="57"/>
  <c r="B27" i="57"/>
  <c r="B28" i="57"/>
  <c r="B29" i="57"/>
  <c r="B30" i="57"/>
  <c r="B31" i="57"/>
  <c r="B32" i="57"/>
  <c r="B33" i="57"/>
  <c r="B34" i="57"/>
  <c r="B35" i="57"/>
  <c r="B36" i="57"/>
  <c r="B37" i="57"/>
  <c r="B13" i="57"/>
  <c r="B14" i="57"/>
  <c r="B15" i="57"/>
  <c r="B16" i="57"/>
  <c r="B17" i="57"/>
  <c r="B18" i="57"/>
  <c r="B19" i="57"/>
  <c r="B20" i="57"/>
  <c r="A19" i="49" l="1"/>
  <c r="A20" i="49"/>
  <c r="A21" i="49"/>
  <c r="A22" i="49"/>
  <c r="A23" i="49"/>
  <c r="A24" i="49"/>
  <c r="A25" i="49"/>
  <c r="A26" i="49"/>
  <c r="A27" i="49"/>
  <c r="A6" i="49"/>
  <c r="A7" i="49"/>
  <c r="A8" i="49"/>
  <c r="A9" i="49"/>
  <c r="A10" i="49"/>
  <c r="A11" i="49"/>
  <c r="A12" i="49"/>
  <c r="A13" i="49"/>
  <c r="B17" i="36"/>
  <c r="K24" i="45"/>
  <c r="L24" i="45" s="1"/>
  <c r="H24" i="45"/>
  <c r="I24" i="45" s="1"/>
  <c r="B24" i="45"/>
  <c r="K23" i="45"/>
  <c r="L23" i="45" s="1"/>
  <c r="I23" i="45"/>
  <c r="H23" i="45"/>
  <c r="B23" i="45"/>
  <c r="K22" i="45"/>
  <c r="L22" i="45" s="1"/>
  <c r="I22" i="45"/>
  <c r="H22" i="45"/>
  <c r="B22" i="45"/>
  <c r="K21" i="45"/>
  <c r="L21" i="45" s="1"/>
  <c r="H21" i="45"/>
  <c r="I21" i="45" s="1"/>
  <c r="B21" i="45"/>
  <c r="K20" i="45"/>
  <c r="L20" i="45" s="1"/>
  <c r="H20" i="45"/>
  <c r="I20" i="45" s="1"/>
  <c r="B20" i="45"/>
  <c r="L19" i="45"/>
  <c r="I19" i="45"/>
  <c r="H19" i="45"/>
  <c r="B19" i="45"/>
  <c r="K18" i="45"/>
  <c r="L18" i="45" s="1"/>
  <c r="I18" i="45"/>
  <c r="H18" i="45"/>
  <c r="B18" i="45"/>
  <c r="K17" i="45"/>
  <c r="L17" i="45" s="1"/>
  <c r="H17" i="45"/>
  <c r="I17" i="45" s="1"/>
  <c r="K16" i="45"/>
  <c r="L16" i="45" s="1"/>
  <c r="H16" i="45"/>
  <c r="I16" i="45" s="1"/>
  <c r="B16" i="45"/>
  <c r="K15" i="45"/>
  <c r="L15" i="45" s="1"/>
  <c r="H15" i="45"/>
  <c r="I15" i="45" s="1"/>
  <c r="B15" i="45"/>
  <c r="K14" i="45"/>
  <c r="L14" i="45" s="1"/>
  <c r="H14" i="45"/>
  <c r="I14" i="45" s="1"/>
  <c r="B14" i="45"/>
  <c r="K13" i="45"/>
  <c r="L13" i="45" s="1"/>
  <c r="H13" i="45"/>
  <c r="I13" i="45" s="1"/>
  <c r="B13" i="45"/>
  <c r="K24" i="46"/>
  <c r="L24" i="46" s="1"/>
  <c r="H24" i="46"/>
  <c r="I24" i="46" s="1"/>
  <c r="B24" i="46"/>
  <c r="K23" i="46"/>
  <c r="L23" i="46" s="1"/>
  <c r="H23" i="46"/>
  <c r="I23" i="46" s="1"/>
  <c r="B23" i="46"/>
  <c r="K22" i="46"/>
  <c r="L22" i="46" s="1"/>
  <c r="H22" i="46"/>
  <c r="I22" i="46" s="1"/>
  <c r="B22" i="46"/>
  <c r="K21" i="46"/>
  <c r="L21" i="46" s="1"/>
  <c r="H21" i="46"/>
  <c r="I21" i="46" s="1"/>
  <c r="B21" i="46"/>
  <c r="K20" i="46"/>
  <c r="L20" i="46" s="1"/>
  <c r="H20" i="46"/>
  <c r="I20" i="46" s="1"/>
  <c r="B20" i="46"/>
  <c r="L19" i="46"/>
  <c r="H19" i="46"/>
  <c r="I19" i="46" s="1"/>
  <c r="B19" i="46"/>
  <c r="K18" i="46"/>
  <c r="L18" i="46" s="1"/>
  <c r="H18" i="46"/>
  <c r="I18" i="46" s="1"/>
  <c r="B18" i="46"/>
  <c r="K17" i="46"/>
  <c r="L17" i="46" s="1"/>
  <c r="H17" i="46"/>
  <c r="I17" i="46" s="1"/>
  <c r="K16" i="46"/>
  <c r="L16" i="46" s="1"/>
  <c r="H16" i="46"/>
  <c r="I16" i="46" s="1"/>
  <c r="B16" i="46"/>
  <c r="K15" i="46"/>
  <c r="L15" i="46" s="1"/>
  <c r="H15" i="46"/>
  <c r="I15" i="46" s="1"/>
  <c r="B15" i="46"/>
  <c r="K14" i="46"/>
  <c r="L14" i="46" s="1"/>
  <c r="H14" i="46"/>
  <c r="I14" i="46" s="1"/>
  <c r="B14" i="46"/>
  <c r="L13" i="46"/>
  <c r="K13" i="46"/>
  <c r="H13" i="46"/>
  <c r="I13" i="46" s="1"/>
  <c r="B13" i="46"/>
  <c r="L24" i="47"/>
  <c r="K24" i="47"/>
  <c r="H24" i="47"/>
  <c r="I24" i="47" s="1"/>
  <c r="B24" i="47"/>
  <c r="K23" i="47"/>
  <c r="L23" i="47" s="1"/>
  <c r="H23" i="47"/>
  <c r="I23" i="47" s="1"/>
  <c r="B23" i="47"/>
  <c r="K22" i="47"/>
  <c r="L22" i="47" s="1"/>
  <c r="H22" i="47"/>
  <c r="I22" i="47" s="1"/>
  <c r="B22" i="47"/>
  <c r="L21" i="47"/>
  <c r="K21" i="47"/>
  <c r="H21" i="47"/>
  <c r="I21" i="47" s="1"/>
  <c r="B21" i="47"/>
  <c r="L20" i="47"/>
  <c r="K20" i="47"/>
  <c r="H20" i="47"/>
  <c r="I20" i="47" s="1"/>
  <c r="B20" i="47"/>
  <c r="L19" i="47"/>
  <c r="H19" i="47"/>
  <c r="I19" i="47" s="1"/>
  <c r="B19" i="47"/>
  <c r="K18" i="47"/>
  <c r="L18" i="47" s="1"/>
  <c r="H18" i="47"/>
  <c r="I18" i="47" s="1"/>
  <c r="B18" i="47"/>
  <c r="L17" i="47"/>
  <c r="K17" i="47"/>
  <c r="H17" i="47"/>
  <c r="I17" i="47" s="1"/>
  <c r="L16" i="47"/>
  <c r="K16" i="47"/>
  <c r="H16" i="47"/>
  <c r="I16" i="47" s="1"/>
  <c r="B16" i="47"/>
  <c r="K15" i="47"/>
  <c r="L15" i="47" s="1"/>
  <c r="I15" i="47"/>
  <c r="H15" i="47"/>
  <c r="B15" i="47"/>
  <c r="K14" i="47"/>
  <c r="L14" i="47" s="1"/>
  <c r="I14" i="47"/>
  <c r="H14" i="47"/>
  <c r="B14" i="47"/>
  <c r="L13" i="47"/>
  <c r="K13" i="47"/>
  <c r="H13" i="47"/>
  <c r="I13" i="47" s="1"/>
  <c r="B13" i="47"/>
  <c r="L24" i="48"/>
  <c r="K24" i="48"/>
  <c r="H24" i="48"/>
  <c r="I24" i="48" s="1"/>
  <c r="B24" i="48"/>
  <c r="K23" i="48"/>
  <c r="L23" i="48" s="1"/>
  <c r="I23" i="48"/>
  <c r="H23" i="48"/>
  <c r="B23" i="48"/>
  <c r="K22" i="48"/>
  <c r="L22" i="48" s="1"/>
  <c r="I22" i="48"/>
  <c r="H22" i="48"/>
  <c r="B22" i="48"/>
  <c r="L21" i="48"/>
  <c r="K21" i="48"/>
  <c r="H21" i="48"/>
  <c r="I21" i="48" s="1"/>
  <c r="B21" i="48"/>
  <c r="L20" i="48"/>
  <c r="K20" i="48"/>
  <c r="H20" i="48"/>
  <c r="I20" i="48" s="1"/>
  <c r="B20" i="48"/>
  <c r="L19" i="48"/>
  <c r="I19" i="48"/>
  <c r="H19" i="48"/>
  <c r="B19" i="48"/>
  <c r="K18" i="48"/>
  <c r="L18" i="48" s="1"/>
  <c r="I18" i="48"/>
  <c r="H18" i="48"/>
  <c r="B18" i="48"/>
  <c r="L17" i="48"/>
  <c r="K17" i="48"/>
  <c r="H17" i="48"/>
  <c r="I17" i="48" s="1"/>
  <c r="K16" i="48"/>
  <c r="L16" i="48" s="1"/>
  <c r="H16" i="48"/>
  <c r="I16" i="48" s="1"/>
  <c r="B16" i="48"/>
  <c r="K15" i="48"/>
  <c r="L15" i="48" s="1"/>
  <c r="I15" i="48"/>
  <c r="H15" i="48"/>
  <c r="B15" i="48"/>
  <c r="K14" i="48"/>
  <c r="L14" i="48" s="1"/>
  <c r="I14" i="48"/>
  <c r="H14" i="48"/>
  <c r="B14" i="48"/>
  <c r="K13" i="48"/>
  <c r="L13" i="48" s="1"/>
  <c r="H13" i="48"/>
  <c r="I13" i="48" s="1"/>
  <c r="B13" i="48"/>
  <c r="K24" i="44"/>
  <c r="L24" i="44" s="1"/>
  <c r="H24" i="44"/>
  <c r="I24" i="44" s="1"/>
  <c r="B24" i="44"/>
  <c r="K23" i="44"/>
  <c r="L23" i="44" s="1"/>
  <c r="I23" i="44"/>
  <c r="H23" i="44"/>
  <c r="B23" i="44"/>
  <c r="K22" i="44"/>
  <c r="L22" i="44" s="1"/>
  <c r="H22" i="44"/>
  <c r="I22" i="44" s="1"/>
  <c r="B22" i="44"/>
  <c r="K21" i="44"/>
  <c r="L21" i="44" s="1"/>
  <c r="H21" i="44"/>
  <c r="I21" i="44" s="1"/>
  <c r="B21" i="44"/>
  <c r="K20" i="44"/>
  <c r="L20" i="44" s="1"/>
  <c r="H20" i="44"/>
  <c r="I20" i="44" s="1"/>
  <c r="B20" i="44"/>
  <c r="L19" i="44"/>
  <c r="H19" i="44"/>
  <c r="I19" i="44" s="1"/>
  <c r="B19" i="44"/>
  <c r="K18" i="44"/>
  <c r="L18" i="44" s="1"/>
  <c r="H18" i="44"/>
  <c r="I18" i="44" s="1"/>
  <c r="B18" i="44"/>
  <c r="K17" i="44"/>
  <c r="L17" i="44" s="1"/>
  <c r="H17" i="44"/>
  <c r="I17" i="44" s="1"/>
  <c r="K16" i="44"/>
  <c r="L16" i="44" s="1"/>
  <c r="H16" i="44"/>
  <c r="I16" i="44" s="1"/>
  <c r="B16" i="44"/>
  <c r="K15" i="44"/>
  <c r="L15" i="44" s="1"/>
  <c r="H15" i="44"/>
  <c r="I15" i="44" s="1"/>
  <c r="B15" i="44"/>
  <c r="K14" i="44"/>
  <c r="L14" i="44" s="1"/>
  <c r="H14" i="44"/>
  <c r="I14" i="44" s="1"/>
  <c r="B14" i="44"/>
  <c r="K13" i="44"/>
  <c r="L13" i="44" s="1"/>
  <c r="H13" i="44"/>
  <c r="I13" i="44" s="1"/>
  <c r="B13" i="44"/>
  <c r="K13" i="36"/>
  <c r="K14" i="36"/>
  <c r="K15" i="36"/>
  <c r="K16" i="36"/>
  <c r="K17" i="36"/>
  <c r="K18" i="36"/>
  <c r="K20" i="36"/>
  <c r="K21" i="36"/>
  <c r="K22" i="36"/>
  <c r="K23" i="36"/>
  <c r="K24" i="36"/>
  <c r="H13" i="36"/>
  <c r="H14" i="36"/>
  <c r="H15" i="36"/>
  <c r="H16" i="36"/>
  <c r="H17" i="36"/>
  <c r="H18" i="36"/>
  <c r="H19" i="36"/>
  <c r="H20" i="36"/>
  <c r="H21" i="36"/>
  <c r="H22" i="36"/>
  <c r="H23" i="36"/>
  <c r="H24" i="36"/>
  <c r="B13" i="36"/>
  <c r="B14" i="36"/>
  <c r="B15" i="36"/>
  <c r="B16" i="36"/>
  <c r="B18" i="36"/>
  <c r="B19" i="36"/>
  <c r="B20" i="36"/>
  <c r="B21" i="36"/>
  <c r="B22" i="36"/>
  <c r="B23" i="36"/>
  <c r="B24" i="36"/>
  <c r="L37" i="57"/>
  <c r="I37" i="57"/>
  <c r="L36" i="57"/>
  <c r="I36" i="57"/>
  <c r="L35" i="57"/>
  <c r="I35" i="57"/>
  <c r="L34" i="57"/>
  <c r="I34" i="57"/>
  <c r="L33" i="57"/>
  <c r="I33" i="57"/>
  <c r="I32" i="57"/>
  <c r="L31" i="57"/>
  <c r="I31" i="57"/>
  <c r="L30" i="57"/>
  <c r="I30" i="57"/>
  <c r="L29" i="57"/>
  <c r="I29" i="57"/>
  <c r="L28" i="57"/>
  <c r="I28" i="57"/>
  <c r="L27" i="57"/>
  <c r="I27" i="57"/>
  <c r="L26" i="57"/>
  <c r="I26" i="57"/>
  <c r="H38" i="57"/>
  <c r="I22" i="57"/>
  <c r="L20" i="57"/>
  <c r="I20" i="57"/>
  <c r="L19" i="57"/>
  <c r="I19" i="57"/>
  <c r="L18" i="57"/>
  <c r="I18" i="57"/>
  <c r="L17" i="57"/>
  <c r="I17" i="57"/>
  <c r="L16" i="57"/>
  <c r="I16" i="57"/>
  <c r="L15" i="57"/>
  <c r="I15" i="57"/>
  <c r="L14" i="57"/>
  <c r="I14" i="57"/>
  <c r="L13" i="57"/>
  <c r="H23" i="57"/>
  <c r="D13" i="49"/>
  <c r="D12" i="49"/>
  <c r="D22" i="49"/>
  <c r="D23" i="49"/>
  <c r="D25" i="49"/>
  <c r="D20" i="49"/>
  <c r="D21" i="49"/>
  <c r="D24" i="49"/>
  <c r="K53" i="57" l="1"/>
  <c r="L53" i="57" s="1"/>
  <c r="K49" i="57"/>
  <c r="L49" i="57" s="1"/>
  <c r="K45" i="57"/>
  <c r="L45" i="57" s="1"/>
  <c r="K41" i="57"/>
  <c r="L41" i="57" s="1"/>
  <c r="H50" i="57"/>
  <c r="I50" i="57" s="1"/>
  <c r="H46" i="57"/>
  <c r="I46" i="57" s="1"/>
  <c r="H42" i="57"/>
  <c r="I42" i="57" s="1"/>
  <c r="K48" i="57"/>
  <c r="L48" i="57" s="1"/>
  <c r="K44" i="57"/>
  <c r="L44" i="57" s="1"/>
  <c r="H53" i="57"/>
  <c r="I53" i="57" s="1"/>
  <c r="H49" i="57"/>
  <c r="I49" i="57" s="1"/>
  <c r="K51" i="57"/>
  <c r="L51" i="57" s="1"/>
  <c r="K47" i="57"/>
  <c r="L47" i="57" s="1"/>
  <c r="H52" i="57"/>
  <c r="I52" i="57" s="1"/>
  <c r="H44" i="57"/>
  <c r="I44" i="57" s="1"/>
  <c r="K46" i="57"/>
  <c r="L46" i="57" s="1"/>
  <c r="H51" i="57"/>
  <c r="I51" i="57" s="1"/>
  <c r="H43" i="57"/>
  <c r="I43" i="57" s="1"/>
  <c r="K52" i="57"/>
  <c r="L52" i="57" s="1"/>
  <c r="H45" i="57"/>
  <c r="I45" i="57" s="1"/>
  <c r="K43" i="57"/>
  <c r="H48" i="57"/>
  <c r="I48" i="57" s="1"/>
  <c r="K50" i="57"/>
  <c r="L50" i="57" s="1"/>
  <c r="K42" i="57"/>
  <c r="L42" i="57" s="1"/>
  <c r="H47" i="57"/>
  <c r="I47" i="57" s="1"/>
  <c r="K32" i="57"/>
  <c r="L32" i="57" s="1"/>
  <c r="H41" i="57"/>
  <c r="L43" i="57"/>
  <c r="D4" i="36"/>
  <c r="G38" i="57"/>
  <c r="I13" i="57"/>
  <c r="G23" i="57" s="1"/>
  <c r="D17" i="49"/>
  <c r="L55" i="57" l="1"/>
  <c r="K58" i="57" s="1"/>
  <c r="H54" i="57"/>
  <c r="I41" i="57"/>
  <c r="G54" i="57" l="1"/>
  <c r="K61" i="57" s="1"/>
  <c r="B58" i="57" s="1"/>
  <c r="H3" i="49" l="1"/>
  <c r="E3" i="49"/>
  <c r="G3" i="49"/>
  <c r="J3" i="49"/>
  <c r="I3" i="49"/>
  <c r="F3" i="49"/>
  <c r="D19" i="49"/>
  <c r="D26" i="49"/>
  <c r="D8" i="49"/>
  <c r="D9" i="49"/>
  <c r="D10" i="49"/>
  <c r="D27" i="49"/>
  <c r="D7" i="49"/>
  <c r="D6" i="49"/>
  <c r="D11" i="49"/>
  <c r="H25" i="48" l="1"/>
  <c r="B17" i="48"/>
  <c r="H25" i="47"/>
  <c r="G25" i="47"/>
  <c r="K33" i="47" s="1"/>
  <c r="B17" i="47"/>
  <c r="H25" i="46"/>
  <c r="B17" i="46"/>
  <c r="H25" i="45"/>
  <c r="B17" i="45"/>
  <c r="H25" i="44"/>
  <c r="G25" i="44"/>
  <c r="K33" i="44" s="1"/>
  <c r="B17" i="44"/>
  <c r="F4" i="49"/>
  <c r="J4" i="49"/>
  <c r="H4" i="49"/>
  <c r="E4" i="49"/>
  <c r="G4" i="49"/>
  <c r="I4" i="49"/>
  <c r="G25" i="48" l="1"/>
  <c r="K33" i="48" s="1"/>
  <c r="G25" i="46"/>
  <c r="K33" i="46" s="1"/>
  <c r="G25" i="45"/>
  <c r="K33" i="45" s="1"/>
  <c r="L27" i="48"/>
  <c r="K30" i="48" s="1"/>
  <c r="B30" i="48" s="1"/>
  <c r="L27" i="47"/>
  <c r="K30" i="47" s="1"/>
  <c r="B30" i="47" s="1"/>
  <c r="L27" i="46"/>
  <c r="K30" i="46" s="1"/>
  <c r="B30" i="46" s="1"/>
  <c r="L27" i="45"/>
  <c r="K30" i="45" s="1"/>
  <c r="B30" i="45" s="1"/>
  <c r="L27" i="44"/>
  <c r="K30" i="44" s="1"/>
  <c r="B30" i="44" s="1"/>
  <c r="H17" i="49"/>
  <c r="J17" i="49"/>
  <c r="F17" i="49"/>
  <c r="G17" i="49"/>
  <c r="I17" i="49"/>
  <c r="I20" i="36" l="1"/>
  <c r="L20" i="36" l="1"/>
  <c r="H25" i="36" l="1"/>
  <c r="L24" i="36"/>
  <c r="I24" i="36"/>
  <c r="L23" i="36"/>
  <c r="I23" i="36"/>
  <c r="L22" i="36"/>
  <c r="I22" i="36"/>
  <c r="L21" i="36"/>
  <c r="I21" i="36"/>
  <c r="L19" i="36"/>
  <c r="I19" i="36"/>
  <c r="L18" i="36"/>
  <c r="I18" i="36"/>
  <c r="L17" i="36"/>
  <c r="I17" i="36"/>
  <c r="L16" i="36"/>
  <c r="I16" i="36"/>
  <c r="L15" i="36"/>
  <c r="I15" i="36"/>
  <c r="L14" i="36"/>
  <c r="I14" i="36"/>
  <c r="L13" i="36"/>
  <c r="I13" i="36"/>
  <c r="G25" i="36" l="1"/>
  <c r="K33" i="36" s="1"/>
  <c r="L27" i="36"/>
  <c r="K30" i="36" s="1"/>
  <c r="B30" i="36" l="1"/>
  <c r="E17" i="4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100-000001000000}">
      <text>
        <r>
          <rPr>
            <b/>
            <sz val="9"/>
            <color indexed="81"/>
            <rFont val="Tahoma"/>
            <family val="2"/>
          </rPr>
          <t>A A J Fuente:</t>
        </r>
        <r>
          <rPr>
            <sz val="9"/>
            <color indexed="81"/>
            <rFont val="Tahoma"/>
            <family val="2"/>
          </rPr>
          <t xml:space="preserve">
Peso del bloque</t>
        </r>
      </text>
    </comment>
    <comment ref="I25" authorId="0" shapeId="0" xr:uid="{00000000-0006-0000-0100-000002000000}">
      <text>
        <r>
          <rPr>
            <b/>
            <sz val="9"/>
            <color indexed="81"/>
            <rFont val="Tahoma"/>
            <family val="2"/>
          </rPr>
          <t>A A J Fuente:</t>
        </r>
        <r>
          <rPr>
            <sz val="9"/>
            <color indexed="81"/>
            <rFont val="Tahoma"/>
            <family val="2"/>
          </rPr>
          <t xml:space="preserve">
Peso del bloque</t>
        </r>
      </text>
    </comment>
    <comment ref="I40" authorId="0" shapeId="0" xr:uid="{00000000-0006-0000-0100-000003000000}">
      <text>
        <r>
          <rPr>
            <b/>
            <sz val="9"/>
            <color indexed="81"/>
            <rFont val="Tahoma"/>
            <family val="2"/>
          </rPr>
          <t>A A J Fuente:</t>
        </r>
        <r>
          <rPr>
            <sz val="9"/>
            <color indexed="81"/>
            <rFont val="Tahoma"/>
            <family val="2"/>
          </rPr>
          <t xml:space="preserve">
Peso del bloque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200-000001000000}">
      <text>
        <r>
          <rPr>
            <b/>
            <sz val="9"/>
            <color indexed="81"/>
            <rFont val="Tahoma"/>
            <family val="2"/>
          </rPr>
          <t>A A J Fuente:</t>
        </r>
        <r>
          <rPr>
            <sz val="9"/>
            <color indexed="81"/>
            <rFont val="Tahoma"/>
            <family val="2"/>
          </rPr>
          <t xml:space="preserve">
Peso del bloque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300-000001000000}">
      <text>
        <r>
          <rPr>
            <b/>
            <sz val="9"/>
            <color indexed="81"/>
            <rFont val="Tahoma"/>
            <family val="2"/>
          </rPr>
          <t>A A J Fuente:</t>
        </r>
        <r>
          <rPr>
            <sz val="9"/>
            <color indexed="81"/>
            <rFont val="Tahoma"/>
            <family val="2"/>
          </rPr>
          <t xml:space="preserve">
Peso del bloque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400-000001000000}">
      <text>
        <r>
          <rPr>
            <b/>
            <sz val="9"/>
            <color indexed="81"/>
            <rFont val="Tahoma"/>
            <family val="2"/>
          </rPr>
          <t>A A J Fuente:</t>
        </r>
        <r>
          <rPr>
            <sz val="9"/>
            <color indexed="81"/>
            <rFont val="Tahoma"/>
            <family val="2"/>
          </rPr>
          <t xml:space="preserve">
Peso del bloque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500-000001000000}">
      <text>
        <r>
          <rPr>
            <b/>
            <sz val="9"/>
            <color indexed="81"/>
            <rFont val="Tahoma"/>
            <family val="2"/>
          </rPr>
          <t>A A J Fuente:</t>
        </r>
        <r>
          <rPr>
            <sz val="9"/>
            <color indexed="81"/>
            <rFont val="Tahoma"/>
            <family val="2"/>
          </rPr>
          <t xml:space="preserve">
Peso del bloque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600-000001000000}">
      <text>
        <r>
          <rPr>
            <b/>
            <sz val="9"/>
            <color indexed="81"/>
            <rFont val="Tahoma"/>
            <family val="2"/>
          </rPr>
          <t>A A J Fuente:</t>
        </r>
        <r>
          <rPr>
            <sz val="9"/>
            <color indexed="81"/>
            <rFont val="Tahoma"/>
            <family val="2"/>
          </rPr>
          <t xml:space="preserve">
Peso del bloque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 A J Fuente</author>
  </authors>
  <commentList>
    <comment ref="I12" authorId="0" shapeId="0" xr:uid="{00000000-0006-0000-0700-000001000000}">
      <text>
        <r>
          <rPr>
            <b/>
            <sz val="9"/>
            <color indexed="81"/>
            <rFont val="Tahoma"/>
            <family val="2"/>
          </rPr>
          <t>A A J Fuente:</t>
        </r>
        <r>
          <rPr>
            <sz val="9"/>
            <color indexed="81"/>
            <rFont val="Tahoma"/>
            <family val="2"/>
          </rPr>
          <t xml:space="preserve">
Peso del bloque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G8" authorId="0" shapeId="0" xr:uid="{00000000-0006-0000-0900-000001000000}">
      <text>
        <r>
          <rPr>
            <b/>
            <sz val="9"/>
            <color indexed="81"/>
            <rFont val="Tahoma"/>
            <family val="2"/>
          </rPr>
          <t>Maria:</t>
        </r>
        <r>
          <rPr>
            <sz val="9"/>
            <color indexed="81"/>
            <rFont val="Tahoma"/>
            <family val="2"/>
          </rPr>
          <t xml:space="preserve">
Corregir: Cabeceras y pies de…
</t>
        </r>
      </text>
    </comment>
  </commentList>
</comments>
</file>

<file path=xl/sharedStrings.xml><?xml version="1.0" encoding="utf-8"?>
<sst xmlns="http://schemas.openxmlformats.org/spreadsheetml/2006/main" count="597" uniqueCount="326">
  <si>
    <t>Valoración de la presentación</t>
  </si>
  <si>
    <t>Calidad Técnica de la presentación</t>
  </si>
  <si>
    <t>Claridad de exposición</t>
  </si>
  <si>
    <t>Respuesta a las preguntas planteadas</t>
  </si>
  <si>
    <t>Presentación de la documentación</t>
  </si>
  <si>
    <t>Presupuesto del Proyecto</t>
  </si>
  <si>
    <t>Calidad de las transparencias</t>
  </si>
  <si>
    <t>Estructura del Trabajo</t>
  </si>
  <si>
    <t>Estimación de Esfuerzos</t>
  </si>
  <si>
    <t>Planificación del Proyecto (WBS)</t>
  </si>
  <si>
    <t>Estructura del equipo (OBS)</t>
  </si>
  <si>
    <t>Productos (PBS)</t>
  </si>
  <si>
    <t>Estudios con entidad propia</t>
  </si>
  <si>
    <t>Plan de seguridad</t>
  </si>
  <si>
    <t>Otros aspectos relevantes</t>
  </si>
  <si>
    <t>Rúbrica</t>
  </si>
  <si>
    <t>Se conoce poco sobre la práctica.
Se ha usado un lenguaje poco o nada técnico y se han demostrado algunos desconocimientos importantes de la asignatura.</t>
  </si>
  <si>
    <t>Se conoce la práctica en profundidad.
Se usa un lenguaje técnico y se demuestra un conocimiento amplio de la asignatura.</t>
  </si>
  <si>
    <t>Se conoce la práctica en profundidad.
Se hace un presentación con soltura y conocimiento amplio de la práctica.
Se usa un lenguaje técnico y se demuestra un conocimiento amplio de la asignatura.</t>
  </si>
  <si>
    <t>No se presenta con convicción. No se usa adecuadamente el lenguaje.</t>
  </si>
  <si>
    <t>No se presenta con convicción. Tiene algunos atascos y usa algunas expresiones poco adecuadas.</t>
  </si>
  <si>
    <t>No se presenta con convicción y se usan algunas expresiones poco adecuadas.</t>
  </si>
  <si>
    <t>Se presenta con soltura y sabe expresarse, pero la presentación resulta muy plana.</t>
  </si>
  <si>
    <t>Se presenta con soltura, usando expresiones adecuadas.</t>
  </si>
  <si>
    <t>Se presenta con soltura, usando expresiones adecuadas. Pone ejemplos e improvisa sin salirse del contexto.</t>
  </si>
  <si>
    <t>Transparencias ágiles, que se puedan leer de un vistazo. Muestran ideas y gráficos autoexplicables.</t>
  </si>
  <si>
    <t>Transparencias ágiles que se pueden leer de un vistazo. Muy ajustadas a lo presentado.
Cada transparencia se muestra durante el tiempo necesario para ser leída y comprendido lo que se pretende.</t>
  </si>
  <si>
    <t>Todas las preguntas planteadas se han contestado mal y sin convicción.
Han tenido que intervenir otros alumnos para aclarar respuestas.</t>
  </si>
  <si>
    <t>La mayor parte de las preguntas planteadas se han contestado mal y sin convicción.
Han tenido que intervenir otros alumnos para aclarar respuestas.</t>
  </si>
  <si>
    <t>Algunas preguntas se han contestado mal y sin convicción.
Han tenido que intervenir otros alumnos para aclarar respuestas.</t>
  </si>
  <si>
    <t>En general se ha contestado a lo preguntado sin necesidad de aclaraciones posteriores..</t>
  </si>
  <si>
    <t>Se ha contestado con convicción, respuestas cortas, adecuadas a la pregunta realizada.</t>
  </si>
  <si>
    <t>La documentación se ha hecho con corrección, pero sin esmero. Se ve claramente mejorable.</t>
  </si>
  <si>
    <t>La documentación se ha realizado bien, no se ven cosas mejorables.</t>
  </si>
  <si>
    <t>Se han usado todos los recursos disponibles del procesador de textos para generar una documentación rica en referencias y fácil de leer</t>
  </si>
  <si>
    <t>No se ha realizado</t>
  </si>
  <si>
    <t>Se ha tenido en cuenta que hay perfiles, pero no se ha descrito el equipo en ningún sitio</t>
  </si>
  <si>
    <t>Se ha definido una estructura muy elemental de equipo, pero sin perfiles, ni responsabilidades.</t>
  </si>
  <si>
    <t>Se ha definido el equipo, pero no se han documentado las responsabilidades de cada perfil</t>
  </si>
  <si>
    <t>Se han definido sólo los productos que son hitos del proyecto, pero no se han documentado</t>
  </si>
  <si>
    <t>Se han tenido en cuenta algunos recursos, pero no hay una lista clara ellos</t>
  </si>
  <si>
    <t>Se han definido algunos recursos, pero no están adecuadamente documentados</t>
  </si>
  <si>
    <t>Se ha realizado una estimación de esfuerzos sin usar Puntos Función y eso ha provocado resultados erróneos o pobres</t>
  </si>
  <si>
    <t>Se ha realizado una estimación de esfuerzos sin usar los Puntos Función, aunque el resultado parece ser adecuado</t>
  </si>
  <si>
    <t>Se han usado Puntos Función, pero con algún fallo.
No se ha usado Delphi.</t>
  </si>
  <si>
    <t>Se han usado Puntos Función y Delphi.
Los resultados parecen coherentes</t>
  </si>
  <si>
    <t>Se ha identificado algún elemento de coste, pero no se ha definido ningún procedimiento de gestión</t>
  </si>
  <si>
    <t>Se ha identificado todos o la mayor parte los elementos de coste, pero no se ha definido ningún procedimiento de gestión</t>
  </si>
  <si>
    <t>Se ha identificado todos o la mayor parte los elementos de coste y se ha definido un procedimiento general de gestión</t>
  </si>
  <si>
    <t>Se ha identificado todos o la mayor parte los elementos de coste y se ha definido algunos procedimientos de gestión con poca profundidad</t>
  </si>
  <si>
    <t>Se han identificado todos o la mayor parte de los elementos de coste del proyecto y se han definido procedimientos para cubrir  la mayor parte de los procesos</t>
  </si>
  <si>
    <t>Se ha realizado un presupuesto de costes bastante completo.
Se ha hecho el presupuesto de cliente, pero los conceptos no son adecuados, se han migrado los conceptos de costes.
Se han olvidado algunas áreas del proyecto.</t>
  </si>
  <si>
    <t>Se ha escrito un telegrama por  compromiso.</t>
  </si>
  <si>
    <t>Se ha escrito un resumen poco apropiado, pero se nota que tiene que ver con los apuntes.</t>
  </si>
  <si>
    <t>Se ha escrito un procedimiento general de gestión de calidad que sigue los apuntes de clase, con la extensión necesaria para que se entienda adecuadamente.</t>
  </si>
  <si>
    <t>Se ha contextualizado la calidad, teniendo en cuenta el entorno en que se realiza el proyecto y se ha realizado un procedimiento general de gestión de calidad que sigue los apuntes de clase, con la extensión necesaria para que se entienda adecuadamente.</t>
  </si>
  <si>
    <t>Se ha contextualizado la calidad, teniendo en cuenta el entorno en que se realiza el proyecto y se ha realizado un plan de gestión de calidad bastante completo.</t>
  </si>
  <si>
    <t>Se ha realizado un trabajo de compromiso, sin identificaciones de elementos. Todo texto.</t>
  </si>
  <si>
    <t>No se han realizado</t>
  </si>
  <si>
    <t>Se han realizado todos lo estudios necesarios.</t>
  </si>
  <si>
    <t>No se ha diseñado ningún plan</t>
  </si>
  <si>
    <t>Se ha diseñado un plan inadecuado</t>
  </si>
  <si>
    <t>Se ha diseñado un plan adecuado pero muy resumido</t>
  </si>
  <si>
    <t>Se ha diseñado un plan completo y adecuado</t>
  </si>
  <si>
    <t>No se han detectado fallos adicionales</t>
  </si>
  <si>
    <t>Se ha mejorado algún aspecto del proyecto poco importante</t>
  </si>
  <si>
    <t>Se han mejorado algunos aspectos importantes del proyecto</t>
  </si>
  <si>
    <t>Se han hecho mejoras considerables</t>
  </si>
  <si>
    <t>Se conoce la práctica, pero no en profundidad.
Se ha usado un lenguaje poco técnico, pero se demuestra que los conceptos básicos se han comprendido.</t>
  </si>
  <si>
    <t>Se conoce la práctica, pero no en profundidad.
Se usa un lenguaje utilizando bastantes conceptos técnicos y se demuestra que los conceptos básicos se han comprendido.</t>
  </si>
  <si>
    <t>Transparencias con mucho texto para dirigir la presentación, olvidando conceptos importantes.
Texto muy plano.
Se detectan errores en las transparencias.</t>
  </si>
  <si>
    <t>Transparencias con mucho texto para dirigir la presentación.
Texto muy plano, copia y pega del documento.</t>
  </si>
  <si>
    <t>Transparencias con mucho texto para dirigir la presentación.</t>
  </si>
  <si>
    <t>Transparencias con mucho texto para dirigir la presentación.
Algunos gráficos.
No aburren.</t>
  </si>
  <si>
    <t>La documentación tiene bastantes de los defectos anteriores</t>
  </si>
  <si>
    <t>La documentación tiene alguno de los defectos anteriores</t>
  </si>
  <si>
    <t>Se ha realizado un OBS y se han documentado los perfiles y las responsabilidades de cada uno.
Esta información no ha sido considerada en toda su dimensión en el resto del proyecto.</t>
  </si>
  <si>
    <t>Se ha realizado un OBS y se han documentado los perfiles y las responsabilidades de cada uno.
El OBS se ha relacionado con otros elementos del proyecto (WBS, PBS, RBS, etc.)</t>
  </si>
  <si>
    <t>Se han comentado algunos productos, pero no hay una lista clara de ellos</t>
  </si>
  <si>
    <t>Se ha definido la lista de productos principales a entregar, pero no se han documentado ni relacionado con el WBS</t>
  </si>
  <si>
    <t>Se ha realizado un PBS y se han documentado los productos y las tareas de las que proceden.
Esta información no ha sido considerada en toda su dimensión en el resto del proyecto.</t>
  </si>
  <si>
    <t>Se ha realizado un PBS y se han documentado los productos y las tareas de las que proceden.
El PBS se ha relacionado con otros elementos del proyecto (OBS, WBS, RBS, etc.)</t>
  </si>
  <si>
    <t>Se ha realizado una lista de recursos, pero no se han documentado ni estimado económicamente</t>
  </si>
  <si>
    <t>Se ha realizado una lista de recursos del proyecto y se ha documentado la utilidad de cada uno.
Esta información no ha sido considerada en toda su dimensión en el resto del proyecto.</t>
  </si>
  <si>
    <t>Se ha realizado una lista de recursos del proyecto y se ha documentado la utilidad de cada uno.
Todos los recursos del proyecto se han integrado con otras áreas, como gestión de costes, presupuesto, etc.</t>
  </si>
  <si>
    <t>Se han usado Puntos Función y Delphi con buenos resultados.
Se han añadido algunos procesos que mejoran claramente los resultados.</t>
  </si>
  <si>
    <t>Se ha realizado un presupuesto de costes y uno de cliente bastante completos.
Se han olvidado algunas áreas del proyecto.</t>
  </si>
  <si>
    <t>Se ha realizado un presupuesto de costes y uno de cliente completo, teniendo en cuenta todas o la mayor parte de las áreas del proyecto que tienen repercusión.</t>
  </si>
  <si>
    <t>Se ha realizado de acuerdo a lo visto en clase, pero se han olvidado alguno de los elementos o se han hecho con poca calidad.</t>
  </si>
  <si>
    <t>Se ha realizado de acuerdo a lo visto en clase:
-Lista de stakeholder a ser comunicados
-Lista de medios de comunicación
-Lista de documentos a comunicar
-Matrices de comunicación
-Texto explicativo de los procesos</t>
  </si>
  <si>
    <t>Se ha realizado de acuerdo a lo visto en clase:
-Lista de stakeholder a ser comunicados
-Lista de medios de comunicación
-Lista de documentos a comunicar
-Matrices de comunicación
Se ha añadido un texto con cierto grado de profundidad explicando los procesos, teniendo en cuenta aspecto como las versiones de los documentos a comunicar</t>
  </si>
  <si>
    <t>Se han realizado estudios inadecuados</t>
  </si>
  <si>
    <t>Se ha realizado algún estudio y se han indicado otros.</t>
  </si>
  <si>
    <t>Se ha diseñado un plan con muchos fallos</t>
  </si>
  <si>
    <t>Se ha diseñado un plan con algunos fallos</t>
  </si>
  <si>
    <t>Se han detectado fallos no descritos anteriormente que empobrecen el proyecto</t>
  </si>
  <si>
    <t>Se han hecho mejoras al proyecto que deberían ser tomadas en cuenta para cursos posteriores</t>
  </si>
  <si>
    <t>Se han omitido aspectos importantes de las indicaciones de clase.
Se han añadido tareas que no aportan nada.
No se ha seguido la norma en alguna parte del proyecto.</t>
  </si>
  <si>
    <t>Se han seguido las indicaciones de clase, pero sin mucha convicción. Se detecta algún error que se había explicado en clase.
Se ha seguido la norma, pero los contenidos no son siempre adecuados</t>
  </si>
  <si>
    <t>Se han seguido adecuadamente las indicaciones de clase, se han realizado las tareas correctas y los resultados son adecuados.
Se ha seguido la norma.</t>
  </si>
  <si>
    <t>Se han mejorado, justificadamente, algunas indicaciones dada en las clases.
Se han referencias libros o publicaciones reconocidas que avalan esos cambios.
Se ha seguido la norma y se han añadido algunos elementos justificadamente.</t>
  </si>
  <si>
    <t>No se ha realizado ninguna gestión de alcance</t>
  </si>
  <si>
    <t>Se ha escrito algo por compromiso</t>
  </si>
  <si>
    <t>Se ha escrito un texto describiendo una gestión de alcance factible</t>
  </si>
  <si>
    <t>Se ha escrito un texto describiendo una gestión de alcance factible
Se han detallado algunos aspectos de la gestión del alcance</t>
  </si>
  <si>
    <t>Guía de las transparencias</t>
  </si>
  <si>
    <t>No se ha incluido ninguno de los contenidos indicados en la guía de transparencias, y el resto de los contenidos de la presentación son muy pobres</t>
  </si>
  <si>
    <t>Se han incluido parte de los contenidos indicados, de manera no muy adecuada, y el resto de los contenidos con poca precisión.</t>
  </si>
  <si>
    <t>Se han incluido todos los apartados indicados o solo falta uno, pero con poca concrección. Resto de presentación  no aporta mucha calidad.</t>
  </si>
  <si>
    <t>Se incluyen todos los apartados, pero se comenten algunos errores a la hora de relacionarlos. La presentación es adecuada pero sencilla o con algunos fallos.</t>
  </si>
  <si>
    <t>Todos los apartados de la guía se incluyen, y se exponen de manera clara. Se incluyem otros apartados de la memoria. Se cometen algunos fallos, o la presentación no es muy brillante.</t>
  </si>
  <si>
    <t>Se sigue la guia perfectamente y se añaden otros apartados, haciendo una exposición clara y consistente de todo el proyecto.</t>
  </si>
  <si>
    <t>Trazabilidad de las estimaciones/ WBS/ Presupuesto</t>
  </si>
  <si>
    <t>No se han incluido resultados de la estimación de esfuerzos, ni se reflejan estas estimaciones en el WBS o presupuesto</t>
  </si>
  <si>
    <t>Se incluyen los apartados de estimación de esfuerzo, WBS y presupuestos, pero no se presenta o describe la relación  entre estos resultados.</t>
  </si>
  <si>
    <t>Se incluyen estos apartados, y se describen vagamente los resultados de la estimación en el WBS, con poca concreción en cuanto a la relación de resultados.</t>
  </si>
  <si>
    <t>Se incluyen y relacionan adecuadamente los resultados de las estimaciones de esfuerzo dentro del WBS, aunque no se explican con claridad.</t>
  </si>
  <si>
    <t>Se incluyen, explican y relacionan adecuadamente los resultados de las estimaciones de esfuerzo dentro del WBS, pero aporta muy poco respecto a los items del presupuesto donde fueron considerados</t>
  </si>
  <si>
    <t>La trazabilidad de la información obtenida en las estimaciones de esfuerzos está claramente identificada en el WBS y se explican con claridad los items del presupuesto donde han sido consideradas.</t>
  </si>
  <si>
    <t>Obligatorio</t>
  </si>
  <si>
    <t>Nota Mínima</t>
  </si>
  <si>
    <t>No</t>
  </si>
  <si>
    <t>Si</t>
  </si>
  <si>
    <t>Se ha realizado un presupuesto de costes y/o de cliente sin ningún esmero, o falta alguno de ellos.
No hay correspondencia entre el presupuesto de costes y el de cliente.</t>
  </si>
  <si>
    <t>Se han implementado todas las opciones en función del número de miembros</t>
  </si>
  <si>
    <t>Estudio de alternativas</t>
  </si>
  <si>
    <t>Se han realizado estudios inadecuados o insuficientes</t>
  </si>
  <si>
    <t>Previo</t>
  </si>
  <si>
    <t>Se ha realizado un Plan de comunicaciones con algo de profundidad.
Se realizan flujogramas de los procedimientos.</t>
  </si>
  <si>
    <t>Plan Gestión de costes</t>
  </si>
  <si>
    <t>Plan Gestión de calidad</t>
  </si>
  <si>
    <t>N. Compo.</t>
  </si>
  <si>
    <t>Todos</t>
  </si>
  <si>
    <t>No hay índice (0)</t>
  </si>
  <si>
    <t>Plan de Gestión de las comunicaciones</t>
  </si>
  <si>
    <t>Plan de Gestión de riesgos</t>
  </si>
  <si>
    <t>Plan de Gestión de recursos humanos del proyecto</t>
  </si>
  <si>
    <t>Plan de Gestión del Alcance</t>
  </si>
  <si>
    <t>Dirección y Planificación de Proyectos Informáticos</t>
  </si>
  <si>
    <t>Fecha:</t>
  </si>
  <si>
    <t>VALORACIONES</t>
  </si>
  <si>
    <t>Nada</t>
  </si>
  <si>
    <t>Muy mal</t>
  </si>
  <si>
    <t>Mal</t>
  </si>
  <si>
    <t>Aceptable</t>
  </si>
  <si>
    <t>Bien</t>
  </si>
  <si>
    <t>Muy Bien</t>
  </si>
  <si>
    <t>Peso</t>
  </si>
  <si>
    <t>Comentarios</t>
  </si>
  <si>
    <t>TOTAL</t>
  </si>
  <si>
    <t>Valoración Posterior</t>
  </si>
  <si>
    <t>Valoración Previa</t>
  </si>
  <si>
    <t>Req. Min.</t>
  </si>
  <si>
    <t>Requisitos mínimos</t>
  </si>
  <si>
    <t>Num. No Sup.</t>
  </si>
  <si>
    <t>NOTA FINAL</t>
  </si>
  <si>
    <t>Nota provisional</t>
  </si>
  <si>
    <t>Revisión general del trabajo</t>
  </si>
  <si>
    <t>INTEGRANTES</t>
  </si>
  <si>
    <t>Autoevaluación</t>
  </si>
  <si>
    <t>EV1</t>
  </si>
  <si>
    <t>EV2</t>
  </si>
  <si>
    <t>EV3</t>
  </si>
  <si>
    <t>EV4</t>
  </si>
  <si>
    <t>EV5</t>
  </si>
  <si>
    <t>EV6</t>
  </si>
  <si>
    <t>EVALUACIONES</t>
  </si>
  <si>
    <t>FILA</t>
  </si>
  <si>
    <t>COL.</t>
  </si>
  <si>
    <t>DATOS DEL EQUIPO</t>
  </si>
  <si>
    <t>Apellido 1</t>
  </si>
  <si>
    <t>Apellido 2</t>
  </si>
  <si>
    <t>Nombre</t>
  </si>
  <si>
    <t>DNI</t>
  </si>
  <si>
    <t>UO</t>
  </si>
  <si>
    <t>Email</t>
  </si>
  <si>
    <t>Aceptado</t>
  </si>
  <si>
    <t>No se han realizado ningún estudio de alternativas.</t>
  </si>
  <si>
    <t>Se han descrito dos alternativas adecuadas, aunque con poca calidad</t>
  </si>
  <si>
    <t>Se han realizado al menos dos alternativas con sentido, y descritas adecuadamente.</t>
  </si>
  <si>
    <t>Se han descrito al menos 2 alternativas coherentes, indicando las propiedades o características analizadas en cada alternativa, los criterios de decisión utilizados y detallar como se ha realizado la selección de la alternativa escogida.</t>
  </si>
  <si>
    <t>Se han realizado más de dos alternativas con coherencia, analizando propiedades, criterios de decisión y se detallada la selección de la alternativa adoptada.</t>
  </si>
  <si>
    <t>DPPI20_E</t>
  </si>
  <si>
    <t>Se ha creado un PDF con índice de etiquetas laterales</t>
  </si>
  <si>
    <t>Hay un índice, pero con pocos niveles o sin números de capítulo o sección (3)</t>
  </si>
  <si>
    <t>Se ha creado un índice del documento adecuado a la norma</t>
  </si>
  <si>
    <t>No hay índice o no se adecúa a la norma (p.e., se han sacado apartados de la memoria o de los anexos) (0)</t>
  </si>
  <si>
    <r>
      <t>No (0)</t>
    </r>
    <r>
      <rPr>
        <b/>
        <u/>
        <sz val="10"/>
        <rFont val="Arial"/>
        <family val="2"/>
      </rPr>
      <t/>
    </r>
  </si>
  <si>
    <t>Numeración de títulos</t>
  </si>
  <si>
    <t>No se han numerado los títulos</t>
  </si>
  <si>
    <t>Se han numerado los títulos, pero no se sigue la norma UNE 50-132-94 (1)</t>
  </si>
  <si>
    <t>Los Títulos siguen la norma UNE 50-132-94</t>
  </si>
  <si>
    <t>Portada del documento</t>
  </si>
  <si>
    <t>La portada es inadecuada, no identifica a los autores, ni a la asignatura, ni la convocatoria, ni el título del documento, etc.</t>
  </si>
  <si>
    <t>La portada tiene todos los datos anteriores y alguno más que los alumnos hayan considerado importante y que sea significativo.</t>
  </si>
  <si>
    <t>Cabeceras y pies de página</t>
  </si>
  <si>
    <t>Control de versiones</t>
  </si>
  <si>
    <t>No se ha incluido ninguna referencia al control de versiones (0)</t>
  </si>
  <si>
    <t>Los trabajos tienen muy escasa calidad o faltan elementos obligatorios.</t>
  </si>
  <si>
    <t>No faltan elementos obligatorios, pero el trabajo está realizado con muy escasa calidad.</t>
  </si>
  <si>
    <t>El trabajo está relizado con prisa y la mayor parte de los apartados están realizados con escasa calidad o sin explicación. (p.e. un presupuesto sin explicaciones)</t>
  </si>
  <si>
    <t>Se han conseguido los mínimos: los apartados obligatorios están todos y se han realizado con calidad aceptable.</t>
  </si>
  <si>
    <t>El trabajo se ha estructurado sin tener en cuenta las indicaciones de clase.
Se han creado documentos no solicitados.
Se han realizado tareas que no se pedían y que no aportan nada al proyecto.
No se ha seguido la norma en una parte importante del proyecto o se han cambiado cosas de sitio.
Se ha puesto información donde no le correspondía.
Se ha realizado un documento ad-hoc.</t>
  </si>
  <si>
    <t>La documentación es oscura, hay fallos de referencias, no se pagina adecuadamente,elementos similares  no tienen el mismo formato, no numera los títulos, hay faltas de ortografía</t>
  </si>
  <si>
    <t>Se han conseguido los mínimos: los apartados obligatorios están todos y se han realizado con gran calidad. Se ve que se ha dedicado tiempo al trabajo para hacerlo bien.</t>
  </si>
  <si>
    <t>Se han conseguido los mínimos. Todos los apartados, obligatorios y voluntarios, se han realizado con gran calidad. Se ve que se ha dedicado mucho tiempo al trabajo para hacerlo bien.</t>
  </si>
  <si>
    <t>%</t>
  </si>
  <si>
    <t>Se ha incluido la referencia o apartado, pero está vacío (3)</t>
  </si>
  <si>
    <t>Se ha incluido y se ha usado, el documento tiene más de una versión y se han anotado los cambios</t>
  </si>
  <si>
    <t>Se ha descrito una gestión de alcance sin demasiado criterio</t>
  </si>
  <si>
    <t>.</t>
  </si>
  <si>
    <t>Plan de Gestión de la Integración</t>
  </si>
  <si>
    <t>No se ha realizado ninguna gestión de la integración</t>
  </si>
  <si>
    <t>Se ha descrito una gestión de la integración sin demasiado criterio</t>
  </si>
  <si>
    <t>Se ha escrito un texto describiendo una gestión de la integración factible</t>
  </si>
  <si>
    <t>Se ha escrito un texto describiendo una gestión de la integración adecuado, detallando algunos o todos los aspectos.</t>
  </si>
  <si>
    <t>Se ha realizado un Plan para la gestión de la integración realista e integrado en el proyecto.</t>
  </si>
  <si>
    <t>Se ha realizado un Plan para la gestión de alcance realista e integrado en el proyecto.</t>
  </si>
  <si>
    <t>Plan de Gestión de plazos</t>
  </si>
  <si>
    <t>Se ha descrito un plan de manera inadecuada o deficiente.</t>
  </si>
  <si>
    <t>Se ha descrito someramente aspectos de la gestión de plazos, pero no se ha definido ningún procedimiento de gestión de plazos</t>
  </si>
  <si>
    <t>Se ha escrito un procedimiento general de gestión de plazos que sigue los apuntes de clase, con la extensión necesaria para que se entienda adecuadamente.</t>
  </si>
  <si>
    <t>Se han identificado adecuamente los plazos del proyecto y definidio algun procedimiento de gestión de los plazos.</t>
  </si>
  <si>
    <t>Se ha descrito un plan de gestión de plazos completo y adecuado al proyecto.</t>
  </si>
  <si>
    <t>Plan de Gestión de adquisiciones</t>
  </si>
  <si>
    <t>No se ha realizado ninguna gestión de adquisiciones</t>
  </si>
  <si>
    <t>Se ha descrito someramente aspectos de la gestión de las adquisiciones, pero no se ha definido ningún procedimiento para realizar esta gestión.</t>
  </si>
  <si>
    <t>Se ha escrito un procedimiento general de gestión de adquisiciones que sigue los apuntes de clase, con la extensión necesaria para que se entienda adecuadamente.</t>
  </si>
  <si>
    <t xml:space="preserve">Se ha descrito adecuamente la gestión de las adquisiciones  y definidio algun procedimiento de este plan de gestión </t>
  </si>
  <si>
    <t>Se ha descrito un plan de gestión de adquisiciones, y adecuado al proyecto.</t>
  </si>
  <si>
    <t>Si, 1 al menos</t>
  </si>
  <si>
    <t>Presentación Inividual</t>
  </si>
  <si>
    <t>Hay un índice, pero con pocos niveles o sin números de capítulo o sección (4)</t>
  </si>
  <si>
    <t>Hay un índice con suficiente número de niveles (5 o más)</t>
  </si>
  <si>
    <t xml:space="preserve">Si </t>
  </si>
  <si>
    <t xml:space="preserve">Si y se han añadido secciones no obligatorias </t>
  </si>
  <si>
    <t>No se han seguido correctamente todas, las indicaciones de clase.
Se detecta algún fallo importante.
No se ha seguido la norma en alguna parte del proyecto, pero se ha explicado la razón del cambio adecuadamente</t>
  </si>
  <si>
    <t>Hay títulos de bajo nivel que no siguen la norma UNE 50-132-94 (al menos 3 niveles)</t>
  </si>
  <si>
    <t>Se han usado cabeceras y pies de página adecuados que permiten identificar: Título, Número del Equipo, Autores, Asignatura y Convocatoria</t>
  </si>
  <si>
    <t>Se ha realizado un WBS improvisado, sin tener en cuenta las indicaciones recibidas en clase. Para la parte software no se ha tenido en cuenta el WBS procedente de la arquitectura propuesta por el equipo.</t>
  </si>
  <si>
    <t>Se ha realizado un WBS meditado, pero sin tener en cuenta para el software la arquitectura propuesta por el equipo.</t>
  </si>
  <si>
    <t>Se ha realizado un WBS algo pobre, pero teniendo en cuenta la arquitectura propuesta por el equipo de proyecto.</t>
  </si>
  <si>
    <t>Se ha realizado un WBS siguiendo las indicaciones de clase. Para el software se ha usado el WBS procedente de la arquitectura propuesta por el equipo.</t>
  </si>
  <si>
    <t>Se ha realizado un WBS siguiendo todas las instrucciones de clase. Se ha tenido en cuenta la arquitectura propuesta por el equipo.
Se han mejorado algunos aspectos de la planificación.
El WBS se ha relacionado con otros elementos del proyecto (OBS, PBS, RBS, etc.)</t>
  </si>
  <si>
    <t>Se han tenido en cuenta algunos riesgos del proyecto, pero no hay una lista clara ellos.
No se cubre el mínimo de 3 riesgos por componente del proyecto. 
No  se realizó el Plan de Riesgos.</t>
  </si>
  <si>
    <t>Se han definido todos los riesgos (3 x componente), pero no están adecuadamente documentados. 
No  se realizó el Plan de Riesgos.</t>
  </si>
  <si>
    <t>Se ha realizado una lista de riesgos (3 x componente) y se han documentado de acuerdo a las instrucciones de clase, pero es todo muy escueto y se ve poca reflexión sobre el problema.
Hay muchos riesgos genéricos o solapados con otras áreas del proyecto. 
Se realizó el Plan de Riesgos.</t>
  </si>
  <si>
    <t>Se ha realizado una lista de riesgos (3 x componente) y se han documentado de acuerdo a las instrucciones de clase.
Se han documentado con profundidad.
La mayor parte de los riesgos (&gt;80%) son realmente adecuados, no solapados con otras áreas y adptados al proyecto. 
Se realizó el Plan de Riesgos.</t>
  </si>
  <si>
    <t>Se ha realizado una lista de riesgos (3 x componente) y se han documentado de acuerdo a las instrucciones de clase.
Se han identificado y documentado adecuadamente.
Todos los riesgos son realmente adecuados, no solapados con otras áreas y adaptados al proyecto. 
Se realizó el Plan de Riesgos.</t>
  </si>
  <si>
    <r>
      <t xml:space="preserve">Se desconoce la práctica.
La presentación se ha </t>
    </r>
    <r>
      <rPr>
        <sz val="10"/>
        <rFont val="Arial"/>
        <family val="2"/>
      </rPr>
      <t xml:space="preserve"> realizado sin convicción.
Se ha usado un lenguaje poco o nada técnico y se demuestra un desconocimiento importante de la asignatura.</t>
    </r>
  </si>
  <si>
    <t>Se ha contestado a lo preguntado, pero se ha detectado algún fallo o algún comentario adicional no adecuado .</t>
  </si>
  <si>
    <t>Se han realizado, pero no se ha hecho referencia los que hubiera sido necesario hacer. Hay algún fallo.</t>
  </si>
  <si>
    <t>Se han realizado, pero no se ha hecho referencia a los que hubiera sido necesario hacer.</t>
  </si>
  <si>
    <t>EQUIPOS</t>
  </si>
  <si>
    <t>Se ha realizado un presupuesto de costes bastante completo.
Se ha realizado un presupuesto de cliente con algunos fallos menores.
Se han olvidado algunas áreas del proyecto.
El presupuesto de cliente tiene conceptos que no le corresponden.</t>
  </si>
  <si>
    <t>4, 3, 2</t>
  </si>
  <si>
    <t>Equipo a valorar:</t>
  </si>
  <si>
    <t>Equipo evaluador:</t>
  </si>
  <si>
    <t>Equipo de 4 componentes</t>
  </si>
  <si>
    <t>Equipo de 3 componentes</t>
  </si>
  <si>
    <t>Equipo de 2 componentes</t>
  </si>
  <si>
    <t>Las hojas no tienen ni cabecera ni pies de página y es imposible identificar en cada hoja, al menos, al equipo</t>
  </si>
  <si>
    <t>Las hojas tienen cabecera y/o pies de página, pero la información no permite identificar en cada hoja, al menos, al equipo (2)</t>
  </si>
  <si>
    <t>Las hojas tienen cabecera y/o pies de página y la información permite identificar en cada hoja, al menos, al equipo (3)</t>
  </si>
  <si>
    <t>Faltan de la portada uno de los siguientes: Título, Número del equipo, Nombres con UO y DNI de los componentes, Asignatura o Convocatoria. (1)</t>
  </si>
  <si>
    <t>La portada tiene la información siguiente: Título, Número del equipo, Nombres con UO y DNI de los componentes, Asignatura y Convocatoria. (4)</t>
  </si>
  <si>
    <t>Firma digital de los autores del trabajo</t>
  </si>
  <si>
    <t>Se ha firmado con firmas manuscritas o digitales no reconocidas</t>
  </si>
  <si>
    <t>Han firmado algunos autores, pero no todos</t>
  </si>
  <si>
    <t>Se ha firmado por todos los autores con certificados reconocidos y válidos, pero alguna de las firmas no es visible.</t>
  </si>
  <si>
    <t>Se ha firmado por todos los autores con certificados reconocidos y válidos, y todas las firmas son visibles.</t>
  </si>
  <si>
    <t>Se ha firmado por todos los autores con certificados reconocidos y válidos, y todas las firmas son visibles. Se ha configurado la firma electrónica para que se muestre tb una imagen de la firma manuscrita.</t>
  </si>
  <si>
    <t>Balance</t>
  </si>
  <si>
    <t>Incidencias</t>
  </si>
  <si>
    <t>Cesión de nota</t>
  </si>
  <si>
    <t>COMPONENTES DEL EQUIPO (Sólo los presentes en la presentación)</t>
  </si>
  <si>
    <t>Nombre del equipo</t>
  </si>
  <si>
    <t>DPPI24_E01</t>
  </si>
  <si>
    <t>DPPI24_E02</t>
  </si>
  <si>
    <t>DPPI24_E03</t>
  </si>
  <si>
    <t>DPPI24_E04</t>
  </si>
  <si>
    <t>DPPI24_E05</t>
  </si>
  <si>
    <t>DPPI24_E06</t>
  </si>
  <si>
    <t>DPPI24_E07</t>
  </si>
  <si>
    <t>DPPI24_E08</t>
  </si>
  <si>
    <t>DPPI24_E09</t>
  </si>
  <si>
    <t>DPPI24_E10</t>
  </si>
  <si>
    <t>DPPI24_E11</t>
  </si>
  <si>
    <t>DPPI24_E12</t>
  </si>
  <si>
    <t>DPPI24_E13</t>
  </si>
  <si>
    <t>DPPI24_E14</t>
  </si>
  <si>
    <t>DPPI24_E15</t>
  </si>
  <si>
    <t>DPPI24_E16</t>
  </si>
  <si>
    <t>DPPI24_E17</t>
  </si>
  <si>
    <t>DPPI24_E18</t>
  </si>
  <si>
    <t>DPPI24_E19</t>
  </si>
  <si>
    <t>DPPI24_E20</t>
  </si>
  <si>
    <t>DPPI24_E21</t>
  </si>
  <si>
    <t>DPPI24_E22</t>
  </si>
  <si>
    <t>DPPI24_E23</t>
  </si>
  <si>
    <t>DPPI24_E25</t>
  </si>
  <si>
    <t>DPPI24_E26</t>
  </si>
  <si>
    <t>DPPI24_E27</t>
  </si>
  <si>
    <t>No se ha firmado el trabajo por los autores</t>
  </si>
  <si>
    <t>No hay E24</t>
  </si>
  <si>
    <t>VERSIÓN DE EXAMEN 2024/1.1</t>
  </si>
  <si>
    <t>Teixeira</t>
  </si>
  <si>
    <t>González</t>
  </si>
  <si>
    <t>Omar</t>
  </si>
  <si>
    <t>32892095W</t>
  </si>
  <si>
    <t>UO281847</t>
  </si>
  <si>
    <t>Argallero</t>
  </si>
  <si>
    <t>Fernández</t>
  </si>
  <si>
    <t>Pablo</t>
  </si>
  <si>
    <t>Mercurio</t>
  </si>
  <si>
    <t>Verde</t>
  </si>
  <si>
    <t>Hopson</t>
  </si>
  <si>
    <t>Warzynski</t>
  </si>
  <si>
    <t>Abril</t>
  </si>
  <si>
    <t>David Leszek</t>
  </si>
  <si>
    <t>UO278968</t>
  </si>
  <si>
    <t>UO283216</t>
  </si>
  <si>
    <t>UO282436</t>
  </si>
  <si>
    <t>34294263K</t>
  </si>
  <si>
    <t>71726354A</t>
  </si>
  <si>
    <t>34295493D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</si>
</sst>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4" x14ac:knownFonts="1">
    <font>
      <sz val="10"/>
      <name val="Arial"/>
    </font>
    <font>
      <sz val="11"/>
      <color theme="1"/>
      <name val="Calibri"/>
      <family val="2"/>
      <scheme val="minor"/>
    </font>
    <font>
      <b/>
      <sz val="14"/>
      <name val="Arial"/>
      <family val="2"/>
    </font>
    <font>
      <b/>
      <sz val="10"/>
      <name val="Arial"/>
      <family val="2"/>
    </font>
    <font>
      <sz val="10"/>
      <name val="Arial"/>
      <family val="2"/>
    </font>
    <font>
      <b/>
      <u/>
      <sz val="10"/>
      <name val="Arial"/>
      <family val="2"/>
    </font>
    <font>
      <b/>
      <sz val="18"/>
      <name val="Arial"/>
      <family val="2"/>
    </font>
    <font>
      <b/>
      <sz val="20"/>
      <name val="Arial"/>
      <family val="2"/>
    </font>
    <font>
      <b/>
      <sz val="12"/>
      <name val="Arial"/>
      <family val="2"/>
    </font>
    <font>
      <sz val="10"/>
      <color theme="1"/>
      <name val="Arial"/>
      <family val="2"/>
    </font>
    <font>
      <u/>
      <sz val="10"/>
      <color theme="10"/>
      <name val="Arial"/>
      <family val="2"/>
    </font>
    <font>
      <sz val="10"/>
      <color rgb="FFFFFF00"/>
      <name val="Arial"/>
      <family val="2"/>
    </font>
    <font>
      <sz val="10"/>
      <color rgb="FF002060"/>
      <name val="Arial"/>
      <family val="2"/>
    </font>
    <font>
      <b/>
      <sz val="9"/>
      <color indexed="81"/>
      <name val="Tahoma"/>
      <family val="2"/>
    </font>
    <font>
      <sz val="9"/>
      <color indexed="81"/>
      <name val="Tahoma"/>
      <family val="2"/>
    </font>
    <font>
      <sz val="8"/>
      <color rgb="FFFFFF00"/>
      <name val="Arial"/>
      <family val="2"/>
    </font>
    <font>
      <b/>
      <u/>
      <sz val="9"/>
      <name val="Arial"/>
      <family val="2"/>
    </font>
    <font>
      <b/>
      <sz val="12"/>
      <color rgb="FFFFFF00"/>
      <name val="Arial"/>
      <family val="2"/>
    </font>
    <font>
      <b/>
      <sz val="8"/>
      <name val="Arial"/>
      <family val="2"/>
    </font>
    <font>
      <b/>
      <sz val="11"/>
      <name val="Arial"/>
      <family val="2"/>
    </font>
    <font>
      <b/>
      <sz val="16"/>
      <name val="Arial"/>
      <family val="2"/>
    </font>
    <font>
      <sz val="6"/>
      <color theme="0" tint="-0.499984740745262"/>
      <name val="Arial"/>
      <family val="2"/>
    </font>
    <font>
      <b/>
      <sz val="10"/>
      <color rgb="FFFF0000"/>
      <name val="Arial"/>
      <family val="2"/>
    </font>
    <font>
      <b/>
      <sz val="10"/>
      <color theme="1"/>
      <name val="Arial"/>
      <family val="2"/>
    </font>
  </fonts>
  <fills count="2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00206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00B0F0"/>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FFFFD1"/>
        <bgColor indexed="64"/>
      </patternFill>
    </fill>
    <fill>
      <patternFill patternType="solid">
        <fgColor theme="6"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 fillId="0" borderId="0"/>
    <xf numFmtId="0" fontId="10" fillId="0" borderId="0" applyNumberFormat="0" applyFill="0" applyBorder="0" applyAlignment="0" applyProtection="0"/>
    <xf numFmtId="0" fontId="4" fillId="0" borderId="0"/>
  </cellStyleXfs>
  <cellXfs count="207">
    <xf numFmtId="0" fontId="0" fillId="0" borderId="0" xfId="0"/>
    <xf numFmtId="0" fontId="3" fillId="0" borderId="0" xfId="0" applyFont="1"/>
    <xf numFmtId="0" fontId="0" fillId="0" borderId="1" xfId="0" applyBorder="1" applyAlignment="1" applyProtection="1">
      <alignment horizontal="center"/>
      <protection locked="0"/>
    </xf>
    <xf numFmtId="0" fontId="0" fillId="0" borderId="1" xfId="0" applyBorder="1" applyAlignment="1" applyProtection="1">
      <alignment wrapText="1"/>
      <protection locked="0"/>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0" fillId="0" borderId="0" xfId="0" applyAlignment="1">
      <alignment wrapText="1"/>
    </xf>
    <xf numFmtId="0" fontId="18" fillId="6" borderId="1" xfId="0" applyFont="1" applyFill="1" applyBorder="1" applyAlignment="1">
      <alignment horizontal="center" vertical="center"/>
    </xf>
    <xf numFmtId="0" fontId="0" fillId="0" borderId="1" xfId="0" applyBorder="1" applyAlignment="1">
      <alignment horizontal="center"/>
    </xf>
    <xf numFmtId="0" fontId="3" fillId="3" borderId="1" xfId="0" applyFont="1" applyFill="1" applyBorder="1" applyAlignment="1">
      <alignment horizontal="center"/>
    </xf>
    <xf numFmtId="10" fontId="0" fillId="0" borderId="0" xfId="0" applyNumberFormat="1"/>
    <xf numFmtId="2" fontId="0" fillId="0" borderId="0" xfId="0" applyNumberFormat="1"/>
    <xf numFmtId="0" fontId="5" fillId="6" borderId="1" xfId="0" applyFont="1" applyFill="1" applyBorder="1" applyAlignment="1">
      <alignment horizontal="center"/>
    </xf>
    <xf numFmtId="10" fontId="3" fillId="6" borderId="1" xfId="0" applyNumberFormat="1" applyFont="1" applyFill="1" applyBorder="1"/>
    <xf numFmtId="0" fontId="5" fillId="6" borderId="1" xfId="0" applyFont="1" applyFill="1" applyBorder="1" applyAlignment="1">
      <alignment horizontal="center" wrapText="1"/>
    </xf>
    <xf numFmtId="10" fontId="11" fillId="7" borderId="1" xfId="0" applyNumberFormat="1" applyFont="1" applyFill="1" applyBorder="1"/>
    <xf numFmtId="2" fontId="11" fillId="7" borderId="1" xfId="0" applyNumberFormat="1" applyFont="1" applyFill="1" applyBorder="1"/>
    <xf numFmtId="1" fontId="11" fillId="7" borderId="1" xfId="0" applyNumberFormat="1" applyFont="1" applyFill="1" applyBorder="1" applyAlignment="1">
      <alignment horizontal="center"/>
    </xf>
    <xf numFmtId="1" fontId="15" fillId="7" borderId="1" xfId="0" applyNumberFormat="1" applyFont="1" applyFill="1" applyBorder="1" applyAlignment="1">
      <alignment horizontal="center"/>
    </xf>
    <xf numFmtId="164" fontId="0" fillId="8" borderId="1" xfId="0" applyNumberFormat="1" applyFill="1" applyBorder="1" applyAlignment="1">
      <alignment horizontal="center"/>
    </xf>
    <xf numFmtId="10" fontId="12" fillId="2" borderId="1" xfId="0" applyNumberFormat="1" applyFont="1" applyFill="1" applyBorder="1"/>
    <xf numFmtId="0" fontId="16" fillId="6" borderId="1" xfId="0" applyFont="1" applyFill="1" applyBorder="1" applyAlignment="1">
      <alignment horizontal="center"/>
    </xf>
    <xf numFmtId="0" fontId="0" fillId="6" borderId="1" xfId="0" applyFill="1" applyBorder="1" applyAlignment="1">
      <alignment horizontal="center"/>
    </xf>
    <xf numFmtId="0" fontId="4" fillId="0" borderId="0" xfId="0" applyFont="1" applyAlignment="1">
      <alignment wrapText="1"/>
    </xf>
    <xf numFmtId="0" fontId="3" fillId="0" borderId="0" xfId="0" applyFont="1" applyAlignment="1">
      <alignment horizontal="center" vertical="center"/>
    </xf>
    <xf numFmtId="0" fontId="3" fillId="10" borderId="1" xfId="0" applyFont="1" applyFill="1" applyBorder="1" applyAlignment="1">
      <alignment horizontal="center" vertical="center"/>
    </xf>
    <xf numFmtId="0" fontId="0" fillId="0" borderId="1" xfId="0" applyBorder="1"/>
    <xf numFmtId="0" fontId="21" fillId="0" borderId="0" xfId="0" applyFont="1" applyAlignment="1">
      <alignment horizontal="center"/>
    </xf>
    <xf numFmtId="0" fontId="21" fillId="11" borderId="1" xfId="0" applyFont="1" applyFill="1" applyBorder="1" applyAlignment="1">
      <alignment horizontal="center"/>
    </xf>
    <xf numFmtId="0" fontId="21" fillId="0" borderId="0" xfId="0" applyFont="1" applyAlignment="1">
      <alignment horizontal="center" vertical="center"/>
    </xf>
    <xf numFmtId="0" fontId="21" fillId="11" borderId="1" xfId="0" applyFont="1" applyFill="1" applyBorder="1" applyAlignment="1">
      <alignment horizontal="center" vertical="center"/>
    </xf>
    <xf numFmtId="0" fontId="4" fillId="0" borderId="1" xfId="0" quotePrefix="1" applyFont="1" applyBorder="1" applyAlignment="1">
      <alignment horizontal="center"/>
    </xf>
    <xf numFmtId="0" fontId="23" fillId="11" borderId="1" xfId="0" applyFont="1" applyFill="1" applyBorder="1" applyAlignment="1">
      <alignment horizontal="center"/>
    </xf>
    <xf numFmtId="0" fontId="7" fillId="3" borderId="1" xfId="3" applyFont="1" applyFill="1" applyBorder="1" applyAlignment="1">
      <alignment horizontal="left" vertical="center" wrapText="1"/>
    </xf>
    <xf numFmtId="0" fontId="6" fillId="3" borderId="1" xfId="3" applyFont="1" applyFill="1" applyBorder="1" applyAlignment="1">
      <alignment horizontal="center" vertical="center" wrapText="1"/>
    </xf>
    <xf numFmtId="0" fontId="4" fillId="4" borderId="1" xfId="3" applyFill="1" applyBorder="1" applyAlignment="1">
      <alignment vertical="center" wrapText="1"/>
    </xf>
    <xf numFmtId="0" fontId="3" fillId="3" borderId="1" xfId="3" applyFont="1" applyFill="1" applyBorder="1" applyAlignment="1">
      <alignment horizontal="center" vertical="center" wrapText="1"/>
    </xf>
    <xf numFmtId="0" fontId="8" fillId="5" borderId="1" xfId="3" applyFont="1" applyFill="1" applyBorder="1" applyAlignment="1">
      <alignment horizontal="left" vertical="center" wrapText="1"/>
    </xf>
    <xf numFmtId="0" fontId="4" fillId="0" borderId="1" xfId="3" applyBorder="1" applyAlignment="1">
      <alignment vertical="center" wrapText="1"/>
    </xf>
    <xf numFmtId="0" fontId="4" fillId="0" borderId="0" xfId="3" applyAlignment="1">
      <alignment vertical="center" wrapText="1"/>
    </xf>
    <xf numFmtId="0" fontId="4" fillId="0" borderId="1" xfId="3" applyBorder="1" applyAlignment="1">
      <alignment horizontal="center" vertical="center" wrapText="1"/>
    </xf>
    <xf numFmtId="0" fontId="7" fillId="3" borderId="1" xfId="3" applyFont="1" applyFill="1" applyBorder="1" applyAlignment="1">
      <alignment vertical="center" wrapText="1"/>
    </xf>
    <xf numFmtId="0" fontId="8" fillId="2" borderId="1" xfId="3" applyFont="1" applyFill="1" applyBorder="1" applyAlignment="1">
      <alignment vertical="center" wrapText="1"/>
    </xf>
    <xf numFmtId="0" fontId="4" fillId="0" borderId="1" xfId="3" applyBorder="1" applyAlignment="1">
      <alignment horizontal="left" vertical="center" wrapText="1"/>
    </xf>
    <xf numFmtId="0" fontId="3" fillId="0" borderId="0" xfId="3" applyFont="1" applyAlignment="1">
      <alignment vertical="center" wrapText="1"/>
    </xf>
    <xf numFmtId="0" fontId="4" fillId="0" borderId="0" xfId="3" applyAlignment="1">
      <alignment horizontal="center" vertical="center" wrapText="1"/>
    </xf>
    <xf numFmtId="0" fontId="3" fillId="0" borderId="0" xfId="3" applyFont="1" applyAlignment="1">
      <alignment horizontal="left" vertical="center" wrapText="1"/>
    </xf>
    <xf numFmtId="10" fontId="4" fillId="0" borderId="1" xfId="3" applyNumberFormat="1" applyBorder="1" applyAlignment="1">
      <alignment horizontal="center" vertical="center" wrapText="1"/>
    </xf>
    <xf numFmtId="0" fontId="4" fillId="0" borderId="1" xfId="3" applyBorder="1" applyAlignment="1" applyProtection="1">
      <alignment horizontal="center"/>
      <protection locked="0"/>
    </xf>
    <xf numFmtId="0" fontId="4" fillId="0" borderId="1" xfId="3" applyBorder="1" applyAlignment="1" applyProtection="1">
      <alignment wrapText="1"/>
      <protection locked="0"/>
    </xf>
    <xf numFmtId="0" fontId="2" fillId="0" borderId="0" xfId="3" applyFont="1"/>
    <xf numFmtId="0" fontId="4" fillId="0" borderId="0" xfId="3"/>
    <xf numFmtId="0" fontId="19" fillId="0" borderId="0" xfId="3" applyFont="1"/>
    <xf numFmtId="0" fontId="3" fillId="0" borderId="0" xfId="3" applyFont="1"/>
    <xf numFmtId="0" fontId="3" fillId="6" borderId="1" xfId="3" applyFont="1" applyFill="1" applyBorder="1"/>
    <xf numFmtId="0" fontId="3" fillId="0" borderId="1" xfId="3" applyFont="1" applyBorder="1"/>
    <xf numFmtId="0" fontId="4" fillId="8" borderId="1" xfId="3" applyFill="1" applyBorder="1"/>
    <xf numFmtId="2" fontId="4" fillId="0" borderId="1" xfId="3" applyNumberFormat="1" applyBorder="1"/>
    <xf numFmtId="0" fontId="22" fillId="0" borderId="0" xfId="3" applyFont="1" applyAlignment="1">
      <alignment horizontal="center" vertical="center"/>
    </xf>
    <xf numFmtId="0" fontId="2" fillId="0" borderId="0" xfId="3" applyFont="1" applyAlignment="1">
      <alignment horizontal="center"/>
    </xf>
    <xf numFmtId="0" fontId="2" fillId="0" borderId="0" xfId="3" applyFont="1" applyAlignment="1">
      <alignment horizontal="center" wrapText="1"/>
    </xf>
    <xf numFmtId="0" fontId="4" fillId="0" borderId="0" xfId="3" applyAlignment="1">
      <alignment wrapText="1"/>
    </xf>
    <xf numFmtId="0" fontId="3" fillId="3" borderId="1" xfId="3" applyFont="1" applyFill="1" applyBorder="1" applyAlignment="1">
      <alignment horizontal="center"/>
    </xf>
    <xf numFmtId="10" fontId="4" fillId="0" borderId="0" xfId="3" applyNumberFormat="1"/>
    <xf numFmtId="2" fontId="4" fillId="0" borderId="0" xfId="3" applyNumberFormat="1"/>
    <xf numFmtId="0" fontId="5" fillId="6" borderId="1" xfId="3" applyFont="1" applyFill="1" applyBorder="1" applyAlignment="1">
      <alignment horizontal="center"/>
    </xf>
    <xf numFmtId="10" fontId="3" fillId="6" borderId="1" xfId="3" applyNumberFormat="1" applyFont="1" applyFill="1" applyBorder="1"/>
    <xf numFmtId="0" fontId="5" fillId="6" borderId="1" xfId="3" applyFont="1" applyFill="1" applyBorder="1" applyAlignment="1">
      <alignment horizontal="center" wrapText="1"/>
    </xf>
    <xf numFmtId="10" fontId="11" fillId="7" borderId="1" xfId="3" applyNumberFormat="1" applyFont="1" applyFill="1" applyBorder="1"/>
    <xf numFmtId="2" fontId="11" fillId="7" borderId="1" xfId="3" applyNumberFormat="1" applyFont="1" applyFill="1" applyBorder="1"/>
    <xf numFmtId="1" fontId="11" fillId="7" borderId="1" xfId="3" applyNumberFormat="1" applyFont="1" applyFill="1" applyBorder="1" applyAlignment="1">
      <alignment horizontal="center"/>
    </xf>
    <xf numFmtId="1" fontId="15" fillId="7" borderId="1" xfId="3" applyNumberFormat="1" applyFont="1" applyFill="1" applyBorder="1" applyAlignment="1">
      <alignment horizontal="center"/>
    </xf>
    <xf numFmtId="0" fontId="3" fillId="0" borderId="0" xfId="3" applyFont="1" applyAlignment="1">
      <alignment horizontal="center"/>
    </xf>
    <xf numFmtId="164" fontId="4" fillId="8" borderId="1" xfId="3" applyNumberFormat="1" applyFill="1" applyBorder="1" applyAlignment="1">
      <alignment horizontal="center"/>
    </xf>
    <xf numFmtId="10" fontId="12" fillId="2" borderId="1" xfId="3" applyNumberFormat="1" applyFont="1" applyFill="1" applyBorder="1"/>
    <xf numFmtId="0" fontId="16" fillId="6" borderId="1" xfId="3" applyFont="1" applyFill="1" applyBorder="1" applyAlignment="1">
      <alignment horizontal="center"/>
    </xf>
    <xf numFmtId="0" fontId="4" fillId="6" borderId="1" xfId="3" applyFill="1" applyBorder="1" applyAlignment="1">
      <alignment horizontal="center"/>
    </xf>
    <xf numFmtId="0" fontId="8" fillId="5" borderId="1" xfId="3" applyFont="1" applyFill="1" applyBorder="1" applyAlignment="1">
      <alignmen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4" fillId="18" borderId="1" xfId="3" applyFill="1" applyBorder="1" applyAlignment="1">
      <alignment horizontal="center" vertical="center" wrapText="1"/>
    </xf>
    <xf numFmtId="0" fontId="4" fillId="18" borderId="18" xfId="3" applyFill="1" applyBorder="1" applyAlignment="1">
      <alignment horizontal="center" vertical="center" wrapText="1"/>
    </xf>
    <xf numFmtId="0" fontId="4" fillId="18" borderId="19" xfId="3" applyFill="1" applyBorder="1" applyAlignment="1">
      <alignment horizontal="center" vertical="center" wrapText="1"/>
    </xf>
    <xf numFmtId="0" fontId="4" fillId="18" borderId="20" xfId="3" applyFill="1" applyBorder="1" applyAlignment="1">
      <alignment horizontal="center" vertical="center" wrapText="1"/>
    </xf>
    <xf numFmtId="10" fontId="3" fillId="18" borderId="14" xfId="3" applyNumberFormat="1" applyFont="1" applyFill="1" applyBorder="1" applyAlignment="1">
      <alignment horizontal="center" vertical="center" wrapText="1"/>
    </xf>
    <xf numFmtId="0" fontId="4" fillId="17" borderId="1" xfId="3" applyFill="1" applyBorder="1" applyAlignment="1">
      <alignment horizontal="center" vertical="center" wrapText="1"/>
    </xf>
    <xf numFmtId="10" fontId="4" fillId="17" borderId="1" xfId="3" applyNumberFormat="1" applyFill="1" applyBorder="1" applyAlignment="1">
      <alignment horizontal="center" vertical="center" wrapText="1"/>
    </xf>
    <xf numFmtId="10" fontId="3" fillId="17" borderId="14" xfId="3" applyNumberFormat="1" applyFont="1" applyFill="1" applyBorder="1" applyAlignment="1">
      <alignment horizontal="center" vertical="center" wrapText="1"/>
    </xf>
    <xf numFmtId="0" fontId="4" fillId="15" borderId="1" xfId="3" applyFill="1" applyBorder="1" applyAlignment="1">
      <alignment horizontal="center" vertical="center" wrapText="1"/>
    </xf>
    <xf numFmtId="10" fontId="3" fillId="15" borderId="14" xfId="3" applyNumberFormat="1" applyFont="1" applyFill="1" applyBorder="1" applyAlignment="1">
      <alignment horizontal="center" vertical="center" wrapText="1"/>
    </xf>
    <xf numFmtId="0" fontId="4" fillId="12" borderId="1" xfId="3" applyFill="1" applyBorder="1" applyAlignment="1">
      <alignment horizontal="left" vertical="center" wrapText="1"/>
    </xf>
    <xf numFmtId="0" fontId="4" fillId="12" borderId="2" xfId="3" applyFill="1" applyBorder="1" applyAlignment="1">
      <alignment vertical="center" wrapText="1"/>
    </xf>
    <xf numFmtId="0" fontId="4" fillId="12" borderId="1" xfId="3" applyFill="1" applyBorder="1" applyAlignment="1">
      <alignment vertical="center" wrapText="1"/>
    </xf>
    <xf numFmtId="0" fontId="4" fillId="4" borderId="2" xfId="3" applyFill="1" applyBorder="1" applyAlignment="1">
      <alignment vertical="center" wrapText="1"/>
    </xf>
    <xf numFmtId="0" fontId="4" fillId="17" borderId="18" xfId="3" applyFill="1" applyBorder="1" applyAlignment="1">
      <alignment horizontal="center" vertical="center" wrapText="1"/>
    </xf>
    <xf numFmtId="10" fontId="4" fillId="15" borderId="1" xfId="3" applyNumberFormat="1" applyFill="1" applyBorder="1" applyAlignment="1">
      <alignment horizontal="center" vertical="center" wrapText="1"/>
    </xf>
    <xf numFmtId="0" fontId="4" fillId="15" borderId="18" xfId="3" applyFill="1" applyBorder="1" applyAlignment="1">
      <alignment horizontal="center" vertical="center" wrapText="1"/>
    </xf>
    <xf numFmtId="0" fontId="4" fillId="19" borderId="1" xfId="3" applyFill="1" applyBorder="1" applyAlignment="1">
      <alignment horizontal="center" vertical="center" wrapText="1"/>
    </xf>
    <xf numFmtId="10" fontId="4" fillId="19" borderId="1" xfId="3" applyNumberFormat="1" applyFill="1" applyBorder="1" applyAlignment="1">
      <alignment horizontal="center" vertical="center" wrapText="1"/>
    </xf>
    <xf numFmtId="0" fontId="4" fillId="19" borderId="18" xfId="3" applyFill="1" applyBorder="1" applyAlignment="1">
      <alignment horizontal="center" vertical="center" wrapText="1"/>
    </xf>
    <xf numFmtId="10" fontId="4" fillId="18" borderId="1" xfId="3" applyNumberFormat="1" applyFill="1" applyBorder="1" applyAlignment="1">
      <alignment horizontal="center" vertical="center" wrapText="1"/>
    </xf>
    <xf numFmtId="0" fontId="4" fillId="17" borderId="19" xfId="3" applyFill="1" applyBorder="1" applyAlignment="1">
      <alignment horizontal="center" vertical="center" wrapText="1"/>
    </xf>
    <xf numFmtId="10" fontId="4" fillId="17" borderId="19" xfId="3" applyNumberFormat="1" applyFill="1" applyBorder="1" applyAlignment="1">
      <alignment horizontal="center" vertical="center" wrapText="1"/>
    </xf>
    <xf numFmtId="0" fontId="4" fillId="17" borderId="20" xfId="3" applyFill="1" applyBorder="1" applyAlignment="1">
      <alignment horizontal="center" vertical="center" wrapText="1"/>
    </xf>
    <xf numFmtId="0" fontId="4" fillId="15" borderId="19" xfId="3" applyFill="1" applyBorder="1" applyAlignment="1">
      <alignment horizontal="center" vertical="center" wrapText="1"/>
    </xf>
    <xf numFmtId="10" fontId="4" fillId="15" borderId="19" xfId="3" applyNumberFormat="1" applyFill="1" applyBorder="1" applyAlignment="1">
      <alignment horizontal="center" vertical="center" wrapText="1"/>
    </xf>
    <xf numFmtId="0" fontId="4" fillId="15" borderId="20" xfId="3" applyFill="1" applyBorder="1" applyAlignment="1">
      <alignment horizontal="center" vertical="center" wrapText="1"/>
    </xf>
    <xf numFmtId="0" fontId="4" fillId="19" borderId="19" xfId="3" applyFill="1" applyBorder="1" applyAlignment="1">
      <alignment horizontal="center" vertical="center" wrapText="1"/>
    </xf>
    <xf numFmtId="10" fontId="4" fillId="19" borderId="19" xfId="3" applyNumberFormat="1" applyFill="1" applyBorder="1" applyAlignment="1">
      <alignment horizontal="center" vertical="center" wrapText="1"/>
    </xf>
    <xf numFmtId="0" fontId="4" fillId="19" borderId="20" xfId="3" applyFill="1" applyBorder="1" applyAlignment="1">
      <alignment horizontal="center" vertical="center" wrapText="1"/>
    </xf>
    <xf numFmtId="10" fontId="4" fillId="18" borderId="19" xfId="3" applyNumberFormat="1" applyFill="1" applyBorder="1" applyAlignment="1">
      <alignment horizontal="center" vertical="center" wrapText="1"/>
    </xf>
    <xf numFmtId="0" fontId="4" fillId="9" borderId="1" xfId="3" applyFill="1" applyBorder="1" applyProtection="1">
      <protection locked="0"/>
    </xf>
    <xf numFmtId="0" fontId="4" fillId="20" borderId="1" xfId="0" quotePrefix="1" applyFont="1" applyFill="1" applyBorder="1" applyAlignment="1">
      <alignment horizontal="center"/>
    </xf>
    <xf numFmtId="0" fontId="0" fillId="20" borderId="1" xfId="0" applyFill="1" applyBorder="1"/>
    <xf numFmtId="2" fontId="3" fillId="0" borderId="1" xfId="3" applyNumberFormat="1" applyFont="1" applyBorder="1"/>
    <xf numFmtId="0" fontId="3" fillId="0" borderId="0" xfId="3" applyFont="1" applyAlignment="1">
      <alignment horizontal="right"/>
    </xf>
    <xf numFmtId="2" fontId="4" fillId="9" borderId="1" xfId="3" applyNumberFormat="1" applyFill="1" applyBorder="1" applyProtection="1">
      <protection locked="0"/>
    </xf>
    <xf numFmtId="0" fontId="4" fillId="9" borderId="5" xfId="3" applyFill="1" applyBorder="1" applyAlignment="1" applyProtection="1">
      <alignment horizontal="center"/>
      <protection locked="0"/>
    </xf>
    <xf numFmtId="14" fontId="4" fillId="9" borderId="8" xfId="3" applyNumberFormat="1" applyFill="1" applyBorder="1" applyAlignment="1" applyProtection="1">
      <alignment horizontal="center"/>
      <protection locked="0"/>
    </xf>
    <xf numFmtId="0" fontId="4" fillId="0" borderId="0" xfId="3" quotePrefix="1"/>
    <xf numFmtId="0" fontId="19" fillId="6" borderId="9" xfId="3" applyFont="1" applyFill="1" applyBorder="1" applyAlignment="1">
      <alignment horizontal="left"/>
    </xf>
    <xf numFmtId="0" fontId="19" fillId="6" borderId="10" xfId="3" applyFont="1" applyFill="1" applyBorder="1" applyAlignment="1">
      <alignment horizontal="left"/>
    </xf>
    <xf numFmtId="0" fontId="19" fillId="6" borderId="21" xfId="3" applyFont="1" applyFill="1" applyBorder="1" applyAlignment="1">
      <alignment horizontal="left"/>
    </xf>
    <xf numFmtId="0" fontId="3" fillId="6" borderId="6" xfId="3" applyFont="1" applyFill="1" applyBorder="1" applyAlignment="1">
      <alignment horizontal="left"/>
    </xf>
    <xf numFmtId="0" fontId="3" fillId="6" borderId="7" xfId="3" applyFont="1" applyFill="1" applyBorder="1" applyAlignment="1">
      <alignment horizontal="left"/>
    </xf>
    <xf numFmtId="0" fontId="6" fillId="2" borderId="11" xfId="3" applyFont="1" applyFill="1" applyBorder="1" applyAlignment="1">
      <alignment horizontal="center" vertical="center"/>
    </xf>
    <xf numFmtId="0" fontId="6" fillId="2" borderId="13" xfId="3" applyFont="1" applyFill="1" applyBorder="1" applyAlignment="1">
      <alignment horizontal="center" vertical="center"/>
    </xf>
    <xf numFmtId="0" fontId="6" fillId="2" borderId="12" xfId="3" applyFont="1" applyFill="1" applyBorder="1" applyAlignment="1">
      <alignment horizontal="center" vertical="center"/>
    </xf>
    <xf numFmtId="0" fontId="6" fillId="2" borderId="9" xfId="3" applyFont="1" applyFill="1" applyBorder="1" applyAlignment="1">
      <alignment horizontal="center" vertical="center"/>
    </xf>
    <xf numFmtId="0" fontId="6" fillId="2" borderId="10" xfId="3" applyFont="1" applyFill="1" applyBorder="1" applyAlignment="1">
      <alignment horizontal="center" vertical="center"/>
    </xf>
    <xf numFmtId="0" fontId="6" fillId="2" borderId="5" xfId="3" applyFont="1" applyFill="1" applyBorder="1" applyAlignment="1">
      <alignment horizontal="center" vertical="center"/>
    </xf>
    <xf numFmtId="0" fontId="5" fillId="6" borderId="2" xfId="3" applyFont="1" applyFill="1" applyBorder="1" applyAlignment="1">
      <alignment horizontal="center"/>
    </xf>
    <xf numFmtId="0" fontId="5" fillId="6" borderId="4" xfId="3" applyFont="1" applyFill="1" applyBorder="1" applyAlignment="1">
      <alignment horizontal="center"/>
    </xf>
    <xf numFmtId="164" fontId="6" fillId="8" borderId="1" xfId="3" applyNumberFormat="1" applyFont="1" applyFill="1" applyBorder="1" applyAlignment="1">
      <alignment horizontal="center"/>
    </xf>
    <xf numFmtId="164" fontId="17" fillId="7" borderId="1" xfId="3" applyNumberFormat="1" applyFont="1" applyFill="1" applyBorder="1" applyAlignment="1">
      <alignment horizontal="center" vertical="center"/>
    </xf>
    <xf numFmtId="164" fontId="4" fillId="0" borderId="1" xfId="3" applyNumberFormat="1" applyBorder="1" applyAlignment="1">
      <alignment horizontal="center"/>
    </xf>
    <xf numFmtId="0" fontId="5" fillId="6" borderId="3" xfId="3" applyFont="1" applyFill="1" applyBorder="1" applyAlignment="1">
      <alignment horizontal="center"/>
    </xf>
    <xf numFmtId="0" fontId="9" fillId="0" borderId="2" xfId="2" applyFont="1" applyFill="1" applyBorder="1" applyProtection="1"/>
    <xf numFmtId="0" fontId="9" fillId="0" borderId="3" xfId="2" applyFont="1" applyFill="1" applyBorder="1" applyProtection="1"/>
    <xf numFmtId="0" fontId="9" fillId="0" borderId="4" xfId="2" applyFont="1" applyFill="1" applyBorder="1" applyProtection="1"/>
    <xf numFmtId="0" fontId="9" fillId="14" borderId="2" xfId="2" applyFont="1" applyFill="1" applyBorder="1" applyProtection="1"/>
    <xf numFmtId="0" fontId="9" fillId="14" borderId="3" xfId="2" applyFont="1" applyFill="1" applyBorder="1" applyProtection="1"/>
    <xf numFmtId="0" fontId="9" fillId="14" borderId="4" xfId="2" applyFont="1" applyFill="1" applyBorder="1" applyProtection="1"/>
    <xf numFmtId="0" fontId="9" fillId="15" borderId="2" xfId="2" applyFont="1" applyFill="1" applyBorder="1" applyProtection="1"/>
    <xf numFmtId="0" fontId="9" fillId="15" borderId="3" xfId="2" applyFont="1" applyFill="1" applyBorder="1" applyProtection="1"/>
    <xf numFmtId="0" fontId="9" fillId="15" borderId="4" xfId="2" applyFont="1" applyFill="1" applyBorder="1" applyProtection="1"/>
    <xf numFmtId="0" fontId="9" fillId="13" borderId="2" xfId="2" applyFont="1" applyFill="1" applyBorder="1" applyProtection="1"/>
    <xf numFmtId="0" fontId="9" fillId="13" borderId="3" xfId="2" applyFont="1" applyFill="1" applyBorder="1" applyProtection="1"/>
    <xf numFmtId="0" fontId="9" fillId="13" borderId="4" xfId="2" applyFont="1" applyFill="1" applyBorder="1" applyProtection="1"/>
    <xf numFmtId="0" fontId="9" fillId="0" borderId="2" xfId="2" applyFont="1" applyBorder="1" applyProtection="1"/>
    <xf numFmtId="0" fontId="9" fillId="0" borderId="3" xfId="2" applyFont="1" applyBorder="1" applyProtection="1"/>
    <xf numFmtId="0" fontId="9" fillId="0" borderId="4" xfId="2" applyFont="1" applyBorder="1" applyProtection="1"/>
    <xf numFmtId="0" fontId="9" fillId="9" borderId="2" xfId="2" applyFont="1" applyFill="1" applyBorder="1" applyProtection="1"/>
    <xf numFmtId="0" fontId="9" fillId="9" borderId="3" xfId="2" applyFont="1" applyFill="1" applyBorder="1" applyProtection="1"/>
    <xf numFmtId="0" fontId="9" fillId="9" borderId="4" xfId="2" applyFont="1" applyFill="1" applyBorder="1" applyProtection="1"/>
    <xf numFmtId="0" fontId="2" fillId="0" borderId="0" xfId="3" applyFont="1" applyAlignment="1">
      <alignment horizontal="center"/>
    </xf>
    <xf numFmtId="0" fontId="3" fillId="6" borderId="1" xfId="3" applyFont="1" applyFill="1" applyBorder="1"/>
    <xf numFmtId="14" fontId="4" fillId="9" borderId="1" xfId="3" applyNumberFormat="1" applyFill="1" applyBorder="1" applyAlignment="1" applyProtection="1">
      <alignment horizontal="center"/>
      <protection locked="0"/>
    </xf>
    <xf numFmtId="0" fontId="3" fillId="6" borderId="2" xfId="3" applyFont="1" applyFill="1" applyBorder="1"/>
    <xf numFmtId="0" fontId="4" fillId="9" borderId="22" xfId="3" applyFill="1" applyBorder="1" applyAlignment="1" applyProtection="1">
      <alignment horizontal="center"/>
      <protection locked="0"/>
    </xf>
    <xf numFmtId="0" fontId="4" fillId="9" borderId="23" xfId="3" applyFill="1" applyBorder="1" applyAlignment="1" applyProtection="1">
      <alignment horizontal="center"/>
      <protection locked="0"/>
    </xf>
    <xf numFmtId="0" fontId="5" fillId="3" borderId="2" xfId="3" applyFont="1" applyFill="1" applyBorder="1" applyAlignment="1">
      <alignment horizontal="center"/>
    </xf>
    <xf numFmtId="0" fontId="5" fillId="3" borderId="3" xfId="3" applyFont="1" applyFill="1" applyBorder="1" applyAlignment="1">
      <alignment horizontal="center"/>
    </xf>
    <xf numFmtId="0" fontId="5" fillId="3" borderId="4" xfId="3" applyFont="1" applyFill="1" applyBorder="1" applyAlignment="1">
      <alignment horizontal="center"/>
    </xf>
    <xf numFmtId="164" fontId="0" fillId="0" borderId="1" xfId="0" applyNumberFormat="1" applyBorder="1" applyAlignment="1">
      <alignment horizontal="center"/>
    </xf>
    <xf numFmtId="0" fontId="9" fillId="9" borderId="2" xfId="2" applyFont="1" applyFill="1" applyBorder="1"/>
    <xf numFmtId="0" fontId="9" fillId="9" borderId="3" xfId="2" applyFont="1" applyFill="1" applyBorder="1"/>
    <xf numFmtId="0" fontId="9" fillId="9" borderId="4" xfId="2" applyFont="1" applyFill="1" applyBorder="1"/>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164" fontId="6" fillId="8" borderId="1" xfId="0" applyNumberFormat="1" applyFont="1" applyFill="1" applyBorder="1" applyAlignment="1">
      <alignment horizontal="center"/>
    </xf>
    <xf numFmtId="164" fontId="17" fillId="7" borderId="1" xfId="0" applyNumberFormat="1" applyFont="1" applyFill="1" applyBorder="1" applyAlignment="1">
      <alignment horizontal="center" vertic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5" fillId="3" borderId="4" xfId="0" applyFont="1" applyFill="1" applyBorder="1" applyAlignment="1">
      <alignment horizontal="center"/>
    </xf>
    <xf numFmtId="0" fontId="2" fillId="0" borderId="0" xfId="0" applyFont="1" applyAlignment="1">
      <alignment horizontal="center"/>
    </xf>
    <xf numFmtId="0" fontId="3" fillId="6" borderId="1" xfId="0" applyFont="1" applyFill="1" applyBorder="1"/>
    <xf numFmtId="165" fontId="0" fillId="9" borderId="1" xfId="0" applyNumberFormat="1" applyFill="1" applyBorder="1" applyAlignment="1" applyProtection="1">
      <alignment horizontal="center"/>
      <protection locked="0"/>
    </xf>
    <xf numFmtId="0" fontId="0" fillId="16" borderId="1" xfId="0" applyFill="1" applyBorder="1" applyAlignment="1">
      <alignment horizontal="center"/>
    </xf>
    <xf numFmtId="0" fontId="3" fillId="9" borderId="1" xfId="0" applyFont="1" applyFill="1" applyBorder="1" applyAlignment="1" applyProtection="1">
      <alignment horizontal="center"/>
      <protection locked="0"/>
    </xf>
    <xf numFmtId="0" fontId="9" fillId="9" borderId="2" xfId="2" applyFont="1" applyFill="1" applyBorder="1" applyAlignment="1">
      <alignment horizontal="left"/>
    </xf>
    <xf numFmtId="0" fontId="9" fillId="9" borderId="3" xfId="2" applyFont="1" applyFill="1" applyBorder="1" applyAlignment="1">
      <alignment horizontal="left"/>
    </xf>
    <xf numFmtId="0" fontId="9" fillId="9" borderId="4" xfId="2" applyFont="1" applyFill="1" applyBorder="1" applyAlignment="1">
      <alignment horizontal="left"/>
    </xf>
    <xf numFmtId="165" fontId="0" fillId="16" borderId="1" xfId="0" applyNumberFormat="1" applyFill="1" applyBorder="1" applyAlignment="1">
      <alignment horizont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20" fillId="10" borderId="1" xfId="0" applyFont="1" applyFill="1" applyBorder="1" applyAlignment="1">
      <alignment horizontal="center"/>
    </xf>
    <xf numFmtId="0" fontId="4" fillId="0" borderId="2" xfId="3" applyBorder="1" applyAlignment="1">
      <alignment horizontal="left" vertical="center" wrapText="1"/>
    </xf>
    <xf numFmtId="0" fontId="4" fillId="0" borderId="4" xfId="3" applyBorder="1" applyAlignment="1">
      <alignment horizontal="left" vertical="center" wrapText="1"/>
    </xf>
    <xf numFmtId="0" fontId="4" fillId="12" borderId="2" xfId="3" applyFill="1" applyBorder="1" applyAlignment="1">
      <alignment horizontal="left" vertical="center" wrapText="1"/>
    </xf>
    <xf numFmtId="0" fontId="4" fillId="12" borderId="4" xfId="3" applyFill="1" applyBorder="1" applyAlignment="1">
      <alignment horizontal="left" vertical="center" wrapText="1"/>
    </xf>
    <xf numFmtId="0" fontId="4" fillId="0" borderId="3" xfId="3" applyBorder="1" applyAlignment="1">
      <alignment horizontal="left" vertical="center" wrapText="1"/>
    </xf>
    <xf numFmtId="0" fontId="8" fillId="17" borderId="15" xfId="3" applyFont="1" applyFill="1" applyBorder="1" applyAlignment="1">
      <alignment horizontal="center" vertical="center" textRotation="90" wrapText="1"/>
    </xf>
    <xf numFmtId="0" fontId="8" fillId="17" borderId="16" xfId="3" applyFont="1" applyFill="1" applyBorder="1" applyAlignment="1">
      <alignment horizontal="center" vertical="center" textRotation="90" wrapText="1"/>
    </xf>
    <xf numFmtId="0" fontId="8" fillId="17" borderId="17" xfId="3" applyFont="1" applyFill="1" applyBorder="1" applyAlignment="1">
      <alignment horizontal="center" vertical="center" textRotation="90" wrapText="1"/>
    </xf>
    <xf numFmtId="0" fontId="8" fillId="15" borderId="15" xfId="3" applyFont="1" applyFill="1" applyBorder="1" applyAlignment="1">
      <alignment horizontal="center" vertical="center" textRotation="90" wrapText="1"/>
    </xf>
    <xf numFmtId="0" fontId="8" fillId="15" borderId="16" xfId="3" applyFont="1" applyFill="1" applyBorder="1" applyAlignment="1">
      <alignment horizontal="center" vertical="center" textRotation="90" wrapText="1"/>
    </xf>
    <xf numFmtId="0" fontId="8" fillId="15" borderId="17" xfId="3" applyFont="1" applyFill="1" applyBorder="1" applyAlignment="1">
      <alignment horizontal="center" vertical="center" textRotation="90" wrapText="1"/>
    </xf>
    <xf numFmtId="0" fontId="8" fillId="19" borderId="15" xfId="3" applyFont="1" applyFill="1" applyBorder="1" applyAlignment="1">
      <alignment horizontal="center" vertical="center" textRotation="90" wrapText="1"/>
    </xf>
    <xf numFmtId="0" fontId="8" fillId="19" borderId="16" xfId="3" applyFont="1" applyFill="1" applyBorder="1" applyAlignment="1">
      <alignment horizontal="center" vertical="center" textRotation="90" wrapText="1"/>
    </xf>
    <xf numFmtId="0" fontId="8" fillId="19" borderId="17" xfId="3" applyFont="1" applyFill="1" applyBorder="1" applyAlignment="1">
      <alignment horizontal="center" vertical="center" textRotation="90" wrapText="1"/>
    </xf>
    <xf numFmtId="0" fontId="8" fillId="18" borderId="15" xfId="3" applyFont="1" applyFill="1" applyBorder="1" applyAlignment="1">
      <alignment horizontal="center" vertical="center" textRotation="90" wrapText="1"/>
    </xf>
    <xf numFmtId="0" fontId="8" fillId="18" borderId="16" xfId="3" applyFont="1" applyFill="1" applyBorder="1" applyAlignment="1">
      <alignment horizontal="center" vertical="center" textRotation="90" wrapText="1"/>
    </xf>
    <xf numFmtId="0" fontId="8" fillId="18" borderId="17" xfId="3" applyFont="1" applyFill="1" applyBorder="1" applyAlignment="1">
      <alignment horizontal="center" vertical="center" textRotation="90" wrapText="1"/>
    </xf>
  </cellXfs>
  <cellStyles count="4">
    <cellStyle name="Hipervínculo" xfId="2" builtinId="8"/>
    <cellStyle name="Normal" xfId="0" builtinId="0"/>
    <cellStyle name="Normal 2" xfId="1" xr:uid="{00000000-0005-0000-0000-000002000000}"/>
    <cellStyle name="Normal 3" xfId="3" xr:uid="{00000000-0005-0000-0000-000003000000}"/>
  </cellStyles>
  <dxfs count="26">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ont>
        <strike val="0"/>
      </font>
      <fill>
        <patternFill>
          <bgColor theme="9"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
      <font>
        <strike val="0"/>
      </font>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539750</xdr:colOff>
      <xdr:row>22</xdr:row>
      <xdr:rowOff>22226</xdr:rowOff>
    </xdr:from>
    <xdr:to>
      <xdr:col>6</xdr:col>
      <xdr:colOff>371475</xdr:colOff>
      <xdr:row>28</xdr:row>
      <xdr:rowOff>71438</xdr:rowOff>
    </xdr:to>
    <xdr:sp macro="" textlink="">
      <xdr:nvSpPr>
        <xdr:cNvPr id="2" name="CuadroTexto 1">
          <a:extLst>
            <a:ext uri="{FF2B5EF4-FFF2-40B4-BE49-F238E27FC236}">
              <a16:creationId xmlns:a16="http://schemas.microsoft.com/office/drawing/2014/main" id="{98561130-6418-4B84-BF2B-FE77DD8AE55F}"/>
            </a:ext>
          </a:extLst>
        </xdr:cNvPr>
        <xdr:cNvSpPr txBox="1"/>
      </xdr:nvSpPr>
      <xdr:spPr>
        <a:xfrm>
          <a:off x="539750" y="3584576"/>
          <a:ext cx="4489450" cy="1020762"/>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a:t>La cesión de nota debe hacerse de acuerdo a</a:t>
          </a:r>
          <a:r>
            <a:rPr lang="es-ES" sz="1400" baseline="0"/>
            <a:t> los siguientes </a:t>
          </a:r>
          <a:r>
            <a:rPr lang="es-ES" sz="1400" b="1" u="sng" baseline="0"/>
            <a:t>criterios</a:t>
          </a:r>
          <a:r>
            <a:rPr lang="es-ES" sz="1400" baseline="0"/>
            <a:t>:</a:t>
          </a:r>
        </a:p>
        <a:p>
          <a:pPr lvl="1"/>
          <a:r>
            <a:rPr lang="es-ES" sz="1400" baseline="0"/>
            <a:t>1. Cada alumno puede ceder un máximo de 1 punto (Se pondrá con signo negativo)</a:t>
          </a:r>
        </a:p>
        <a:p>
          <a:pPr lvl="1"/>
          <a:r>
            <a:rPr lang="es-ES" sz="1400" baseline="0"/>
            <a:t>2. Cada alumno puede recibir un máximo de 1 punto (Se pondrá con signo positivo)</a:t>
          </a:r>
        </a:p>
        <a:p>
          <a:pPr lvl="1"/>
          <a:r>
            <a:rPr lang="es-ES" sz="1400" baseline="0"/>
            <a:t>3. El balance final de puntos cedidos y recibidos debe ser 0</a:t>
          </a:r>
          <a:endParaRPr lang="es-ES" sz="1400"/>
        </a:p>
      </xdr:txBody>
    </xdr:sp>
    <xdr:clientData/>
  </xdr:twoCellAnchor>
  <xdr:twoCellAnchor>
    <xdr:from>
      <xdr:col>0</xdr:col>
      <xdr:colOff>523877</xdr:colOff>
      <xdr:row>29</xdr:row>
      <xdr:rowOff>52388</xdr:rowOff>
    </xdr:from>
    <xdr:to>
      <xdr:col>4</xdr:col>
      <xdr:colOff>981076</xdr:colOff>
      <xdr:row>33</xdr:row>
      <xdr:rowOff>147637</xdr:rowOff>
    </xdr:to>
    <xdr:sp macro="" textlink="">
      <xdr:nvSpPr>
        <xdr:cNvPr id="3" name="CuadroTexto 2">
          <a:extLst>
            <a:ext uri="{FF2B5EF4-FFF2-40B4-BE49-F238E27FC236}">
              <a16:creationId xmlns:a16="http://schemas.microsoft.com/office/drawing/2014/main" id="{EEBA711E-DE29-4E30-BEA5-1EA0E61F47AE}"/>
            </a:ext>
          </a:extLst>
        </xdr:cNvPr>
        <xdr:cNvSpPr txBox="1"/>
      </xdr:nvSpPr>
      <xdr:spPr>
        <a:xfrm>
          <a:off x="523877" y="4748213"/>
          <a:ext cx="3357562" cy="742949"/>
        </a:xfrm>
        <a:prstGeom prst="rect">
          <a:avLst/>
        </a:prstGeom>
        <a:solidFill>
          <a:schemeClr val="accent1">
            <a:lumMod val="75000"/>
          </a:schemeClr>
        </a:solid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baseline="0"/>
            <a:t>Alumnos de Diferenciada o fuera de Eval. continua:</a:t>
          </a:r>
        </a:p>
        <a:p>
          <a:pPr lvl="1"/>
          <a:r>
            <a:rPr lang="es-ES" sz="1400" baseline="0"/>
            <a:t>1. Deben poner en </a:t>
          </a:r>
          <a:r>
            <a:rPr lang="es-ES" sz="1400" b="1" u="sng" baseline="0"/>
            <a:t>Nombre del Equipo </a:t>
          </a:r>
          <a:r>
            <a:rPr lang="es-ES" sz="1400" baseline="0"/>
            <a:t>DPPI24-DIF.</a:t>
          </a:r>
        </a:p>
      </xdr:txBody>
    </xdr:sp>
    <xdr:clientData/>
  </xdr:twoCellAnchor>
  <xdr:twoCellAnchor>
    <xdr:from>
      <xdr:col>5</xdr:col>
      <xdr:colOff>333374</xdr:colOff>
      <xdr:row>29</xdr:row>
      <xdr:rowOff>42862</xdr:rowOff>
    </xdr:from>
    <xdr:to>
      <xdr:col>10</xdr:col>
      <xdr:colOff>223838</xdr:colOff>
      <xdr:row>35</xdr:row>
      <xdr:rowOff>57150</xdr:rowOff>
    </xdr:to>
    <xdr:sp macro="" textlink="">
      <xdr:nvSpPr>
        <xdr:cNvPr id="4" name="CuadroTexto 3">
          <a:extLst>
            <a:ext uri="{FF2B5EF4-FFF2-40B4-BE49-F238E27FC236}">
              <a16:creationId xmlns:a16="http://schemas.microsoft.com/office/drawing/2014/main" id="{C207EE7E-59BA-44D0-96E0-641442CB2D38}"/>
            </a:ext>
          </a:extLst>
        </xdr:cNvPr>
        <xdr:cNvSpPr txBox="1"/>
      </xdr:nvSpPr>
      <xdr:spPr>
        <a:xfrm>
          <a:off x="4214812" y="4738687"/>
          <a:ext cx="3771901" cy="985838"/>
        </a:xfrm>
        <a:prstGeom prst="rect">
          <a:avLst/>
        </a:prstGeom>
        <a:solidFill>
          <a:srgbClr val="002060"/>
        </a:solidFill>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s-ES" sz="1400" b="1" u="sng" baseline="0">
              <a:solidFill>
                <a:srgbClr val="FFFF00"/>
              </a:solidFill>
            </a:rPr>
            <a:t>Celdas a cubrir:</a:t>
          </a:r>
        </a:p>
        <a:p>
          <a:pPr lvl="1"/>
          <a:r>
            <a:rPr lang="es-ES" sz="1400" baseline="0">
              <a:solidFill>
                <a:srgbClr val="FFFF00"/>
              </a:solidFill>
            </a:rPr>
            <a:t>1. Datos de equipo, fechas y equipos a evaluar.	        </a:t>
          </a:r>
          <a:r>
            <a:rPr lang="es-ES" sz="1400" baseline="0">
              <a:solidFill>
                <a:schemeClr val="accent3">
                  <a:lumMod val="60000"/>
                  <a:lumOff val="40000"/>
                </a:schemeClr>
              </a:solidFill>
            </a:rPr>
            <a:t>Verde</a:t>
          </a:r>
        </a:p>
        <a:p>
          <a:pPr lvl="1"/>
          <a:r>
            <a:rPr lang="es-ES" sz="1400" baseline="0">
              <a:solidFill>
                <a:srgbClr val="FFFF00"/>
              </a:solidFill>
            </a:rPr>
            <a:t>2. Valoraciones 		</a:t>
          </a:r>
          <a:r>
            <a:rPr lang="es-ES" sz="1400" baseline="0">
              <a:solidFill>
                <a:schemeClr val="accent6">
                  <a:lumMod val="60000"/>
                  <a:lumOff val="40000"/>
                </a:schemeClr>
              </a:solidFill>
            </a:rPr>
            <a:t>Naranja</a:t>
          </a:r>
        </a:p>
        <a:p>
          <a:pPr lvl="1"/>
          <a:r>
            <a:rPr lang="es-ES" sz="1400" baseline="0">
              <a:solidFill>
                <a:srgbClr val="FFFF00"/>
              </a:solidFill>
            </a:rPr>
            <a:t>3. Comentarios		</a:t>
          </a:r>
          <a:r>
            <a:rPr lang="es-ES" sz="1400" baseline="0">
              <a:solidFill>
                <a:schemeClr val="bg1"/>
              </a:solidFill>
            </a:rPr>
            <a:t>Blanco</a:t>
          </a:r>
        </a:p>
      </xdr:txBody>
    </xdr:sp>
    <xdr:clientData/>
  </xdr:twoCellAnchor>
  <xdr:twoCellAnchor>
    <xdr:from>
      <xdr:col>9</xdr:col>
      <xdr:colOff>1785937</xdr:colOff>
      <xdr:row>31</xdr:row>
      <xdr:rowOff>9524</xdr:rowOff>
    </xdr:from>
    <xdr:to>
      <xdr:col>9</xdr:col>
      <xdr:colOff>2566987</xdr:colOff>
      <xdr:row>32</xdr:row>
      <xdr:rowOff>19049</xdr:rowOff>
    </xdr:to>
    <xdr:sp macro="" textlink="">
      <xdr:nvSpPr>
        <xdr:cNvPr id="5" name="CuadroTexto 4">
          <a:extLst>
            <a:ext uri="{FF2B5EF4-FFF2-40B4-BE49-F238E27FC236}">
              <a16:creationId xmlns:a16="http://schemas.microsoft.com/office/drawing/2014/main" id="{EB9E7FC0-237F-40AA-808D-551638400BF7}"/>
            </a:ext>
          </a:extLst>
        </xdr:cNvPr>
        <xdr:cNvSpPr txBox="1"/>
      </xdr:nvSpPr>
      <xdr:spPr>
        <a:xfrm>
          <a:off x="7762875" y="5029199"/>
          <a:ext cx="0" cy="17145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847725</xdr:colOff>
      <xdr:row>32</xdr:row>
      <xdr:rowOff>71437</xdr:rowOff>
    </xdr:from>
    <xdr:to>
      <xdr:col>9</xdr:col>
      <xdr:colOff>433387</xdr:colOff>
      <xdr:row>33</xdr:row>
      <xdr:rowOff>80962</xdr:rowOff>
    </xdr:to>
    <xdr:sp macro="" textlink="">
      <xdr:nvSpPr>
        <xdr:cNvPr id="6" name="CuadroTexto 5">
          <a:extLst>
            <a:ext uri="{FF2B5EF4-FFF2-40B4-BE49-F238E27FC236}">
              <a16:creationId xmlns:a16="http://schemas.microsoft.com/office/drawing/2014/main" id="{E7038068-84D5-4A5C-9768-4AE565323C56}"/>
            </a:ext>
          </a:extLst>
        </xdr:cNvPr>
        <xdr:cNvSpPr txBox="1"/>
      </xdr:nvSpPr>
      <xdr:spPr>
        <a:xfrm>
          <a:off x="5434013" y="5253037"/>
          <a:ext cx="1985962" cy="1714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twoCellAnchor>
    <xdr:from>
      <xdr:col>6</xdr:col>
      <xdr:colOff>847725</xdr:colOff>
      <xdr:row>33</xdr:row>
      <xdr:rowOff>138117</xdr:rowOff>
    </xdr:from>
    <xdr:to>
      <xdr:col>9</xdr:col>
      <xdr:colOff>433387</xdr:colOff>
      <xdr:row>34</xdr:row>
      <xdr:rowOff>147642</xdr:rowOff>
    </xdr:to>
    <xdr:sp macro="" textlink="">
      <xdr:nvSpPr>
        <xdr:cNvPr id="7" name="CuadroTexto 6">
          <a:extLst>
            <a:ext uri="{FF2B5EF4-FFF2-40B4-BE49-F238E27FC236}">
              <a16:creationId xmlns:a16="http://schemas.microsoft.com/office/drawing/2014/main" id="{4F16BCAA-EC9F-4AB4-AD31-EBAA752CEB85}"/>
            </a:ext>
          </a:extLst>
        </xdr:cNvPr>
        <xdr:cNvSpPr txBox="1"/>
      </xdr:nvSpPr>
      <xdr:spPr>
        <a:xfrm>
          <a:off x="5434013" y="5481642"/>
          <a:ext cx="1985962" cy="17145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E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5793106a8bc726c/Mis%20Documentos/Documentos%20de%20Trabajo/Universidad/Asignatures/Asig-Grado/DPPI/2019-2020/Presentaci&#243;n/DPPI.2020.01.Evaluaci&#243;n.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Usuarios\Benja\Universidad\Docencia\DPPI\2023-24\alumnos\mayo\1_AlumnosGruposLabs%202023-2024.V02.xlsx" TargetMode="External"/><Relationship Id="rId1" Type="http://schemas.openxmlformats.org/officeDocument/2006/relationships/externalLinkPath" Target="/Usuarios/Benja/Universidad/Docencia/DPPI/2023-24/alumnos/mayo/1_AlumnosGruposLabs%202023-2024.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a final"/>
      <sheetName val="ExamenFInal"/>
      <sheetName val="NotasTeoría"/>
      <sheetName val="NotSeminar"/>
      <sheetName val="NotaPract"/>
      <sheetName val="AsistenciaCesion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Resumen"/>
      <sheetName val="Rúbrica (Previo)"/>
      <sheetName val="Rúbrica (Presentación)"/>
      <sheetName val="Rúbrica (Posterior)"/>
      <sheetName val="Profesores"/>
      <sheetName val="Alumnos"/>
      <sheetName val="Grupos"/>
      <sheetName val="Correcciones"/>
      <sheetName val="Equipos Present"/>
      <sheetName val="Miembros Equipos"/>
      <sheetName val="Alumnos Matriculados"/>
      <sheetName val="ResTestFinal"/>
      <sheetName val="Test41-50"/>
      <sheetName val="Tests"/>
      <sheetName val="Opciones"/>
      <sheetName val="Hoja1"/>
    </sheetNames>
    <sheetDataSet>
      <sheetData sheetId="0"/>
      <sheetData sheetId="1"/>
      <sheetData sheetId="2"/>
      <sheetData sheetId="3"/>
      <sheetData sheetId="4"/>
      <sheetData sheetId="5"/>
      <sheetData sheetId="6">
        <row r="37">
          <cell r="L37">
            <v>6.2750000000000004</v>
          </cell>
        </row>
        <row r="39">
          <cell r="O39">
            <v>7.4499999999999993</v>
          </cell>
          <cell r="Q39">
            <v>6.7750000000000004</v>
          </cell>
          <cell r="R39">
            <v>6.9750000000000005</v>
          </cell>
          <cell r="S39">
            <v>6.7750000000000004</v>
          </cell>
          <cell r="T39" t="str">
            <v/>
          </cell>
          <cell r="U39" t="str">
            <v/>
          </cell>
          <cell r="V39" t="str">
            <v/>
          </cell>
        </row>
        <row r="42">
          <cell r="Q42">
            <v>6.8416666666666659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umnos"/>
      <sheetName val="ControlAsistenciaTeo"/>
      <sheetName val="ControlAsistenciaSemin"/>
      <sheetName val="ControlAsistenciaPract"/>
      <sheetName val="PublicarAsistencia"/>
      <sheetName val="Publica"/>
      <sheetName val="Grupos"/>
      <sheetName val="TMP"/>
    </sheetNames>
    <sheetDataSet>
      <sheetData sheetId="0">
        <row r="1">
          <cell r="R1" t="str">
            <v>Equipo</v>
          </cell>
        </row>
        <row r="2">
          <cell r="R2">
            <v>1</v>
          </cell>
        </row>
        <row r="3">
          <cell r="R3">
            <v>1</v>
          </cell>
        </row>
        <row r="4">
          <cell r="R4">
            <v>2</v>
          </cell>
        </row>
        <row r="5">
          <cell r="R5">
            <v>2</v>
          </cell>
        </row>
        <row r="6">
          <cell r="R6">
            <v>2</v>
          </cell>
        </row>
        <row r="7">
          <cell r="R7">
            <v>3</v>
          </cell>
        </row>
        <row r="8">
          <cell r="R8">
            <v>3</v>
          </cell>
        </row>
        <row r="9">
          <cell r="R9">
            <v>3</v>
          </cell>
        </row>
        <row r="10">
          <cell r="R10">
            <v>4</v>
          </cell>
        </row>
        <row r="11">
          <cell r="R11">
            <v>4</v>
          </cell>
        </row>
        <row r="12">
          <cell r="R12">
            <v>4</v>
          </cell>
        </row>
        <row r="13">
          <cell r="R13">
            <v>4</v>
          </cell>
        </row>
        <row r="14">
          <cell r="R14">
            <v>5</v>
          </cell>
        </row>
        <row r="15">
          <cell r="R15">
            <v>5</v>
          </cell>
        </row>
        <row r="16">
          <cell r="R16">
            <v>5</v>
          </cell>
        </row>
        <row r="17">
          <cell r="R17">
            <v>5</v>
          </cell>
        </row>
        <row r="18">
          <cell r="R18">
            <v>6</v>
          </cell>
        </row>
        <row r="19">
          <cell r="R19">
            <v>6</v>
          </cell>
        </row>
        <row r="20">
          <cell r="R20">
            <v>6</v>
          </cell>
        </row>
        <row r="21">
          <cell r="R21">
            <v>6</v>
          </cell>
        </row>
        <row r="22">
          <cell r="R22">
            <v>7</v>
          </cell>
        </row>
        <row r="23">
          <cell r="R23">
            <v>7</v>
          </cell>
        </row>
        <row r="24">
          <cell r="R24">
            <v>7</v>
          </cell>
        </row>
        <row r="25">
          <cell r="R25">
            <v>7</v>
          </cell>
        </row>
        <row r="26">
          <cell r="R26">
            <v>8</v>
          </cell>
        </row>
        <row r="27">
          <cell r="R27">
            <v>8</v>
          </cell>
        </row>
        <row r="28">
          <cell r="R28">
            <v>8</v>
          </cell>
        </row>
        <row r="29">
          <cell r="R29">
            <v>9</v>
          </cell>
        </row>
        <row r="30">
          <cell r="R30">
            <v>9</v>
          </cell>
        </row>
        <row r="31">
          <cell r="R31">
            <v>9</v>
          </cell>
        </row>
        <row r="32">
          <cell r="R32">
            <v>9</v>
          </cell>
        </row>
        <row r="33">
          <cell r="R33">
            <v>10</v>
          </cell>
        </row>
        <row r="34">
          <cell r="R34">
            <v>10</v>
          </cell>
        </row>
        <row r="35">
          <cell r="R35">
            <v>10</v>
          </cell>
        </row>
        <row r="36">
          <cell r="R36">
            <v>11</v>
          </cell>
        </row>
        <row r="37">
          <cell r="R37">
            <v>11</v>
          </cell>
        </row>
        <row r="38">
          <cell r="R38">
            <v>11</v>
          </cell>
        </row>
        <row r="39">
          <cell r="R39">
            <v>11</v>
          </cell>
        </row>
        <row r="40">
          <cell r="R40">
            <v>12</v>
          </cell>
        </row>
        <row r="41">
          <cell r="R41">
            <v>12</v>
          </cell>
        </row>
        <row r="42">
          <cell r="R42">
            <v>12</v>
          </cell>
        </row>
        <row r="43">
          <cell r="R43">
            <v>13</v>
          </cell>
        </row>
        <row r="44">
          <cell r="R44">
            <v>13</v>
          </cell>
        </row>
        <row r="45">
          <cell r="R45">
            <v>13</v>
          </cell>
        </row>
        <row r="46">
          <cell r="R46">
            <v>14</v>
          </cell>
        </row>
        <row r="47">
          <cell r="R47">
            <v>14</v>
          </cell>
        </row>
        <row r="48">
          <cell r="R48">
            <v>14</v>
          </cell>
        </row>
        <row r="49">
          <cell r="R49">
            <v>14</v>
          </cell>
        </row>
        <row r="50">
          <cell r="R50">
            <v>15</v>
          </cell>
        </row>
        <row r="51">
          <cell r="R51">
            <v>15</v>
          </cell>
        </row>
        <row r="52">
          <cell r="R52">
            <v>15</v>
          </cell>
        </row>
        <row r="53">
          <cell r="R53" t="str">
            <v>I03</v>
          </cell>
        </row>
        <row r="54">
          <cell r="R54">
            <v>16</v>
          </cell>
        </row>
        <row r="55">
          <cell r="R55">
            <v>16</v>
          </cell>
        </row>
        <row r="56">
          <cell r="R56">
            <v>16</v>
          </cell>
        </row>
        <row r="57">
          <cell r="R57">
            <v>16</v>
          </cell>
        </row>
        <row r="58">
          <cell r="R58">
            <v>17</v>
          </cell>
        </row>
        <row r="59">
          <cell r="R59">
            <v>17</v>
          </cell>
        </row>
        <row r="60">
          <cell r="R60">
            <v>17</v>
          </cell>
        </row>
        <row r="61">
          <cell r="R61">
            <v>17</v>
          </cell>
        </row>
        <row r="62">
          <cell r="R62">
            <v>18</v>
          </cell>
        </row>
        <row r="63">
          <cell r="R63">
            <v>18</v>
          </cell>
        </row>
        <row r="64">
          <cell r="R64">
            <v>18</v>
          </cell>
        </row>
        <row r="65">
          <cell r="R65">
            <v>18</v>
          </cell>
        </row>
        <row r="66">
          <cell r="R66">
            <v>19</v>
          </cell>
        </row>
        <row r="67">
          <cell r="R67">
            <v>19</v>
          </cell>
        </row>
        <row r="68">
          <cell r="R68">
            <v>19</v>
          </cell>
        </row>
        <row r="69">
          <cell r="R69">
            <v>19</v>
          </cell>
        </row>
        <row r="70">
          <cell r="R70">
            <v>20</v>
          </cell>
        </row>
        <row r="71">
          <cell r="R71">
            <v>20</v>
          </cell>
        </row>
        <row r="72">
          <cell r="R72">
            <v>20</v>
          </cell>
        </row>
        <row r="73">
          <cell r="R73">
            <v>20</v>
          </cell>
        </row>
        <row r="74">
          <cell r="R74">
            <v>21</v>
          </cell>
        </row>
        <row r="75">
          <cell r="R75">
            <v>21</v>
          </cell>
        </row>
        <row r="76">
          <cell r="R76">
            <v>21</v>
          </cell>
        </row>
        <row r="77">
          <cell r="R77">
            <v>21</v>
          </cell>
        </row>
        <row r="78">
          <cell r="R78">
            <v>22</v>
          </cell>
        </row>
        <row r="79">
          <cell r="R79">
            <v>22</v>
          </cell>
        </row>
        <row r="80">
          <cell r="R80">
            <v>22</v>
          </cell>
        </row>
        <row r="81">
          <cell r="R81">
            <v>22</v>
          </cell>
        </row>
        <row r="82">
          <cell r="R82">
            <v>23</v>
          </cell>
        </row>
        <row r="83">
          <cell r="R83">
            <v>23</v>
          </cell>
        </row>
        <row r="84">
          <cell r="R84">
            <v>23</v>
          </cell>
        </row>
        <row r="85">
          <cell r="R85">
            <v>23</v>
          </cell>
        </row>
        <row r="86">
          <cell r="R86">
            <v>25</v>
          </cell>
        </row>
        <row r="87">
          <cell r="R87">
            <v>25</v>
          </cell>
        </row>
        <row r="88">
          <cell r="R88">
            <v>25</v>
          </cell>
        </row>
        <row r="89">
          <cell r="R89">
            <v>25</v>
          </cell>
        </row>
        <row r="90">
          <cell r="R90">
            <v>26</v>
          </cell>
        </row>
        <row r="91">
          <cell r="R91">
            <v>26</v>
          </cell>
        </row>
        <row r="92">
          <cell r="R92">
            <v>26</v>
          </cell>
        </row>
        <row r="93">
          <cell r="R93">
            <v>26</v>
          </cell>
        </row>
        <row r="94">
          <cell r="R94">
            <v>27</v>
          </cell>
        </row>
        <row r="95">
          <cell r="R95">
            <v>27</v>
          </cell>
        </row>
        <row r="96">
          <cell r="R96">
            <v>27</v>
          </cell>
        </row>
        <row r="97">
          <cell r="R97">
            <v>27</v>
          </cell>
        </row>
        <row r="98">
          <cell r="R98">
            <v>28</v>
          </cell>
        </row>
        <row r="99">
          <cell r="R99">
            <v>28</v>
          </cell>
        </row>
        <row r="100">
          <cell r="R100">
            <v>29</v>
          </cell>
        </row>
        <row r="101">
          <cell r="R101">
            <v>29</v>
          </cell>
        </row>
        <row r="102">
          <cell r="R102">
            <v>29</v>
          </cell>
        </row>
        <row r="103">
          <cell r="R103">
            <v>30</v>
          </cell>
        </row>
        <row r="104">
          <cell r="R104">
            <v>30</v>
          </cell>
        </row>
        <row r="105">
          <cell r="R105">
            <v>30</v>
          </cell>
        </row>
        <row r="106">
          <cell r="R106">
            <v>31</v>
          </cell>
        </row>
        <row r="107">
          <cell r="R107">
            <v>31</v>
          </cell>
        </row>
        <row r="108">
          <cell r="R108">
            <v>31</v>
          </cell>
        </row>
        <row r="109">
          <cell r="R109">
            <v>31</v>
          </cell>
        </row>
        <row r="110">
          <cell r="R110" t="str">
            <v>I01</v>
          </cell>
        </row>
        <row r="111">
          <cell r="R111" t="str">
            <v>I02</v>
          </cell>
        </row>
        <row r="112">
          <cell r="R112" t="str">
            <v>Diferenciada</v>
          </cell>
        </row>
        <row r="113">
          <cell r="R113" t="str">
            <v>Diferenciada</v>
          </cell>
        </row>
        <row r="114">
          <cell r="R114" t="str">
            <v>I04</v>
          </cell>
        </row>
        <row r="115">
          <cell r="R115" t="str">
            <v>Equipo Sin Asignar</v>
          </cell>
        </row>
        <row r="116">
          <cell r="R116" t="str">
            <v>Equipo Sin Asignar</v>
          </cell>
        </row>
        <row r="117">
          <cell r="R117" t="str">
            <v>Equipo Sin Asignar</v>
          </cell>
        </row>
        <row r="118">
          <cell r="R118" t="str">
            <v>Equipo Sin Asignar</v>
          </cell>
        </row>
        <row r="119">
          <cell r="R119" t="str">
            <v>Equipo Sin Asignar</v>
          </cell>
        </row>
      </sheetData>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023B1-D2A8-4E67-820C-17C82E6FEF1F}">
  <dimension ref="A1:J23"/>
  <sheetViews>
    <sheetView tabSelected="1" workbookViewId="0">
      <selection activeCell="E9" sqref="E9"/>
    </sheetView>
  </sheetViews>
  <sheetFormatPr baseColWidth="10" defaultColWidth="10.86328125" defaultRowHeight="12.75" x14ac:dyDescent="0.35"/>
  <cols>
    <col min="1" max="2" width="15.59765625" style="52" customWidth="1"/>
    <col min="3" max="3" width="20.59765625" style="52" customWidth="1"/>
    <col min="4" max="4" width="17.59765625" style="52" customWidth="1"/>
    <col min="5" max="5" width="14.59765625" style="52" customWidth="1"/>
    <col min="6" max="6" width="19.73046875" style="52" customWidth="1"/>
    <col min="7" max="7" width="14.1328125" style="52" customWidth="1"/>
    <col min="8" max="8" width="8.86328125" style="52" hidden="1" customWidth="1"/>
    <col min="9" max="9" width="2.59765625" style="52" customWidth="1"/>
    <col min="10" max="10" width="42.86328125" style="52" customWidth="1"/>
    <col min="11" max="16384" width="10.86328125" style="52"/>
  </cols>
  <sheetData>
    <row r="1" spans="1:10" ht="17.649999999999999" x14ac:dyDescent="0.5">
      <c r="A1" s="51" t="s">
        <v>169</v>
      </c>
      <c r="B1" s="51"/>
      <c r="C1" s="51"/>
    </row>
    <row r="2" spans="1:10" ht="12.95" customHeight="1" thickBot="1" x14ac:dyDescent="0.4"/>
    <row r="3" spans="1:10" ht="13.5" customHeight="1" x14ac:dyDescent="0.4">
      <c r="A3" s="125" t="s">
        <v>139</v>
      </c>
      <c r="B3" s="126"/>
      <c r="C3" s="126"/>
      <c r="D3" s="120">
        <v>45412</v>
      </c>
      <c r="F3" s="127" t="s">
        <v>305</v>
      </c>
      <c r="G3" s="128"/>
      <c r="H3" s="128"/>
      <c r="I3" s="128"/>
      <c r="J3" s="129"/>
    </row>
    <row r="4" spans="1:10" ht="14.45" customHeight="1" thickBot="1" x14ac:dyDescent="0.45">
      <c r="A4" s="122" t="s">
        <v>276</v>
      </c>
      <c r="B4" s="123"/>
      <c r="C4" s="124"/>
      <c r="D4" s="119" t="s">
        <v>287</v>
      </c>
      <c r="F4" s="130"/>
      <c r="G4" s="131"/>
      <c r="H4" s="131"/>
      <c r="I4" s="131"/>
      <c r="J4" s="132"/>
    </row>
    <row r="6" spans="1:10" ht="13.9" x14ac:dyDescent="0.4">
      <c r="A6" s="53" t="s">
        <v>275</v>
      </c>
      <c r="B6" s="53"/>
      <c r="C6" s="54"/>
    </row>
    <row r="7" spans="1:10" ht="13.15" x14ac:dyDescent="0.4">
      <c r="A7" s="55" t="s">
        <v>170</v>
      </c>
      <c r="B7" s="55" t="s">
        <v>171</v>
      </c>
      <c r="C7" s="55" t="s">
        <v>172</v>
      </c>
      <c r="D7" s="55" t="s">
        <v>173</v>
      </c>
      <c r="E7" s="55" t="s">
        <v>174</v>
      </c>
      <c r="F7" s="55" t="s">
        <v>175</v>
      </c>
      <c r="G7" s="55" t="s">
        <v>274</v>
      </c>
      <c r="H7" s="56" t="s">
        <v>176</v>
      </c>
      <c r="J7" s="55" t="s">
        <v>273</v>
      </c>
    </row>
    <row r="8" spans="1:10" x14ac:dyDescent="0.35">
      <c r="A8" s="113" t="s">
        <v>306</v>
      </c>
      <c r="B8" s="113" t="s">
        <v>307</v>
      </c>
      <c r="C8" s="113" t="s">
        <v>308</v>
      </c>
      <c r="D8" s="113" t="s">
        <v>309</v>
      </c>
      <c r="E8" s="113" t="s">
        <v>310</v>
      </c>
      <c r="F8" s="57" t="str">
        <f t="shared" ref="F8:F19" si="0">IF(E8&lt;&gt;"",IF(UPPER(LEFT(E8,2))&lt;&gt;"UO","ERROR, poner UO",UPPER(E8)&amp;"@uniovi.es"),"")</f>
        <v>UO281847@uniovi.es</v>
      </c>
      <c r="G8" s="118"/>
      <c r="H8" s="58">
        <f t="shared" ref="H8:H19" si="1">IF(AND(A8&lt;&gt;"",D8&lt;&gt;"",E8&lt;&gt;""),G8,"")</f>
        <v>0</v>
      </c>
      <c r="J8" s="57" t="str">
        <f t="shared" ref="J8:J19" si="2">IF(AND(A9&lt;&gt;"",A8=""),"Rellenar esta línea antes que la siguiente","")</f>
        <v/>
      </c>
    </row>
    <row r="9" spans="1:10" x14ac:dyDescent="0.35">
      <c r="A9" s="113" t="s">
        <v>311</v>
      </c>
      <c r="B9" s="113" t="s">
        <v>312</v>
      </c>
      <c r="C9" s="113" t="s">
        <v>313</v>
      </c>
      <c r="D9" s="113" t="s">
        <v>323</v>
      </c>
      <c r="E9" s="113" t="s">
        <v>321</v>
      </c>
      <c r="F9" s="57" t="str">
        <f t="shared" si="0"/>
        <v>UO283216@uniovi.es</v>
      </c>
      <c r="G9" s="118"/>
      <c r="H9" s="58">
        <f t="shared" si="1"/>
        <v>0</v>
      </c>
      <c r="J9" s="57" t="str">
        <f t="shared" si="2"/>
        <v/>
      </c>
    </row>
    <row r="10" spans="1:10" x14ac:dyDescent="0.35">
      <c r="A10" s="113" t="s">
        <v>315</v>
      </c>
      <c r="B10" s="113" t="s">
        <v>316</v>
      </c>
      <c r="C10" s="113" t="s">
        <v>314</v>
      </c>
      <c r="D10" s="113" t="s">
        <v>324</v>
      </c>
      <c r="E10" s="113" t="s">
        <v>322</v>
      </c>
      <c r="F10" s="57" t="str">
        <f t="shared" si="0"/>
        <v>UO282436@uniovi.es</v>
      </c>
      <c r="G10" s="118"/>
      <c r="H10" s="58">
        <f t="shared" si="1"/>
        <v>0</v>
      </c>
      <c r="J10" s="57" t="str">
        <f t="shared" si="2"/>
        <v/>
      </c>
    </row>
    <row r="11" spans="1:10" x14ac:dyDescent="0.35">
      <c r="A11" s="113" t="s">
        <v>317</v>
      </c>
      <c r="B11" s="113" t="s">
        <v>318</v>
      </c>
      <c r="C11" s="113" t="s">
        <v>319</v>
      </c>
      <c r="D11" s="113" t="s">
        <v>325</v>
      </c>
      <c r="E11" s="113" t="s">
        <v>320</v>
      </c>
      <c r="F11" s="57" t="str">
        <f t="shared" si="0"/>
        <v>UO278968@uniovi.es</v>
      </c>
      <c r="G11" s="118"/>
      <c r="H11" s="58">
        <f t="shared" si="1"/>
        <v>0</v>
      </c>
      <c r="J11" s="57" t="str">
        <f t="shared" si="2"/>
        <v/>
      </c>
    </row>
    <row r="12" spans="1:10" x14ac:dyDescent="0.35">
      <c r="A12" s="113"/>
      <c r="B12" s="113"/>
      <c r="C12" s="113"/>
      <c r="D12" s="113"/>
      <c r="E12" s="113"/>
      <c r="F12" s="57" t="str">
        <f t="shared" si="0"/>
        <v/>
      </c>
      <c r="G12" s="118"/>
      <c r="H12" s="58" t="str">
        <f t="shared" si="1"/>
        <v/>
      </c>
      <c r="J12" s="57" t="str">
        <f t="shared" si="2"/>
        <v/>
      </c>
    </row>
    <row r="13" spans="1:10" x14ac:dyDescent="0.35">
      <c r="A13" s="113"/>
      <c r="B13" s="113"/>
      <c r="C13" s="113"/>
      <c r="D13" s="113"/>
      <c r="E13" s="113"/>
      <c r="F13" s="57" t="str">
        <f t="shared" si="0"/>
        <v/>
      </c>
      <c r="G13" s="118"/>
      <c r="H13" s="58" t="str">
        <f t="shared" si="1"/>
        <v/>
      </c>
      <c r="J13" s="57" t="str">
        <f t="shared" si="2"/>
        <v/>
      </c>
    </row>
    <row r="14" spans="1:10" x14ac:dyDescent="0.35">
      <c r="A14" s="113"/>
      <c r="B14" s="113"/>
      <c r="C14" s="113"/>
      <c r="D14" s="113"/>
      <c r="E14" s="113"/>
      <c r="F14" s="57" t="str">
        <f t="shared" si="0"/>
        <v/>
      </c>
      <c r="G14" s="118"/>
      <c r="H14" s="58" t="str">
        <f t="shared" si="1"/>
        <v/>
      </c>
      <c r="J14" s="57" t="str">
        <f t="shared" si="2"/>
        <v/>
      </c>
    </row>
    <row r="15" spans="1:10" x14ac:dyDescent="0.35">
      <c r="A15" s="113"/>
      <c r="B15" s="113"/>
      <c r="C15" s="113"/>
      <c r="D15" s="113"/>
      <c r="E15" s="113"/>
      <c r="F15" s="57" t="str">
        <f t="shared" si="0"/>
        <v/>
      </c>
      <c r="G15" s="118"/>
      <c r="H15" s="58" t="str">
        <f t="shared" si="1"/>
        <v/>
      </c>
      <c r="J15" s="57" t="str">
        <f t="shared" si="2"/>
        <v/>
      </c>
    </row>
    <row r="16" spans="1:10" x14ac:dyDescent="0.35">
      <c r="A16" s="113"/>
      <c r="B16" s="113"/>
      <c r="C16" s="113"/>
      <c r="D16" s="113"/>
      <c r="E16" s="113"/>
      <c r="F16" s="57" t="str">
        <f t="shared" si="0"/>
        <v/>
      </c>
      <c r="G16" s="118"/>
      <c r="H16" s="58" t="str">
        <f t="shared" si="1"/>
        <v/>
      </c>
      <c r="J16" s="57" t="str">
        <f t="shared" si="2"/>
        <v/>
      </c>
    </row>
    <row r="17" spans="1:10" x14ac:dyDescent="0.35">
      <c r="A17" s="113"/>
      <c r="B17" s="113"/>
      <c r="C17" s="113"/>
      <c r="D17" s="113"/>
      <c r="E17" s="113"/>
      <c r="F17" s="57" t="str">
        <f t="shared" si="0"/>
        <v/>
      </c>
      <c r="G17" s="118"/>
      <c r="H17" s="58" t="str">
        <f t="shared" si="1"/>
        <v/>
      </c>
      <c r="J17" s="57" t="str">
        <f t="shared" si="2"/>
        <v/>
      </c>
    </row>
    <row r="18" spans="1:10" x14ac:dyDescent="0.35">
      <c r="A18" s="113"/>
      <c r="B18" s="113"/>
      <c r="C18" s="113"/>
      <c r="D18" s="113"/>
      <c r="E18" s="113"/>
      <c r="F18" s="57" t="str">
        <f t="shared" si="0"/>
        <v/>
      </c>
      <c r="G18" s="118"/>
      <c r="H18" s="58" t="str">
        <f t="shared" si="1"/>
        <v/>
      </c>
      <c r="J18" s="57" t="str">
        <f t="shared" si="2"/>
        <v/>
      </c>
    </row>
    <row r="19" spans="1:10" x14ac:dyDescent="0.35">
      <c r="A19" s="113"/>
      <c r="B19" s="113"/>
      <c r="C19" s="113"/>
      <c r="D19" s="113"/>
      <c r="E19" s="113"/>
      <c r="F19" s="57" t="str">
        <f t="shared" si="0"/>
        <v/>
      </c>
      <c r="G19" s="118"/>
      <c r="H19" s="58" t="str">
        <f t="shared" si="1"/>
        <v/>
      </c>
      <c r="J19" s="57" t="str">
        <f t="shared" si="2"/>
        <v/>
      </c>
    </row>
    <row r="21" spans="1:10" ht="13.15" x14ac:dyDescent="0.4">
      <c r="F21" s="117" t="s">
        <v>272</v>
      </c>
      <c r="G21" s="116">
        <f>SUM(G8:G19)</f>
        <v>0</v>
      </c>
    </row>
    <row r="23" spans="1:10" ht="13.15" x14ac:dyDescent="0.35">
      <c r="G23" s="59" t="str">
        <f>IF(G21&lt;&gt;0,"¡¡¡Error: el valor de esta celda debe ser 0 (cero)!!!","")</f>
        <v/>
      </c>
    </row>
  </sheetData>
  <sheetProtection algorithmName="SHA-512" hashValue="8p9yFlMvQuxo5dZjV+RpPFGUtdONDT5PUCRFBEO5J+iTJzvlh/zIN/8+biy1Ksjv4a6ro8caaOWzYVIs2DPDPw==" saltValue="f0cn2UDO9aFNr+Lnx4A/ZQ==" spinCount="100000" sheet="1" objects="1" scenarios="1" selectLockedCells="1"/>
  <mergeCells count="3">
    <mergeCell ref="A4:C4"/>
    <mergeCell ref="A3:C3"/>
    <mergeCell ref="F3:J4"/>
  </mergeCells>
  <dataValidations count="2">
    <dataValidation allowBlank="1" showInputMessage="1" showErrorMessage="1" error="La máxima cesión es de 1 punto, por tanto los valores deben estar contenidos entre -1 y +1" sqref="H8:H19" xr:uid="{00000000-0002-0000-0000-000001000000}"/>
    <dataValidation type="decimal" allowBlank="1" showInputMessage="1" showErrorMessage="1" error="La máxima cesión es de 1 punto, por tanto los valores deben estar contenidos entre -1 y +1" sqref="G8:G19" xr:uid="{00000000-0002-0000-0000-000000000000}">
      <formula1>-1</formula1>
      <formula2>1</formula2>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FAA53F2-0452-4ECA-90DE-8C7CAB6BD650}">
          <x14:formula1>
            <xm:f>Equipos!$B$3:$B$32</xm:f>
          </x14:formula1>
          <xm:sqref>D4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L11"/>
  <sheetViews>
    <sheetView workbookViewId="0">
      <pane xSplit="1" ySplit="1" topLeftCell="B2" activePane="bottomRight" state="frozen"/>
      <selection activeCell="B5" sqref="B5"/>
      <selection pane="topRight" activeCell="B5" sqref="B5"/>
      <selection pane="bottomLeft" activeCell="B5" sqref="B5"/>
      <selection pane="bottomRight" activeCell="B5" sqref="B5"/>
    </sheetView>
  </sheetViews>
  <sheetFormatPr baseColWidth="10" defaultColWidth="10.86328125" defaultRowHeight="13.15" x14ac:dyDescent="0.35"/>
  <cols>
    <col min="1" max="1" width="46.1328125" style="45" customWidth="1"/>
    <col min="2" max="7" width="35.59765625" style="40" customWidth="1"/>
    <col min="8" max="8" width="3.59765625" style="40" customWidth="1"/>
    <col min="9" max="11" width="12.59765625" style="46" customWidth="1"/>
    <col min="12" max="16384" width="10.86328125" style="40"/>
  </cols>
  <sheetData>
    <row r="1" spans="1:12" ht="25.15" x14ac:dyDescent="0.35">
      <c r="A1" s="42" t="s">
        <v>15</v>
      </c>
      <c r="B1" s="35">
        <v>0</v>
      </c>
      <c r="C1" s="35">
        <v>1</v>
      </c>
      <c r="D1" s="35">
        <v>2</v>
      </c>
      <c r="E1" s="35">
        <v>3</v>
      </c>
      <c r="F1" s="35">
        <v>4</v>
      </c>
      <c r="G1" s="35">
        <v>5</v>
      </c>
      <c r="H1" s="36"/>
      <c r="I1" s="37" t="s">
        <v>119</v>
      </c>
      <c r="J1" s="37" t="s">
        <v>206</v>
      </c>
      <c r="K1" s="37" t="s">
        <v>120</v>
      </c>
      <c r="L1" s="37" t="s">
        <v>127</v>
      </c>
    </row>
    <row r="2" spans="1:12" ht="30" x14ac:dyDescent="0.35">
      <c r="A2" s="43" t="s">
        <v>183</v>
      </c>
      <c r="B2" s="190" t="s">
        <v>133</v>
      </c>
      <c r="C2" s="194"/>
      <c r="D2" s="191"/>
      <c r="E2" s="93" t="s">
        <v>184</v>
      </c>
      <c r="F2" s="93" t="s">
        <v>232</v>
      </c>
      <c r="G2" s="92" t="s">
        <v>233</v>
      </c>
      <c r="H2" s="36"/>
      <c r="I2" s="41" t="s">
        <v>122</v>
      </c>
      <c r="J2" s="48">
        <v>0.1</v>
      </c>
      <c r="K2" s="41">
        <v>3</v>
      </c>
      <c r="L2" s="41"/>
    </row>
    <row r="3" spans="1:12" ht="31.5" customHeight="1" x14ac:dyDescent="0.35">
      <c r="A3" s="43" t="s">
        <v>185</v>
      </c>
      <c r="B3" s="190" t="s">
        <v>186</v>
      </c>
      <c r="C3" s="194"/>
      <c r="D3" s="191"/>
      <c r="E3" s="93" t="s">
        <v>184</v>
      </c>
      <c r="F3" s="93" t="s">
        <v>232</v>
      </c>
      <c r="G3" s="92" t="s">
        <v>233</v>
      </c>
      <c r="H3" s="36"/>
      <c r="I3" s="41" t="s">
        <v>122</v>
      </c>
      <c r="J3" s="48">
        <v>0.1</v>
      </c>
      <c r="K3" s="41">
        <v>3</v>
      </c>
      <c r="L3" s="41"/>
    </row>
    <row r="4" spans="1:12" ht="30" x14ac:dyDescent="0.35">
      <c r="A4" s="43" t="s">
        <v>124</v>
      </c>
      <c r="B4" s="190" t="s">
        <v>187</v>
      </c>
      <c r="C4" s="194"/>
      <c r="D4" s="194"/>
      <c r="E4" s="191"/>
      <c r="F4" s="92" t="s">
        <v>234</v>
      </c>
      <c r="G4" s="92" t="s">
        <v>235</v>
      </c>
      <c r="H4" s="36"/>
      <c r="I4" s="41" t="s">
        <v>122</v>
      </c>
      <c r="J4" s="48">
        <v>0.1</v>
      </c>
      <c r="K4" s="41">
        <v>4</v>
      </c>
      <c r="L4" s="41"/>
    </row>
    <row r="5" spans="1:12" ht="140.25" x14ac:dyDescent="0.35">
      <c r="A5" s="43" t="s">
        <v>7</v>
      </c>
      <c r="B5" s="44" t="s">
        <v>202</v>
      </c>
      <c r="C5" s="44" t="s">
        <v>97</v>
      </c>
      <c r="D5" s="44" t="s">
        <v>236</v>
      </c>
      <c r="E5" s="92" t="s">
        <v>98</v>
      </c>
      <c r="F5" s="92" t="s">
        <v>99</v>
      </c>
      <c r="G5" s="92" t="s">
        <v>100</v>
      </c>
      <c r="H5" s="36"/>
      <c r="I5" s="41" t="s">
        <v>122</v>
      </c>
      <c r="J5" s="48">
        <v>0.1</v>
      </c>
      <c r="K5" s="41">
        <v>3</v>
      </c>
      <c r="L5" s="41"/>
    </row>
    <row r="6" spans="1:12" ht="24.95" customHeight="1" x14ac:dyDescent="0.35">
      <c r="A6" s="43" t="s">
        <v>188</v>
      </c>
      <c r="B6" s="44" t="s">
        <v>189</v>
      </c>
      <c r="C6" s="190" t="s">
        <v>190</v>
      </c>
      <c r="D6" s="191"/>
      <c r="E6" s="192" t="s">
        <v>237</v>
      </c>
      <c r="F6" s="193"/>
      <c r="G6" s="92" t="s">
        <v>191</v>
      </c>
      <c r="H6" s="36"/>
      <c r="I6" s="41" t="s">
        <v>122</v>
      </c>
      <c r="J6" s="48">
        <v>0.1</v>
      </c>
      <c r="K6" s="41">
        <v>3</v>
      </c>
      <c r="L6" s="41"/>
    </row>
    <row r="7" spans="1:12" ht="51" customHeight="1" x14ac:dyDescent="0.35">
      <c r="A7" s="43" t="s">
        <v>192</v>
      </c>
      <c r="B7" s="44" t="s">
        <v>193</v>
      </c>
      <c r="C7" s="190" t="s">
        <v>264</v>
      </c>
      <c r="D7" s="191"/>
      <c r="E7" s="192" t="s">
        <v>265</v>
      </c>
      <c r="F7" s="193"/>
      <c r="G7" s="92" t="s">
        <v>194</v>
      </c>
      <c r="H7" s="36"/>
      <c r="I7" s="41" t="s">
        <v>122</v>
      </c>
      <c r="J7" s="48">
        <v>0.1</v>
      </c>
      <c r="K7" s="41">
        <v>4</v>
      </c>
      <c r="L7" s="41"/>
    </row>
    <row r="8" spans="1:12" ht="51" x14ac:dyDescent="0.35">
      <c r="A8" s="43" t="s">
        <v>195</v>
      </c>
      <c r="B8" s="44" t="s">
        <v>261</v>
      </c>
      <c r="C8" s="190" t="s">
        <v>262</v>
      </c>
      <c r="D8" s="191"/>
      <c r="E8" s="192" t="s">
        <v>263</v>
      </c>
      <c r="F8" s="193"/>
      <c r="G8" s="92" t="s">
        <v>238</v>
      </c>
      <c r="H8" s="36"/>
      <c r="I8" s="41" t="s">
        <v>122</v>
      </c>
      <c r="J8" s="48">
        <v>0.1</v>
      </c>
      <c r="K8" s="41">
        <v>3</v>
      </c>
      <c r="L8" s="41"/>
    </row>
    <row r="9" spans="1:12" ht="38.25" x14ac:dyDescent="0.35">
      <c r="A9" s="43" t="s">
        <v>196</v>
      </c>
      <c r="B9" s="190" t="s">
        <v>197</v>
      </c>
      <c r="C9" s="194"/>
      <c r="D9" s="191"/>
      <c r="E9" s="192" t="s">
        <v>207</v>
      </c>
      <c r="F9" s="193"/>
      <c r="G9" s="92" t="s">
        <v>208</v>
      </c>
      <c r="H9" s="36"/>
      <c r="I9" s="41" t="s">
        <v>122</v>
      </c>
      <c r="J9" s="48">
        <v>0.1</v>
      </c>
      <c r="K9" s="41">
        <v>3</v>
      </c>
      <c r="L9" s="41"/>
    </row>
    <row r="10" spans="1:12" ht="63.75" x14ac:dyDescent="0.35">
      <c r="A10" s="43" t="s">
        <v>4</v>
      </c>
      <c r="B10" s="44" t="s">
        <v>203</v>
      </c>
      <c r="C10" s="44" t="s">
        <v>74</v>
      </c>
      <c r="D10" s="44" t="s">
        <v>75</v>
      </c>
      <c r="E10" s="92" t="s">
        <v>32</v>
      </c>
      <c r="F10" s="92" t="s">
        <v>33</v>
      </c>
      <c r="G10" s="92" t="s">
        <v>34</v>
      </c>
      <c r="H10" s="36"/>
      <c r="I10" s="41" t="s">
        <v>122</v>
      </c>
      <c r="J10" s="48">
        <v>0.1</v>
      </c>
      <c r="K10" s="41">
        <v>3</v>
      </c>
      <c r="L10" s="41"/>
    </row>
    <row r="11" spans="1:12" ht="63.75" x14ac:dyDescent="0.35">
      <c r="A11" s="43" t="s">
        <v>266</v>
      </c>
      <c r="B11" s="44" t="s">
        <v>303</v>
      </c>
      <c r="C11" s="44" t="s">
        <v>267</v>
      </c>
      <c r="D11" s="44" t="s">
        <v>268</v>
      </c>
      <c r="E11" s="92" t="s">
        <v>269</v>
      </c>
      <c r="F11" s="92" t="s">
        <v>270</v>
      </c>
      <c r="G11" s="92" t="s">
        <v>271</v>
      </c>
      <c r="H11" s="36"/>
      <c r="I11" s="41" t="s">
        <v>122</v>
      </c>
      <c r="J11" s="48">
        <v>0.1</v>
      </c>
      <c r="K11" s="41">
        <v>3</v>
      </c>
      <c r="L11" s="41"/>
    </row>
  </sheetData>
  <sheetProtection algorithmName="SHA-512" hashValue="71Wb7Cd4XJPHF/ohzNEQIMeIAfboNZkEcemrTf12XSta1L4kwoeuej/vE9sHyW7s09AkI7xjKWo1bN12rHSq0A==" saltValue="Hx4JaQjL9vxzsAk1fjjKLw==" spinCount="100000" sheet="1" objects="1" scenarios="1"/>
  <mergeCells count="11">
    <mergeCell ref="C6:D6"/>
    <mergeCell ref="E6:F6"/>
    <mergeCell ref="B2:D2"/>
    <mergeCell ref="B3:D3"/>
    <mergeCell ref="B4:E4"/>
    <mergeCell ref="C7:D7"/>
    <mergeCell ref="E7:F7"/>
    <mergeCell ref="C8:D8"/>
    <mergeCell ref="E8:F8"/>
    <mergeCell ref="B9:D9"/>
    <mergeCell ref="E9:F9"/>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L13"/>
  <sheetViews>
    <sheetView zoomScale="98" workbookViewId="0">
      <pane xSplit="1" ySplit="1" topLeftCell="D9" activePane="bottomRight" state="frozen"/>
      <selection activeCell="B5" sqref="B5"/>
      <selection pane="topRight" activeCell="B5" sqref="B5"/>
      <selection pane="bottomLeft" activeCell="B5" sqref="B5"/>
      <selection pane="bottomRight" activeCell="F10" sqref="F10"/>
    </sheetView>
  </sheetViews>
  <sheetFormatPr baseColWidth="10" defaultColWidth="10.86328125" defaultRowHeight="13.15" x14ac:dyDescent="0.35"/>
  <cols>
    <col min="1" max="1" width="46.1328125" style="47" customWidth="1"/>
    <col min="2" max="7" width="35.59765625" style="40" customWidth="1"/>
    <col min="8" max="8" width="3.59765625" style="40" customWidth="1"/>
    <col min="9" max="12" width="12.59765625" style="46" customWidth="1"/>
    <col min="13" max="16384" width="10.86328125" style="40"/>
  </cols>
  <sheetData>
    <row r="1" spans="1:12" ht="25.15" x14ac:dyDescent="0.35">
      <c r="A1" s="34" t="s">
        <v>15</v>
      </c>
      <c r="B1" s="35">
        <v>0</v>
      </c>
      <c r="C1" s="35">
        <v>1</v>
      </c>
      <c r="D1" s="35">
        <v>2</v>
      </c>
      <c r="E1" s="35">
        <v>3</v>
      </c>
      <c r="F1" s="35">
        <v>4</v>
      </c>
      <c r="G1" s="35">
        <v>5</v>
      </c>
      <c r="H1" s="36"/>
      <c r="I1" s="37" t="s">
        <v>119</v>
      </c>
      <c r="J1" s="37" t="s">
        <v>206</v>
      </c>
      <c r="K1" s="37" t="s">
        <v>120</v>
      </c>
      <c r="L1" s="37" t="s">
        <v>131</v>
      </c>
    </row>
    <row r="2" spans="1:12" ht="114.75" x14ac:dyDescent="0.35">
      <c r="A2" s="38" t="s">
        <v>9</v>
      </c>
      <c r="B2" s="39" t="s">
        <v>35</v>
      </c>
      <c r="C2" s="39" t="s">
        <v>239</v>
      </c>
      <c r="D2" s="94" t="s">
        <v>240</v>
      </c>
      <c r="E2" s="94" t="s">
        <v>241</v>
      </c>
      <c r="F2" s="94" t="s">
        <v>242</v>
      </c>
      <c r="G2" s="94" t="s">
        <v>243</v>
      </c>
      <c r="H2" s="36"/>
      <c r="I2" s="41" t="s">
        <v>122</v>
      </c>
      <c r="J2" s="48">
        <v>0.1</v>
      </c>
      <c r="K2" s="41">
        <v>2</v>
      </c>
      <c r="L2" s="41" t="s">
        <v>132</v>
      </c>
    </row>
    <row r="3" spans="1:12" ht="76.5" x14ac:dyDescent="0.35">
      <c r="A3" s="38" t="s">
        <v>10</v>
      </c>
      <c r="B3" s="39" t="s">
        <v>35</v>
      </c>
      <c r="C3" s="94" t="s">
        <v>36</v>
      </c>
      <c r="D3" s="94" t="s">
        <v>37</v>
      </c>
      <c r="E3" s="94" t="s">
        <v>38</v>
      </c>
      <c r="F3" s="94" t="s">
        <v>76</v>
      </c>
      <c r="G3" s="94" t="s">
        <v>77</v>
      </c>
      <c r="H3" s="36"/>
      <c r="I3" s="41" t="s">
        <v>122</v>
      </c>
      <c r="J3" s="48">
        <v>0.1</v>
      </c>
      <c r="K3" s="41">
        <v>1</v>
      </c>
      <c r="L3" s="41" t="s">
        <v>132</v>
      </c>
    </row>
    <row r="4" spans="1:12" ht="76.5" x14ac:dyDescent="0.35">
      <c r="A4" s="38" t="s">
        <v>11</v>
      </c>
      <c r="B4" s="39" t="s">
        <v>35</v>
      </c>
      <c r="C4" s="94" t="s">
        <v>78</v>
      </c>
      <c r="D4" s="94" t="s">
        <v>39</v>
      </c>
      <c r="E4" s="94" t="s">
        <v>79</v>
      </c>
      <c r="F4" s="94" t="s">
        <v>80</v>
      </c>
      <c r="G4" s="94" t="s">
        <v>81</v>
      </c>
      <c r="H4" s="36"/>
      <c r="I4" s="41" t="s">
        <v>122</v>
      </c>
      <c r="J4" s="48">
        <v>0.1</v>
      </c>
      <c r="K4" s="41">
        <v>1</v>
      </c>
      <c r="L4" s="41" t="s">
        <v>132</v>
      </c>
    </row>
    <row r="5" spans="1:12" ht="76.5" x14ac:dyDescent="0.35">
      <c r="A5" s="38" t="s">
        <v>112</v>
      </c>
      <c r="B5" s="40" t="s">
        <v>113</v>
      </c>
      <c r="C5" s="94" t="s">
        <v>114</v>
      </c>
      <c r="D5" s="94" t="s">
        <v>115</v>
      </c>
      <c r="E5" s="94" t="s">
        <v>116</v>
      </c>
      <c r="F5" s="94" t="s">
        <v>117</v>
      </c>
      <c r="G5" s="94" t="s">
        <v>118</v>
      </c>
      <c r="H5" s="36"/>
      <c r="I5" s="41" t="s">
        <v>122</v>
      </c>
      <c r="J5" s="48">
        <v>0.15</v>
      </c>
      <c r="K5" s="41">
        <v>1</v>
      </c>
      <c r="L5" s="41" t="s">
        <v>132</v>
      </c>
    </row>
    <row r="6" spans="1:12" ht="51" x14ac:dyDescent="0.35">
      <c r="A6" s="38" t="s">
        <v>8</v>
      </c>
      <c r="B6" s="39" t="s">
        <v>35</v>
      </c>
      <c r="C6" s="39" t="s">
        <v>42</v>
      </c>
      <c r="D6" s="39" t="s">
        <v>43</v>
      </c>
      <c r="E6" s="94" t="s">
        <v>44</v>
      </c>
      <c r="F6" s="94" t="s">
        <v>45</v>
      </c>
      <c r="G6" s="94" t="s">
        <v>85</v>
      </c>
      <c r="H6" s="36"/>
      <c r="I6" s="41" t="s">
        <v>122</v>
      </c>
      <c r="J6" s="48">
        <v>0.1</v>
      </c>
      <c r="K6" s="41">
        <v>3</v>
      </c>
      <c r="L6" s="41" t="s">
        <v>132</v>
      </c>
    </row>
    <row r="7" spans="1:12" ht="102" x14ac:dyDescent="0.35">
      <c r="A7" s="38" t="s">
        <v>5</v>
      </c>
      <c r="B7" s="39" t="s">
        <v>35</v>
      </c>
      <c r="C7" s="39" t="s">
        <v>123</v>
      </c>
      <c r="D7" s="94" t="s">
        <v>51</v>
      </c>
      <c r="E7" s="94" t="s">
        <v>254</v>
      </c>
      <c r="F7" s="94" t="s">
        <v>86</v>
      </c>
      <c r="G7" s="94" t="s">
        <v>87</v>
      </c>
      <c r="H7" s="36"/>
      <c r="I7" s="41" t="s">
        <v>122</v>
      </c>
      <c r="J7" s="48">
        <v>0.15</v>
      </c>
      <c r="K7" s="41">
        <v>2</v>
      </c>
      <c r="L7" s="41" t="s">
        <v>132</v>
      </c>
    </row>
    <row r="8" spans="1:12" ht="140.25" x14ac:dyDescent="0.35">
      <c r="A8" s="38" t="s">
        <v>134</v>
      </c>
      <c r="B8" s="39" t="s">
        <v>35</v>
      </c>
      <c r="C8" s="39" t="s">
        <v>57</v>
      </c>
      <c r="D8" s="94" t="s">
        <v>88</v>
      </c>
      <c r="E8" s="94" t="s">
        <v>89</v>
      </c>
      <c r="F8" s="94" t="s">
        <v>90</v>
      </c>
      <c r="G8" s="94" t="s">
        <v>128</v>
      </c>
      <c r="H8" s="36"/>
      <c r="I8" s="41" t="s">
        <v>122</v>
      </c>
      <c r="J8" s="48">
        <v>0.05</v>
      </c>
      <c r="K8" s="41">
        <v>2</v>
      </c>
      <c r="L8" s="41" t="s">
        <v>255</v>
      </c>
    </row>
    <row r="9" spans="1:12" ht="114.75" x14ac:dyDescent="0.35">
      <c r="A9" s="38" t="s">
        <v>135</v>
      </c>
      <c r="B9" s="39" t="s">
        <v>35</v>
      </c>
      <c r="C9" s="39" t="s">
        <v>244</v>
      </c>
      <c r="D9" s="94" t="s">
        <v>245</v>
      </c>
      <c r="E9" s="94" t="s">
        <v>246</v>
      </c>
      <c r="F9" s="94" t="s">
        <v>247</v>
      </c>
      <c r="G9" s="94" t="s">
        <v>248</v>
      </c>
      <c r="H9" s="36"/>
      <c r="I9" s="41" t="s">
        <v>122</v>
      </c>
      <c r="J9" s="48">
        <v>0.05</v>
      </c>
      <c r="K9" s="41">
        <v>2</v>
      </c>
      <c r="L9" s="41" t="s">
        <v>132</v>
      </c>
    </row>
    <row r="10" spans="1:12" ht="89.25" x14ac:dyDescent="0.35">
      <c r="A10" s="38" t="s">
        <v>1</v>
      </c>
      <c r="B10" s="94" t="s">
        <v>249</v>
      </c>
      <c r="C10" s="94" t="s">
        <v>16</v>
      </c>
      <c r="D10" s="94" t="s">
        <v>68</v>
      </c>
      <c r="E10" s="94" t="s">
        <v>69</v>
      </c>
      <c r="F10" s="94" t="s">
        <v>17</v>
      </c>
      <c r="G10" s="94" t="s">
        <v>18</v>
      </c>
      <c r="H10" s="36"/>
      <c r="I10" s="41" t="s">
        <v>121</v>
      </c>
      <c r="J10" s="48">
        <v>0.05</v>
      </c>
      <c r="K10" s="41">
        <v>0</v>
      </c>
      <c r="L10" s="41" t="s">
        <v>132</v>
      </c>
    </row>
    <row r="11" spans="1:12" ht="38.25" x14ac:dyDescent="0.35">
      <c r="A11" s="38" t="s">
        <v>2</v>
      </c>
      <c r="B11" s="94" t="s">
        <v>19</v>
      </c>
      <c r="C11" s="94" t="s">
        <v>20</v>
      </c>
      <c r="D11" s="94" t="s">
        <v>21</v>
      </c>
      <c r="E11" s="94" t="s">
        <v>22</v>
      </c>
      <c r="F11" s="94" t="s">
        <v>23</v>
      </c>
      <c r="G11" s="94" t="s">
        <v>24</v>
      </c>
      <c r="H11" s="36"/>
      <c r="I11" s="41" t="s">
        <v>121</v>
      </c>
      <c r="J11" s="48">
        <v>0.05</v>
      </c>
      <c r="K11" s="41">
        <v>0</v>
      </c>
      <c r="L11" s="41" t="s">
        <v>132</v>
      </c>
    </row>
    <row r="12" spans="1:12" ht="76.5" x14ac:dyDescent="0.35">
      <c r="A12" s="38" t="s">
        <v>6</v>
      </c>
      <c r="B12" s="94" t="s">
        <v>70</v>
      </c>
      <c r="C12" s="94" t="s">
        <v>71</v>
      </c>
      <c r="D12" s="94" t="s">
        <v>72</v>
      </c>
      <c r="E12" s="94" t="s">
        <v>73</v>
      </c>
      <c r="F12" s="94" t="s">
        <v>25</v>
      </c>
      <c r="G12" s="94" t="s">
        <v>26</v>
      </c>
      <c r="H12" s="36"/>
      <c r="I12" s="41" t="s">
        <v>121</v>
      </c>
      <c r="J12" s="48">
        <v>0.05</v>
      </c>
      <c r="K12" s="41">
        <v>0</v>
      </c>
      <c r="L12" s="41" t="s">
        <v>132</v>
      </c>
    </row>
    <row r="13" spans="1:12" ht="63.75" x14ac:dyDescent="0.35">
      <c r="A13" s="38" t="s">
        <v>3</v>
      </c>
      <c r="B13" s="39" t="s">
        <v>27</v>
      </c>
      <c r="C13" s="39" t="s">
        <v>28</v>
      </c>
      <c r="D13" s="94" t="s">
        <v>29</v>
      </c>
      <c r="E13" s="94" t="s">
        <v>250</v>
      </c>
      <c r="F13" s="94" t="s">
        <v>30</v>
      </c>
      <c r="G13" s="94" t="s">
        <v>31</v>
      </c>
      <c r="H13" s="36"/>
      <c r="I13" s="41" t="s">
        <v>122</v>
      </c>
      <c r="J13" s="48">
        <v>0.05</v>
      </c>
      <c r="K13" s="41">
        <v>2</v>
      </c>
      <c r="L13" s="41" t="s">
        <v>132</v>
      </c>
    </row>
  </sheetData>
  <sheetProtection algorithmName="SHA-512" hashValue="bmXuIXxrL7HQvUxCng/aiXQ39B1mKCg9moas1vLgPQDfoHFxaDyKBuFZJ8VmrdUQ3KXHI3kLP6SieRdEoi8tgg==" saltValue="nuZ32erEzUuqi/UEeP5wOg==" spinCount="100000" sheet="1" objects="1" scenarios="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X23"/>
  <sheetViews>
    <sheetView workbookViewId="0">
      <pane xSplit="1" ySplit="1" topLeftCell="D2" activePane="bottomRight" state="frozen"/>
      <selection activeCell="B38" sqref="B38"/>
      <selection pane="topRight" activeCell="B38" sqref="B38"/>
      <selection pane="bottomLeft" activeCell="B38" sqref="B38"/>
      <selection pane="bottomRight" activeCell="D2" sqref="D2"/>
    </sheetView>
  </sheetViews>
  <sheetFormatPr baseColWidth="10" defaultColWidth="10.86328125" defaultRowHeight="13.15" x14ac:dyDescent="0.35"/>
  <cols>
    <col min="1" max="1" width="46.1328125" style="47" customWidth="1"/>
    <col min="2" max="7" width="35.59765625" style="40" customWidth="1"/>
    <col min="8" max="8" width="3.59765625" style="40" customWidth="1"/>
    <col min="9" max="12" width="12.59765625" style="46" customWidth="1"/>
    <col min="13" max="13" width="10.86328125" style="40"/>
    <col min="14" max="15" width="12.59765625" style="46" customWidth="1"/>
    <col min="16" max="16384" width="10.86328125" style="40"/>
  </cols>
  <sheetData>
    <row r="1" spans="1:24" ht="26.25" x14ac:dyDescent="0.35">
      <c r="A1" s="34" t="s">
        <v>15</v>
      </c>
      <c r="B1" s="35">
        <v>0</v>
      </c>
      <c r="C1" s="35">
        <v>1</v>
      </c>
      <c r="D1" s="35">
        <v>2</v>
      </c>
      <c r="E1" s="35">
        <v>3</v>
      </c>
      <c r="F1" s="35">
        <v>4</v>
      </c>
      <c r="G1" s="35">
        <v>5</v>
      </c>
      <c r="H1" s="36"/>
      <c r="I1" s="37" t="s">
        <v>131</v>
      </c>
      <c r="J1" s="37" t="s">
        <v>119</v>
      </c>
      <c r="K1" s="37" t="s">
        <v>206</v>
      </c>
      <c r="L1" s="37" t="s">
        <v>120</v>
      </c>
      <c r="M1" s="37" t="s">
        <v>131</v>
      </c>
      <c r="N1" s="37" t="s">
        <v>119</v>
      </c>
      <c r="O1" s="37" t="s">
        <v>206</v>
      </c>
      <c r="P1" s="37" t="s">
        <v>120</v>
      </c>
      <c r="Q1" s="79" t="s">
        <v>131</v>
      </c>
      <c r="R1" s="80" t="s">
        <v>119</v>
      </c>
      <c r="S1" s="80" t="s">
        <v>206</v>
      </c>
      <c r="T1" s="81" t="s">
        <v>120</v>
      </c>
      <c r="U1" s="79" t="s">
        <v>131</v>
      </c>
      <c r="V1" s="80" t="s">
        <v>119</v>
      </c>
      <c r="W1" s="80" t="s">
        <v>206</v>
      </c>
      <c r="X1" s="81" t="s">
        <v>120</v>
      </c>
    </row>
    <row r="2" spans="1:24" ht="62.45" customHeight="1" x14ac:dyDescent="0.35">
      <c r="A2" s="78" t="s">
        <v>105</v>
      </c>
      <c r="B2" s="94" t="s">
        <v>106</v>
      </c>
      <c r="C2" s="94" t="s">
        <v>107</v>
      </c>
      <c r="D2" s="94" t="s">
        <v>108</v>
      </c>
      <c r="E2" s="94" t="s">
        <v>109</v>
      </c>
      <c r="F2" s="94" t="s">
        <v>110</v>
      </c>
      <c r="G2" s="94" t="s">
        <v>111</v>
      </c>
      <c r="H2" s="95"/>
      <c r="I2" s="195" t="s">
        <v>258</v>
      </c>
      <c r="J2" s="87" t="s">
        <v>121</v>
      </c>
      <c r="K2" s="88">
        <v>0.12</v>
      </c>
      <c r="L2" s="96">
        <v>0</v>
      </c>
      <c r="M2" s="198" t="s">
        <v>259</v>
      </c>
      <c r="N2" s="90" t="s">
        <v>121</v>
      </c>
      <c r="O2" s="97">
        <v>0.15</v>
      </c>
      <c r="P2" s="98">
        <v>0</v>
      </c>
      <c r="Q2" s="201" t="s">
        <v>260</v>
      </c>
      <c r="R2" s="99" t="s">
        <v>121</v>
      </c>
      <c r="S2" s="100">
        <v>0.2</v>
      </c>
      <c r="T2" s="101">
        <v>0</v>
      </c>
      <c r="U2" s="204" t="s">
        <v>231</v>
      </c>
      <c r="V2" s="82" t="s">
        <v>121</v>
      </c>
      <c r="W2" s="102">
        <v>0.2</v>
      </c>
      <c r="X2" s="83">
        <v>0</v>
      </c>
    </row>
    <row r="3" spans="1:24" ht="42.95" customHeight="1" x14ac:dyDescent="0.35">
      <c r="A3" s="78" t="s">
        <v>157</v>
      </c>
      <c r="B3" s="39" t="s">
        <v>198</v>
      </c>
      <c r="C3" s="39" t="s">
        <v>199</v>
      </c>
      <c r="D3" s="94" t="s">
        <v>200</v>
      </c>
      <c r="E3" s="94" t="s">
        <v>201</v>
      </c>
      <c r="F3" s="94" t="s">
        <v>204</v>
      </c>
      <c r="G3" s="94" t="s">
        <v>205</v>
      </c>
      <c r="H3" s="95"/>
      <c r="I3" s="196"/>
      <c r="J3" s="87" t="s">
        <v>122</v>
      </c>
      <c r="K3" s="88">
        <v>0.15</v>
      </c>
      <c r="L3" s="96">
        <v>2</v>
      </c>
      <c r="M3" s="199"/>
      <c r="N3" s="90" t="s">
        <v>122</v>
      </c>
      <c r="O3" s="97">
        <v>0.17</v>
      </c>
      <c r="P3" s="98">
        <v>2</v>
      </c>
      <c r="Q3" s="202"/>
      <c r="R3" s="99" t="s">
        <v>122</v>
      </c>
      <c r="S3" s="100">
        <v>0.17</v>
      </c>
      <c r="T3" s="101">
        <v>2</v>
      </c>
      <c r="U3" s="205"/>
      <c r="V3" s="82" t="s">
        <v>122</v>
      </c>
      <c r="W3" s="102">
        <v>0.25</v>
      </c>
      <c r="X3" s="83">
        <v>2</v>
      </c>
    </row>
    <row r="4" spans="1:24" ht="76.5" x14ac:dyDescent="0.35">
      <c r="A4" s="78" t="s">
        <v>125</v>
      </c>
      <c r="B4" s="39" t="s">
        <v>177</v>
      </c>
      <c r="C4" s="39" t="s">
        <v>126</v>
      </c>
      <c r="D4" s="94" t="s">
        <v>178</v>
      </c>
      <c r="E4" s="94" t="s">
        <v>179</v>
      </c>
      <c r="F4" s="94" t="s">
        <v>180</v>
      </c>
      <c r="G4" s="94" t="s">
        <v>181</v>
      </c>
      <c r="H4" s="95"/>
      <c r="I4" s="196"/>
      <c r="J4" s="87" t="s">
        <v>122</v>
      </c>
      <c r="K4" s="88">
        <v>0.12</v>
      </c>
      <c r="L4" s="96">
        <v>2</v>
      </c>
      <c r="M4" s="199"/>
      <c r="N4" s="90" t="s">
        <v>122</v>
      </c>
      <c r="O4" s="97">
        <v>0.15</v>
      </c>
      <c r="P4" s="98">
        <v>2</v>
      </c>
      <c r="Q4" s="202"/>
      <c r="R4" s="99" t="s">
        <v>121</v>
      </c>
      <c r="S4" s="100">
        <v>0.03</v>
      </c>
      <c r="T4" s="101">
        <v>0</v>
      </c>
      <c r="U4" s="205"/>
      <c r="V4" s="82" t="s">
        <v>121</v>
      </c>
      <c r="W4" s="102">
        <v>0.03</v>
      </c>
      <c r="X4" s="83">
        <v>0</v>
      </c>
    </row>
    <row r="5" spans="1:24" ht="38.25" x14ac:dyDescent="0.35">
      <c r="A5" s="78" t="s">
        <v>211</v>
      </c>
      <c r="B5" s="39" t="s">
        <v>212</v>
      </c>
      <c r="C5" s="39" t="s">
        <v>102</v>
      </c>
      <c r="D5" s="94" t="s">
        <v>213</v>
      </c>
      <c r="E5" s="94" t="s">
        <v>214</v>
      </c>
      <c r="F5" s="94" t="s">
        <v>215</v>
      </c>
      <c r="G5" s="94" t="s">
        <v>216</v>
      </c>
      <c r="H5" s="95"/>
      <c r="I5" s="196"/>
      <c r="J5" s="87" t="s">
        <v>122</v>
      </c>
      <c r="K5" s="88">
        <v>0.04</v>
      </c>
      <c r="L5" s="96">
        <v>2</v>
      </c>
      <c r="M5" s="199"/>
      <c r="N5" s="90" t="s">
        <v>121</v>
      </c>
      <c r="O5" s="97">
        <v>0.03</v>
      </c>
      <c r="P5" s="98">
        <v>0</v>
      </c>
      <c r="Q5" s="202"/>
      <c r="R5" s="99" t="s">
        <v>121</v>
      </c>
      <c r="S5" s="100">
        <v>0.03</v>
      </c>
      <c r="T5" s="101">
        <v>0</v>
      </c>
      <c r="U5" s="205"/>
      <c r="V5" s="82" t="s">
        <v>121</v>
      </c>
      <c r="W5" s="102">
        <v>0.03</v>
      </c>
      <c r="X5" s="83">
        <v>0</v>
      </c>
    </row>
    <row r="6" spans="1:24" ht="51" x14ac:dyDescent="0.35">
      <c r="A6" s="78" t="s">
        <v>137</v>
      </c>
      <c r="B6" s="39" t="s">
        <v>101</v>
      </c>
      <c r="C6" s="39" t="s">
        <v>102</v>
      </c>
      <c r="D6" s="94" t="s">
        <v>209</v>
      </c>
      <c r="E6" s="94" t="s">
        <v>103</v>
      </c>
      <c r="F6" s="94" t="s">
        <v>104</v>
      </c>
      <c r="G6" s="94" t="s">
        <v>217</v>
      </c>
      <c r="H6" s="95"/>
      <c r="I6" s="196"/>
      <c r="J6" s="87" t="s">
        <v>122</v>
      </c>
      <c r="K6" s="88">
        <v>0.04</v>
      </c>
      <c r="L6" s="96">
        <v>2</v>
      </c>
      <c r="M6" s="199"/>
      <c r="N6" s="90" t="s">
        <v>121</v>
      </c>
      <c r="O6" s="97">
        <v>0.03</v>
      </c>
      <c r="P6" s="98">
        <v>0</v>
      </c>
      <c r="Q6" s="202"/>
      <c r="R6" s="99" t="s">
        <v>121</v>
      </c>
      <c r="S6" s="100">
        <v>0.03</v>
      </c>
      <c r="T6" s="101">
        <v>0</v>
      </c>
      <c r="U6" s="205"/>
      <c r="V6" s="82" t="s">
        <v>121</v>
      </c>
      <c r="W6" s="102">
        <v>0.03</v>
      </c>
      <c r="X6" s="83">
        <v>0</v>
      </c>
    </row>
    <row r="7" spans="1:24" ht="51" x14ac:dyDescent="0.35">
      <c r="A7" s="78" t="s">
        <v>218</v>
      </c>
      <c r="B7" s="39" t="s">
        <v>35</v>
      </c>
      <c r="C7" s="39" t="s">
        <v>219</v>
      </c>
      <c r="D7" s="94" t="s">
        <v>220</v>
      </c>
      <c r="E7" s="94" t="s">
        <v>221</v>
      </c>
      <c r="F7" s="94" t="s">
        <v>222</v>
      </c>
      <c r="G7" s="94" t="s">
        <v>223</v>
      </c>
      <c r="H7" s="95"/>
      <c r="I7" s="196"/>
      <c r="J7" s="87" t="s">
        <v>122</v>
      </c>
      <c r="K7" s="88">
        <v>0.04</v>
      </c>
      <c r="L7" s="96">
        <v>2</v>
      </c>
      <c r="M7" s="199"/>
      <c r="N7" s="90" t="s">
        <v>122</v>
      </c>
      <c r="O7" s="97">
        <v>0.06</v>
      </c>
      <c r="P7" s="98">
        <v>2</v>
      </c>
      <c r="Q7" s="202"/>
      <c r="R7" s="99" t="s">
        <v>122</v>
      </c>
      <c r="S7" s="100">
        <v>0.18</v>
      </c>
      <c r="T7" s="101">
        <v>2</v>
      </c>
      <c r="U7" s="205"/>
      <c r="V7" s="82" t="s">
        <v>121</v>
      </c>
      <c r="W7" s="102">
        <v>0.03</v>
      </c>
      <c r="X7" s="83">
        <v>0</v>
      </c>
    </row>
    <row r="8" spans="1:24" ht="51" x14ac:dyDescent="0.35">
      <c r="A8" s="78" t="s">
        <v>129</v>
      </c>
      <c r="B8" s="39" t="s">
        <v>35</v>
      </c>
      <c r="C8" s="39" t="s">
        <v>46</v>
      </c>
      <c r="D8" s="94" t="s">
        <v>47</v>
      </c>
      <c r="E8" s="94" t="s">
        <v>48</v>
      </c>
      <c r="F8" s="94" t="s">
        <v>49</v>
      </c>
      <c r="G8" s="94" t="s">
        <v>50</v>
      </c>
      <c r="H8" s="95"/>
      <c r="I8" s="196"/>
      <c r="J8" s="87" t="s">
        <v>122</v>
      </c>
      <c r="K8" s="88">
        <v>0.04</v>
      </c>
      <c r="L8" s="96">
        <v>2</v>
      </c>
      <c r="M8" s="199"/>
      <c r="N8" s="90" t="s">
        <v>121</v>
      </c>
      <c r="O8" s="97">
        <v>0.03</v>
      </c>
      <c r="P8" s="98">
        <v>0</v>
      </c>
      <c r="Q8" s="202"/>
      <c r="R8" s="99" t="s">
        <v>121</v>
      </c>
      <c r="S8" s="100">
        <v>0.03</v>
      </c>
      <c r="T8" s="101">
        <v>0</v>
      </c>
      <c r="U8" s="205"/>
      <c r="V8" s="82" t="s">
        <v>121</v>
      </c>
      <c r="W8" s="102">
        <v>0.03</v>
      </c>
      <c r="X8" s="83">
        <v>0</v>
      </c>
    </row>
    <row r="9" spans="1:24" ht="89.25" x14ac:dyDescent="0.35">
      <c r="A9" s="78" t="s">
        <v>130</v>
      </c>
      <c r="B9" s="39" t="s">
        <v>35</v>
      </c>
      <c r="C9" s="39" t="s">
        <v>52</v>
      </c>
      <c r="D9" s="94" t="s">
        <v>53</v>
      </c>
      <c r="E9" s="94" t="s">
        <v>54</v>
      </c>
      <c r="F9" s="94" t="s">
        <v>55</v>
      </c>
      <c r="G9" s="94" t="s">
        <v>56</v>
      </c>
      <c r="H9" s="95"/>
      <c r="I9" s="196"/>
      <c r="J9" s="87" t="s">
        <v>122</v>
      </c>
      <c r="K9" s="88">
        <v>0.04</v>
      </c>
      <c r="L9" s="96">
        <v>2</v>
      </c>
      <c r="M9" s="199"/>
      <c r="N9" s="90" t="s">
        <v>121</v>
      </c>
      <c r="O9" s="97">
        <v>0.03</v>
      </c>
      <c r="P9" s="98">
        <v>0</v>
      </c>
      <c r="Q9" s="202"/>
      <c r="R9" s="99" t="s">
        <v>121</v>
      </c>
      <c r="S9" s="100">
        <v>0.03</v>
      </c>
      <c r="T9" s="101">
        <v>0</v>
      </c>
      <c r="U9" s="205"/>
      <c r="V9" s="82" t="s">
        <v>121</v>
      </c>
      <c r="W9" s="102">
        <v>0.03</v>
      </c>
      <c r="X9" s="83">
        <v>0</v>
      </c>
    </row>
    <row r="10" spans="1:24" ht="76.5" x14ac:dyDescent="0.35">
      <c r="A10" s="78" t="s">
        <v>136</v>
      </c>
      <c r="B10" s="39" t="s">
        <v>35</v>
      </c>
      <c r="C10" s="39" t="s">
        <v>40</v>
      </c>
      <c r="D10" s="94" t="s">
        <v>41</v>
      </c>
      <c r="E10" s="94" t="s">
        <v>82</v>
      </c>
      <c r="F10" s="94" t="s">
        <v>83</v>
      </c>
      <c r="G10" s="94" t="s">
        <v>84</v>
      </c>
      <c r="H10" s="95"/>
      <c r="I10" s="196"/>
      <c r="J10" s="87" t="s">
        <v>122</v>
      </c>
      <c r="K10" s="88">
        <v>0.04</v>
      </c>
      <c r="L10" s="96">
        <v>2</v>
      </c>
      <c r="M10" s="199"/>
      <c r="N10" s="90" t="s">
        <v>122</v>
      </c>
      <c r="O10" s="97">
        <v>0.06</v>
      </c>
      <c r="P10" s="98">
        <v>2</v>
      </c>
      <c r="Q10" s="202"/>
      <c r="R10" s="99" t="s">
        <v>121</v>
      </c>
      <c r="S10" s="100">
        <v>0.03</v>
      </c>
      <c r="T10" s="101">
        <v>0</v>
      </c>
      <c r="U10" s="205"/>
      <c r="V10" s="82" t="s">
        <v>121</v>
      </c>
      <c r="W10" s="102">
        <v>0.03</v>
      </c>
      <c r="X10" s="83">
        <v>0</v>
      </c>
    </row>
    <row r="11" spans="1:24" ht="63.75" x14ac:dyDescent="0.35">
      <c r="A11" s="78" t="s">
        <v>224</v>
      </c>
      <c r="B11" s="39" t="s">
        <v>225</v>
      </c>
      <c r="C11" s="39" t="s">
        <v>219</v>
      </c>
      <c r="D11" s="94" t="s">
        <v>226</v>
      </c>
      <c r="E11" s="94" t="s">
        <v>227</v>
      </c>
      <c r="F11" s="94" t="s">
        <v>228</v>
      </c>
      <c r="G11" s="94" t="s">
        <v>229</v>
      </c>
      <c r="H11" s="95"/>
      <c r="I11" s="196"/>
      <c r="J11" s="87" t="s">
        <v>122</v>
      </c>
      <c r="K11" s="88">
        <v>0.04</v>
      </c>
      <c r="L11" s="96">
        <v>2</v>
      </c>
      <c r="M11" s="199"/>
      <c r="N11" s="90" t="s">
        <v>122</v>
      </c>
      <c r="O11" s="97">
        <v>0.06</v>
      </c>
      <c r="P11" s="98">
        <v>2</v>
      </c>
      <c r="Q11" s="202"/>
      <c r="R11" s="99" t="s">
        <v>122</v>
      </c>
      <c r="S11" s="100">
        <v>0.18</v>
      </c>
      <c r="T11" s="101">
        <v>2</v>
      </c>
      <c r="U11" s="205"/>
      <c r="V11" s="82" t="s">
        <v>122</v>
      </c>
      <c r="W11" s="102">
        <v>0.25</v>
      </c>
      <c r="X11" s="83">
        <v>2</v>
      </c>
    </row>
    <row r="12" spans="1:24" ht="25.5" x14ac:dyDescent="0.35">
      <c r="A12" s="78" t="s">
        <v>13</v>
      </c>
      <c r="B12" s="39" t="s">
        <v>60</v>
      </c>
      <c r="C12" s="94" t="s">
        <v>61</v>
      </c>
      <c r="D12" s="94" t="s">
        <v>93</v>
      </c>
      <c r="E12" s="94" t="s">
        <v>94</v>
      </c>
      <c r="F12" s="94" t="s">
        <v>62</v>
      </c>
      <c r="G12" s="94" t="s">
        <v>63</v>
      </c>
      <c r="H12" s="95"/>
      <c r="I12" s="196"/>
      <c r="J12" s="87" t="s">
        <v>122</v>
      </c>
      <c r="K12" s="88">
        <v>0.05</v>
      </c>
      <c r="L12" s="96">
        <v>1</v>
      </c>
      <c r="M12" s="199"/>
      <c r="N12" s="90" t="s">
        <v>121</v>
      </c>
      <c r="O12" s="97">
        <v>0.03</v>
      </c>
      <c r="P12" s="98">
        <v>0</v>
      </c>
      <c r="Q12" s="202"/>
      <c r="R12" s="99" t="s">
        <v>121</v>
      </c>
      <c r="S12" s="100">
        <v>0.03</v>
      </c>
      <c r="T12" s="101">
        <v>0</v>
      </c>
      <c r="U12" s="205"/>
      <c r="V12" s="82" t="s">
        <v>121</v>
      </c>
      <c r="W12" s="102">
        <v>0.03</v>
      </c>
      <c r="X12" s="83">
        <v>0</v>
      </c>
    </row>
    <row r="13" spans="1:24" ht="38.25" x14ac:dyDescent="0.35">
      <c r="A13" s="78" t="s">
        <v>12</v>
      </c>
      <c r="B13" s="39" t="s">
        <v>58</v>
      </c>
      <c r="C13" s="39" t="s">
        <v>91</v>
      </c>
      <c r="D13" s="94" t="s">
        <v>251</v>
      </c>
      <c r="E13" s="94" t="s">
        <v>252</v>
      </c>
      <c r="F13" s="94" t="s">
        <v>92</v>
      </c>
      <c r="G13" s="94" t="s">
        <v>59</v>
      </c>
      <c r="H13" s="95"/>
      <c r="I13" s="196"/>
      <c r="J13" s="87" t="s">
        <v>230</v>
      </c>
      <c r="K13" s="88">
        <v>0.14000000000000001</v>
      </c>
      <c r="L13" s="96">
        <v>2</v>
      </c>
      <c r="M13" s="199"/>
      <c r="N13" s="90" t="s">
        <v>121</v>
      </c>
      <c r="O13" s="97">
        <v>0.1</v>
      </c>
      <c r="P13" s="98">
        <v>0</v>
      </c>
      <c r="Q13" s="202"/>
      <c r="R13" s="99" t="s">
        <v>121</v>
      </c>
      <c r="S13" s="100">
        <v>0.03</v>
      </c>
      <c r="T13" s="101">
        <v>0</v>
      </c>
      <c r="U13" s="205"/>
      <c r="V13" s="82" t="s">
        <v>121</v>
      </c>
      <c r="W13" s="102">
        <v>0.03</v>
      </c>
      <c r="X13" s="83">
        <v>0</v>
      </c>
    </row>
    <row r="14" spans="1:24" ht="38.65" thickBot="1" x14ac:dyDescent="0.4">
      <c r="A14" s="78" t="s">
        <v>14</v>
      </c>
      <c r="B14" s="39" t="s">
        <v>95</v>
      </c>
      <c r="C14" s="39" t="s">
        <v>64</v>
      </c>
      <c r="D14" s="39" t="s">
        <v>65</v>
      </c>
      <c r="E14" s="39" t="s">
        <v>66</v>
      </c>
      <c r="F14" s="39" t="s">
        <v>67</v>
      </c>
      <c r="G14" s="39" t="s">
        <v>96</v>
      </c>
      <c r="H14" s="95"/>
      <c r="I14" s="197"/>
      <c r="J14" s="103" t="s">
        <v>121</v>
      </c>
      <c r="K14" s="104">
        <v>0.14000000000000001</v>
      </c>
      <c r="L14" s="105">
        <v>0</v>
      </c>
      <c r="M14" s="200"/>
      <c r="N14" s="106" t="s">
        <v>121</v>
      </c>
      <c r="O14" s="107">
        <v>0.1</v>
      </c>
      <c r="P14" s="108">
        <v>0</v>
      </c>
      <c r="Q14" s="203"/>
      <c r="R14" s="109" t="s">
        <v>121</v>
      </c>
      <c r="S14" s="110">
        <v>0.03</v>
      </c>
      <c r="T14" s="111">
        <v>0</v>
      </c>
      <c r="U14" s="206"/>
      <c r="V14" s="84" t="s">
        <v>121</v>
      </c>
      <c r="W14" s="112">
        <v>0.03</v>
      </c>
      <c r="X14" s="85">
        <v>0</v>
      </c>
    </row>
    <row r="15" spans="1:24" ht="13.5" thickBot="1" x14ac:dyDescent="0.4">
      <c r="R15" s="46"/>
      <c r="S15" s="46"/>
      <c r="V15" s="46"/>
      <c r="W15" s="46"/>
    </row>
    <row r="16" spans="1:24" ht="12.95" customHeight="1" thickBot="1" x14ac:dyDescent="0.4">
      <c r="K16" s="89">
        <f>SUM(K2:K14)</f>
        <v>1.0000000000000002</v>
      </c>
      <c r="O16" s="91">
        <f>SUM(O2:O14)</f>
        <v>1.0000000000000002</v>
      </c>
      <c r="R16" s="46"/>
      <c r="S16" s="86">
        <f>SUM(S2:S14)</f>
        <v>1.0000000000000002</v>
      </c>
      <c r="V16" s="46"/>
      <c r="W16" s="86">
        <f>SUM(W2:W14)</f>
        <v>1.0000000000000002</v>
      </c>
    </row>
    <row r="17" spans="8:8" ht="12.95" customHeight="1" x14ac:dyDescent="0.35">
      <c r="H17" s="46"/>
    </row>
    <row r="18" spans="8:8" x14ac:dyDescent="0.35">
      <c r="H18" s="46"/>
    </row>
    <row r="19" spans="8:8" x14ac:dyDescent="0.35">
      <c r="H19" s="46"/>
    </row>
    <row r="20" spans="8:8" x14ac:dyDescent="0.35">
      <c r="H20" s="46"/>
    </row>
    <row r="21" spans="8:8" x14ac:dyDescent="0.35">
      <c r="H21" s="46"/>
    </row>
    <row r="22" spans="8:8" x14ac:dyDescent="0.35">
      <c r="H22" s="46"/>
    </row>
    <row r="23" spans="8:8" x14ac:dyDescent="0.35">
      <c r="H23" s="46"/>
    </row>
  </sheetData>
  <sheetProtection algorithmName="SHA-512" hashValue="vp6Vh+CuXt4kgCMfmz2t9BDubyb8uVEyMSDQrkW18mDedw8AaivuF1Ow07PHZBdZRPAGtVAucBbfWli31wU36Q==" saltValue="hwntpaTqO0rdfnWD1lKB8g==" spinCount="100000" sheet="1" objects="1" scenarios="1"/>
  <mergeCells count="4">
    <mergeCell ref="I2:I14"/>
    <mergeCell ref="M2:M14"/>
    <mergeCell ref="Q2:Q14"/>
    <mergeCell ref="U2:U1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BA046-54D6-4F5A-B481-37039D8EE0F7}">
  <dimension ref="A1:E32"/>
  <sheetViews>
    <sheetView workbookViewId="0">
      <selection activeCell="C11" sqref="C11"/>
    </sheetView>
  </sheetViews>
  <sheetFormatPr baseColWidth="10" defaultColWidth="10.73046875" defaultRowHeight="12.75" x14ac:dyDescent="0.35"/>
  <cols>
    <col min="1" max="1" width="8.59765625" style="52" bestFit="1" customWidth="1"/>
    <col min="2" max="2" width="11.1328125" style="52" bestFit="1" customWidth="1"/>
    <col min="3" max="3" width="13.59765625" style="52" bestFit="1" customWidth="1"/>
    <col min="4" max="16384" width="10.73046875" style="52"/>
  </cols>
  <sheetData>
    <row r="1" spans="1:5" x14ac:dyDescent="0.35">
      <c r="A1" s="52" t="s">
        <v>253</v>
      </c>
    </row>
    <row r="2" spans="1:5" ht="13.15" x14ac:dyDescent="0.4">
      <c r="A2" s="54" t="s">
        <v>253</v>
      </c>
      <c r="B2" s="54" t="s">
        <v>182</v>
      </c>
      <c r="C2" s="54" t="s">
        <v>158</v>
      </c>
    </row>
    <row r="3" spans="1:5" x14ac:dyDescent="0.35">
      <c r="A3" s="121">
        <v>1</v>
      </c>
      <c r="B3" s="52" t="s">
        <v>277</v>
      </c>
      <c r="C3" s="52">
        <v>2</v>
      </c>
      <c r="E3" s="52" t="e">
        <f>COUNTIF([2]Alumnos!$R$1:$R$132,A3)</f>
        <v>#VALUE!</v>
      </c>
    </row>
    <row r="4" spans="1:5" x14ac:dyDescent="0.35">
      <c r="A4" s="121">
        <v>2</v>
      </c>
      <c r="B4" s="52" t="s">
        <v>278</v>
      </c>
      <c r="C4" s="52">
        <v>3</v>
      </c>
    </row>
    <row r="5" spans="1:5" x14ac:dyDescent="0.35">
      <c r="A5" s="121">
        <v>3</v>
      </c>
      <c r="B5" s="52" t="s">
        <v>279</v>
      </c>
      <c r="C5" s="52">
        <v>3</v>
      </c>
    </row>
    <row r="6" spans="1:5" x14ac:dyDescent="0.35">
      <c r="A6" s="121">
        <v>4</v>
      </c>
      <c r="B6" s="52" t="s">
        <v>280</v>
      </c>
      <c r="C6" s="52">
        <v>4</v>
      </c>
    </row>
    <row r="7" spans="1:5" x14ac:dyDescent="0.35">
      <c r="A7" s="121">
        <v>5</v>
      </c>
      <c r="B7" s="52" t="s">
        <v>281</v>
      </c>
      <c r="C7" s="52">
        <v>4</v>
      </c>
    </row>
    <row r="8" spans="1:5" x14ac:dyDescent="0.35">
      <c r="A8" s="121">
        <v>6</v>
      </c>
      <c r="B8" s="52" t="s">
        <v>282</v>
      </c>
      <c r="C8" s="52">
        <v>4</v>
      </c>
    </row>
    <row r="9" spans="1:5" x14ac:dyDescent="0.35">
      <c r="A9" s="121">
        <v>7</v>
      </c>
      <c r="B9" s="52" t="s">
        <v>283</v>
      </c>
      <c r="C9" s="52">
        <v>4</v>
      </c>
    </row>
    <row r="10" spans="1:5" x14ac:dyDescent="0.35">
      <c r="A10" s="121">
        <v>8</v>
      </c>
      <c r="B10" s="52" t="s">
        <v>284</v>
      </c>
      <c r="C10" s="52">
        <v>2</v>
      </c>
    </row>
    <row r="11" spans="1:5" x14ac:dyDescent="0.35">
      <c r="A11" s="121">
        <v>9</v>
      </c>
      <c r="B11" s="52" t="s">
        <v>285</v>
      </c>
      <c r="C11" s="52">
        <v>3</v>
      </c>
    </row>
    <row r="12" spans="1:5" x14ac:dyDescent="0.35">
      <c r="A12" s="121">
        <v>10</v>
      </c>
      <c r="B12" s="52" t="s">
        <v>286</v>
      </c>
      <c r="C12" s="52">
        <v>3</v>
      </c>
    </row>
    <row r="13" spans="1:5" x14ac:dyDescent="0.35">
      <c r="A13" s="121">
        <v>11</v>
      </c>
      <c r="B13" s="52" t="s">
        <v>287</v>
      </c>
      <c r="C13" s="52">
        <v>4</v>
      </c>
    </row>
    <row r="14" spans="1:5" x14ac:dyDescent="0.35">
      <c r="A14" s="121">
        <v>12</v>
      </c>
      <c r="B14" s="52" t="s">
        <v>288</v>
      </c>
      <c r="C14" s="52">
        <v>3</v>
      </c>
    </row>
    <row r="15" spans="1:5" x14ac:dyDescent="0.35">
      <c r="A15" s="121">
        <v>13</v>
      </c>
      <c r="B15" s="52" t="s">
        <v>289</v>
      </c>
      <c r="C15" s="52">
        <v>3</v>
      </c>
    </row>
    <row r="16" spans="1:5" x14ac:dyDescent="0.35">
      <c r="A16" s="121">
        <v>14</v>
      </c>
      <c r="B16" s="52" t="s">
        <v>290</v>
      </c>
      <c r="C16" s="52">
        <v>4</v>
      </c>
    </row>
    <row r="17" spans="1:4" x14ac:dyDescent="0.35">
      <c r="A17" s="121">
        <v>15</v>
      </c>
      <c r="B17" s="52" t="s">
        <v>291</v>
      </c>
      <c r="C17" s="52">
        <v>3</v>
      </c>
    </row>
    <row r="18" spans="1:4" x14ac:dyDescent="0.35">
      <c r="A18" s="121">
        <v>16</v>
      </c>
      <c r="B18" s="52" t="s">
        <v>292</v>
      </c>
      <c r="C18" s="52">
        <v>4</v>
      </c>
    </row>
    <row r="19" spans="1:4" x14ac:dyDescent="0.35">
      <c r="A19" s="121">
        <v>17</v>
      </c>
      <c r="B19" s="52" t="s">
        <v>293</v>
      </c>
      <c r="C19" s="52">
        <v>4</v>
      </c>
    </row>
    <row r="20" spans="1:4" x14ac:dyDescent="0.35">
      <c r="A20" s="121">
        <v>18</v>
      </c>
      <c r="B20" s="52" t="s">
        <v>294</v>
      </c>
      <c r="C20" s="52">
        <v>4</v>
      </c>
    </row>
    <row r="21" spans="1:4" x14ac:dyDescent="0.35">
      <c r="A21" s="121">
        <v>19</v>
      </c>
      <c r="B21" s="52" t="s">
        <v>295</v>
      </c>
      <c r="C21" s="52">
        <v>4</v>
      </c>
    </row>
    <row r="22" spans="1:4" x14ac:dyDescent="0.35">
      <c r="A22" s="121">
        <v>20</v>
      </c>
      <c r="B22" s="52" t="s">
        <v>296</v>
      </c>
      <c r="C22" s="52">
        <v>4</v>
      </c>
    </row>
    <row r="23" spans="1:4" x14ac:dyDescent="0.35">
      <c r="A23" s="121">
        <v>21</v>
      </c>
      <c r="B23" s="52" t="s">
        <v>297</v>
      </c>
      <c r="C23" s="52">
        <v>4</v>
      </c>
    </row>
    <row r="24" spans="1:4" x14ac:dyDescent="0.35">
      <c r="A24" s="121">
        <v>22</v>
      </c>
      <c r="B24" s="52" t="s">
        <v>298</v>
      </c>
      <c r="C24" s="52">
        <v>4</v>
      </c>
    </row>
    <row r="25" spans="1:4" x14ac:dyDescent="0.35">
      <c r="A25" s="121">
        <v>23</v>
      </c>
      <c r="B25" s="52" t="s">
        <v>299</v>
      </c>
      <c r="C25" s="52">
        <v>4</v>
      </c>
    </row>
    <row r="26" spans="1:4" x14ac:dyDescent="0.35">
      <c r="A26" s="121">
        <v>25</v>
      </c>
      <c r="B26" s="52" t="s">
        <v>300</v>
      </c>
      <c r="C26" s="52">
        <v>4</v>
      </c>
      <c r="D26" s="52" t="s">
        <v>304</v>
      </c>
    </row>
    <row r="27" spans="1:4" x14ac:dyDescent="0.35">
      <c r="A27" s="121">
        <v>26</v>
      </c>
      <c r="B27" s="52" t="s">
        <v>301</v>
      </c>
      <c r="C27" s="52">
        <v>4</v>
      </c>
    </row>
    <row r="28" spans="1:4" x14ac:dyDescent="0.35">
      <c r="A28" s="52">
        <v>27</v>
      </c>
      <c r="B28" s="52" t="s">
        <v>302</v>
      </c>
      <c r="C28" s="52">
        <v>4</v>
      </c>
    </row>
    <row r="29" spans="1:4" x14ac:dyDescent="0.35">
      <c r="A29" s="52">
        <v>28</v>
      </c>
      <c r="B29" s="52" t="str">
        <f>"DPPI24_E"&amp;A29</f>
        <v>DPPI24_E28</v>
      </c>
      <c r="C29" s="52">
        <v>2</v>
      </c>
    </row>
    <row r="30" spans="1:4" x14ac:dyDescent="0.35">
      <c r="A30" s="52">
        <f>A29+1</f>
        <v>29</v>
      </c>
      <c r="B30" s="52" t="str">
        <f t="shared" ref="B30:B32" si="0">"DPPI24_E"&amp;A30</f>
        <v>DPPI24_E29</v>
      </c>
      <c r="C30" s="52">
        <v>3</v>
      </c>
    </row>
    <row r="31" spans="1:4" x14ac:dyDescent="0.35">
      <c r="A31" s="52">
        <f>A30+1</f>
        <v>30</v>
      </c>
      <c r="B31" s="52" t="str">
        <f t="shared" si="0"/>
        <v>DPPI24_E30</v>
      </c>
      <c r="C31" s="52">
        <v>3</v>
      </c>
    </row>
    <row r="32" spans="1:4" x14ac:dyDescent="0.35">
      <c r="A32" s="52">
        <f>A31+1</f>
        <v>31</v>
      </c>
      <c r="B32" s="52" t="str">
        <f t="shared" si="0"/>
        <v>DPPI24_E31</v>
      </c>
      <c r="C32" s="52">
        <v>4</v>
      </c>
    </row>
  </sheetData>
  <sheetProtection algorithmName="SHA-512" hashValue="IDmjgImtpsIbVV9DVVbpcwLStI6ev0iO/QB++AWoweCWBjN5xL9p4wW1gbVbD1YQTePeFZ1AxrNnAVr2r4YIng==" saltValue="wrcc6yy+4kom51bknJspkw==" spinCount="100000" sheet="1" objects="1" scenarios="1" selectLockedCell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L61"/>
  <sheetViews>
    <sheetView topLeftCell="A44" workbookViewId="0">
      <selection activeCell="B53" sqref="B53:F53"/>
    </sheetView>
  </sheetViews>
  <sheetFormatPr baseColWidth="10" defaultColWidth="10.86328125" defaultRowHeight="12.75" x14ac:dyDescent="0.35"/>
  <cols>
    <col min="1" max="1" width="10.86328125" style="52"/>
    <col min="2" max="7" width="12.73046875" style="52" customWidth="1"/>
    <col min="8" max="8" width="8.265625" style="52" bestFit="1" customWidth="1"/>
    <col min="9" max="9" width="7" style="52" customWidth="1"/>
    <col min="10" max="10" width="66" style="62" customWidth="1"/>
    <col min="11" max="11" width="11.59765625" style="52" bestFit="1" customWidth="1"/>
    <col min="12" max="12" width="12.3984375" style="52" bestFit="1" customWidth="1"/>
    <col min="13" max="16384" width="10.86328125" style="52"/>
  </cols>
  <sheetData>
    <row r="1" spans="2:12" ht="17.649999999999999" x14ac:dyDescent="0.5">
      <c r="B1" s="157" t="s">
        <v>138</v>
      </c>
      <c r="C1" s="157"/>
      <c r="D1" s="157"/>
      <c r="E1" s="157"/>
      <c r="F1" s="157"/>
      <c r="G1" s="157"/>
      <c r="H1" s="60"/>
      <c r="I1" s="60"/>
      <c r="J1" s="61"/>
    </row>
    <row r="4" spans="2:12" ht="13.15" x14ac:dyDescent="0.4">
      <c r="B4" s="158" t="s">
        <v>139</v>
      </c>
      <c r="C4" s="158"/>
      <c r="D4" s="159">
        <v>45412</v>
      </c>
      <c r="E4" s="159"/>
      <c r="G4" s="8" t="s">
        <v>158</v>
      </c>
    </row>
    <row r="5" spans="2:12" ht="13.5" thickBot="1" x14ac:dyDescent="0.45">
      <c r="B5" s="158" t="s">
        <v>256</v>
      </c>
      <c r="C5" s="160"/>
      <c r="D5" s="161" t="str">
        <f>Equipo!D4</f>
        <v>DPPI24_E11</v>
      </c>
      <c r="E5" s="162"/>
      <c r="G5" s="9">
        <f>IFERROR(VLOOKUP(D5,Equipos!B3:C28,2),"?")</f>
        <v>4</v>
      </c>
    </row>
    <row r="6" spans="2:12" ht="13.15" x14ac:dyDescent="0.4">
      <c r="B6" s="54"/>
    </row>
    <row r="7" spans="2:12" ht="13.15" x14ac:dyDescent="0.4">
      <c r="B7" s="163" t="s">
        <v>140</v>
      </c>
      <c r="C7" s="164"/>
      <c r="D7" s="164"/>
      <c r="E7" s="164"/>
      <c r="F7" s="164"/>
      <c r="G7" s="165"/>
    </row>
    <row r="8" spans="2:12" ht="13.15" x14ac:dyDescent="0.4">
      <c r="B8" s="63" t="s">
        <v>141</v>
      </c>
      <c r="C8" s="63" t="s">
        <v>142</v>
      </c>
      <c r="D8" s="63" t="s">
        <v>143</v>
      </c>
      <c r="E8" s="63" t="s">
        <v>144</v>
      </c>
      <c r="F8" s="63" t="s">
        <v>145</v>
      </c>
      <c r="G8" s="63" t="s">
        <v>146</v>
      </c>
    </row>
    <row r="9" spans="2:12" ht="13.15" x14ac:dyDescent="0.4">
      <c r="B9" s="63">
        <v>0</v>
      </c>
      <c r="C9" s="63">
        <v>1</v>
      </c>
      <c r="D9" s="63">
        <v>2</v>
      </c>
      <c r="E9" s="63">
        <v>3</v>
      </c>
      <c r="F9" s="63">
        <v>4</v>
      </c>
      <c r="G9" s="63">
        <v>5</v>
      </c>
    </row>
    <row r="11" spans="2:12" x14ac:dyDescent="0.35">
      <c r="H11" s="64"/>
      <c r="I11" s="65"/>
    </row>
    <row r="12" spans="2:12" ht="13.15" x14ac:dyDescent="0.4">
      <c r="B12" s="133" t="s">
        <v>151</v>
      </c>
      <c r="C12" s="138"/>
      <c r="D12" s="138"/>
      <c r="E12" s="138"/>
      <c r="F12" s="138"/>
      <c r="G12" s="134"/>
      <c r="H12" s="66" t="s">
        <v>147</v>
      </c>
      <c r="I12" s="67">
        <v>0.25</v>
      </c>
      <c r="J12" s="68" t="s">
        <v>148</v>
      </c>
      <c r="K12" s="66" t="s">
        <v>120</v>
      </c>
      <c r="L12" s="66" t="s">
        <v>152</v>
      </c>
    </row>
    <row r="13" spans="2:12" x14ac:dyDescent="0.35">
      <c r="B13" s="151" t="str">
        <f>'Rúbrica (Previo)'!A2</f>
        <v>Se ha creado un PDF con índice de etiquetas laterales</v>
      </c>
      <c r="C13" s="152"/>
      <c r="D13" s="152"/>
      <c r="E13" s="152"/>
      <c r="F13" s="153"/>
      <c r="G13" s="49">
        <v>5</v>
      </c>
      <c r="H13" s="69">
        <f>'Rúbrica (Previo)'!J2</f>
        <v>0.1</v>
      </c>
      <c r="I13" s="70">
        <f t="shared" ref="I13:I22" si="0">G13*H13</f>
        <v>0.5</v>
      </c>
      <c r="J13" s="50"/>
      <c r="K13" s="71">
        <f>'Rúbrica (Previo)'!K2</f>
        <v>3</v>
      </c>
      <c r="L13" s="72" t="str">
        <f>IF(G13&gt;=K13,"SUPERADOS","NO SUPERADOS")</f>
        <v>SUPERADOS</v>
      </c>
    </row>
    <row r="14" spans="2:12" x14ac:dyDescent="0.35">
      <c r="B14" s="151" t="str">
        <f>'Rúbrica (Previo)'!A3</f>
        <v>Se ha creado un índice del documento adecuado a la norma</v>
      </c>
      <c r="C14" s="152"/>
      <c r="D14" s="152"/>
      <c r="E14" s="152"/>
      <c r="F14" s="153"/>
      <c r="G14" s="49">
        <v>5</v>
      </c>
      <c r="H14" s="69">
        <f>'Rúbrica (Previo)'!J3</f>
        <v>0.1</v>
      </c>
      <c r="I14" s="70">
        <f t="shared" si="0"/>
        <v>0.5</v>
      </c>
      <c r="J14" s="50"/>
      <c r="K14" s="71">
        <f>'Rúbrica (Previo)'!K3</f>
        <v>3</v>
      </c>
      <c r="L14" s="72" t="str">
        <f t="shared" ref="L14:L22" si="1">IF(G14&gt;=K14,"SUPERADOS","NO SUPERADOS")</f>
        <v>SUPERADOS</v>
      </c>
    </row>
    <row r="15" spans="2:12" x14ac:dyDescent="0.35">
      <c r="B15" s="151" t="str">
        <f>'Rúbrica (Previo)'!A4</f>
        <v>Se han implementado todas las opciones en función del número de miembros</v>
      </c>
      <c r="C15" s="152"/>
      <c r="D15" s="152"/>
      <c r="E15" s="152"/>
      <c r="F15" s="153"/>
      <c r="G15" s="49">
        <v>5</v>
      </c>
      <c r="H15" s="69">
        <f>'Rúbrica (Previo)'!J4</f>
        <v>0.1</v>
      </c>
      <c r="I15" s="70">
        <f t="shared" si="0"/>
        <v>0.5</v>
      </c>
      <c r="J15" s="50"/>
      <c r="K15" s="71">
        <f>'Rúbrica (Previo)'!K4</f>
        <v>4</v>
      </c>
      <c r="L15" s="72" t="str">
        <f t="shared" si="1"/>
        <v>SUPERADOS</v>
      </c>
    </row>
    <row r="16" spans="2:12" x14ac:dyDescent="0.35">
      <c r="B16" s="151" t="str">
        <f>'Rúbrica (Previo)'!A5</f>
        <v>Estructura del Trabajo</v>
      </c>
      <c r="C16" s="152"/>
      <c r="D16" s="152"/>
      <c r="E16" s="152"/>
      <c r="F16" s="153"/>
      <c r="G16" s="49">
        <v>5</v>
      </c>
      <c r="H16" s="69">
        <f>'Rúbrica (Previo)'!J5</f>
        <v>0.1</v>
      </c>
      <c r="I16" s="70">
        <f t="shared" si="0"/>
        <v>0.5</v>
      </c>
      <c r="J16" s="50"/>
      <c r="K16" s="71">
        <f>'Rúbrica (Previo)'!K5</f>
        <v>3</v>
      </c>
      <c r="L16" s="72" t="str">
        <f t="shared" si="1"/>
        <v>SUPERADOS</v>
      </c>
    </row>
    <row r="17" spans="2:12" x14ac:dyDescent="0.35">
      <c r="B17" s="151" t="str">
        <f>'Rúbrica (Previo)'!A6</f>
        <v>Numeración de títulos</v>
      </c>
      <c r="C17" s="152"/>
      <c r="D17" s="152"/>
      <c r="E17" s="152"/>
      <c r="F17" s="153"/>
      <c r="G17" s="49">
        <v>5</v>
      </c>
      <c r="H17" s="69">
        <f>'Rúbrica (Previo)'!J6</f>
        <v>0.1</v>
      </c>
      <c r="I17" s="70">
        <f t="shared" si="0"/>
        <v>0.5</v>
      </c>
      <c r="J17" s="50"/>
      <c r="K17" s="71">
        <f>'Rúbrica (Previo)'!K6</f>
        <v>3</v>
      </c>
      <c r="L17" s="72" t="str">
        <f t="shared" si="1"/>
        <v>SUPERADOS</v>
      </c>
    </row>
    <row r="18" spans="2:12" x14ac:dyDescent="0.35">
      <c r="B18" s="151" t="str">
        <f>'Rúbrica (Previo)'!A7</f>
        <v>Portada del documento</v>
      </c>
      <c r="C18" s="152"/>
      <c r="D18" s="152"/>
      <c r="E18" s="152"/>
      <c r="F18" s="153"/>
      <c r="G18" s="49">
        <v>5</v>
      </c>
      <c r="H18" s="69">
        <f>'Rúbrica (Previo)'!J7</f>
        <v>0.1</v>
      </c>
      <c r="I18" s="70">
        <f t="shared" si="0"/>
        <v>0.5</v>
      </c>
      <c r="J18" s="50"/>
      <c r="K18" s="71">
        <f>'Rúbrica (Previo)'!K7</f>
        <v>4</v>
      </c>
      <c r="L18" s="72" t="str">
        <f t="shared" si="1"/>
        <v>SUPERADOS</v>
      </c>
    </row>
    <row r="19" spans="2:12" x14ac:dyDescent="0.35">
      <c r="B19" s="151" t="str">
        <f>'Rúbrica (Previo)'!A8</f>
        <v>Cabeceras y pies de página</v>
      </c>
      <c r="C19" s="152"/>
      <c r="D19" s="152"/>
      <c r="E19" s="152"/>
      <c r="F19" s="153"/>
      <c r="G19" s="49">
        <v>5</v>
      </c>
      <c r="H19" s="69">
        <f>'Rúbrica (Previo)'!J8</f>
        <v>0.1</v>
      </c>
      <c r="I19" s="70">
        <f t="shared" si="0"/>
        <v>0.5</v>
      </c>
      <c r="J19" s="50"/>
      <c r="K19" s="71">
        <f>'Rúbrica (Previo)'!K8</f>
        <v>3</v>
      </c>
      <c r="L19" s="72" t="str">
        <f t="shared" si="1"/>
        <v>SUPERADOS</v>
      </c>
    </row>
    <row r="20" spans="2:12" x14ac:dyDescent="0.35">
      <c r="B20" s="151" t="str">
        <f>'Rúbrica (Previo)'!A9</f>
        <v>Control de versiones</v>
      </c>
      <c r="C20" s="152"/>
      <c r="D20" s="152"/>
      <c r="E20" s="152"/>
      <c r="F20" s="153"/>
      <c r="G20" s="49">
        <v>5</v>
      </c>
      <c r="H20" s="69">
        <f>'Rúbrica (Previo)'!J9</f>
        <v>0.1</v>
      </c>
      <c r="I20" s="70">
        <f t="shared" si="0"/>
        <v>0.5</v>
      </c>
      <c r="J20" s="50"/>
      <c r="K20" s="71">
        <f>'Rúbrica (Previo)'!K9</f>
        <v>3</v>
      </c>
      <c r="L20" s="72" t="str">
        <f t="shared" si="1"/>
        <v>SUPERADOS</v>
      </c>
    </row>
    <row r="21" spans="2:12" x14ac:dyDescent="0.35">
      <c r="B21" s="151" t="str">
        <f>'Rúbrica (Previo)'!A10</f>
        <v>Presentación de la documentación</v>
      </c>
      <c r="C21" s="152"/>
      <c r="D21" s="152"/>
      <c r="E21" s="152"/>
      <c r="F21" s="153"/>
      <c r="G21" s="49">
        <v>5</v>
      </c>
      <c r="H21" s="69">
        <f>'Rúbrica (Previo)'!J10</f>
        <v>0.1</v>
      </c>
      <c r="I21" s="70">
        <f t="shared" si="0"/>
        <v>0.5</v>
      </c>
      <c r="J21" s="50"/>
      <c r="K21" s="71">
        <f>'Rúbrica (Previo)'!K10</f>
        <v>3</v>
      </c>
      <c r="L21" s="72" t="str">
        <f t="shared" si="1"/>
        <v>SUPERADOS</v>
      </c>
    </row>
    <row r="22" spans="2:12" x14ac:dyDescent="0.35">
      <c r="B22" s="151" t="str">
        <f>'Rúbrica (Previo)'!A11</f>
        <v>Firma digital de los autores del trabajo</v>
      </c>
      <c r="C22" s="152"/>
      <c r="D22" s="152"/>
      <c r="E22" s="152"/>
      <c r="F22" s="153"/>
      <c r="G22" s="49">
        <v>5</v>
      </c>
      <c r="H22" s="69">
        <f>'Rúbrica (Previo)'!J11</f>
        <v>0.1</v>
      </c>
      <c r="I22" s="70">
        <f t="shared" si="0"/>
        <v>0.5</v>
      </c>
      <c r="J22" s="50"/>
      <c r="K22" s="71">
        <f>'Rúbrica (Previo)'!K11</f>
        <v>3</v>
      </c>
      <c r="L22" s="72" t="str">
        <f t="shared" si="1"/>
        <v>SUPERADOS</v>
      </c>
    </row>
    <row r="23" spans="2:12" ht="13.15" x14ac:dyDescent="0.4">
      <c r="F23" s="73" t="s">
        <v>149</v>
      </c>
      <c r="G23" s="74">
        <f>SUM(I13:I22)*2</f>
        <v>10</v>
      </c>
      <c r="H23" s="75">
        <f>SUM(H13:H22)</f>
        <v>0.99999999999999989</v>
      </c>
    </row>
    <row r="24" spans="2:12" ht="13.15" x14ac:dyDescent="0.4">
      <c r="F24" s="73"/>
    </row>
    <row r="25" spans="2:12" ht="13.15" x14ac:dyDescent="0.4">
      <c r="B25" s="133" t="s">
        <v>0</v>
      </c>
      <c r="C25" s="138"/>
      <c r="D25" s="138"/>
      <c r="E25" s="138"/>
      <c r="F25" s="138"/>
      <c r="G25" s="134"/>
      <c r="H25" s="66" t="s">
        <v>147</v>
      </c>
      <c r="I25" s="67">
        <v>0.5</v>
      </c>
      <c r="J25" s="68" t="s">
        <v>148</v>
      </c>
      <c r="K25" s="66" t="s">
        <v>120</v>
      </c>
      <c r="L25" s="66" t="s">
        <v>152</v>
      </c>
    </row>
    <row r="26" spans="2:12" x14ac:dyDescent="0.35">
      <c r="B26" s="154" t="str">
        <f>'Rúbrica (Presentación)'!A2</f>
        <v>Planificación del Proyecto (WBS)</v>
      </c>
      <c r="C26" s="155"/>
      <c r="D26" s="155"/>
      <c r="E26" s="155"/>
      <c r="F26" s="156"/>
      <c r="G26" s="49">
        <v>3</v>
      </c>
      <c r="H26" s="69">
        <f>'Rúbrica (Presentación)'!J2</f>
        <v>0.1</v>
      </c>
      <c r="I26" s="70">
        <f t="shared" ref="I26:I30" si="2">G26*H26</f>
        <v>0.30000000000000004</v>
      </c>
      <c r="J26" s="50"/>
      <c r="K26" s="71">
        <f>'Rúbrica (Presentación)'!K2</f>
        <v>2</v>
      </c>
      <c r="L26" s="72" t="str">
        <f t="shared" ref="L26:L37" si="3">IF(G26&gt;=K26,"SUPERADOS","NO SUPERADOS")</f>
        <v>SUPERADOS</v>
      </c>
    </row>
    <row r="27" spans="2:12" x14ac:dyDescent="0.35">
      <c r="B27" s="154" t="str">
        <f>'Rúbrica (Presentación)'!A3</f>
        <v>Estructura del equipo (OBS)</v>
      </c>
      <c r="C27" s="155"/>
      <c r="D27" s="155"/>
      <c r="E27" s="155"/>
      <c r="F27" s="156"/>
      <c r="G27" s="49">
        <v>5</v>
      </c>
      <c r="H27" s="69">
        <f>'Rúbrica (Presentación)'!J3</f>
        <v>0.1</v>
      </c>
      <c r="I27" s="70">
        <f t="shared" si="2"/>
        <v>0.5</v>
      </c>
      <c r="J27" s="50"/>
      <c r="K27" s="71">
        <f>'Rúbrica (Presentación)'!K3</f>
        <v>1</v>
      </c>
      <c r="L27" s="72" t="str">
        <f t="shared" si="3"/>
        <v>SUPERADOS</v>
      </c>
    </row>
    <row r="28" spans="2:12" x14ac:dyDescent="0.35">
      <c r="B28" s="154" t="str">
        <f>'Rúbrica (Presentación)'!A4</f>
        <v>Productos (PBS)</v>
      </c>
      <c r="C28" s="155"/>
      <c r="D28" s="155"/>
      <c r="E28" s="155"/>
      <c r="F28" s="156"/>
      <c r="G28" s="49">
        <v>4</v>
      </c>
      <c r="H28" s="69">
        <f>'Rúbrica (Presentación)'!J4</f>
        <v>0.1</v>
      </c>
      <c r="I28" s="70">
        <f t="shared" si="2"/>
        <v>0.4</v>
      </c>
      <c r="J28" s="50"/>
      <c r="K28" s="71">
        <f>'Rúbrica (Presentación)'!K4</f>
        <v>1</v>
      </c>
      <c r="L28" s="72" t="str">
        <f t="shared" si="3"/>
        <v>SUPERADOS</v>
      </c>
    </row>
    <row r="29" spans="2:12" x14ac:dyDescent="0.35">
      <c r="B29" s="154" t="str">
        <f>'Rúbrica (Presentación)'!A5</f>
        <v>Trazabilidad de las estimaciones/ WBS/ Presupuesto</v>
      </c>
      <c r="C29" s="155"/>
      <c r="D29" s="155"/>
      <c r="E29" s="155"/>
      <c r="F29" s="156"/>
      <c r="G29" s="49">
        <v>5</v>
      </c>
      <c r="H29" s="69">
        <f>'Rúbrica (Presentación)'!J5</f>
        <v>0.15</v>
      </c>
      <c r="I29" s="70">
        <f t="shared" si="2"/>
        <v>0.75</v>
      </c>
      <c r="J29" s="50"/>
      <c r="K29" s="71">
        <f>'Rúbrica (Presentación)'!K5</f>
        <v>1</v>
      </c>
      <c r="L29" s="72" t="str">
        <f t="shared" si="3"/>
        <v>SUPERADOS</v>
      </c>
    </row>
    <row r="30" spans="2:12" x14ac:dyDescent="0.35">
      <c r="B30" s="148" t="str">
        <f>'Rúbrica (Presentación)'!A6</f>
        <v>Estimación de Esfuerzos</v>
      </c>
      <c r="C30" s="149"/>
      <c r="D30" s="149"/>
      <c r="E30" s="149"/>
      <c r="F30" s="150"/>
      <c r="G30" s="49">
        <v>5</v>
      </c>
      <c r="H30" s="69">
        <f>'Rúbrica (Presentación)'!J6</f>
        <v>0.1</v>
      </c>
      <c r="I30" s="70">
        <f t="shared" si="2"/>
        <v>0.5</v>
      </c>
      <c r="J30" s="50"/>
      <c r="K30" s="71">
        <f>'Rúbrica (Presentación)'!K6</f>
        <v>3</v>
      </c>
      <c r="L30" s="72" t="str">
        <f t="shared" si="3"/>
        <v>SUPERADOS</v>
      </c>
    </row>
    <row r="31" spans="2:12" x14ac:dyDescent="0.35">
      <c r="B31" s="148" t="str">
        <f>'Rúbrica (Presentación)'!A7</f>
        <v>Presupuesto del Proyecto</v>
      </c>
      <c r="C31" s="149"/>
      <c r="D31" s="149"/>
      <c r="E31" s="149"/>
      <c r="F31" s="150"/>
      <c r="G31" s="49">
        <v>4</v>
      </c>
      <c r="H31" s="69">
        <f>'Rúbrica (Presentación)'!J7</f>
        <v>0.15</v>
      </c>
      <c r="I31" s="70">
        <f>G31*H31</f>
        <v>0.6</v>
      </c>
      <c r="J31" s="50"/>
      <c r="K31" s="71">
        <f>'Rúbrica (Presentación)'!K7</f>
        <v>2</v>
      </c>
      <c r="L31" s="72" t="str">
        <f t="shared" si="3"/>
        <v>SUPERADOS</v>
      </c>
    </row>
    <row r="32" spans="2:12" x14ac:dyDescent="0.35">
      <c r="B32" s="142" t="str">
        <f>'Rúbrica (Presentación)'!A8</f>
        <v>Plan de Gestión de las comunicaciones</v>
      </c>
      <c r="C32" s="143"/>
      <c r="D32" s="143"/>
      <c r="E32" s="143"/>
      <c r="F32" s="144"/>
      <c r="G32" s="49">
        <v>4</v>
      </c>
      <c r="H32" s="69">
        <f>'Rúbrica (Presentación)'!J8</f>
        <v>0.05</v>
      </c>
      <c r="I32" s="70">
        <f t="shared" ref="I32:I37" si="4">G32*H32</f>
        <v>0.2</v>
      </c>
      <c r="J32" s="50"/>
      <c r="K32" s="71">
        <f>IF($G$5=1,0,'Rúbrica (Presentación)'!K8)</f>
        <v>2</v>
      </c>
      <c r="L32" s="72" t="str">
        <f t="shared" si="3"/>
        <v>SUPERADOS</v>
      </c>
    </row>
    <row r="33" spans="2:12" x14ac:dyDescent="0.35">
      <c r="B33" s="142" t="str">
        <f>'Rúbrica (Presentación)'!A9</f>
        <v>Plan de Gestión de riesgos</v>
      </c>
      <c r="C33" s="143"/>
      <c r="D33" s="143"/>
      <c r="E33" s="143"/>
      <c r="F33" s="144"/>
      <c r="G33" s="49">
        <v>5</v>
      </c>
      <c r="H33" s="69">
        <f>'Rúbrica (Presentación)'!J9</f>
        <v>0.05</v>
      </c>
      <c r="I33" s="70">
        <f t="shared" si="4"/>
        <v>0.25</v>
      </c>
      <c r="J33" s="50"/>
      <c r="K33" s="71">
        <f>'Rúbrica (Presentación)'!K9</f>
        <v>2</v>
      </c>
      <c r="L33" s="72" t="str">
        <f t="shared" si="3"/>
        <v>SUPERADOS</v>
      </c>
    </row>
    <row r="34" spans="2:12" x14ac:dyDescent="0.35">
      <c r="B34" s="145" t="str">
        <f>'Rúbrica (Presentación)'!A10</f>
        <v>Calidad Técnica de la presentación</v>
      </c>
      <c r="C34" s="146"/>
      <c r="D34" s="146"/>
      <c r="E34" s="146"/>
      <c r="F34" s="147"/>
      <c r="G34" s="49">
        <v>3</v>
      </c>
      <c r="H34" s="69">
        <f>'Rúbrica (Presentación)'!J10</f>
        <v>0.05</v>
      </c>
      <c r="I34" s="70">
        <f t="shared" si="4"/>
        <v>0.15000000000000002</v>
      </c>
      <c r="J34" s="50"/>
      <c r="K34" s="71">
        <f>'Rúbrica (Presentación)'!K10</f>
        <v>0</v>
      </c>
      <c r="L34" s="72" t="str">
        <f t="shared" si="3"/>
        <v>SUPERADOS</v>
      </c>
    </row>
    <row r="35" spans="2:12" x14ac:dyDescent="0.35">
      <c r="B35" s="145" t="str">
        <f>'Rúbrica (Presentación)'!A11</f>
        <v>Claridad de exposición</v>
      </c>
      <c r="C35" s="146"/>
      <c r="D35" s="146"/>
      <c r="E35" s="146"/>
      <c r="F35" s="147"/>
      <c r="G35" s="49">
        <v>4</v>
      </c>
      <c r="H35" s="69">
        <f>'Rúbrica (Presentación)'!J11</f>
        <v>0.05</v>
      </c>
      <c r="I35" s="70">
        <f t="shared" si="4"/>
        <v>0.2</v>
      </c>
      <c r="J35" s="50"/>
      <c r="K35" s="71">
        <f>'Rúbrica (Presentación)'!K11</f>
        <v>0</v>
      </c>
      <c r="L35" s="72" t="str">
        <f t="shared" si="3"/>
        <v>SUPERADOS</v>
      </c>
    </row>
    <row r="36" spans="2:12" x14ac:dyDescent="0.35">
      <c r="B36" s="145" t="str">
        <f>'Rúbrica (Presentación)'!A12</f>
        <v>Calidad de las transparencias</v>
      </c>
      <c r="C36" s="146"/>
      <c r="D36" s="146"/>
      <c r="E36" s="146"/>
      <c r="F36" s="147"/>
      <c r="G36" s="49">
        <v>4</v>
      </c>
      <c r="H36" s="69">
        <f>'Rúbrica (Presentación)'!J12</f>
        <v>0.05</v>
      </c>
      <c r="I36" s="70">
        <f t="shared" si="4"/>
        <v>0.2</v>
      </c>
      <c r="J36" s="50"/>
      <c r="K36" s="71">
        <f>'Rúbrica (Presentación)'!K12</f>
        <v>0</v>
      </c>
      <c r="L36" s="72" t="str">
        <f t="shared" si="3"/>
        <v>SUPERADOS</v>
      </c>
    </row>
    <row r="37" spans="2:12" x14ac:dyDescent="0.35">
      <c r="B37" s="145" t="str">
        <f>'Rúbrica (Presentación)'!A13</f>
        <v>Respuesta a las preguntas planteadas</v>
      </c>
      <c r="C37" s="146"/>
      <c r="D37" s="146"/>
      <c r="E37" s="146"/>
      <c r="F37" s="147"/>
      <c r="G37" s="49">
        <v>4</v>
      </c>
      <c r="H37" s="69">
        <f>'Rúbrica (Presentación)'!J13</f>
        <v>0.05</v>
      </c>
      <c r="I37" s="70">
        <f t="shared" si="4"/>
        <v>0.2</v>
      </c>
      <c r="J37" s="50"/>
      <c r="K37" s="71">
        <f>'Rúbrica (Presentación)'!K13</f>
        <v>2</v>
      </c>
      <c r="L37" s="72" t="str">
        <f t="shared" si="3"/>
        <v>SUPERADOS</v>
      </c>
    </row>
    <row r="38" spans="2:12" ht="13.15" x14ac:dyDescent="0.4">
      <c r="F38" s="73" t="s">
        <v>149</v>
      </c>
      <c r="G38" s="74">
        <f>SUM(I26:I37)*2</f>
        <v>8.5000000000000018</v>
      </c>
      <c r="H38" s="75">
        <f>SUM(H26:H37)</f>
        <v>1.0000000000000002</v>
      </c>
    </row>
    <row r="39" spans="2:12" ht="13.15" x14ac:dyDescent="0.4">
      <c r="F39" s="73"/>
    </row>
    <row r="40" spans="2:12" ht="13.15" x14ac:dyDescent="0.4">
      <c r="B40" s="133" t="s">
        <v>150</v>
      </c>
      <c r="C40" s="138"/>
      <c r="D40" s="138"/>
      <c r="E40" s="138"/>
      <c r="F40" s="138"/>
      <c r="G40" s="134"/>
      <c r="H40" s="66" t="s">
        <v>147</v>
      </c>
      <c r="I40" s="67">
        <v>0.25</v>
      </c>
      <c r="J40" s="68" t="s">
        <v>148</v>
      </c>
      <c r="K40" s="66" t="s">
        <v>120</v>
      </c>
      <c r="L40" s="66" t="s">
        <v>152</v>
      </c>
    </row>
    <row r="41" spans="2:12" x14ac:dyDescent="0.35">
      <c r="B41" s="139" t="str">
        <f>'Rúbrica (Posterior)'!A2</f>
        <v>Guía de las transparencias</v>
      </c>
      <c r="C41" s="140"/>
      <c r="D41" s="140"/>
      <c r="E41" s="140"/>
      <c r="F41" s="141"/>
      <c r="G41" s="49">
        <v>5</v>
      </c>
      <c r="H41" s="69">
        <f>IF($G$5=4,'Rúbrica (Posterior)'!K2,
 IF($G$5=3,'Rúbrica (Posterior)'!O2,
 IF($G$5=2,'Rúbrica (Posterior)'!S2,
 IF($G$5=1,'Rúbrica (Posterior)'!W2,
  'Rúbrica (Posterior)'!K2)
)))</f>
        <v>0.12</v>
      </c>
      <c r="I41" s="70">
        <f t="shared" ref="I41:I49" si="5">G41*H41</f>
        <v>0.6</v>
      </c>
      <c r="J41" s="50"/>
      <c r="K41" s="71">
        <f>IF($G$5=4,'Rúbrica (Posterior)'!L2,
 IF($G$5=3,'Rúbrica (Posterior)'!P2,
 IF($G$5=2,'Rúbrica (Posterior)'!T2,
 IF($G$5=1,'Rúbrica (Posterior)'!X2,
  'Rúbrica (Posterior)'!L2)
)))</f>
        <v>0</v>
      </c>
      <c r="L41" s="72" t="str">
        <f t="shared" ref="L41:L49" si="6">IF(G41&gt;=K41,"SUPERADOS","NO SUPERADOS")</f>
        <v>SUPERADOS</v>
      </c>
    </row>
    <row r="42" spans="2:12" x14ac:dyDescent="0.35">
      <c r="B42" s="139" t="str">
        <f>'Rúbrica (Posterior)'!A3</f>
        <v>Revisión general del trabajo</v>
      </c>
      <c r="C42" s="140"/>
      <c r="D42" s="140"/>
      <c r="E42" s="140"/>
      <c r="F42" s="141"/>
      <c r="G42" s="49">
        <v>3</v>
      </c>
      <c r="H42" s="69">
        <f>IF($G$5=4,'Rúbrica (Posterior)'!K3,
 IF($G$5=3,'Rúbrica (Posterior)'!O3,
 IF($G$5=2,'Rúbrica (Posterior)'!S3,
 IF($G$5=1,'Rúbrica (Posterior)'!W3,
  'Rúbrica (Posterior)'!K3)
)))</f>
        <v>0.15</v>
      </c>
      <c r="I42" s="70">
        <f t="shared" si="5"/>
        <v>0.44999999999999996</v>
      </c>
      <c r="J42" s="50"/>
      <c r="K42" s="71">
        <f>IF($G$5=4,'Rúbrica (Posterior)'!L3,
 IF($G$5=3,'Rúbrica (Posterior)'!P3,
 IF($G$5=2,'Rúbrica (Posterior)'!T3,
 IF($G$5=1,'Rúbrica (Posterior)'!X3,
  'Rúbrica (Posterior)'!L3)
)))</f>
        <v>2</v>
      </c>
      <c r="L42" s="72" t="str">
        <f t="shared" si="6"/>
        <v>SUPERADOS</v>
      </c>
    </row>
    <row r="43" spans="2:12" x14ac:dyDescent="0.35">
      <c r="B43" s="139" t="str">
        <f>'Rúbrica (Posterior)'!A4</f>
        <v>Estudio de alternativas</v>
      </c>
      <c r="C43" s="140"/>
      <c r="D43" s="140"/>
      <c r="E43" s="140"/>
      <c r="F43" s="141"/>
      <c r="G43" s="49">
        <v>5</v>
      </c>
      <c r="H43" s="69">
        <f>IF($G$5=4,'Rúbrica (Posterior)'!K4,
 IF($G$5=3,'Rúbrica (Posterior)'!O4,
 IF($G$5=2,'Rúbrica (Posterior)'!S4,
 IF($G$5=1,'Rúbrica (Posterior)'!W4,
  'Rúbrica (Posterior)'!K4)
)))</f>
        <v>0.12</v>
      </c>
      <c r="I43" s="70">
        <f t="shared" si="5"/>
        <v>0.6</v>
      </c>
      <c r="J43" s="50"/>
      <c r="K43" s="71">
        <f>IF($G$5=4,'Rúbrica (Posterior)'!L4,
 IF($G$5=3,'Rúbrica (Posterior)'!P4,
 IF($G$5=2,'Rúbrica (Posterior)'!T4,
 IF($G$5=1,'Rúbrica (Posterior)'!X4,
  'Rúbrica (Posterior)'!L4)
)))</f>
        <v>2</v>
      </c>
      <c r="L43" s="72" t="str">
        <f t="shared" si="6"/>
        <v>SUPERADOS</v>
      </c>
    </row>
    <row r="44" spans="2:12" x14ac:dyDescent="0.35">
      <c r="B44" s="139" t="str">
        <f>'Rúbrica (Posterior)'!A5</f>
        <v>Plan de Gestión de la Integración</v>
      </c>
      <c r="C44" s="140"/>
      <c r="D44" s="140"/>
      <c r="E44" s="140"/>
      <c r="F44" s="141"/>
      <c r="G44" s="49">
        <v>4</v>
      </c>
      <c r="H44" s="69">
        <f>IF($G$5=4,'Rúbrica (Posterior)'!K5,
 IF($G$5=3,'Rúbrica (Posterior)'!O5,
 IF($G$5=2,'Rúbrica (Posterior)'!S5,
 IF($G$5=1,'Rúbrica (Posterior)'!W5,
  'Rúbrica (Posterior)'!K5)
)))</f>
        <v>0.04</v>
      </c>
      <c r="I44" s="70">
        <f t="shared" si="5"/>
        <v>0.16</v>
      </c>
      <c r="J44" s="50"/>
      <c r="K44" s="71">
        <f>IF($G$5=4,'Rúbrica (Posterior)'!L5,
 IF($G$5=3,'Rúbrica (Posterior)'!P5,
 IF($G$5=2,'Rúbrica (Posterior)'!T5,
 IF($G$5=1,'Rúbrica (Posterior)'!X5,
  'Rúbrica (Posterior)'!L5)
)))</f>
        <v>2</v>
      </c>
      <c r="L44" s="72" t="str">
        <f t="shared" si="6"/>
        <v>SUPERADOS</v>
      </c>
    </row>
    <row r="45" spans="2:12" x14ac:dyDescent="0.35">
      <c r="B45" s="139" t="str">
        <f>'Rúbrica (Posterior)'!A6</f>
        <v>Plan de Gestión del Alcance</v>
      </c>
      <c r="C45" s="140"/>
      <c r="D45" s="140"/>
      <c r="E45" s="140"/>
      <c r="F45" s="141"/>
      <c r="G45" s="49">
        <v>4</v>
      </c>
      <c r="H45" s="69">
        <f>IF($G$5=4,'Rúbrica (Posterior)'!K6,
 IF($G$5=3,'Rúbrica (Posterior)'!O6,
 IF($G$5=2,'Rúbrica (Posterior)'!S6,
 IF($G$5=1,'Rúbrica (Posterior)'!W6,
  'Rúbrica (Posterior)'!K6)
)))</f>
        <v>0.04</v>
      </c>
      <c r="I45" s="70">
        <f t="shared" si="5"/>
        <v>0.16</v>
      </c>
      <c r="J45" s="50"/>
      <c r="K45" s="71">
        <f>IF($G$5=4,'Rúbrica (Posterior)'!L6,
 IF($G$5=3,'Rúbrica (Posterior)'!P6,
 IF($G$5=2,'Rúbrica (Posterior)'!T6,
 IF($G$5=1,'Rúbrica (Posterior)'!X6,
  'Rúbrica (Posterior)'!L6)
)))</f>
        <v>2</v>
      </c>
      <c r="L45" s="72" t="str">
        <f t="shared" si="6"/>
        <v>SUPERADOS</v>
      </c>
    </row>
    <row r="46" spans="2:12" x14ac:dyDescent="0.35">
      <c r="B46" s="139" t="str">
        <f>'Rúbrica (Posterior)'!A7</f>
        <v>Plan de Gestión de plazos</v>
      </c>
      <c r="C46" s="140"/>
      <c r="D46" s="140"/>
      <c r="E46" s="140"/>
      <c r="F46" s="141"/>
      <c r="G46" s="49">
        <v>3</v>
      </c>
      <c r="H46" s="69">
        <f>IF($G$5=4,'Rúbrica (Posterior)'!K7,
 IF($G$5=3,'Rúbrica (Posterior)'!O7,
 IF($G$5=2,'Rúbrica (Posterior)'!S7,
 IF($G$5=1,'Rúbrica (Posterior)'!W7,
  'Rúbrica (Posterior)'!K7)
)))</f>
        <v>0.04</v>
      </c>
      <c r="I46" s="70">
        <f t="shared" si="5"/>
        <v>0.12</v>
      </c>
      <c r="J46" s="50"/>
      <c r="K46" s="71">
        <f>IF($G$5=4,'Rúbrica (Posterior)'!L7,
 IF($G$5=3,'Rúbrica (Posterior)'!P7,
 IF($G$5=2,'Rúbrica (Posterior)'!T7,
 IF($G$5=1,'Rúbrica (Posterior)'!X7,
  'Rúbrica (Posterior)'!L7)
)))</f>
        <v>2</v>
      </c>
      <c r="L46" s="72" t="str">
        <f t="shared" si="6"/>
        <v>SUPERADOS</v>
      </c>
    </row>
    <row r="47" spans="2:12" x14ac:dyDescent="0.35">
      <c r="B47" s="139" t="str">
        <f>'Rúbrica (Posterior)'!A8</f>
        <v>Plan Gestión de costes</v>
      </c>
      <c r="C47" s="140"/>
      <c r="D47" s="140"/>
      <c r="E47" s="140"/>
      <c r="F47" s="141"/>
      <c r="G47" s="49">
        <v>5</v>
      </c>
      <c r="H47" s="69">
        <f>IF($G$5=4,'Rúbrica (Posterior)'!K8,
 IF($G$5=3,'Rúbrica (Posterior)'!O8,
 IF($G$5=2,'Rúbrica (Posterior)'!S8,
 IF($G$5=1,'Rúbrica (Posterior)'!W8,
  'Rúbrica (Posterior)'!K8)
)))</f>
        <v>0.04</v>
      </c>
      <c r="I47" s="70">
        <f t="shared" si="5"/>
        <v>0.2</v>
      </c>
      <c r="J47" s="50"/>
      <c r="K47" s="71">
        <f>IF($G$5=4,'Rúbrica (Posterior)'!L8,
 IF($G$5=3,'Rúbrica (Posterior)'!P8,
 IF($G$5=2,'Rúbrica (Posterior)'!T8,
 IF($G$5=1,'Rúbrica (Posterior)'!X8,
  'Rúbrica (Posterior)'!L8)
)))</f>
        <v>2</v>
      </c>
      <c r="L47" s="72" t="str">
        <f t="shared" si="6"/>
        <v>SUPERADOS</v>
      </c>
    </row>
    <row r="48" spans="2:12" x14ac:dyDescent="0.35">
      <c r="B48" s="139" t="str">
        <f>'Rúbrica (Posterior)'!A9</f>
        <v>Plan Gestión de calidad</v>
      </c>
      <c r="C48" s="140"/>
      <c r="D48" s="140"/>
      <c r="E48" s="140"/>
      <c r="F48" s="141"/>
      <c r="G48" s="49">
        <v>3</v>
      </c>
      <c r="H48" s="69">
        <f>IF($G$5=4,'Rúbrica (Posterior)'!K9,
 IF($G$5=3,'Rúbrica (Posterior)'!O9,
 IF($G$5=2,'Rúbrica (Posterior)'!S9,
 IF($G$5=1,'Rúbrica (Posterior)'!W9,
  'Rúbrica (Posterior)'!K9)
)))</f>
        <v>0.04</v>
      </c>
      <c r="I48" s="70">
        <f t="shared" si="5"/>
        <v>0.12</v>
      </c>
      <c r="J48" s="50"/>
      <c r="K48" s="71">
        <f>IF($G$5=4,'Rúbrica (Posterior)'!L9,
 IF($G$5=3,'Rúbrica (Posterior)'!P9,
 IF($G$5=2,'Rúbrica (Posterior)'!T9,
 IF($G$5=1,'Rúbrica (Posterior)'!X9,
  'Rúbrica (Posterior)'!L9)
)))</f>
        <v>2</v>
      </c>
      <c r="L48" s="72" t="str">
        <f t="shared" si="6"/>
        <v>SUPERADOS</v>
      </c>
    </row>
    <row r="49" spans="2:12" x14ac:dyDescent="0.35">
      <c r="B49" s="139" t="str">
        <f>'Rúbrica (Posterior)'!A10</f>
        <v>Plan de Gestión de recursos humanos del proyecto</v>
      </c>
      <c r="C49" s="140"/>
      <c r="D49" s="140"/>
      <c r="E49" s="140"/>
      <c r="F49" s="141"/>
      <c r="G49" s="49">
        <v>2</v>
      </c>
      <c r="H49" s="69">
        <f>IF($G$5=4,'Rúbrica (Posterior)'!K10,
 IF($G$5=3,'Rúbrica (Posterior)'!O10,
 IF($G$5=2,'Rúbrica (Posterior)'!S10,
 IF($G$5=1,'Rúbrica (Posterior)'!W10,
  'Rúbrica (Posterior)'!K10)
)))</f>
        <v>0.04</v>
      </c>
      <c r="I49" s="70">
        <f t="shared" si="5"/>
        <v>0.08</v>
      </c>
      <c r="J49" s="50"/>
      <c r="K49" s="71">
        <f>IF($G$5=4,'Rúbrica (Posterior)'!L10,
 IF($G$5=3,'Rúbrica (Posterior)'!P10,
 IF($G$5=2,'Rúbrica (Posterior)'!T10,
 IF($G$5=1,'Rúbrica (Posterior)'!X10,
  'Rúbrica (Posterior)'!L10)
)))</f>
        <v>2</v>
      </c>
      <c r="L49" s="72" t="str">
        <f t="shared" si="6"/>
        <v>SUPERADOS</v>
      </c>
    </row>
    <row r="50" spans="2:12" x14ac:dyDescent="0.35">
      <c r="B50" s="139" t="str">
        <f>'Rúbrica (Posterior)'!A11</f>
        <v>Plan de Gestión de adquisiciones</v>
      </c>
      <c r="C50" s="140"/>
      <c r="D50" s="140"/>
      <c r="E50" s="140"/>
      <c r="F50" s="141"/>
      <c r="G50" s="49">
        <v>5</v>
      </c>
      <c r="H50" s="69">
        <f>IF($G$5=4,'Rúbrica (Posterior)'!K11,
 IF($G$5=3,'Rúbrica (Posterior)'!O11,
 IF($G$5=2,'Rúbrica (Posterior)'!S11,
 IF($G$5=1,'Rúbrica (Posterior)'!W11,
  'Rúbrica (Posterior)'!K11)
)))</f>
        <v>0.04</v>
      </c>
      <c r="I50" s="70">
        <f t="shared" ref="I50:I53" si="7">G50*H50</f>
        <v>0.2</v>
      </c>
      <c r="J50" s="50"/>
      <c r="K50" s="71">
        <f>IF($G$5=4,'Rúbrica (Posterior)'!L11,
 IF($G$5=3,'Rúbrica (Posterior)'!P11,
 IF($G$5=2,'Rúbrica (Posterior)'!T11,
 IF($G$5=1,'Rúbrica (Posterior)'!X11,
  'Rúbrica (Posterior)'!L11)
)))</f>
        <v>2</v>
      </c>
      <c r="L50" s="72" t="str">
        <f t="shared" ref="L50:L53" si="8">IF(G50&gt;=K50,"SUPERADOS","NO SUPERADOS")</f>
        <v>SUPERADOS</v>
      </c>
    </row>
    <row r="51" spans="2:12" x14ac:dyDescent="0.35">
      <c r="B51" s="139" t="str">
        <f>'Rúbrica (Posterior)'!A12</f>
        <v>Plan de seguridad</v>
      </c>
      <c r="C51" s="140"/>
      <c r="D51" s="140"/>
      <c r="E51" s="140"/>
      <c r="F51" s="141"/>
      <c r="G51" s="49">
        <v>4</v>
      </c>
      <c r="H51" s="69">
        <f>IF($G$5=4,'Rúbrica (Posterior)'!K12,
 IF($G$5=3,'Rúbrica (Posterior)'!O12,
 IF($G$5=2,'Rúbrica (Posterior)'!S12,
 IF($G$5=1,'Rúbrica (Posterior)'!W12,
  'Rúbrica (Posterior)'!K12)
)))</f>
        <v>0.05</v>
      </c>
      <c r="I51" s="70">
        <f t="shared" si="7"/>
        <v>0.2</v>
      </c>
      <c r="J51" s="50"/>
      <c r="K51" s="71">
        <f>IF($G$5=4,'Rúbrica (Posterior)'!L12,
 IF($G$5=3,'Rúbrica (Posterior)'!P12,
 IF($G$5=2,'Rúbrica (Posterior)'!T12,
 IF($G$5=1,'Rúbrica (Posterior)'!X12,
  'Rúbrica (Posterior)'!L12)
)))</f>
        <v>1</v>
      </c>
      <c r="L51" s="72" t="str">
        <f t="shared" si="8"/>
        <v>SUPERADOS</v>
      </c>
    </row>
    <row r="52" spans="2:12" x14ac:dyDescent="0.35">
      <c r="B52" s="139" t="str">
        <f>'Rúbrica (Posterior)'!A13</f>
        <v>Estudios con entidad propia</v>
      </c>
      <c r="C52" s="140"/>
      <c r="D52" s="140"/>
      <c r="E52" s="140"/>
      <c r="F52" s="141"/>
      <c r="G52" s="49">
        <v>5</v>
      </c>
      <c r="H52" s="69">
        <f>IF($G$5=4,'Rúbrica (Posterior)'!K13,
 IF($G$5=3,'Rúbrica (Posterior)'!O13,
 IF($G$5=2,'Rúbrica (Posterior)'!S13,
 IF($G$5=1,'Rúbrica (Posterior)'!W13,
  'Rúbrica (Posterior)'!K13)
)))</f>
        <v>0.14000000000000001</v>
      </c>
      <c r="I52" s="70">
        <f t="shared" si="7"/>
        <v>0.70000000000000007</v>
      </c>
      <c r="J52" s="50"/>
      <c r="K52" s="71">
        <f>IF($G$5=4,'Rúbrica (Posterior)'!L13,
 IF($G$5=3,'Rúbrica (Posterior)'!P13,
 IF($G$5=2,'Rúbrica (Posterior)'!T13,
 IF($G$5=1,'Rúbrica (Posterior)'!X13,
  'Rúbrica (Posterior)'!L13)
)))</f>
        <v>2</v>
      </c>
      <c r="L52" s="72" t="str">
        <f t="shared" si="8"/>
        <v>SUPERADOS</v>
      </c>
    </row>
    <row r="53" spans="2:12" x14ac:dyDescent="0.35">
      <c r="B53" s="139" t="str">
        <f>'Rúbrica (Posterior)'!A14</f>
        <v>Otros aspectos relevantes</v>
      </c>
      <c r="C53" s="140"/>
      <c r="D53" s="140"/>
      <c r="E53" s="140"/>
      <c r="F53" s="141"/>
      <c r="G53" s="49">
        <v>3</v>
      </c>
      <c r="H53" s="69">
        <f>IF($G$5=4,'Rúbrica (Posterior)'!K14,
 IF($G$5=3,'Rúbrica (Posterior)'!O14,
 IF($G$5=2,'Rúbrica (Posterior)'!S14,
 IF($G$5=1,'Rúbrica (Posterior)'!W14,
  'Rúbrica (Posterior)'!K14)
)))</f>
        <v>0.14000000000000001</v>
      </c>
      <c r="I53" s="70">
        <f t="shared" si="7"/>
        <v>0.42000000000000004</v>
      </c>
      <c r="J53" s="50"/>
      <c r="K53" s="71">
        <f>IF($G$5=4,'Rúbrica (Posterior)'!L14,
 IF($G$5=3,'Rúbrica (Posterior)'!P14,
 IF($G$5=2,'Rúbrica (Posterior)'!T14,
 IF($G$5=1,'Rúbrica (Posterior)'!X14,
  'Rúbrica (Posterior)'!L14)
)))</f>
        <v>0</v>
      </c>
      <c r="L53" s="72" t="str">
        <f t="shared" si="8"/>
        <v>SUPERADOS</v>
      </c>
    </row>
    <row r="54" spans="2:12" ht="13.15" x14ac:dyDescent="0.4">
      <c r="F54" s="73" t="s">
        <v>149</v>
      </c>
      <c r="G54" s="74">
        <f>SUM(I41:I53)*2</f>
        <v>8.0200000000000014</v>
      </c>
      <c r="H54" s="75">
        <f>SUM(H41:H53)</f>
        <v>1.0000000000000002</v>
      </c>
    </row>
    <row r="55" spans="2:12" ht="13.15" x14ac:dyDescent="0.4">
      <c r="F55" s="73"/>
      <c r="K55" s="76" t="s">
        <v>154</v>
      </c>
      <c r="L55" s="77">
        <f>COUNTIF(L13:L53,"NO SUPERADOS")</f>
        <v>0</v>
      </c>
    </row>
    <row r="56" spans="2:12" ht="13.15" x14ac:dyDescent="0.4">
      <c r="F56" s="73"/>
    </row>
    <row r="57" spans="2:12" ht="13.15" x14ac:dyDescent="0.4">
      <c r="B57" s="133" t="s">
        <v>155</v>
      </c>
      <c r="C57" s="138"/>
      <c r="D57" s="138"/>
      <c r="E57" s="138"/>
      <c r="F57" s="138"/>
      <c r="G57" s="134"/>
      <c r="K57" s="133" t="s">
        <v>153</v>
      </c>
      <c r="L57" s="134"/>
    </row>
    <row r="58" spans="2:12" ht="22.5" x14ac:dyDescent="0.6">
      <c r="B58" s="135">
        <f>IF(K58="SUPERADOS",K61,MIN(4,K61))</f>
        <v>8.7550000000000008</v>
      </c>
      <c r="C58" s="135"/>
      <c r="D58" s="135"/>
      <c r="E58" s="135"/>
      <c r="F58" s="135"/>
      <c r="G58" s="135"/>
      <c r="I58" s="52" t="s">
        <v>210</v>
      </c>
      <c r="K58" s="136" t="str">
        <f>IF(L55&gt;0,"NO SUPERADOS","SUPERADOS")</f>
        <v>SUPERADOS</v>
      </c>
      <c r="L58" s="136"/>
    </row>
    <row r="60" spans="2:12" ht="13.15" x14ac:dyDescent="0.4">
      <c r="K60" s="133" t="s">
        <v>156</v>
      </c>
      <c r="L60" s="134"/>
    </row>
    <row r="61" spans="2:12" x14ac:dyDescent="0.35">
      <c r="K61" s="137">
        <f>G23*I12+G38*I25+G54*I40</f>
        <v>8.7550000000000008</v>
      </c>
      <c r="L61" s="137"/>
    </row>
  </sheetData>
  <sheetProtection algorithmName="SHA-512" hashValue="r+EdPSfWcMi2rcQl3b5j+qA33GzYxsQJIzLTfdjlZ1NTRtPfJNW3LBNjh+/WIluxlFUb7FAYt4IAPC4R9gVxBA==" saltValue="0OOj/m1gADr2i7q5aKL/UA==" spinCount="100000" sheet="1" objects="1" scenarios="1"/>
  <mergeCells count="50">
    <mergeCell ref="B16:F16"/>
    <mergeCell ref="B1:G1"/>
    <mergeCell ref="B4:C4"/>
    <mergeCell ref="D4:E4"/>
    <mergeCell ref="B5:C5"/>
    <mergeCell ref="D5:E5"/>
    <mergeCell ref="B7:G7"/>
    <mergeCell ref="B12:G12"/>
    <mergeCell ref="B13:F13"/>
    <mergeCell ref="B14:F14"/>
    <mergeCell ref="B15:F15"/>
    <mergeCell ref="B31:F31"/>
    <mergeCell ref="B17:F17"/>
    <mergeCell ref="B18:F18"/>
    <mergeCell ref="B19:F19"/>
    <mergeCell ref="B20:F20"/>
    <mergeCell ref="B22:F22"/>
    <mergeCell ref="B25:G25"/>
    <mergeCell ref="B26:F26"/>
    <mergeCell ref="B27:F27"/>
    <mergeCell ref="B28:F28"/>
    <mergeCell ref="B29:F29"/>
    <mergeCell ref="B30:F30"/>
    <mergeCell ref="B21:F21"/>
    <mergeCell ref="B45:F45"/>
    <mergeCell ref="B32:F32"/>
    <mergeCell ref="B33:F33"/>
    <mergeCell ref="B34:F34"/>
    <mergeCell ref="B35:F35"/>
    <mergeCell ref="B36:F36"/>
    <mergeCell ref="B37:F37"/>
    <mergeCell ref="B40:G40"/>
    <mergeCell ref="B41:F41"/>
    <mergeCell ref="B42:F42"/>
    <mergeCell ref="B43:F43"/>
    <mergeCell ref="B44:F44"/>
    <mergeCell ref="B46:F46"/>
    <mergeCell ref="B47:F47"/>
    <mergeCell ref="B48:F48"/>
    <mergeCell ref="B49:F49"/>
    <mergeCell ref="B53:F53"/>
    <mergeCell ref="B50:F50"/>
    <mergeCell ref="B51:F51"/>
    <mergeCell ref="B52:F52"/>
    <mergeCell ref="K57:L57"/>
    <mergeCell ref="B58:G58"/>
    <mergeCell ref="K58:L58"/>
    <mergeCell ref="K60:L60"/>
    <mergeCell ref="K61:L61"/>
    <mergeCell ref="B57:G57"/>
  </mergeCells>
  <conditionalFormatting sqref="G13:G22">
    <cfRule type="cellIs" dxfId="24" priority="28" operator="lessThan">
      <formula>1</formula>
    </cfRule>
  </conditionalFormatting>
  <conditionalFormatting sqref="G26:G37">
    <cfRule type="cellIs" dxfId="23" priority="2" operator="lessThan">
      <formula>1</formula>
    </cfRule>
  </conditionalFormatting>
  <conditionalFormatting sqref="G41:G53">
    <cfRule type="cellIs" dxfId="22" priority="1" operator="lessThan">
      <formula>1</formula>
    </cfRule>
  </conditionalFormatting>
  <conditionalFormatting sqref="K58:L58">
    <cfRule type="cellIs" dxfId="21" priority="18" operator="equal">
      <formula>"NO SUPERADOS"</formula>
    </cfRule>
  </conditionalFormatting>
  <conditionalFormatting sqref="L13:L22">
    <cfRule type="cellIs" dxfId="20" priority="21" operator="equal">
      <formula>"NO SUPERADOS"</formula>
    </cfRule>
  </conditionalFormatting>
  <conditionalFormatting sqref="L26:L37">
    <cfRule type="cellIs" dxfId="19" priority="14" operator="equal">
      <formula>"NO SUPERADOS"</formula>
    </cfRule>
  </conditionalFormatting>
  <conditionalFormatting sqref="L41:L53">
    <cfRule type="cellIs" dxfId="18" priority="3" operator="equal">
      <formula>"NO SUPERADOS"</formula>
    </cfRule>
  </conditionalFormatting>
  <dataValidations count="1">
    <dataValidation type="list" allowBlank="1" showInputMessage="1" showErrorMessage="1" sqref="G13:G22 G26:G37 G41:G53" xr:uid="{00000000-0002-0000-0100-000000000000}">
      <formula1>$B$9:$G$9</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L33"/>
  <sheetViews>
    <sheetView topLeftCell="A5" workbookViewId="0">
      <selection activeCell="G20" sqref="G20"/>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0">
        <v>45412</v>
      </c>
      <c r="E3" s="180"/>
    </row>
    <row r="4" spans="2:12" ht="13.15" x14ac:dyDescent="0.4">
      <c r="B4" s="179" t="s">
        <v>257</v>
      </c>
      <c r="C4" s="179"/>
      <c r="D4" s="181" t="str">
        <f>Autoevaluación!D5</f>
        <v>DPPI24_E11</v>
      </c>
      <c r="E4" s="181"/>
      <c r="G4" s="8" t="s">
        <v>158</v>
      </c>
    </row>
    <row r="5" spans="2:12" ht="13.15" x14ac:dyDescent="0.4">
      <c r="B5" s="179" t="s">
        <v>256</v>
      </c>
      <c r="C5" s="179"/>
      <c r="D5" s="182" t="s">
        <v>286</v>
      </c>
      <c r="E5" s="182"/>
      <c r="G5" s="9">
        <f>IFERROR(VLOOKUP(D5,Equipos!B3:C28,2),"?")</f>
        <v>3</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v>4</v>
      </c>
      <c r="H13" s="16">
        <f>'Rúbrica (Presentación)'!J2</f>
        <v>0.1</v>
      </c>
      <c r="I13" s="17">
        <f>G13*H13</f>
        <v>0.4</v>
      </c>
      <c r="J13" s="3"/>
      <c r="K13" s="18">
        <f>'Rúbrica (Presentación)'!K2</f>
        <v>2</v>
      </c>
      <c r="L13" s="19" t="str">
        <f>IF(G13&gt;=K13,"SUPERADOS","NO SUPERADOS")</f>
        <v>SUPERADOS</v>
      </c>
    </row>
    <row r="14" spans="2:12" x14ac:dyDescent="0.35">
      <c r="B14" s="167" t="str">
        <f>'Rúbrica (Presentación)'!A3</f>
        <v>Estructura del equipo (OBS)</v>
      </c>
      <c r="C14" s="168"/>
      <c r="D14" s="168"/>
      <c r="E14" s="168"/>
      <c r="F14" s="169"/>
      <c r="G14" s="2">
        <v>4</v>
      </c>
      <c r="H14" s="16">
        <f>'Rúbrica (Presentación)'!J3</f>
        <v>0.1</v>
      </c>
      <c r="I14" s="17">
        <f>G14*H14</f>
        <v>0.4</v>
      </c>
      <c r="J14" s="3"/>
      <c r="K14" s="18">
        <f>'Rúbrica (Presentación)'!K3</f>
        <v>1</v>
      </c>
      <c r="L14" s="19" t="str">
        <f>IF(G14&gt;=K14,"SUPERADOS","NO SUPERADOS")</f>
        <v>SUPERADOS</v>
      </c>
    </row>
    <row r="15" spans="2:12" x14ac:dyDescent="0.35">
      <c r="B15" s="167" t="str">
        <f>'Rúbrica (Presentación)'!A4</f>
        <v>Productos (PBS)</v>
      </c>
      <c r="C15" s="168"/>
      <c r="D15" s="168"/>
      <c r="E15" s="168"/>
      <c r="F15" s="169"/>
      <c r="G15" s="2">
        <v>4</v>
      </c>
      <c r="H15" s="16">
        <f>'Rúbrica (Presentación)'!J4</f>
        <v>0.1</v>
      </c>
      <c r="I15" s="17">
        <f>G15*H15</f>
        <v>0.4</v>
      </c>
      <c r="J15" s="3"/>
      <c r="K15" s="18">
        <f>'Rúbrica (Presentación)'!K4</f>
        <v>1</v>
      </c>
      <c r="L15" s="19" t="str">
        <f>IF(G15&gt;=K15,"SUPERADOS","NO SUPERADOS")</f>
        <v>SUPERADOS</v>
      </c>
    </row>
    <row r="16" spans="2:12" x14ac:dyDescent="0.35">
      <c r="B16" s="167" t="str">
        <f>'Rúbrica (Presentación)'!A5</f>
        <v>Trazabilidad de las estimaciones/ WBS/ Presupuesto</v>
      </c>
      <c r="C16" s="168"/>
      <c r="D16" s="168"/>
      <c r="E16" s="168"/>
      <c r="F16" s="169"/>
      <c r="G16" s="2">
        <v>3</v>
      </c>
      <c r="H16" s="16">
        <f>'Rúbrica (Presentación)'!J5</f>
        <v>0.15</v>
      </c>
      <c r="I16" s="17">
        <f t="shared" ref="I16:I17" si="0">G16*H16</f>
        <v>0.44999999999999996</v>
      </c>
      <c r="J16" s="3"/>
      <c r="K16" s="18">
        <f>'Rúbrica (Presentación)'!K5</f>
        <v>1</v>
      </c>
      <c r="L16" s="19" t="str">
        <f t="shared" ref="L16:L24" si="1">IF(G16&gt;=K16,"SUPERADOS","NO SUPERADOS")</f>
        <v>SUPERADOS</v>
      </c>
    </row>
    <row r="17" spans="2:12" x14ac:dyDescent="0.35">
      <c r="B17" s="183" t="str">
        <f>'Rúbrica (Presentación)'!A6&amp;" ("&amp;G5&amp;" Módulos mínimo)"</f>
        <v>Estimación de Esfuerzos (3 Módulos mínimo)</v>
      </c>
      <c r="C17" s="184"/>
      <c r="D17" s="184"/>
      <c r="E17" s="184"/>
      <c r="F17" s="185"/>
      <c r="G17" s="2">
        <v>4</v>
      </c>
      <c r="H17" s="16">
        <f>'Rúbrica (Presentación)'!J6</f>
        <v>0.1</v>
      </c>
      <c r="I17" s="17">
        <f t="shared" si="0"/>
        <v>0.4</v>
      </c>
      <c r="J17" s="3"/>
      <c r="K17" s="18">
        <f>'Rúbrica (Presentación)'!K6</f>
        <v>3</v>
      </c>
      <c r="L17" s="19" t="str">
        <f t="shared" si="1"/>
        <v>SUPERADOS</v>
      </c>
    </row>
    <row r="18" spans="2:12" x14ac:dyDescent="0.35">
      <c r="B18" s="167" t="str">
        <f>'Rúbrica (Presentación)'!A7</f>
        <v>Presupuesto del Proyecto</v>
      </c>
      <c r="C18" s="168"/>
      <c r="D18" s="168"/>
      <c r="E18" s="168"/>
      <c r="F18" s="169"/>
      <c r="G18" s="2">
        <v>5</v>
      </c>
      <c r="H18" s="16">
        <f>'Rúbrica (Presentación)'!J7</f>
        <v>0.15</v>
      </c>
      <c r="I18" s="17">
        <f>G18*H18</f>
        <v>0.75</v>
      </c>
      <c r="J18" s="3"/>
      <c r="K18" s="18">
        <f>'Rúbrica (Presentación)'!K7</f>
        <v>2</v>
      </c>
      <c r="L18" s="19" t="str">
        <f t="shared" si="1"/>
        <v>SUPERADOS</v>
      </c>
    </row>
    <row r="19" spans="2:12" x14ac:dyDescent="0.35">
      <c r="B19" s="167" t="str">
        <f>'Rúbrica (Presentación)'!A8</f>
        <v>Plan de Gestión de las comunicaciones</v>
      </c>
      <c r="C19" s="168"/>
      <c r="D19" s="168"/>
      <c r="E19" s="168"/>
      <c r="F19" s="169"/>
      <c r="G19" s="2">
        <v>3</v>
      </c>
      <c r="H19" s="16">
        <f>'Rúbrica (Presentación)'!J8</f>
        <v>0.05</v>
      </c>
      <c r="I19" s="17">
        <f t="shared" ref="I19:I24" si="2">G19*H19</f>
        <v>0.15000000000000002</v>
      </c>
      <c r="J19" s="3"/>
      <c r="K19" s="71">
        <f>IF($G$5=1,0,'Rúbrica (Presentación)'!K8)</f>
        <v>2</v>
      </c>
      <c r="L19" s="19" t="str">
        <f t="shared" si="1"/>
        <v>SUPERADOS</v>
      </c>
    </row>
    <row r="20" spans="2:12" x14ac:dyDescent="0.35">
      <c r="B20" s="167" t="str">
        <f>'Rúbrica (Presentación)'!A9</f>
        <v>Plan de Gestión de riesgos</v>
      </c>
      <c r="C20" s="168"/>
      <c r="D20" s="168"/>
      <c r="E20" s="168"/>
      <c r="F20" s="169"/>
      <c r="G20" s="2">
        <v>4</v>
      </c>
      <c r="H20" s="16">
        <f>'Rúbrica (Presentación)'!J9</f>
        <v>0.05</v>
      </c>
      <c r="I20" s="17">
        <f t="shared" si="2"/>
        <v>0.2</v>
      </c>
      <c r="J20" s="3"/>
      <c r="K20" s="18">
        <f>'Rúbrica (Presentación)'!K9</f>
        <v>2</v>
      </c>
      <c r="L20" s="19" t="str">
        <f t="shared" si="1"/>
        <v>SUPERADOS</v>
      </c>
    </row>
    <row r="21" spans="2:12" x14ac:dyDescent="0.35">
      <c r="B21" s="167" t="str">
        <f>'Rúbrica (Presentación)'!A10</f>
        <v>Calidad Técnica de la presentación</v>
      </c>
      <c r="C21" s="168"/>
      <c r="D21" s="168"/>
      <c r="E21" s="168"/>
      <c r="F21" s="169"/>
      <c r="G21" s="2">
        <v>4</v>
      </c>
      <c r="H21" s="16">
        <f>'Rúbrica (Presentación)'!J10</f>
        <v>0.05</v>
      </c>
      <c r="I21" s="17">
        <f t="shared" si="2"/>
        <v>0.2</v>
      </c>
      <c r="J21" s="3"/>
      <c r="K21" s="18">
        <f>'Rúbrica (Presentación)'!K10</f>
        <v>0</v>
      </c>
      <c r="L21" s="19" t="str">
        <f t="shared" si="1"/>
        <v>SUPERADOS</v>
      </c>
    </row>
    <row r="22" spans="2:12" x14ac:dyDescent="0.35">
      <c r="B22" s="167" t="str">
        <f>'Rúbrica (Presentación)'!A11</f>
        <v>Claridad de exposición</v>
      </c>
      <c r="C22" s="168"/>
      <c r="D22" s="168"/>
      <c r="E22" s="168"/>
      <c r="F22" s="169"/>
      <c r="G22" s="2">
        <v>4</v>
      </c>
      <c r="H22" s="16">
        <f>'Rúbrica (Presentación)'!J11</f>
        <v>0.05</v>
      </c>
      <c r="I22" s="17">
        <f t="shared" si="2"/>
        <v>0.2</v>
      </c>
      <c r="J22" s="3"/>
      <c r="K22" s="18">
        <f>'Rúbrica (Presentación)'!K11</f>
        <v>0</v>
      </c>
      <c r="L22" s="19" t="str">
        <f t="shared" si="1"/>
        <v>SUPERADOS</v>
      </c>
    </row>
    <row r="23" spans="2:12" x14ac:dyDescent="0.35">
      <c r="B23" s="167" t="str">
        <f>'Rúbrica (Presentación)'!A12</f>
        <v>Calidad de las transparencias</v>
      </c>
      <c r="C23" s="168"/>
      <c r="D23" s="168"/>
      <c r="E23" s="168"/>
      <c r="F23" s="169"/>
      <c r="G23" s="2">
        <v>5</v>
      </c>
      <c r="H23" s="16">
        <f>'Rúbrica (Presentación)'!J12</f>
        <v>0.05</v>
      </c>
      <c r="I23" s="17">
        <f t="shared" si="2"/>
        <v>0.25</v>
      </c>
      <c r="J23" s="3"/>
      <c r="K23" s="18">
        <f>'Rúbrica (Presentación)'!K12</f>
        <v>0</v>
      </c>
      <c r="L23" s="19" t="str">
        <f t="shared" si="1"/>
        <v>SUPERADOS</v>
      </c>
    </row>
    <row r="24" spans="2:12" x14ac:dyDescent="0.35">
      <c r="B24" s="167" t="str">
        <f>'Rúbrica (Presentación)'!A13</f>
        <v>Respuesta a las preguntas planteadas</v>
      </c>
      <c r="C24" s="168"/>
      <c r="D24" s="168"/>
      <c r="E24" s="168"/>
      <c r="F24" s="169"/>
      <c r="G24" s="2">
        <v>5</v>
      </c>
      <c r="H24" s="16">
        <f>'Rúbrica (Presentación)'!J13</f>
        <v>0.05</v>
      </c>
      <c r="I24" s="17">
        <f t="shared" si="2"/>
        <v>0.25</v>
      </c>
      <c r="J24" s="3"/>
      <c r="K24" s="18">
        <f>'Rúbrica (Presentación)'!K13</f>
        <v>2</v>
      </c>
      <c r="L24" s="19" t="str">
        <f t="shared" si="1"/>
        <v>SUPERADOS</v>
      </c>
    </row>
    <row r="25" spans="2:12" ht="13.15" x14ac:dyDescent="0.4">
      <c r="F25" s="4" t="s">
        <v>149</v>
      </c>
      <c r="G25" s="20">
        <f>SUM(I13:I24)*2</f>
        <v>8.1000000000000014</v>
      </c>
      <c r="H25" s="21">
        <f>SUM(H13:H24)</f>
        <v>1.0000000000000002</v>
      </c>
    </row>
    <row r="26" spans="2:12" ht="13.15" x14ac:dyDescent="0.4">
      <c r="F26" s="4"/>
    </row>
    <row r="27" spans="2:12" ht="13.15" x14ac:dyDescent="0.4">
      <c r="F27" s="4"/>
      <c r="K27" s="22" t="s">
        <v>154</v>
      </c>
      <c r="L27" s="23">
        <f>COUNTIF(L12:L26,"NO SUPERADOS")</f>
        <v>0</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4.0500000000000007</v>
      </c>
      <c r="C30" s="173"/>
      <c r="D30" s="173"/>
      <c r="E30" s="173"/>
      <c r="F30" s="173"/>
      <c r="G30" s="173"/>
      <c r="J30" s="24"/>
      <c r="K30" s="174" t="str">
        <f>IF(L27&gt;0,"NO SUPERADOS","SUPERADOS")</f>
        <v>SUPERADOS</v>
      </c>
      <c r="L30" s="174"/>
    </row>
    <row r="32" spans="2:12" ht="13.15" x14ac:dyDescent="0.4">
      <c r="K32" s="170" t="s">
        <v>156</v>
      </c>
      <c r="L32" s="172"/>
    </row>
    <row r="33" spans="11:12" x14ac:dyDescent="0.35">
      <c r="K33" s="166">
        <f>G25*I12</f>
        <v>4.0500000000000007</v>
      </c>
      <c r="L33" s="166"/>
    </row>
  </sheetData>
  <sheetProtection algorithmName="SHA-512" hashValue="2yHwR8fHa9HimNabiDTVkotQj48shjRJ+FmIx69I6eWHqQICCDmwAJK2e80p5M9F2JTJhyiVd5PTlWPDCwo+XA==" saltValue="4EUjqWGekQtZ/OzV8zYqgQ==" spinCount="100000" sheet="1" objects="1" scenarios="1"/>
  <mergeCells count="27">
    <mergeCell ref="B18:F18"/>
    <mergeCell ref="B12:G12"/>
    <mergeCell ref="B7:G7"/>
    <mergeCell ref="B1:G1"/>
    <mergeCell ref="B3:C3"/>
    <mergeCell ref="D3:E3"/>
    <mergeCell ref="B4:C4"/>
    <mergeCell ref="D4:E4"/>
    <mergeCell ref="B5:C5"/>
    <mergeCell ref="D5:E5"/>
    <mergeCell ref="B13:F13"/>
    <mergeCell ref="B14:F14"/>
    <mergeCell ref="B15:F15"/>
    <mergeCell ref="B16:F16"/>
    <mergeCell ref="B17:F17"/>
    <mergeCell ref="K33:L33"/>
    <mergeCell ref="B19:F19"/>
    <mergeCell ref="B20:F20"/>
    <mergeCell ref="B21:F21"/>
    <mergeCell ref="B22:F22"/>
    <mergeCell ref="B23:F23"/>
    <mergeCell ref="B24:F24"/>
    <mergeCell ref="B29:G29"/>
    <mergeCell ref="K29:L29"/>
    <mergeCell ref="B30:G30"/>
    <mergeCell ref="K30:L30"/>
    <mergeCell ref="K32:L32"/>
  </mergeCells>
  <conditionalFormatting sqref="G13:G24">
    <cfRule type="cellIs" dxfId="17" priority="2" operator="lessThan">
      <formula>1</formula>
    </cfRule>
  </conditionalFormatting>
  <conditionalFormatting sqref="K30:L30">
    <cfRule type="cellIs" dxfId="16" priority="5" operator="equal">
      <formula>"NO SUPERADOS"</formula>
    </cfRule>
  </conditionalFormatting>
  <conditionalFormatting sqref="L13:L24">
    <cfRule type="cellIs" dxfId="15" priority="1" operator="equal">
      <formula>"NO SUPERADOS"</formula>
    </cfRule>
  </conditionalFormatting>
  <dataValidations count="1">
    <dataValidation type="list" allowBlank="1" showInputMessage="1" showErrorMessage="1" sqref="G13:G24" xr:uid="{00000000-0002-0000-02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Equipos!$B$3:$B$32</xm:f>
          </x14:formula1>
          <xm:sqref>D5:E5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1:L33"/>
  <sheetViews>
    <sheetView topLeftCell="A5" workbookViewId="0">
      <selection activeCell="G16" sqref="G16"/>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6">
        <f>IF('EV1'!D3:E3&lt;&gt;"",'EV1'!D3:E3,"")</f>
        <v>45412</v>
      </c>
      <c r="E3" s="186"/>
    </row>
    <row r="4" spans="2:12" ht="13.15" x14ac:dyDescent="0.4">
      <c r="B4" s="179" t="s">
        <v>257</v>
      </c>
      <c r="C4" s="179"/>
      <c r="D4" s="181" t="str">
        <f>Autoevaluación!D5</f>
        <v>DPPI24_E11</v>
      </c>
      <c r="E4" s="181"/>
      <c r="G4" s="8" t="s">
        <v>158</v>
      </c>
    </row>
    <row r="5" spans="2:12" ht="13.15" x14ac:dyDescent="0.4">
      <c r="B5" s="179" t="s">
        <v>256</v>
      </c>
      <c r="C5" s="179"/>
      <c r="D5" s="182" t="s">
        <v>288</v>
      </c>
      <c r="E5" s="182"/>
      <c r="G5" s="9">
        <f>IFERROR(VLOOKUP(D5,Equipos!B3:C28,2),"?")</f>
        <v>3</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v>5</v>
      </c>
      <c r="H13" s="16">
        <f>'Rúbrica (Presentación)'!J2</f>
        <v>0.1</v>
      </c>
      <c r="I13" s="17">
        <f>G13*H13</f>
        <v>0.5</v>
      </c>
      <c r="J13" s="3"/>
      <c r="K13" s="18">
        <f>'Rúbrica (Presentación)'!K2</f>
        <v>2</v>
      </c>
      <c r="L13" s="19" t="str">
        <f>IF(G13&gt;=K13,"SUPERADOS","NO SUPERADOS")</f>
        <v>SUPERADOS</v>
      </c>
    </row>
    <row r="14" spans="2:12" x14ac:dyDescent="0.35">
      <c r="B14" s="167" t="str">
        <f>'Rúbrica (Presentación)'!A3</f>
        <v>Estructura del equipo (OBS)</v>
      </c>
      <c r="C14" s="168"/>
      <c r="D14" s="168"/>
      <c r="E14" s="168"/>
      <c r="F14" s="169"/>
      <c r="G14" s="2">
        <v>4</v>
      </c>
      <c r="H14" s="16">
        <f>'Rúbrica (Presentación)'!J3</f>
        <v>0.1</v>
      </c>
      <c r="I14" s="17">
        <f>G14*H14</f>
        <v>0.4</v>
      </c>
      <c r="J14" s="3"/>
      <c r="K14" s="18">
        <f>'Rúbrica (Presentación)'!K3</f>
        <v>1</v>
      </c>
      <c r="L14" s="19" t="str">
        <f>IF(G14&gt;=K14,"SUPERADOS","NO SUPERADOS")</f>
        <v>SUPERADOS</v>
      </c>
    </row>
    <row r="15" spans="2:12" x14ac:dyDescent="0.35">
      <c r="B15" s="167" t="str">
        <f>'Rúbrica (Presentación)'!A4</f>
        <v>Productos (PBS)</v>
      </c>
      <c r="C15" s="168"/>
      <c r="D15" s="168"/>
      <c r="E15" s="168"/>
      <c r="F15" s="169"/>
      <c r="G15" s="2">
        <v>3</v>
      </c>
      <c r="H15" s="16">
        <f>'Rúbrica (Presentación)'!J4</f>
        <v>0.1</v>
      </c>
      <c r="I15" s="17">
        <f>G15*H15</f>
        <v>0.30000000000000004</v>
      </c>
      <c r="J15" s="3"/>
      <c r="K15" s="18">
        <f>'Rúbrica (Presentación)'!K4</f>
        <v>1</v>
      </c>
      <c r="L15" s="19" t="str">
        <f>IF(G15&gt;=K15,"SUPERADOS","NO SUPERADOS")</f>
        <v>SUPERADOS</v>
      </c>
    </row>
    <row r="16" spans="2:12" x14ac:dyDescent="0.35">
      <c r="B16" s="167" t="str">
        <f>'Rúbrica (Presentación)'!A5</f>
        <v>Trazabilidad de las estimaciones/ WBS/ Presupuesto</v>
      </c>
      <c r="C16" s="168"/>
      <c r="D16" s="168"/>
      <c r="E16" s="168"/>
      <c r="F16" s="169"/>
      <c r="G16" s="2">
        <v>4</v>
      </c>
      <c r="H16" s="16">
        <f>'Rúbrica (Presentación)'!J5</f>
        <v>0.15</v>
      </c>
      <c r="I16" s="17">
        <f>G16*H16</f>
        <v>0.6</v>
      </c>
      <c r="J16" s="3"/>
      <c r="K16" s="18">
        <f>'Rúbrica (Presentación)'!K5</f>
        <v>1</v>
      </c>
      <c r="L16" s="19" t="str">
        <f>IF(G16&gt;=K16,"SUPERADOS","NO SUPERADOS")</f>
        <v>SUPERADOS</v>
      </c>
    </row>
    <row r="17" spans="2:12" x14ac:dyDescent="0.35">
      <c r="B17" s="183" t="str">
        <f>'Rúbrica (Presentación)'!A6&amp;" ("&amp;G5&amp;" Módulos mínimo)"</f>
        <v>Estimación de Esfuerzos (3 Módulos mínimo)</v>
      </c>
      <c r="C17" s="184"/>
      <c r="D17" s="184"/>
      <c r="E17" s="184"/>
      <c r="F17" s="185"/>
      <c r="G17" s="2">
        <v>4</v>
      </c>
      <c r="H17" s="16">
        <f>'Rúbrica (Presentación)'!J6</f>
        <v>0.1</v>
      </c>
      <c r="I17" s="17">
        <f>G17*H17</f>
        <v>0.4</v>
      </c>
      <c r="J17" s="3"/>
      <c r="K17" s="18">
        <f>'Rúbrica (Presentación)'!K6</f>
        <v>3</v>
      </c>
      <c r="L17" s="19" t="str">
        <f>IF(G17&gt;=K17,"SUPERADOS","NO SUPERADOS")</f>
        <v>SUPERADOS</v>
      </c>
    </row>
    <row r="18" spans="2:12" x14ac:dyDescent="0.35">
      <c r="B18" s="167" t="str">
        <f>'Rúbrica (Presentación)'!A7</f>
        <v>Presupuesto del Proyecto</v>
      </c>
      <c r="C18" s="168"/>
      <c r="D18" s="168"/>
      <c r="E18" s="168"/>
      <c r="F18" s="169"/>
      <c r="G18" s="2">
        <v>4</v>
      </c>
      <c r="H18" s="16">
        <f>'Rúbrica (Presentación)'!J7</f>
        <v>0.15</v>
      </c>
      <c r="I18" s="17">
        <f>G18*H18</f>
        <v>0.6</v>
      </c>
      <c r="J18" s="3"/>
      <c r="K18" s="18">
        <f>'Rúbrica (Presentación)'!K7</f>
        <v>2</v>
      </c>
      <c r="L18" s="19" t="str">
        <f>IF(G18&gt;=K18,"SUPERADOS","NO SUPERADOS")</f>
        <v>SUPERADOS</v>
      </c>
    </row>
    <row r="19" spans="2:12" x14ac:dyDescent="0.35">
      <c r="B19" s="167" t="str">
        <f>'Rúbrica (Presentación)'!A8</f>
        <v>Plan de Gestión de las comunicaciones</v>
      </c>
      <c r="C19" s="168"/>
      <c r="D19" s="168"/>
      <c r="E19" s="168"/>
      <c r="F19" s="169"/>
      <c r="G19" s="2">
        <v>5</v>
      </c>
      <c r="H19" s="16">
        <f>'Rúbrica (Presentación)'!J8</f>
        <v>0.05</v>
      </c>
      <c r="I19" s="17">
        <f t="shared" ref="I19:I24" si="0">G19*H19</f>
        <v>0.25</v>
      </c>
      <c r="J19" s="3"/>
      <c r="K19" s="71">
        <f>IF($G$5=1,0,'Rúbrica (Presentación)'!K8)</f>
        <v>2</v>
      </c>
      <c r="L19" s="19" t="str">
        <f>IF(G19&gt;=K19,"SUPERADOS","NO SUPERADOS")</f>
        <v>SUPERADOS</v>
      </c>
    </row>
    <row r="20" spans="2:12" x14ac:dyDescent="0.35">
      <c r="B20" s="167" t="str">
        <f>'Rúbrica (Presentación)'!A9</f>
        <v>Plan de Gestión de riesgos</v>
      </c>
      <c r="C20" s="168"/>
      <c r="D20" s="168"/>
      <c r="E20" s="168"/>
      <c r="F20" s="169"/>
      <c r="G20" s="2">
        <v>3</v>
      </c>
      <c r="H20" s="16">
        <f>'Rúbrica (Presentación)'!J9</f>
        <v>0.05</v>
      </c>
      <c r="I20" s="17">
        <f t="shared" si="0"/>
        <v>0.15000000000000002</v>
      </c>
      <c r="J20" s="3"/>
      <c r="K20" s="18">
        <f>'Rúbrica (Presentación)'!K9</f>
        <v>2</v>
      </c>
      <c r="L20" s="19" t="str">
        <f>IF(G20&gt;=K20,"SUPERADOS","NO SUPERADOS")</f>
        <v>SUPERADOS</v>
      </c>
    </row>
    <row r="21" spans="2:12" x14ac:dyDescent="0.35">
      <c r="B21" s="167" t="str">
        <f>'Rúbrica (Presentación)'!A10</f>
        <v>Calidad Técnica de la presentación</v>
      </c>
      <c r="C21" s="168"/>
      <c r="D21" s="168"/>
      <c r="E21" s="168"/>
      <c r="F21" s="169"/>
      <c r="G21" s="2">
        <v>4</v>
      </c>
      <c r="H21" s="16">
        <f>'Rúbrica (Presentación)'!J10</f>
        <v>0.05</v>
      </c>
      <c r="I21" s="17">
        <f t="shared" si="0"/>
        <v>0.2</v>
      </c>
      <c r="J21" s="3"/>
      <c r="K21" s="18">
        <f>'Rúbrica (Presentación)'!K10</f>
        <v>0</v>
      </c>
      <c r="L21" s="19" t="str">
        <f>IF(G21&gt;=K21,"SUPERADOS","NO SUPERADOS")</f>
        <v>SUPERADOS</v>
      </c>
    </row>
    <row r="22" spans="2:12" x14ac:dyDescent="0.35">
      <c r="B22" s="167" t="str">
        <f>'Rúbrica (Presentación)'!A11</f>
        <v>Claridad de exposición</v>
      </c>
      <c r="C22" s="168"/>
      <c r="D22" s="168"/>
      <c r="E22" s="168"/>
      <c r="F22" s="169"/>
      <c r="G22" s="2">
        <v>4</v>
      </c>
      <c r="H22" s="16">
        <f>'Rúbrica (Presentación)'!J11</f>
        <v>0.05</v>
      </c>
      <c r="I22" s="17">
        <f t="shared" si="0"/>
        <v>0.2</v>
      </c>
      <c r="J22" s="3"/>
      <c r="K22" s="18">
        <f>'Rúbrica (Presentación)'!K11</f>
        <v>0</v>
      </c>
      <c r="L22" s="19" t="str">
        <f>IF(G22&gt;=K22,"SUPERADOS","NO SUPERADOS")</f>
        <v>SUPERADOS</v>
      </c>
    </row>
    <row r="23" spans="2:12" x14ac:dyDescent="0.35">
      <c r="B23" s="167" t="str">
        <f>'Rúbrica (Presentación)'!A12</f>
        <v>Calidad de las transparencias</v>
      </c>
      <c r="C23" s="168"/>
      <c r="D23" s="168"/>
      <c r="E23" s="168"/>
      <c r="F23" s="169"/>
      <c r="G23" s="2">
        <v>3</v>
      </c>
      <c r="H23" s="16">
        <f>'Rúbrica (Presentación)'!J12</f>
        <v>0.05</v>
      </c>
      <c r="I23" s="17">
        <f t="shared" si="0"/>
        <v>0.15000000000000002</v>
      </c>
      <c r="J23" s="3"/>
      <c r="K23" s="18">
        <f>'Rúbrica (Presentación)'!K12</f>
        <v>0</v>
      </c>
      <c r="L23" s="19" t="str">
        <f>IF(G23&gt;=K23,"SUPERADOS","NO SUPERADOS")</f>
        <v>SUPERADOS</v>
      </c>
    </row>
    <row r="24" spans="2:12" x14ac:dyDescent="0.35">
      <c r="B24" s="167" t="str">
        <f>'Rúbrica (Presentación)'!A13</f>
        <v>Respuesta a las preguntas planteadas</v>
      </c>
      <c r="C24" s="168"/>
      <c r="D24" s="168"/>
      <c r="E24" s="168"/>
      <c r="F24" s="169"/>
      <c r="G24" s="2">
        <v>4</v>
      </c>
      <c r="H24" s="16">
        <f>'Rúbrica (Presentación)'!J13</f>
        <v>0.05</v>
      </c>
      <c r="I24" s="17">
        <f t="shared" si="0"/>
        <v>0.2</v>
      </c>
      <c r="J24" s="3"/>
      <c r="K24" s="18">
        <f>'Rúbrica (Presentación)'!K13</f>
        <v>2</v>
      </c>
      <c r="L24" s="19" t="str">
        <f>IF(G24&gt;=K24,"SUPERADOS","NO SUPERADOS")</f>
        <v>SUPERADOS</v>
      </c>
    </row>
    <row r="25" spans="2:12" ht="13.15" x14ac:dyDescent="0.4">
      <c r="F25" s="4" t="s">
        <v>149</v>
      </c>
      <c r="G25" s="20">
        <f>SUM(I13:I24)*2</f>
        <v>7.9000000000000012</v>
      </c>
      <c r="H25" s="21">
        <f>SUM(H13:H24)</f>
        <v>1.0000000000000002</v>
      </c>
    </row>
    <row r="26" spans="2:12" ht="13.15" x14ac:dyDescent="0.4">
      <c r="F26" s="4"/>
    </row>
    <row r="27" spans="2:12" ht="13.15" x14ac:dyDescent="0.4">
      <c r="F27" s="4"/>
      <c r="K27" s="22" t="s">
        <v>154</v>
      </c>
      <c r="L27" s="23">
        <f>COUNTIF(L12:L26,"NO SUPERADOS")</f>
        <v>0</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3.9500000000000006</v>
      </c>
      <c r="C30" s="173"/>
      <c r="D30" s="173"/>
      <c r="E30" s="173"/>
      <c r="F30" s="173"/>
      <c r="G30" s="173"/>
      <c r="J30" s="24"/>
      <c r="K30" s="174" t="str">
        <f>IF(L27&gt;0,"NO SUPERADOS","SUPERADOS")</f>
        <v>SUPERADOS</v>
      </c>
      <c r="L30" s="174"/>
    </row>
    <row r="32" spans="2:12" ht="13.15" x14ac:dyDescent="0.4">
      <c r="K32" s="170" t="s">
        <v>156</v>
      </c>
      <c r="L32" s="172"/>
    </row>
    <row r="33" spans="11:12" x14ac:dyDescent="0.35">
      <c r="K33" s="166">
        <f>G25*I12</f>
        <v>3.9500000000000006</v>
      </c>
      <c r="L33" s="166"/>
    </row>
  </sheetData>
  <sheetProtection algorithmName="SHA-512" hashValue="czWWPy2topdBa95OyIjRpJuwo/McDXzWJt2kW3uQzrxHI8qdYi6Znda2UD4+WqTtTEcJH7jc9C7R++8gVqQf+g==" saltValue="g5EX1WDzm2SBU0j8b7DdEw=="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3:G24">
    <cfRule type="cellIs" dxfId="14" priority="2" operator="lessThan">
      <formula>1</formula>
    </cfRule>
  </conditionalFormatting>
  <conditionalFormatting sqref="K30:L30">
    <cfRule type="cellIs" dxfId="13" priority="11" operator="equal">
      <formula>"NO SUPERADOS"</formula>
    </cfRule>
  </conditionalFormatting>
  <conditionalFormatting sqref="L13:L24">
    <cfRule type="cellIs" dxfId="12" priority="1" operator="equal">
      <formula>"NO SUPERADOS"</formula>
    </cfRule>
  </conditionalFormatting>
  <dataValidations count="1">
    <dataValidation type="list" allowBlank="1" showInputMessage="1" showErrorMessage="1" sqref="G13:G24" xr:uid="{00000000-0002-0000-03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967B00F-C70F-46AB-8441-51D75FFCFC37}">
          <x14:formula1>
            <xm:f>Equipos!$B$3:$B$32</xm:f>
          </x14:formula1>
          <xm:sqref>D5:E5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L33"/>
  <sheetViews>
    <sheetView workbookViewId="0">
      <selection activeCell="G25" sqref="G25"/>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6">
        <f>IF('EV1'!D3:E3&lt;&gt;"",'EV1'!D3:E3,"")</f>
        <v>45412</v>
      </c>
      <c r="E3" s="186"/>
    </row>
    <row r="4" spans="2:12" ht="13.15" x14ac:dyDescent="0.4">
      <c r="B4" s="179" t="s">
        <v>257</v>
      </c>
      <c r="C4" s="179"/>
      <c r="D4" s="181" t="str">
        <f>Autoevaluación!D5</f>
        <v>DPPI24_E11</v>
      </c>
      <c r="E4" s="181"/>
      <c r="G4" s="8" t="s">
        <v>158</v>
      </c>
    </row>
    <row r="5" spans="2:12" ht="13.15" x14ac:dyDescent="0.4">
      <c r="B5" s="179" t="s">
        <v>256</v>
      </c>
      <c r="C5" s="179"/>
      <c r="D5" s="182" t="s">
        <v>289</v>
      </c>
      <c r="E5" s="182"/>
      <c r="G5" s="9">
        <f>IFERROR(VLOOKUP(D5,Equipos!B3:C28,2),"?")</f>
        <v>3</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v>4</v>
      </c>
      <c r="H13" s="16">
        <f>'Rúbrica (Presentación)'!J2</f>
        <v>0.1</v>
      </c>
      <c r="I13" s="17">
        <f t="shared" ref="I13:I17" si="0">G13*H13</f>
        <v>0.4</v>
      </c>
      <c r="J13" s="3"/>
      <c r="K13" s="18">
        <f>'Rúbrica (Presentación)'!K2</f>
        <v>2</v>
      </c>
      <c r="L13" s="19" t="str">
        <f t="shared" ref="L13:L24" si="1">IF(G13&gt;=K13,"SUPERADOS","NO SUPERADOS")</f>
        <v>SUPERADOS</v>
      </c>
    </row>
    <row r="14" spans="2:12" x14ac:dyDescent="0.35">
      <c r="B14" s="167" t="str">
        <f>'Rúbrica (Presentación)'!A3</f>
        <v>Estructura del equipo (OBS)</v>
      </c>
      <c r="C14" s="168"/>
      <c r="D14" s="168"/>
      <c r="E14" s="168"/>
      <c r="F14" s="169"/>
      <c r="G14" s="2">
        <v>4</v>
      </c>
      <c r="H14" s="16">
        <f>'Rúbrica (Presentación)'!J3</f>
        <v>0.1</v>
      </c>
      <c r="I14" s="17">
        <f t="shared" si="0"/>
        <v>0.4</v>
      </c>
      <c r="J14" s="3"/>
      <c r="K14" s="18">
        <f>'Rúbrica (Presentación)'!K3</f>
        <v>1</v>
      </c>
      <c r="L14" s="19" t="str">
        <f t="shared" si="1"/>
        <v>SUPERADOS</v>
      </c>
    </row>
    <row r="15" spans="2:12" x14ac:dyDescent="0.35">
      <c r="B15" s="167" t="str">
        <f>'Rúbrica (Presentación)'!A4</f>
        <v>Productos (PBS)</v>
      </c>
      <c r="C15" s="168"/>
      <c r="D15" s="168"/>
      <c r="E15" s="168"/>
      <c r="F15" s="169"/>
      <c r="G15" s="2">
        <v>4</v>
      </c>
      <c r="H15" s="16">
        <f>'Rúbrica (Presentación)'!J4</f>
        <v>0.1</v>
      </c>
      <c r="I15" s="17">
        <f t="shared" si="0"/>
        <v>0.4</v>
      </c>
      <c r="J15" s="3"/>
      <c r="K15" s="18">
        <f>'Rúbrica (Presentación)'!K4</f>
        <v>1</v>
      </c>
      <c r="L15" s="19" t="str">
        <f t="shared" si="1"/>
        <v>SUPERADOS</v>
      </c>
    </row>
    <row r="16" spans="2:12" x14ac:dyDescent="0.35">
      <c r="B16" s="167" t="str">
        <f>'Rúbrica (Presentación)'!A5</f>
        <v>Trazabilidad de las estimaciones/ WBS/ Presupuesto</v>
      </c>
      <c r="C16" s="168"/>
      <c r="D16" s="168"/>
      <c r="E16" s="168"/>
      <c r="F16" s="169"/>
      <c r="G16" s="2">
        <v>4</v>
      </c>
      <c r="H16" s="16">
        <f>'Rúbrica (Presentación)'!J5</f>
        <v>0.15</v>
      </c>
      <c r="I16" s="17">
        <f t="shared" si="0"/>
        <v>0.6</v>
      </c>
      <c r="J16" s="3"/>
      <c r="K16" s="18">
        <f>'Rúbrica (Presentación)'!K5</f>
        <v>1</v>
      </c>
      <c r="L16" s="19" t="str">
        <f t="shared" si="1"/>
        <v>SUPERADOS</v>
      </c>
    </row>
    <row r="17" spans="2:12" x14ac:dyDescent="0.35">
      <c r="B17" s="183" t="str">
        <f>'Rúbrica (Presentación)'!A6&amp;" ("&amp;G5&amp;" Módulos mínimo)"</f>
        <v>Estimación de Esfuerzos (3 Módulos mínimo)</v>
      </c>
      <c r="C17" s="184"/>
      <c r="D17" s="184"/>
      <c r="E17" s="184"/>
      <c r="F17" s="185"/>
      <c r="G17" s="2">
        <v>4</v>
      </c>
      <c r="H17" s="16">
        <f>'Rúbrica (Presentación)'!J6</f>
        <v>0.1</v>
      </c>
      <c r="I17" s="17">
        <f t="shared" si="0"/>
        <v>0.4</v>
      </c>
      <c r="J17" s="3"/>
      <c r="K17" s="18">
        <f>'Rúbrica (Presentación)'!K6</f>
        <v>3</v>
      </c>
      <c r="L17" s="19" t="str">
        <f t="shared" si="1"/>
        <v>SUPERADOS</v>
      </c>
    </row>
    <row r="18" spans="2:12" x14ac:dyDescent="0.35">
      <c r="B18" s="167" t="str">
        <f>'Rúbrica (Presentación)'!A7</f>
        <v>Presupuesto del Proyecto</v>
      </c>
      <c r="C18" s="168"/>
      <c r="D18" s="168"/>
      <c r="E18" s="168"/>
      <c r="F18" s="169"/>
      <c r="G18" s="2">
        <v>5</v>
      </c>
      <c r="H18" s="16">
        <f>'Rúbrica (Presentación)'!J7</f>
        <v>0.15</v>
      </c>
      <c r="I18" s="17">
        <f>G18*H18</f>
        <v>0.75</v>
      </c>
      <c r="J18" s="3"/>
      <c r="K18" s="18">
        <f>'Rúbrica (Presentación)'!K7</f>
        <v>2</v>
      </c>
      <c r="L18" s="19" t="str">
        <f t="shared" si="1"/>
        <v>SUPERADOS</v>
      </c>
    </row>
    <row r="19" spans="2:12" x14ac:dyDescent="0.35">
      <c r="B19" s="167" t="str">
        <f>'Rúbrica (Presentación)'!A8</f>
        <v>Plan de Gestión de las comunicaciones</v>
      </c>
      <c r="C19" s="168"/>
      <c r="D19" s="168"/>
      <c r="E19" s="168"/>
      <c r="F19" s="169"/>
      <c r="G19" s="2">
        <v>2</v>
      </c>
      <c r="H19" s="16">
        <f>'Rúbrica (Presentación)'!J8</f>
        <v>0.05</v>
      </c>
      <c r="I19" s="17">
        <f t="shared" ref="I19:I24" si="2">G19*H19</f>
        <v>0.1</v>
      </c>
      <c r="J19" s="3"/>
      <c r="K19" s="71">
        <f>IF($G$5=1,0,'Rúbrica (Presentación)'!K8)</f>
        <v>2</v>
      </c>
      <c r="L19" s="19" t="str">
        <f t="shared" si="1"/>
        <v>SUPERADOS</v>
      </c>
    </row>
    <row r="20" spans="2:12" x14ac:dyDescent="0.35">
      <c r="B20" s="167" t="str">
        <f>'Rúbrica (Presentación)'!A9</f>
        <v>Plan de Gestión de riesgos</v>
      </c>
      <c r="C20" s="168"/>
      <c r="D20" s="168"/>
      <c r="E20" s="168"/>
      <c r="F20" s="169"/>
      <c r="G20" s="2">
        <v>3</v>
      </c>
      <c r="H20" s="16">
        <f>'Rúbrica (Presentación)'!J9</f>
        <v>0.05</v>
      </c>
      <c r="I20" s="17">
        <f t="shared" si="2"/>
        <v>0.15000000000000002</v>
      </c>
      <c r="J20" s="3"/>
      <c r="K20" s="18">
        <f>'Rúbrica (Presentación)'!K9</f>
        <v>2</v>
      </c>
      <c r="L20" s="19" t="str">
        <f t="shared" si="1"/>
        <v>SUPERADOS</v>
      </c>
    </row>
    <row r="21" spans="2:12" x14ac:dyDescent="0.35">
      <c r="B21" s="167" t="str">
        <f>'Rúbrica (Presentación)'!A10</f>
        <v>Calidad Técnica de la presentación</v>
      </c>
      <c r="C21" s="168"/>
      <c r="D21" s="168"/>
      <c r="E21" s="168"/>
      <c r="F21" s="169"/>
      <c r="G21" s="2">
        <v>4</v>
      </c>
      <c r="H21" s="16">
        <f>'Rúbrica (Presentación)'!J10</f>
        <v>0.05</v>
      </c>
      <c r="I21" s="17">
        <f t="shared" si="2"/>
        <v>0.2</v>
      </c>
      <c r="J21" s="3"/>
      <c r="K21" s="18">
        <f>'Rúbrica (Presentación)'!K10</f>
        <v>0</v>
      </c>
      <c r="L21" s="19" t="str">
        <f t="shared" si="1"/>
        <v>SUPERADOS</v>
      </c>
    </row>
    <row r="22" spans="2:12" x14ac:dyDescent="0.35">
      <c r="B22" s="167" t="str">
        <f>'Rúbrica (Presentación)'!A11</f>
        <v>Claridad de exposición</v>
      </c>
      <c r="C22" s="168"/>
      <c r="D22" s="168"/>
      <c r="E22" s="168"/>
      <c r="F22" s="169"/>
      <c r="G22" s="2">
        <v>4</v>
      </c>
      <c r="H22" s="16">
        <f>'Rúbrica (Presentación)'!J11</f>
        <v>0.05</v>
      </c>
      <c r="I22" s="17">
        <f t="shared" si="2"/>
        <v>0.2</v>
      </c>
      <c r="J22" s="3"/>
      <c r="K22" s="18">
        <f>'Rúbrica (Presentación)'!K11</f>
        <v>0</v>
      </c>
      <c r="L22" s="19" t="str">
        <f t="shared" si="1"/>
        <v>SUPERADOS</v>
      </c>
    </row>
    <row r="23" spans="2:12" x14ac:dyDescent="0.35">
      <c r="B23" s="167" t="str">
        <f>'Rúbrica (Presentación)'!A12</f>
        <v>Calidad de las transparencias</v>
      </c>
      <c r="C23" s="168"/>
      <c r="D23" s="168"/>
      <c r="E23" s="168"/>
      <c r="F23" s="169"/>
      <c r="G23" s="2">
        <v>3</v>
      </c>
      <c r="H23" s="16">
        <f>'Rúbrica (Presentación)'!J12</f>
        <v>0.05</v>
      </c>
      <c r="I23" s="17">
        <f t="shared" si="2"/>
        <v>0.15000000000000002</v>
      </c>
      <c r="J23" s="3"/>
      <c r="K23" s="18">
        <f>'Rúbrica (Presentación)'!K12</f>
        <v>0</v>
      </c>
      <c r="L23" s="19" t="str">
        <f t="shared" si="1"/>
        <v>SUPERADOS</v>
      </c>
    </row>
    <row r="24" spans="2:12" x14ac:dyDescent="0.35">
      <c r="B24" s="167" t="str">
        <f>'Rúbrica (Presentación)'!A13</f>
        <v>Respuesta a las preguntas planteadas</v>
      </c>
      <c r="C24" s="168"/>
      <c r="D24" s="168"/>
      <c r="E24" s="168"/>
      <c r="F24" s="169"/>
      <c r="G24" s="2">
        <v>4</v>
      </c>
      <c r="H24" s="16">
        <f>'Rúbrica (Presentación)'!J13</f>
        <v>0.05</v>
      </c>
      <c r="I24" s="17">
        <f t="shared" si="2"/>
        <v>0.2</v>
      </c>
      <c r="J24" s="3"/>
      <c r="K24" s="18">
        <f>'Rúbrica (Presentación)'!K13</f>
        <v>2</v>
      </c>
      <c r="L24" s="19" t="str">
        <f t="shared" si="1"/>
        <v>SUPERADOS</v>
      </c>
    </row>
    <row r="25" spans="2:12" ht="13.15" x14ac:dyDescent="0.4">
      <c r="F25" s="4" t="s">
        <v>149</v>
      </c>
      <c r="G25" s="20">
        <f>SUM(I13:I24)*2</f>
        <v>7.9000000000000012</v>
      </c>
      <c r="H25" s="21">
        <f>SUM(H13:H24)</f>
        <v>1.0000000000000002</v>
      </c>
    </row>
    <row r="26" spans="2:12" ht="13.15" x14ac:dyDescent="0.4">
      <c r="F26" s="4"/>
    </row>
    <row r="27" spans="2:12" ht="13.15" x14ac:dyDescent="0.4">
      <c r="F27" s="4"/>
      <c r="K27" s="22" t="s">
        <v>154</v>
      </c>
      <c r="L27" s="23">
        <f>COUNTIF(L12:L26,"NO SUPERADOS")</f>
        <v>0</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3.9500000000000006</v>
      </c>
      <c r="C30" s="173"/>
      <c r="D30" s="173"/>
      <c r="E30" s="173"/>
      <c r="F30" s="173"/>
      <c r="G30" s="173"/>
      <c r="J30" s="24"/>
      <c r="K30" s="174" t="str">
        <f>IF(L27&gt;0,"NO SUPERADOS","SUPERADOS")</f>
        <v>SUPERADOS</v>
      </c>
      <c r="L30" s="174"/>
    </row>
    <row r="32" spans="2:12" ht="13.15" x14ac:dyDescent="0.4">
      <c r="K32" s="170" t="s">
        <v>156</v>
      </c>
      <c r="L32" s="172"/>
    </row>
    <row r="33" spans="11:12" x14ac:dyDescent="0.35">
      <c r="K33" s="166">
        <f>G25*I12</f>
        <v>3.9500000000000006</v>
      </c>
      <c r="L33" s="166"/>
    </row>
  </sheetData>
  <sheetProtection algorithmName="SHA-512" hashValue="vKooQW4QTrS4KxtSytGYr0GlNmLJpZwV7Vxrs4K7VtlfbO2Aw7kd1XWSwe4qhui5+JLmyk8QWHfbbaWIaIvBNg==" saltValue="kXKDfS+kQ6Aq8KBcW6fw6g=="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3:G24">
    <cfRule type="cellIs" dxfId="11" priority="2" operator="lessThan">
      <formula>1</formula>
    </cfRule>
  </conditionalFormatting>
  <conditionalFormatting sqref="K30:L30">
    <cfRule type="cellIs" dxfId="10" priority="11" operator="equal">
      <formula>"NO SUPERADOS"</formula>
    </cfRule>
  </conditionalFormatting>
  <conditionalFormatting sqref="L13:L24">
    <cfRule type="cellIs" dxfId="9" priority="1" operator="equal">
      <formula>"NO SUPERADOS"</formula>
    </cfRule>
  </conditionalFormatting>
  <dataValidations count="1">
    <dataValidation type="list" allowBlank="1" showInputMessage="1" showErrorMessage="1" sqref="G13:G24" xr:uid="{00000000-0002-0000-04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EFA859-F15A-4F48-8264-704377A07341}">
          <x14:formula1>
            <xm:f>Equipos!$B$3:$B$32</xm:f>
          </x14:formula1>
          <xm:sqref>D5:E5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L33"/>
  <sheetViews>
    <sheetView workbookViewId="0">
      <selection activeCell="B5" sqref="B5:C5"/>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6">
        <f>IF('EV1'!D3:E3&lt;&gt;"",'EV1'!D3:E3,"")</f>
        <v>45412</v>
      </c>
      <c r="E3" s="186"/>
    </row>
    <row r="4" spans="2:12" ht="13.15" x14ac:dyDescent="0.4">
      <c r="B4" s="179" t="s">
        <v>257</v>
      </c>
      <c r="C4" s="179"/>
      <c r="D4" s="181" t="str">
        <f>Autoevaluación!D5</f>
        <v>DPPI24_E11</v>
      </c>
      <c r="E4" s="181"/>
      <c r="G4" s="8" t="s">
        <v>158</v>
      </c>
    </row>
    <row r="5" spans="2:12" ht="13.15" x14ac:dyDescent="0.4">
      <c r="B5" s="179" t="s">
        <v>256</v>
      </c>
      <c r="C5" s="179"/>
      <c r="D5" s="182"/>
      <c r="E5" s="182"/>
      <c r="G5" s="9" t="str">
        <f>IFERROR(VLOOKUP(D5,Equipos!B3:C28,2),"?")</f>
        <v>?</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c r="H13" s="16">
        <f>'Rúbrica (Presentación)'!J2</f>
        <v>0.1</v>
      </c>
      <c r="I13" s="17">
        <f t="shared" ref="I13:I17" si="0">G13*H13</f>
        <v>0</v>
      </c>
      <c r="J13" s="3"/>
      <c r="K13" s="18">
        <f>'Rúbrica (Presentación)'!K2</f>
        <v>2</v>
      </c>
      <c r="L13" s="19" t="str">
        <f t="shared" ref="L13:L24" si="1">IF(G13&gt;=K13,"SUPERADOS","NO SUPERADOS")</f>
        <v>NO SUPERADOS</v>
      </c>
    </row>
    <row r="14" spans="2:12" x14ac:dyDescent="0.35">
      <c r="B14" s="167" t="str">
        <f>'Rúbrica (Presentación)'!A3</f>
        <v>Estructura del equipo (OBS)</v>
      </c>
      <c r="C14" s="168"/>
      <c r="D14" s="168"/>
      <c r="E14" s="168"/>
      <c r="F14" s="169"/>
      <c r="G14" s="2"/>
      <c r="H14" s="16">
        <f>'Rúbrica (Presentación)'!J3</f>
        <v>0.1</v>
      </c>
      <c r="I14" s="17">
        <f t="shared" si="0"/>
        <v>0</v>
      </c>
      <c r="J14" s="3"/>
      <c r="K14" s="18">
        <f>'Rúbrica (Presentación)'!K3</f>
        <v>1</v>
      </c>
      <c r="L14" s="19" t="str">
        <f t="shared" si="1"/>
        <v>NO SUPERADOS</v>
      </c>
    </row>
    <row r="15" spans="2:12" x14ac:dyDescent="0.35">
      <c r="B15" s="167" t="str">
        <f>'Rúbrica (Presentación)'!A4</f>
        <v>Productos (PBS)</v>
      </c>
      <c r="C15" s="168"/>
      <c r="D15" s="168"/>
      <c r="E15" s="168"/>
      <c r="F15" s="169"/>
      <c r="G15" s="2"/>
      <c r="H15" s="16">
        <f>'Rúbrica (Presentación)'!J4</f>
        <v>0.1</v>
      </c>
      <c r="I15" s="17">
        <f t="shared" si="0"/>
        <v>0</v>
      </c>
      <c r="J15" s="3"/>
      <c r="K15" s="18">
        <f>'Rúbrica (Presentación)'!K4</f>
        <v>1</v>
      </c>
      <c r="L15" s="19" t="str">
        <f t="shared" si="1"/>
        <v>NO SUPERADOS</v>
      </c>
    </row>
    <row r="16" spans="2:12" x14ac:dyDescent="0.35">
      <c r="B16" s="167" t="str">
        <f>'Rúbrica (Presentación)'!A5</f>
        <v>Trazabilidad de las estimaciones/ WBS/ Presupuesto</v>
      </c>
      <c r="C16" s="168"/>
      <c r="D16" s="168"/>
      <c r="E16" s="168"/>
      <c r="F16" s="169"/>
      <c r="G16" s="2"/>
      <c r="H16" s="16">
        <f>'Rúbrica (Presentación)'!J5</f>
        <v>0.15</v>
      </c>
      <c r="I16" s="17">
        <f t="shared" si="0"/>
        <v>0</v>
      </c>
      <c r="J16" s="3"/>
      <c r="K16" s="18">
        <f>'Rúbrica (Presentación)'!K5</f>
        <v>1</v>
      </c>
      <c r="L16" s="19" t="str">
        <f t="shared" si="1"/>
        <v>NO SUPERADOS</v>
      </c>
    </row>
    <row r="17" spans="2:12" x14ac:dyDescent="0.35">
      <c r="B17" s="183" t="str">
        <f>'Rúbrica (Presentación)'!A6&amp;" ("&amp;G5&amp;" Módulos mínimo)"</f>
        <v>Estimación de Esfuerzos (? Módulos mínimo)</v>
      </c>
      <c r="C17" s="184"/>
      <c r="D17" s="184"/>
      <c r="E17" s="184"/>
      <c r="F17" s="185"/>
      <c r="G17" s="2"/>
      <c r="H17" s="16">
        <f>'Rúbrica (Presentación)'!J6</f>
        <v>0.1</v>
      </c>
      <c r="I17" s="17">
        <f t="shared" si="0"/>
        <v>0</v>
      </c>
      <c r="J17" s="3"/>
      <c r="K17" s="18">
        <f>'Rúbrica (Presentación)'!K6</f>
        <v>3</v>
      </c>
      <c r="L17" s="19" t="str">
        <f t="shared" si="1"/>
        <v>NO SUPERADOS</v>
      </c>
    </row>
    <row r="18" spans="2:12" x14ac:dyDescent="0.35">
      <c r="B18" s="167" t="str">
        <f>'Rúbrica (Presentación)'!A7</f>
        <v>Presupuesto del Proyecto</v>
      </c>
      <c r="C18" s="168"/>
      <c r="D18" s="168"/>
      <c r="E18" s="168"/>
      <c r="F18" s="169"/>
      <c r="G18" s="2"/>
      <c r="H18" s="16">
        <f>'Rúbrica (Presentación)'!J7</f>
        <v>0.15</v>
      </c>
      <c r="I18" s="17">
        <f>G18*H18</f>
        <v>0</v>
      </c>
      <c r="J18" s="3"/>
      <c r="K18" s="18">
        <f>'Rúbrica (Presentación)'!K7</f>
        <v>2</v>
      </c>
      <c r="L18" s="19" t="str">
        <f t="shared" si="1"/>
        <v>NO SUPERADOS</v>
      </c>
    </row>
    <row r="19" spans="2:12" x14ac:dyDescent="0.35">
      <c r="B19" s="167" t="str">
        <f>'Rúbrica (Presentación)'!A8</f>
        <v>Plan de Gestión de las comunicaciones</v>
      </c>
      <c r="C19" s="168"/>
      <c r="D19" s="168"/>
      <c r="E19" s="168"/>
      <c r="F19" s="169"/>
      <c r="G19" s="2"/>
      <c r="H19" s="16">
        <f>'Rúbrica (Presentación)'!J8</f>
        <v>0.05</v>
      </c>
      <c r="I19" s="17">
        <f t="shared" ref="I19:I24" si="2">G19*H19</f>
        <v>0</v>
      </c>
      <c r="J19" s="3"/>
      <c r="K19" s="71">
        <f>IF($G$5=1,0,'Rúbrica (Presentación)'!K8)</f>
        <v>2</v>
      </c>
      <c r="L19" s="19" t="str">
        <f t="shared" si="1"/>
        <v>NO SUPERADOS</v>
      </c>
    </row>
    <row r="20" spans="2:12" x14ac:dyDescent="0.35">
      <c r="B20" s="167" t="str">
        <f>'Rúbrica (Presentación)'!A9</f>
        <v>Plan de Gestión de riesgos</v>
      </c>
      <c r="C20" s="168"/>
      <c r="D20" s="168"/>
      <c r="E20" s="168"/>
      <c r="F20" s="169"/>
      <c r="G20" s="2"/>
      <c r="H20" s="16">
        <f>'Rúbrica (Presentación)'!J9</f>
        <v>0.05</v>
      </c>
      <c r="I20" s="17">
        <f t="shared" si="2"/>
        <v>0</v>
      </c>
      <c r="J20" s="3"/>
      <c r="K20" s="18">
        <f>'Rúbrica (Presentación)'!K9</f>
        <v>2</v>
      </c>
      <c r="L20" s="19" t="str">
        <f t="shared" si="1"/>
        <v>NO SUPERADOS</v>
      </c>
    </row>
    <row r="21" spans="2:12" x14ac:dyDescent="0.35">
      <c r="B21" s="167" t="str">
        <f>'Rúbrica (Presentación)'!A10</f>
        <v>Calidad Técnica de la presentación</v>
      </c>
      <c r="C21" s="168"/>
      <c r="D21" s="168"/>
      <c r="E21" s="168"/>
      <c r="F21" s="169"/>
      <c r="G21" s="2"/>
      <c r="H21" s="16">
        <f>'Rúbrica (Presentación)'!J10</f>
        <v>0.05</v>
      </c>
      <c r="I21" s="17">
        <f t="shared" si="2"/>
        <v>0</v>
      </c>
      <c r="J21" s="3"/>
      <c r="K21" s="18">
        <f>'Rúbrica (Presentación)'!K10</f>
        <v>0</v>
      </c>
      <c r="L21" s="19" t="str">
        <f t="shared" si="1"/>
        <v>SUPERADOS</v>
      </c>
    </row>
    <row r="22" spans="2:12" x14ac:dyDescent="0.35">
      <c r="B22" s="167" t="str">
        <f>'Rúbrica (Presentación)'!A11</f>
        <v>Claridad de exposición</v>
      </c>
      <c r="C22" s="168"/>
      <c r="D22" s="168"/>
      <c r="E22" s="168"/>
      <c r="F22" s="169"/>
      <c r="G22" s="2"/>
      <c r="H22" s="16">
        <f>'Rúbrica (Presentación)'!J11</f>
        <v>0.05</v>
      </c>
      <c r="I22" s="17">
        <f t="shared" si="2"/>
        <v>0</v>
      </c>
      <c r="J22" s="3"/>
      <c r="K22" s="18">
        <f>'Rúbrica (Presentación)'!K11</f>
        <v>0</v>
      </c>
      <c r="L22" s="19" t="str">
        <f t="shared" si="1"/>
        <v>SUPERADOS</v>
      </c>
    </row>
    <row r="23" spans="2:12" x14ac:dyDescent="0.35">
      <c r="B23" s="167" t="str">
        <f>'Rúbrica (Presentación)'!A12</f>
        <v>Calidad de las transparencias</v>
      </c>
      <c r="C23" s="168"/>
      <c r="D23" s="168"/>
      <c r="E23" s="168"/>
      <c r="F23" s="169"/>
      <c r="G23" s="2"/>
      <c r="H23" s="16">
        <f>'Rúbrica (Presentación)'!J12</f>
        <v>0.05</v>
      </c>
      <c r="I23" s="17">
        <f t="shared" si="2"/>
        <v>0</v>
      </c>
      <c r="J23" s="3"/>
      <c r="K23" s="18">
        <f>'Rúbrica (Presentación)'!K12</f>
        <v>0</v>
      </c>
      <c r="L23" s="19" t="str">
        <f t="shared" si="1"/>
        <v>SUPERADOS</v>
      </c>
    </row>
    <row r="24" spans="2:12" x14ac:dyDescent="0.35">
      <c r="B24" s="167" t="str">
        <f>'Rúbrica (Presentación)'!A13</f>
        <v>Respuesta a las preguntas planteadas</v>
      </c>
      <c r="C24" s="168"/>
      <c r="D24" s="168"/>
      <c r="E24" s="168"/>
      <c r="F24" s="169"/>
      <c r="G24" s="2"/>
      <c r="H24" s="16">
        <f>'Rúbrica (Presentación)'!J13</f>
        <v>0.05</v>
      </c>
      <c r="I24" s="17">
        <f t="shared" si="2"/>
        <v>0</v>
      </c>
      <c r="J24" s="3"/>
      <c r="K24" s="18">
        <f>'Rúbrica (Presentación)'!K13</f>
        <v>2</v>
      </c>
      <c r="L24" s="19" t="str">
        <f t="shared" si="1"/>
        <v>NO SUPERADOS</v>
      </c>
    </row>
    <row r="25" spans="2:12" ht="13.15" x14ac:dyDescent="0.4">
      <c r="F25" s="4" t="s">
        <v>149</v>
      </c>
      <c r="G25" s="20">
        <f>SUM(I13:I24)*2</f>
        <v>0</v>
      </c>
      <c r="H25" s="21">
        <f>SUM(H13:H24)</f>
        <v>1.0000000000000002</v>
      </c>
    </row>
    <row r="26" spans="2:12" ht="13.15" x14ac:dyDescent="0.4">
      <c r="F26" s="4"/>
    </row>
    <row r="27" spans="2:12" ht="13.15" x14ac:dyDescent="0.4">
      <c r="F27" s="4"/>
      <c r="K27" s="22" t="s">
        <v>154</v>
      </c>
      <c r="L27" s="23">
        <f>COUNTIF(L12:L26,"NO SUPERADOS")</f>
        <v>9</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0</v>
      </c>
      <c r="C30" s="173"/>
      <c r="D30" s="173"/>
      <c r="E30" s="173"/>
      <c r="F30" s="173"/>
      <c r="G30" s="173"/>
      <c r="J30" s="24"/>
      <c r="K30" s="174" t="str">
        <f>IF(L27&gt;0,"NO SUPERADOS","SUPERADOS")</f>
        <v>NO SUPERADOS</v>
      </c>
      <c r="L30" s="174"/>
    </row>
    <row r="32" spans="2:12" ht="13.15" x14ac:dyDescent="0.4">
      <c r="K32" s="170" t="s">
        <v>156</v>
      </c>
      <c r="L32" s="172"/>
    </row>
    <row r="33" spans="11:12" x14ac:dyDescent="0.35">
      <c r="K33" s="166">
        <f>G25*I12</f>
        <v>0</v>
      </c>
      <c r="L33" s="166"/>
    </row>
  </sheetData>
  <sheetProtection algorithmName="SHA-512" hashValue="ZIc1hy5Fe6/FwkoQhI/RB1ZpiFqdr+QT6q5P3yBN5huMJKDSBoncpBwqrAnwdL1Hh51qursMvYIuPhUQ+Mi2hA==" saltValue="ZHCSDaihRT9pCDWq/XNeFA=="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3:G24">
    <cfRule type="cellIs" dxfId="8" priority="2" operator="lessThan">
      <formula>1</formula>
    </cfRule>
  </conditionalFormatting>
  <conditionalFormatting sqref="K30:L30">
    <cfRule type="cellIs" dxfId="7" priority="11" operator="equal">
      <formula>"NO SUPERADOS"</formula>
    </cfRule>
  </conditionalFormatting>
  <conditionalFormatting sqref="L13:L24">
    <cfRule type="cellIs" dxfId="6" priority="1" operator="equal">
      <formula>"NO SUPERADOS"</formula>
    </cfRule>
  </conditionalFormatting>
  <dataValidations count="1">
    <dataValidation type="list" allowBlank="1" showInputMessage="1" showErrorMessage="1" sqref="G13:G24" xr:uid="{00000000-0002-0000-05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32D51B9-926C-4209-A050-3240C3393CD3}">
          <x14:formula1>
            <xm:f>Equipos!$B$3:$B$32</xm:f>
          </x14:formula1>
          <xm:sqref>D5:E5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1:L33"/>
  <sheetViews>
    <sheetView workbookViewId="0">
      <selection activeCell="B5" sqref="B5"/>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6">
        <f>IF('EV1'!D3:E3&lt;&gt;"",'EV1'!D3:E3,"")</f>
        <v>45412</v>
      </c>
      <c r="E3" s="186"/>
    </row>
    <row r="4" spans="2:12" ht="13.15" x14ac:dyDescent="0.4">
      <c r="B4" s="179" t="s">
        <v>257</v>
      </c>
      <c r="C4" s="179"/>
      <c r="D4" s="181" t="str">
        <f>Autoevaluación!D5</f>
        <v>DPPI24_E11</v>
      </c>
      <c r="E4" s="181"/>
      <c r="G4" s="8" t="s">
        <v>158</v>
      </c>
    </row>
    <row r="5" spans="2:12" ht="13.15" x14ac:dyDescent="0.4">
      <c r="B5" s="179" t="s">
        <v>256</v>
      </c>
      <c r="C5" s="179"/>
      <c r="D5" s="182"/>
      <c r="E5" s="182"/>
      <c r="G5" s="9" t="str">
        <f>IFERROR(VLOOKUP(D5,Equipos!B3:C28,2),"?")</f>
        <v>?</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c r="H13" s="16">
        <f>'Rúbrica (Presentación)'!J2</f>
        <v>0.1</v>
      </c>
      <c r="I13" s="17">
        <f t="shared" ref="I13:I17" si="0">G13*H13</f>
        <v>0</v>
      </c>
      <c r="J13" s="3"/>
      <c r="K13" s="18">
        <f>'Rúbrica (Presentación)'!K2</f>
        <v>2</v>
      </c>
      <c r="L13" s="19" t="str">
        <f t="shared" ref="L13:L24" si="1">IF(G13&gt;=K13,"SUPERADOS","NO SUPERADOS")</f>
        <v>NO SUPERADOS</v>
      </c>
    </row>
    <row r="14" spans="2:12" x14ac:dyDescent="0.35">
      <c r="B14" s="167" t="str">
        <f>'Rúbrica (Presentación)'!A3</f>
        <v>Estructura del equipo (OBS)</v>
      </c>
      <c r="C14" s="168"/>
      <c r="D14" s="168"/>
      <c r="E14" s="168"/>
      <c r="F14" s="169"/>
      <c r="G14" s="2"/>
      <c r="H14" s="16">
        <f>'Rúbrica (Presentación)'!J3</f>
        <v>0.1</v>
      </c>
      <c r="I14" s="17">
        <f t="shared" si="0"/>
        <v>0</v>
      </c>
      <c r="J14" s="3"/>
      <c r="K14" s="18">
        <f>'Rúbrica (Presentación)'!K3</f>
        <v>1</v>
      </c>
      <c r="L14" s="19" t="str">
        <f t="shared" si="1"/>
        <v>NO SUPERADOS</v>
      </c>
    </row>
    <row r="15" spans="2:12" x14ac:dyDescent="0.35">
      <c r="B15" s="167" t="str">
        <f>'Rúbrica (Presentación)'!A4</f>
        <v>Productos (PBS)</v>
      </c>
      <c r="C15" s="168"/>
      <c r="D15" s="168"/>
      <c r="E15" s="168"/>
      <c r="F15" s="169"/>
      <c r="G15" s="2"/>
      <c r="H15" s="16">
        <f>'Rúbrica (Presentación)'!J4</f>
        <v>0.1</v>
      </c>
      <c r="I15" s="17">
        <f t="shared" si="0"/>
        <v>0</v>
      </c>
      <c r="J15" s="3"/>
      <c r="K15" s="18">
        <f>'Rúbrica (Presentación)'!K4</f>
        <v>1</v>
      </c>
      <c r="L15" s="19" t="str">
        <f t="shared" si="1"/>
        <v>NO SUPERADOS</v>
      </c>
    </row>
    <row r="16" spans="2:12" x14ac:dyDescent="0.35">
      <c r="B16" s="167" t="str">
        <f>'Rúbrica (Presentación)'!A5</f>
        <v>Trazabilidad de las estimaciones/ WBS/ Presupuesto</v>
      </c>
      <c r="C16" s="168"/>
      <c r="D16" s="168"/>
      <c r="E16" s="168"/>
      <c r="F16" s="169"/>
      <c r="G16" s="2"/>
      <c r="H16" s="16">
        <f>'Rúbrica (Presentación)'!J5</f>
        <v>0.15</v>
      </c>
      <c r="I16" s="17">
        <f t="shared" si="0"/>
        <v>0</v>
      </c>
      <c r="J16" s="3"/>
      <c r="K16" s="18">
        <f>'Rúbrica (Presentación)'!K5</f>
        <v>1</v>
      </c>
      <c r="L16" s="19" t="str">
        <f t="shared" si="1"/>
        <v>NO SUPERADOS</v>
      </c>
    </row>
    <row r="17" spans="2:12" x14ac:dyDescent="0.35">
      <c r="B17" s="183" t="str">
        <f>'Rúbrica (Presentación)'!A6&amp;" ("&amp;G5&amp;" Módulos mínimo)"</f>
        <v>Estimación de Esfuerzos (? Módulos mínimo)</v>
      </c>
      <c r="C17" s="184"/>
      <c r="D17" s="184"/>
      <c r="E17" s="184"/>
      <c r="F17" s="185"/>
      <c r="G17" s="2"/>
      <c r="H17" s="16">
        <f>'Rúbrica (Presentación)'!J6</f>
        <v>0.1</v>
      </c>
      <c r="I17" s="17">
        <f t="shared" si="0"/>
        <v>0</v>
      </c>
      <c r="J17" s="3"/>
      <c r="K17" s="18">
        <f>'Rúbrica (Presentación)'!K6</f>
        <v>3</v>
      </c>
      <c r="L17" s="19" t="str">
        <f t="shared" si="1"/>
        <v>NO SUPERADOS</v>
      </c>
    </row>
    <row r="18" spans="2:12" x14ac:dyDescent="0.35">
      <c r="B18" s="167" t="str">
        <f>'Rúbrica (Presentación)'!A7</f>
        <v>Presupuesto del Proyecto</v>
      </c>
      <c r="C18" s="168"/>
      <c r="D18" s="168"/>
      <c r="E18" s="168"/>
      <c r="F18" s="169"/>
      <c r="G18" s="2"/>
      <c r="H18" s="16">
        <f>'Rúbrica (Presentación)'!J7</f>
        <v>0.15</v>
      </c>
      <c r="I18" s="17">
        <f>G18*H18</f>
        <v>0</v>
      </c>
      <c r="J18" s="3"/>
      <c r="K18" s="18">
        <f>'Rúbrica (Presentación)'!K7</f>
        <v>2</v>
      </c>
      <c r="L18" s="19" t="str">
        <f t="shared" si="1"/>
        <v>NO SUPERADOS</v>
      </c>
    </row>
    <row r="19" spans="2:12" x14ac:dyDescent="0.35">
      <c r="B19" s="167" t="str">
        <f>'Rúbrica (Presentación)'!A8</f>
        <v>Plan de Gestión de las comunicaciones</v>
      </c>
      <c r="C19" s="168"/>
      <c r="D19" s="168"/>
      <c r="E19" s="168"/>
      <c r="F19" s="169"/>
      <c r="G19" s="2"/>
      <c r="H19" s="16">
        <f>'Rúbrica (Presentación)'!J8</f>
        <v>0.05</v>
      </c>
      <c r="I19" s="17">
        <f t="shared" ref="I19:I24" si="2">G19*H19</f>
        <v>0</v>
      </c>
      <c r="J19" s="3"/>
      <c r="K19" s="71">
        <f>IF($G$5=1,0,'Rúbrica (Presentación)'!K8)</f>
        <v>2</v>
      </c>
      <c r="L19" s="19" t="str">
        <f t="shared" si="1"/>
        <v>NO SUPERADOS</v>
      </c>
    </row>
    <row r="20" spans="2:12" x14ac:dyDescent="0.35">
      <c r="B20" s="167" t="str">
        <f>'Rúbrica (Presentación)'!A9</f>
        <v>Plan de Gestión de riesgos</v>
      </c>
      <c r="C20" s="168"/>
      <c r="D20" s="168"/>
      <c r="E20" s="168"/>
      <c r="F20" s="169"/>
      <c r="G20" s="2"/>
      <c r="H20" s="16">
        <f>'Rúbrica (Presentación)'!J9</f>
        <v>0.05</v>
      </c>
      <c r="I20" s="17">
        <f t="shared" si="2"/>
        <v>0</v>
      </c>
      <c r="J20" s="3"/>
      <c r="K20" s="18">
        <f>'Rúbrica (Presentación)'!K9</f>
        <v>2</v>
      </c>
      <c r="L20" s="19" t="str">
        <f t="shared" si="1"/>
        <v>NO SUPERADOS</v>
      </c>
    </row>
    <row r="21" spans="2:12" x14ac:dyDescent="0.35">
      <c r="B21" s="167" t="str">
        <f>'Rúbrica (Presentación)'!A10</f>
        <v>Calidad Técnica de la presentación</v>
      </c>
      <c r="C21" s="168"/>
      <c r="D21" s="168"/>
      <c r="E21" s="168"/>
      <c r="F21" s="169"/>
      <c r="G21" s="2"/>
      <c r="H21" s="16">
        <f>'Rúbrica (Presentación)'!J10</f>
        <v>0.05</v>
      </c>
      <c r="I21" s="17">
        <f t="shared" si="2"/>
        <v>0</v>
      </c>
      <c r="J21" s="3"/>
      <c r="K21" s="18">
        <f>'Rúbrica (Presentación)'!K10</f>
        <v>0</v>
      </c>
      <c r="L21" s="19" t="str">
        <f t="shared" si="1"/>
        <v>SUPERADOS</v>
      </c>
    </row>
    <row r="22" spans="2:12" x14ac:dyDescent="0.35">
      <c r="B22" s="167" t="str">
        <f>'Rúbrica (Presentación)'!A11</f>
        <v>Claridad de exposición</v>
      </c>
      <c r="C22" s="168"/>
      <c r="D22" s="168"/>
      <c r="E22" s="168"/>
      <c r="F22" s="169"/>
      <c r="G22" s="2"/>
      <c r="H22" s="16">
        <f>'Rúbrica (Presentación)'!J11</f>
        <v>0.05</v>
      </c>
      <c r="I22" s="17">
        <f t="shared" si="2"/>
        <v>0</v>
      </c>
      <c r="J22" s="3"/>
      <c r="K22" s="18">
        <f>'Rúbrica (Presentación)'!K11</f>
        <v>0</v>
      </c>
      <c r="L22" s="19" t="str">
        <f t="shared" si="1"/>
        <v>SUPERADOS</v>
      </c>
    </row>
    <row r="23" spans="2:12" x14ac:dyDescent="0.35">
      <c r="B23" s="167" t="str">
        <f>'Rúbrica (Presentación)'!A12</f>
        <v>Calidad de las transparencias</v>
      </c>
      <c r="C23" s="168"/>
      <c r="D23" s="168"/>
      <c r="E23" s="168"/>
      <c r="F23" s="169"/>
      <c r="G23" s="2"/>
      <c r="H23" s="16">
        <f>'Rúbrica (Presentación)'!J12</f>
        <v>0.05</v>
      </c>
      <c r="I23" s="17">
        <f t="shared" si="2"/>
        <v>0</v>
      </c>
      <c r="J23" s="3"/>
      <c r="K23" s="18">
        <f>'Rúbrica (Presentación)'!K12</f>
        <v>0</v>
      </c>
      <c r="L23" s="19" t="str">
        <f t="shared" si="1"/>
        <v>SUPERADOS</v>
      </c>
    </row>
    <row r="24" spans="2:12" x14ac:dyDescent="0.35">
      <c r="B24" s="167" t="str">
        <f>'Rúbrica (Presentación)'!A13</f>
        <v>Respuesta a las preguntas planteadas</v>
      </c>
      <c r="C24" s="168"/>
      <c r="D24" s="168"/>
      <c r="E24" s="168"/>
      <c r="F24" s="169"/>
      <c r="G24" s="2"/>
      <c r="H24" s="16">
        <f>'Rúbrica (Presentación)'!J13</f>
        <v>0.05</v>
      </c>
      <c r="I24" s="17">
        <f t="shared" si="2"/>
        <v>0</v>
      </c>
      <c r="J24" s="3"/>
      <c r="K24" s="18">
        <f>'Rúbrica (Presentación)'!K13</f>
        <v>2</v>
      </c>
      <c r="L24" s="19" t="str">
        <f t="shared" si="1"/>
        <v>NO SUPERADOS</v>
      </c>
    </row>
    <row r="25" spans="2:12" ht="13.15" x14ac:dyDescent="0.4">
      <c r="F25" s="4" t="s">
        <v>149</v>
      </c>
      <c r="G25" s="20">
        <f>SUM(I13:I24)*2</f>
        <v>0</v>
      </c>
      <c r="H25" s="21">
        <f>SUM(H13:H24)</f>
        <v>1.0000000000000002</v>
      </c>
    </row>
    <row r="26" spans="2:12" ht="13.15" x14ac:dyDescent="0.4">
      <c r="F26" s="4"/>
    </row>
    <row r="27" spans="2:12" ht="13.15" x14ac:dyDescent="0.4">
      <c r="F27" s="4"/>
      <c r="K27" s="22" t="s">
        <v>154</v>
      </c>
      <c r="L27" s="23">
        <f>COUNTIF(L12:L26,"NO SUPERADOS")</f>
        <v>9</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0</v>
      </c>
      <c r="C30" s="173"/>
      <c r="D30" s="173"/>
      <c r="E30" s="173"/>
      <c r="F30" s="173"/>
      <c r="G30" s="173"/>
      <c r="J30" s="24"/>
      <c r="K30" s="174" t="str">
        <f>IF(L27&gt;0,"NO SUPERADOS","SUPERADOS")</f>
        <v>NO SUPERADOS</v>
      </c>
      <c r="L30" s="174"/>
    </row>
    <row r="32" spans="2:12" ht="13.15" x14ac:dyDescent="0.4">
      <c r="K32" s="170" t="s">
        <v>156</v>
      </c>
      <c r="L32" s="172"/>
    </row>
    <row r="33" spans="11:12" x14ac:dyDescent="0.35">
      <c r="K33" s="166">
        <f>G25*I12</f>
        <v>0</v>
      </c>
      <c r="L33" s="166"/>
    </row>
  </sheetData>
  <sheetProtection algorithmName="SHA-512" hashValue="0zovxJDCoYd3E4XmjsdylDgNGpsWBwYLy2GQg6iIeBKG+XMHt6JmAvt5cNnWkBuKqFz25XBhGGPrBcqAFk6yqA==" saltValue="MmzJMd1NHAHzJRXugoNffA=="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3:G24">
    <cfRule type="cellIs" dxfId="5" priority="2" operator="lessThan">
      <formula>1</formula>
    </cfRule>
  </conditionalFormatting>
  <conditionalFormatting sqref="K30:L30">
    <cfRule type="cellIs" dxfId="4" priority="11" operator="equal">
      <formula>"NO SUPERADOS"</formula>
    </cfRule>
  </conditionalFormatting>
  <conditionalFormatting sqref="L13:L24">
    <cfRule type="cellIs" dxfId="3" priority="1" operator="equal">
      <formula>"NO SUPERADOS"</formula>
    </cfRule>
  </conditionalFormatting>
  <dataValidations count="1">
    <dataValidation type="list" allowBlank="1" showInputMessage="1" showErrorMessage="1" sqref="G13:G24" xr:uid="{00000000-0002-0000-06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10EDB55-2FAF-4756-97A7-A84A0ACEA99C}">
          <x14:formula1>
            <xm:f>Equipos!$B$3:$B$32</xm:f>
          </x14:formula1>
          <xm:sqref>D5:E5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B1:L33"/>
  <sheetViews>
    <sheetView workbookViewId="0">
      <selection activeCell="B5" sqref="B5:C5"/>
    </sheetView>
  </sheetViews>
  <sheetFormatPr baseColWidth="10" defaultRowHeight="12.75" x14ac:dyDescent="0.35"/>
  <cols>
    <col min="2" max="7" width="12.73046875" customWidth="1"/>
    <col min="8" max="8" width="8.265625" bestFit="1" customWidth="1"/>
    <col min="9" max="9" width="7" customWidth="1"/>
    <col min="10" max="10" width="66" style="7" customWidth="1"/>
    <col min="11" max="11" width="11.59765625" bestFit="1" customWidth="1"/>
    <col min="12" max="12" width="12.3984375" bestFit="1" customWidth="1"/>
  </cols>
  <sheetData>
    <row r="1" spans="2:12" ht="17.649999999999999" x14ac:dyDescent="0.5">
      <c r="B1" s="178" t="s">
        <v>138</v>
      </c>
      <c r="C1" s="178"/>
      <c r="D1" s="178"/>
      <c r="E1" s="178"/>
      <c r="F1" s="178"/>
      <c r="G1" s="178"/>
      <c r="H1" s="5"/>
      <c r="I1" s="5"/>
      <c r="J1" s="6"/>
    </row>
    <row r="3" spans="2:12" ht="13.15" x14ac:dyDescent="0.4">
      <c r="B3" s="179" t="s">
        <v>139</v>
      </c>
      <c r="C3" s="179"/>
      <c r="D3" s="186">
        <f>IF('EV1'!D3:E3&lt;&gt;"",'EV1'!D3:E3,"")</f>
        <v>45412</v>
      </c>
      <c r="E3" s="186"/>
    </row>
    <row r="4" spans="2:12" ht="13.15" x14ac:dyDescent="0.4">
      <c r="B4" s="179" t="s">
        <v>257</v>
      </c>
      <c r="C4" s="179"/>
      <c r="D4" s="181" t="str">
        <f>Autoevaluación!D5</f>
        <v>DPPI24_E11</v>
      </c>
      <c r="E4" s="181"/>
      <c r="G4" s="8" t="s">
        <v>158</v>
      </c>
    </row>
    <row r="5" spans="2:12" ht="13.15" x14ac:dyDescent="0.4">
      <c r="B5" s="179" t="s">
        <v>256</v>
      </c>
      <c r="C5" s="179"/>
      <c r="D5" s="182"/>
      <c r="E5" s="182"/>
      <c r="G5" s="9" t="str">
        <f>IFERROR(VLOOKUP(D5,Equipos!B3:C28,2),"?")</f>
        <v>?</v>
      </c>
    </row>
    <row r="6" spans="2:12" ht="13.15" x14ac:dyDescent="0.4">
      <c r="B6" s="1"/>
    </row>
    <row r="7" spans="2:12" ht="13.15" x14ac:dyDescent="0.4">
      <c r="B7" s="175" t="s">
        <v>140</v>
      </c>
      <c r="C7" s="176"/>
      <c r="D7" s="176"/>
      <c r="E7" s="176"/>
      <c r="F7" s="176"/>
      <c r="G7" s="177"/>
    </row>
    <row r="8" spans="2:12" ht="13.15" x14ac:dyDescent="0.4">
      <c r="B8" s="10" t="s">
        <v>141</v>
      </c>
      <c r="C8" s="10" t="s">
        <v>142</v>
      </c>
      <c r="D8" s="10" t="s">
        <v>143</v>
      </c>
      <c r="E8" s="10" t="s">
        <v>144</v>
      </c>
      <c r="F8" s="10" t="s">
        <v>145</v>
      </c>
      <c r="G8" s="10" t="s">
        <v>146</v>
      </c>
    </row>
    <row r="9" spans="2:12" ht="13.15" x14ac:dyDescent="0.4">
      <c r="B9" s="10">
        <v>0</v>
      </c>
      <c r="C9" s="10">
        <v>1</v>
      </c>
      <c r="D9" s="10">
        <v>2</v>
      </c>
      <c r="E9" s="10">
        <v>3</v>
      </c>
      <c r="F9" s="10">
        <v>4</v>
      </c>
      <c r="G9" s="10">
        <v>5</v>
      </c>
    </row>
    <row r="11" spans="2:12" x14ac:dyDescent="0.35">
      <c r="H11" s="11"/>
      <c r="I11" s="12"/>
    </row>
    <row r="12" spans="2:12" ht="13.15" x14ac:dyDescent="0.4">
      <c r="B12" s="170" t="s">
        <v>0</v>
      </c>
      <c r="C12" s="171"/>
      <c r="D12" s="171"/>
      <c r="E12" s="171"/>
      <c r="F12" s="171"/>
      <c r="G12" s="172"/>
      <c r="H12" s="13" t="s">
        <v>147</v>
      </c>
      <c r="I12" s="14">
        <v>0.5</v>
      </c>
      <c r="J12" s="15" t="s">
        <v>148</v>
      </c>
      <c r="K12" s="13" t="s">
        <v>120</v>
      </c>
      <c r="L12" s="13" t="s">
        <v>152</v>
      </c>
    </row>
    <row r="13" spans="2:12" x14ac:dyDescent="0.35">
      <c r="B13" s="167" t="str">
        <f>'Rúbrica (Presentación)'!A2</f>
        <v>Planificación del Proyecto (WBS)</v>
      </c>
      <c r="C13" s="168"/>
      <c r="D13" s="168"/>
      <c r="E13" s="168"/>
      <c r="F13" s="169"/>
      <c r="G13" s="2"/>
      <c r="H13" s="16">
        <f>'Rúbrica (Presentación)'!J2</f>
        <v>0.1</v>
      </c>
      <c r="I13" s="17">
        <f t="shared" ref="I13:I17" si="0">G13*H13</f>
        <v>0</v>
      </c>
      <c r="J13" s="3"/>
      <c r="K13" s="18">
        <f>'Rúbrica (Presentación)'!K2</f>
        <v>2</v>
      </c>
      <c r="L13" s="19" t="str">
        <f t="shared" ref="L13:L24" si="1">IF(G13&gt;=K13,"SUPERADOS","NO SUPERADOS")</f>
        <v>NO SUPERADOS</v>
      </c>
    </row>
    <row r="14" spans="2:12" x14ac:dyDescent="0.35">
      <c r="B14" s="167" t="str">
        <f>'Rúbrica (Presentación)'!A3</f>
        <v>Estructura del equipo (OBS)</v>
      </c>
      <c r="C14" s="168"/>
      <c r="D14" s="168"/>
      <c r="E14" s="168"/>
      <c r="F14" s="169"/>
      <c r="G14" s="2"/>
      <c r="H14" s="16">
        <f>'Rúbrica (Presentación)'!J3</f>
        <v>0.1</v>
      </c>
      <c r="I14" s="17">
        <f t="shared" si="0"/>
        <v>0</v>
      </c>
      <c r="J14" s="3"/>
      <c r="K14" s="18">
        <f>'Rúbrica (Presentación)'!K3</f>
        <v>1</v>
      </c>
      <c r="L14" s="19" t="str">
        <f t="shared" si="1"/>
        <v>NO SUPERADOS</v>
      </c>
    </row>
    <row r="15" spans="2:12" x14ac:dyDescent="0.35">
      <c r="B15" s="167" t="str">
        <f>'Rúbrica (Presentación)'!A4</f>
        <v>Productos (PBS)</v>
      </c>
      <c r="C15" s="168"/>
      <c r="D15" s="168"/>
      <c r="E15" s="168"/>
      <c r="F15" s="169"/>
      <c r="G15" s="2"/>
      <c r="H15" s="16">
        <f>'Rúbrica (Presentación)'!J4</f>
        <v>0.1</v>
      </c>
      <c r="I15" s="17">
        <f t="shared" si="0"/>
        <v>0</v>
      </c>
      <c r="J15" s="3"/>
      <c r="K15" s="18">
        <f>'Rúbrica (Presentación)'!K4</f>
        <v>1</v>
      </c>
      <c r="L15" s="19" t="str">
        <f t="shared" si="1"/>
        <v>NO SUPERADOS</v>
      </c>
    </row>
    <row r="16" spans="2:12" x14ac:dyDescent="0.35">
      <c r="B16" s="167" t="str">
        <f>'Rúbrica (Presentación)'!A5</f>
        <v>Trazabilidad de las estimaciones/ WBS/ Presupuesto</v>
      </c>
      <c r="C16" s="168"/>
      <c r="D16" s="168"/>
      <c r="E16" s="168"/>
      <c r="F16" s="169"/>
      <c r="G16" s="2"/>
      <c r="H16" s="16">
        <f>'Rúbrica (Presentación)'!J5</f>
        <v>0.15</v>
      </c>
      <c r="I16" s="17">
        <f t="shared" si="0"/>
        <v>0</v>
      </c>
      <c r="J16" s="3"/>
      <c r="K16" s="18">
        <f>'Rúbrica (Presentación)'!K5</f>
        <v>1</v>
      </c>
      <c r="L16" s="19" t="str">
        <f t="shared" si="1"/>
        <v>NO SUPERADOS</v>
      </c>
    </row>
    <row r="17" spans="2:12" x14ac:dyDescent="0.35">
      <c r="B17" s="183" t="str">
        <f>'Rúbrica (Presentación)'!A6&amp;" ("&amp;G5&amp;" Módulos mínimo)"</f>
        <v>Estimación de Esfuerzos (? Módulos mínimo)</v>
      </c>
      <c r="C17" s="184"/>
      <c r="D17" s="184"/>
      <c r="E17" s="184"/>
      <c r="F17" s="185"/>
      <c r="G17" s="2"/>
      <c r="H17" s="16">
        <f>'Rúbrica (Presentación)'!J6</f>
        <v>0.1</v>
      </c>
      <c r="I17" s="17">
        <f t="shared" si="0"/>
        <v>0</v>
      </c>
      <c r="J17" s="3"/>
      <c r="K17" s="18">
        <f>'Rúbrica (Presentación)'!K6</f>
        <v>3</v>
      </c>
      <c r="L17" s="19" t="str">
        <f t="shared" si="1"/>
        <v>NO SUPERADOS</v>
      </c>
    </row>
    <row r="18" spans="2:12" x14ac:dyDescent="0.35">
      <c r="B18" s="167" t="str">
        <f>'Rúbrica (Presentación)'!A7</f>
        <v>Presupuesto del Proyecto</v>
      </c>
      <c r="C18" s="168"/>
      <c r="D18" s="168"/>
      <c r="E18" s="168"/>
      <c r="F18" s="169"/>
      <c r="G18" s="2"/>
      <c r="H18" s="16">
        <f>'Rúbrica (Presentación)'!J7</f>
        <v>0.15</v>
      </c>
      <c r="I18" s="17">
        <f>G18*H18</f>
        <v>0</v>
      </c>
      <c r="J18" s="3"/>
      <c r="K18" s="18">
        <f>'Rúbrica (Presentación)'!K7</f>
        <v>2</v>
      </c>
      <c r="L18" s="19" t="str">
        <f t="shared" si="1"/>
        <v>NO SUPERADOS</v>
      </c>
    </row>
    <row r="19" spans="2:12" x14ac:dyDescent="0.35">
      <c r="B19" s="167" t="str">
        <f>'Rúbrica (Presentación)'!A8</f>
        <v>Plan de Gestión de las comunicaciones</v>
      </c>
      <c r="C19" s="168"/>
      <c r="D19" s="168"/>
      <c r="E19" s="168"/>
      <c r="F19" s="169"/>
      <c r="G19" s="2"/>
      <c r="H19" s="16">
        <f>'Rúbrica (Presentación)'!J8</f>
        <v>0.05</v>
      </c>
      <c r="I19" s="17">
        <f t="shared" ref="I19:I24" si="2">G19*H19</f>
        <v>0</v>
      </c>
      <c r="J19" s="3"/>
      <c r="K19" s="71">
        <f>IF($G$5=1,0,'Rúbrica (Presentación)'!K8)</f>
        <v>2</v>
      </c>
      <c r="L19" s="19" t="str">
        <f t="shared" si="1"/>
        <v>NO SUPERADOS</v>
      </c>
    </row>
    <row r="20" spans="2:12" x14ac:dyDescent="0.35">
      <c r="B20" s="167" t="str">
        <f>'Rúbrica (Presentación)'!A9</f>
        <v>Plan de Gestión de riesgos</v>
      </c>
      <c r="C20" s="168"/>
      <c r="D20" s="168"/>
      <c r="E20" s="168"/>
      <c r="F20" s="169"/>
      <c r="G20" s="2"/>
      <c r="H20" s="16">
        <f>'Rúbrica (Presentación)'!J9</f>
        <v>0.05</v>
      </c>
      <c r="I20" s="17">
        <f t="shared" si="2"/>
        <v>0</v>
      </c>
      <c r="J20" s="3"/>
      <c r="K20" s="18">
        <f>'Rúbrica (Presentación)'!K9</f>
        <v>2</v>
      </c>
      <c r="L20" s="19" t="str">
        <f t="shared" si="1"/>
        <v>NO SUPERADOS</v>
      </c>
    </row>
    <row r="21" spans="2:12" x14ac:dyDescent="0.35">
      <c r="B21" s="167" t="str">
        <f>'Rúbrica (Presentación)'!A10</f>
        <v>Calidad Técnica de la presentación</v>
      </c>
      <c r="C21" s="168"/>
      <c r="D21" s="168"/>
      <c r="E21" s="168"/>
      <c r="F21" s="169"/>
      <c r="G21" s="2"/>
      <c r="H21" s="16">
        <f>'Rúbrica (Presentación)'!J10</f>
        <v>0.05</v>
      </c>
      <c r="I21" s="17">
        <f t="shared" si="2"/>
        <v>0</v>
      </c>
      <c r="J21" s="3"/>
      <c r="K21" s="18">
        <f>'Rúbrica (Presentación)'!K10</f>
        <v>0</v>
      </c>
      <c r="L21" s="19" t="str">
        <f t="shared" si="1"/>
        <v>SUPERADOS</v>
      </c>
    </row>
    <row r="22" spans="2:12" x14ac:dyDescent="0.35">
      <c r="B22" s="167" t="str">
        <f>'Rúbrica (Presentación)'!A11</f>
        <v>Claridad de exposición</v>
      </c>
      <c r="C22" s="168"/>
      <c r="D22" s="168"/>
      <c r="E22" s="168"/>
      <c r="F22" s="169"/>
      <c r="G22" s="2"/>
      <c r="H22" s="16">
        <f>'Rúbrica (Presentación)'!J11</f>
        <v>0.05</v>
      </c>
      <c r="I22" s="17">
        <f t="shared" si="2"/>
        <v>0</v>
      </c>
      <c r="J22" s="3"/>
      <c r="K22" s="18">
        <f>'Rúbrica (Presentación)'!K11</f>
        <v>0</v>
      </c>
      <c r="L22" s="19" t="str">
        <f t="shared" si="1"/>
        <v>SUPERADOS</v>
      </c>
    </row>
    <row r="23" spans="2:12" x14ac:dyDescent="0.35">
      <c r="B23" s="167" t="str">
        <f>'Rúbrica (Presentación)'!A12</f>
        <v>Calidad de las transparencias</v>
      </c>
      <c r="C23" s="168"/>
      <c r="D23" s="168"/>
      <c r="E23" s="168"/>
      <c r="F23" s="169"/>
      <c r="G23" s="2"/>
      <c r="H23" s="16">
        <f>'Rúbrica (Presentación)'!J12</f>
        <v>0.05</v>
      </c>
      <c r="I23" s="17">
        <f t="shared" si="2"/>
        <v>0</v>
      </c>
      <c r="J23" s="3"/>
      <c r="K23" s="18">
        <f>'Rúbrica (Presentación)'!K12</f>
        <v>0</v>
      </c>
      <c r="L23" s="19" t="str">
        <f t="shared" si="1"/>
        <v>SUPERADOS</v>
      </c>
    </row>
    <row r="24" spans="2:12" x14ac:dyDescent="0.35">
      <c r="B24" s="167" t="str">
        <f>'Rúbrica (Presentación)'!A13</f>
        <v>Respuesta a las preguntas planteadas</v>
      </c>
      <c r="C24" s="168"/>
      <c r="D24" s="168"/>
      <c r="E24" s="168"/>
      <c r="F24" s="169"/>
      <c r="G24" s="2"/>
      <c r="H24" s="16">
        <f>'Rúbrica (Presentación)'!J13</f>
        <v>0.05</v>
      </c>
      <c r="I24" s="17">
        <f t="shared" si="2"/>
        <v>0</v>
      </c>
      <c r="J24" s="3"/>
      <c r="K24" s="18">
        <f>'Rúbrica (Presentación)'!K13</f>
        <v>2</v>
      </c>
      <c r="L24" s="19" t="str">
        <f t="shared" si="1"/>
        <v>NO SUPERADOS</v>
      </c>
    </row>
    <row r="25" spans="2:12" ht="13.15" x14ac:dyDescent="0.4">
      <c r="F25" s="4" t="s">
        <v>149</v>
      </c>
      <c r="G25" s="20">
        <f>SUM(I13:I24)*2</f>
        <v>0</v>
      </c>
      <c r="H25" s="21">
        <f>SUM(H13:H24)</f>
        <v>1.0000000000000002</v>
      </c>
    </row>
    <row r="26" spans="2:12" ht="13.15" x14ac:dyDescent="0.4">
      <c r="F26" s="4"/>
    </row>
    <row r="27" spans="2:12" ht="13.15" x14ac:dyDescent="0.4">
      <c r="F27" s="4"/>
      <c r="K27" s="22" t="s">
        <v>154</v>
      </c>
      <c r="L27" s="23">
        <f>COUNTIF(L12:L26,"NO SUPERADOS")</f>
        <v>9</v>
      </c>
    </row>
    <row r="28" spans="2:12" ht="13.15" x14ac:dyDescent="0.4">
      <c r="F28" s="4"/>
    </row>
    <row r="29" spans="2:12" ht="13.15" x14ac:dyDescent="0.4">
      <c r="B29" s="170" t="s">
        <v>155</v>
      </c>
      <c r="C29" s="171"/>
      <c r="D29" s="171"/>
      <c r="E29" s="171"/>
      <c r="F29" s="171"/>
      <c r="G29" s="172"/>
      <c r="K29" s="170" t="s">
        <v>153</v>
      </c>
      <c r="L29" s="172"/>
    </row>
    <row r="30" spans="2:12" ht="22.5" x14ac:dyDescent="0.6">
      <c r="B30" s="173">
        <f>IF(K30="SUPERADOS",K33,IF(K33&gt;4,4,K33))</f>
        <v>0</v>
      </c>
      <c r="C30" s="173"/>
      <c r="D30" s="173"/>
      <c r="E30" s="173"/>
      <c r="F30" s="173"/>
      <c r="G30" s="173"/>
      <c r="J30" s="24"/>
      <c r="K30" s="174" t="str">
        <f>IF(L27&gt;0,"NO SUPERADOS","SUPERADOS")</f>
        <v>NO SUPERADOS</v>
      </c>
      <c r="L30" s="174"/>
    </row>
    <row r="32" spans="2:12" ht="13.15" x14ac:dyDescent="0.4">
      <c r="K32" s="170" t="s">
        <v>156</v>
      </c>
      <c r="L32" s="172"/>
    </row>
    <row r="33" spans="11:12" x14ac:dyDescent="0.35">
      <c r="K33" s="166">
        <f>G25*I12</f>
        <v>0</v>
      </c>
      <c r="L33" s="166"/>
    </row>
  </sheetData>
  <sheetProtection algorithmName="SHA-512" hashValue="szxl1aZfJxXzKUTroVnsyDO6xlx0qQ/3B7fn/DI/zJkFCh+RpC71H5oZ3kfAsJP4pIRWafH3ufg8saHaJuHJKQ==" saltValue="jRxU2Lc5S0KC91/TR6jWAw==" spinCount="100000" sheet="1" objects="1" scenarios="1"/>
  <mergeCells count="27">
    <mergeCell ref="K32:L32"/>
    <mergeCell ref="K33:L33"/>
    <mergeCell ref="B23:F23"/>
    <mergeCell ref="B24:F24"/>
    <mergeCell ref="B29:G29"/>
    <mergeCell ref="K29:L29"/>
    <mergeCell ref="B30:G30"/>
    <mergeCell ref="K30:L30"/>
    <mergeCell ref="B22:F22"/>
    <mergeCell ref="B7:G7"/>
    <mergeCell ref="B12:G12"/>
    <mergeCell ref="B13:F13"/>
    <mergeCell ref="B14:F14"/>
    <mergeCell ref="B15:F15"/>
    <mergeCell ref="B16:F16"/>
    <mergeCell ref="B17:F17"/>
    <mergeCell ref="B18:F18"/>
    <mergeCell ref="B19:F19"/>
    <mergeCell ref="B20:F20"/>
    <mergeCell ref="B21:F21"/>
    <mergeCell ref="B5:C5"/>
    <mergeCell ref="D5:E5"/>
    <mergeCell ref="B1:G1"/>
    <mergeCell ref="B3:C3"/>
    <mergeCell ref="D3:E3"/>
    <mergeCell ref="B4:C4"/>
    <mergeCell ref="D4:E4"/>
  </mergeCells>
  <conditionalFormatting sqref="G13:G24">
    <cfRule type="cellIs" dxfId="2" priority="2" operator="lessThan">
      <formula>1</formula>
    </cfRule>
  </conditionalFormatting>
  <conditionalFormatting sqref="K30:L30">
    <cfRule type="cellIs" dxfId="1" priority="11" operator="equal">
      <formula>"NO SUPERADOS"</formula>
    </cfRule>
  </conditionalFormatting>
  <conditionalFormatting sqref="L13:L24">
    <cfRule type="cellIs" dxfId="0" priority="1" operator="equal">
      <formula>"NO SUPERADOS"</formula>
    </cfRule>
  </conditionalFormatting>
  <dataValidations count="1">
    <dataValidation type="list" allowBlank="1" showInputMessage="1" showErrorMessage="1" sqref="G13:G24" xr:uid="{00000000-0002-0000-0700-000000000000}">
      <formula1>$B$9:$G$9</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A194-05F6-495F-BABB-EA1705C3DFAF}">
          <x14:formula1>
            <xm:f>Equipos!$B$3:$B$32</xm:f>
          </x14:formula1>
          <xm:sqref>D5:E5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J39"/>
  <sheetViews>
    <sheetView workbookViewId="0">
      <selection activeCell="D13" sqref="D13"/>
    </sheetView>
  </sheetViews>
  <sheetFormatPr baseColWidth="10" defaultRowHeight="12.75" x14ac:dyDescent="0.35"/>
  <cols>
    <col min="1" max="1" width="63.265625" bestFit="1" customWidth="1"/>
    <col min="2" max="2" width="2.86328125" style="30" bestFit="1" customWidth="1"/>
    <col min="3" max="3" width="3.1328125" style="30" bestFit="1" customWidth="1"/>
    <col min="4" max="10" width="14.59765625" customWidth="1"/>
  </cols>
  <sheetData>
    <row r="1" spans="1:10" ht="20.65" x14ac:dyDescent="0.6">
      <c r="D1" s="189" t="s">
        <v>166</v>
      </c>
      <c r="E1" s="189"/>
      <c r="F1" s="189"/>
      <c r="G1" s="189"/>
      <c r="H1" s="189"/>
      <c r="I1" s="189"/>
      <c r="J1" s="189"/>
    </row>
    <row r="2" spans="1:10" s="28" customFormat="1" ht="13.15" x14ac:dyDescent="0.4">
      <c r="B2" s="30"/>
      <c r="C2" s="30"/>
      <c r="D2" s="29" t="s">
        <v>159</v>
      </c>
      <c r="E2" s="33" t="s">
        <v>160</v>
      </c>
      <c r="F2" s="33" t="s">
        <v>161</v>
      </c>
      <c r="G2" s="33" t="s">
        <v>162</v>
      </c>
      <c r="H2" s="33" t="s">
        <v>163</v>
      </c>
      <c r="I2" s="33" t="s">
        <v>164</v>
      </c>
      <c r="J2" s="33" t="s">
        <v>165</v>
      </c>
    </row>
    <row r="3" spans="1:10" s="28" customFormat="1" ht="7.5" x14ac:dyDescent="0.2">
      <c r="B3" s="30"/>
      <c r="C3" s="30"/>
      <c r="D3" s="29"/>
      <c r="E3" s="29" t="str">
        <f>ADDRESS(5,4,3,1,E2)</f>
        <v>'EV1'!$D5</v>
      </c>
      <c r="F3" s="29" t="str">
        <f t="shared" ref="F3:J3" si="0">ADDRESS(5,4,3,1,F2)</f>
        <v>'EV2'!$D5</v>
      </c>
      <c r="G3" s="29" t="str">
        <f t="shared" si="0"/>
        <v>'EV3'!$D5</v>
      </c>
      <c r="H3" s="29" t="str">
        <f t="shared" si="0"/>
        <v>'EV4'!$D5</v>
      </c>
      <c r="I3" s="29" t="str">
        <f t="shared" si="0"/>
        <v>'EV5'!$D5</v>
      </c>
      <c r="J3" s="29" t="str">
        <f t="shared" si="0"/>
        <v>'EV6'!$D5</v>
      </c>
    </row>
    <row r="4" spans="1:10" s="25" customFormat="1" ht="13.15" x14ac:dyDescent="0.35">
      <c r="B4" s="31" t="s">
        <v>167</v>
      </c>
      <c r="C4" s="31" t="s">
        <v>168</v>
      </c>
      <c r="D4" s="26" t="s">
        <v>159</v>
      </c>
      <c r="E4" s="26" t="str">
        <f ca="1">IF(INDIRECT(E3,TRUE)&lt;&gt;"",INDIRECT(E3,TRUE),"")</f>
        <v>DPPI24_E10</v>
      </c>
      <c r="F4" s="26" t="str">
        <f t="shared" ref="F4:J4" ca="1" si="1">IF(INDIRECT(F3,TRUE)&lt;&gt;"",INDIRECT(F3,TRUE),"")</f>
        <v>DPPI24_E12</v>
      </c>
      <c r="G4" s="26" t="str">
        <f t="shared" ca="1" si="1"/>
        <v>DPPI24_E13</v>
      </c>
      <c r="H4" s="26" t="str">
        <f t="shared" ca="1" si="1"/>
        <v/>
      </c>
      <c r="I4" s="26" t="str">
        <f t="shared" ca="1" si="1"/>
        <v/>
      </c>
      <c r="J4" s="26" t="str">
        <f t="shared" ca="1" si="1"/>
        <v/>
      </c>
    </row>
    <row r="5" spans="1:10" s="25" customFormat="1" ht="13.15" x14ac:dyDescent="0.35">
      <c r="A5" s="187" t="s">
        <v>151</v>
      </c>
      <c r="B5" s="188"/>
      <c r="C5" s="188"/>
      <c r="D5" s="188"/>
      <c r="E5" s="188"/>
      <c r="F5" s="188"/>
      <c r="G5" s="188"/>
      <c r="H5" s="188"/>
      <c r="I5" s="188"/>
      <c r="J5" s="188"/>
    </row>
    <row r="6" spans="1:10" x14ac:dyDescent="0.35">
      <c r="A6" s="27" t="str">
        <f>'Rúbrica (Previo)'!A2</f>
        <v>Se ha creado un PDF con índice de etiquetas laterales</v>
      </c>
      <c r="B6" s="31">
        <v>13</v>
      </c>
      <c r="C6" s="31">
        <v>7</v>
      </c>
      <c r="D6" s="32">
        <f ca="1">INDIRECT(ADDRESS($B6,$C6,4,1,D$2),TRUE)</f>
        <v>5</v>
      </c>
      <c r="E6" s="114"/>
      <c r="F6" s="114"/>
      <c r="G6" s="114"/>
      <c r="H6" s="114"/>
      <c r="I6" s="114"/>
      <c r="J6" s="114"/>
    </row>
    <row r="7" spans="1:10" x14ac:dyDescent="0.35">
      <c r="A7" s="27" t="str">
        <f>'Rúbrica (Previo)'!A3</f>
        <v>Se ha creado un índice del documento adecuado a la norma</v>
      </c>
      <c r="B7" s="31">
        <v>14</v>
      </c>
      <c r="C7" s="31">
        <v>7</v>
      </c>
      <c r="D7" s="32">
        <f t="shared" ref="D7:D15" ca="1" si="2">INDIRECT(ADDRESS($B7,$C7,4,1,D$2),TRUE)</f>
        <v>5</v>
      </c>
      <c r="E7" s="114"/>
      <c r="F7" s="114"/>
      <c r="G7" s="114"/>
      <c r="H7" s="114"/>
      <c r="I7" s="114"/>
      <c r="J7" s="114"/>
    </row>
    <row r="8" spans="1:10" x14ac:dyDescent="0.35">
      <c r="A8" s="27" t="str">
        <f>'Rúbrica (Previo)'!A4</f>
        <v>Se han implementado todas las opciones en función del número de miembros</v>
      </c>
      <c r="B8" s="31">
        <v>15</v>
      </c>
      <c r="C8" s="31">
        <v>7</v>
      </c>
      <c r="D8" s="32">
        <f t="shared" ca="1" si="2"/>
        <v>5</v>
      </c>
      <c r="E8" s="114"/>
      <c r="F8" s="114"/>
      <c r="G8" s="114"/>
      <c r="H8" s="114"/>
      <c r="I8" s="114"/>
      <c r="J8" s="114"/>
    </row>
    <row r="9" spans="1:10" x14ac:dyDescent="0.35">
      <c r="A9" s="27" t="str">
        <f>'Rúbrica (Previo)'!A5</f>
        <v>Estructura del Trabajo</v>
      </c>
      <c r="B9" s="31">
        <v>16</v>
      </c>
      <c r="C9" s="31">
        <v>7</v>
      </c>
      <c r="D9" s="32">
        <f t="shared" ca="1" si="2"/>
        <v>5</v>
      </c>
      <c r="E9" s="114"/>
      <c r="F9" s="114"/>
      <c r="G9" s="114"/>
      <c r="H9" s="114"/>
      <c r="I9" s="114"/>
      <c r="J9" s="114"/>
    </row>
    <row r="10" spans="1:10" x14ac:dyDescent="0.35">
      <c r="A10" s="27" t="str">
        <f>'Rúbrica (Previo)'!A6</f>
        <v>Numeración de títulos</v>
      </c>
      <c r="B10" s="31">
        <v>17</v>
      </c>
      <c r="C10" s="31">
        <v>7</v>
      </c>
      <c r="D10" s="32">
        <f t="shared" ca="1" si="2"/>
        <v>5</v>
      </c>
      <c r="E10" s="114"/>
      <c r="F10" s="114"/>
      <c r="G10" s="114"/>
      <c r="H10" s="114"/>
      <c r="I10" s="114"/>
      <c r="J10" s="114"/>
    </row>
    <row r="11" spans="1:10" x14ac:dyDescent="0.35">
      <c r="A11" s="27" t="str">
        <f>'Rúbrica (Previo)'!A7</f>
        <v>Portada del documento</v>
      </c>
      <c r="B11" s="31">
        <v>18</v>
      </c>
      <c r="C11" s="31">
        <v>7</v>
      </c>
      <c r="D11" s="32">
        <f t="shared" ca="1" si="2"/>
        <v>5</v>
      </c>
      <c r="E11" s="114"/>
      <c r="F11" s="114"/>
      <c r="G11" s="114"/>
      <c r="H11" s="114"/>
      <c r="I11" s="114"/>
      <c r="J11" s="114"/>
    </row>
    <row r="12" spans="1:10" x14ac:dyDescent="0.35">
      <c r="A12" s="27" t="str">
        <f>'Rúbrica (Previo)'!A8</f>
        <v>Cabeceras y pies de página</v>
      </c>
      <c r="B12" s="31">
        <v>19</v>
      </c>
      <c r="C12" s="31">
        <v>7</v>
      </c>
      <c r="D12" s="32">
        <f t="shared" ca="1" si="2"/>
        <v>5</v>
      </c>
      <c r="E12" s="114"/>
      <c r="F12" s="114"/>
      <c r="G12" s="114"/>
      <c r="H12" s="114"/>
      <c r="I12" s="114"/>
      <c r="J12" s="114"/>
    </row>
    <row r="13" spans="1:10" x14ac:dyDescent="0.35">
      <c r="A13" s="27" t="str">
        <f>'Rúbrica (Previo)'!A9</f>
        <v>Control de versiones</v>
      </c>
      <c r="B13" s="31">
        <v>20</v>
      </c>
      <c r="C13" s="31">
        <v>7</v>
      </c>
      <c r="D13" s="32">
        <f t="shared" ca="1" si="2"/>
        <v>5</v>
      </c>
      <c r="E13" s="114"/>
      <c r="F13" s="114"/>
      <c r="G13" s="114"/>
      <c r="H13" s="114"/>
      <c r="I13" s="114"/>
      <c r="J13" s="114"/>
    </row>
    <row r="14" spans="1:10" x14ac:dyDescent="0.35">
      <c r="A14" s="27" t="str">
        <f>'Rúbrica (Previo)'!A10</f>
        <v>Presentación de la documentación</v>
      </c>
      <c r="B14" s="31">
        <v>21</v>
      </c>
      <c r="C14" s="31">
        <v>7</v>
      </c>
      <c r="D14" s="32">
        <f t="shared" ca="1" si="2"/>
        <v>5</v>
      </c>
      <c r="E14" s="114"/>
      <c r="F14" s="114"/>
      <c r="G14" s="114"/>
      <c r="H14" s="114"/>
      <c r="I14" s="114"/>
      <c r="J14" s="114"/>
    </row>
    <row r="15" spans="1:10" x14ac:dyDescent="0.35">
      <c r="A15" s="27" t="str">
        <f>'Rúbrica (Previo)'!A11</f>
        <v>Firma digital de los autores del trabajo</v>
      </c>
      <c r="B15" s="31">
        <v>22</v>
      </c>
      <c r="C15" s="31">
        <v>7</v>
      </c>
      <c r="D15" s="32">
        <f t="shared" ca="1" si="2"/>
        <v>5</v>
      </c>
      <c r="E15" s="114"/>
      <c r="F15" s="114"/>
      <c r="G15" s="114"/>
      <c r="H15" s="114"/>
      <c r="I15" s="114"/>
      <c r="J15" s="114"/>
    </row>
    <row r="16" spans="1:10" ht="13.15" x14ac:dyDescent="0.35">
      <c r="A16" s="187" t="s">
        <v>0</v>
      </c>
      <c r="B16" s="188"/>
      <c r="C16" s="188"/>
      <c r="D16" s="188"/>
      <c r="E16" s="188"/>
      <c r="F16" s="188"/>
      <c r="G16" s="188"/>
      <c r="H16" s="188"/>
      <c r="I16" s="188"/>
      <c r="J16" s="188"/>
    </row>
    <row r="17" spans="1:10" x14ac:dyDescent="0.35">
      <c r="A17" s="27" t="s">
        <v>0</v>
      </c>
      <c r="B17" s="31">
        <v>30</v>
      </c>
      <c r="C17" s="31">
        <v>2</v>
      </c>
      <c r="D17" s="32">
        <f ca="1">INDIRECT(ADDRESS(38,7,4,1,D$2),TRUE)</f>
        <v>8.5000000000000018</v>
      </c>
      <c r="E17" s="32">
        <f t="shared" ref="E17:J17" ca="1" si="3">INDIRECT(ADDRESS($B17,$C17,4,1,E$2),TRUE)</f>
        <v>4.0500000000000007</v>
      </c>
      <c r="F17" s="32">
        <f t="shared" ca="1" si="3"/>
        <v>3.9500000000000006</v>
      </c>
      <c r="G17" s="32">
        <f t="shared" ca="1" si="3"/>
        <v>3.9500000000000006</v>
      </c>
      <c r="H17" s="32">
        <f t="shared" ca="1" si="3"/>
        <v>0</v>
      </c>
      <c r="I17" s="32">
        <f t="shared" ca="1" si="3"/>
        <v>0</v>
      </c>
      <c r="J17" s="32">
        <f t="shared" ca="1" si="3"/>
        <v>0</v>
      </c>
    </row>
    <row r="18" spans="1:10" ht="13.15" x14ac:dyDescent="0.35">
      <c r="A18" s="187" t="s">
        <v>150</v>
      </c>
      <c r="B18" s="188"/>
      <c r="C18" s="188"/>
      <c r="D18" s="188"/>
      <c r="E18" s="188"/>
      <c r="F18" s="188"/>
      <c r="G18" s="188"/>
      <c r="H18" s="188"/>
      <c r="I18" s="188"/>
      <c r="J18" s="188"/>
    </row>
    <row r="19" spans="1:10" x14ac:dyDescent="0.35">
      <c r="A19" s="27" t="str">
        <f>'Rúbrica (Posterior)'!A2</f>
        <v>Guía de las transparencias</v>
      </c>
      <c r="B19" s="31">
        <v>41</v>
      </c>
      <c r="C19" s="31">
        <v>7</v>
      </c>
      <c r="D19" s="32">
        <f ca="1">INDIRECT(ADDRESS($B19,$C19,4,1,D$2),TRUE)</f>
        <v>5</v>
      </c>
      <c r="E19" s="115"/>
      <c r="F19" s="115"/>
      <c r="G19" s="115"/>
      <c r="H19" s="115"/>
      <c r="I19" s="115"/>
      <c r="J19" s="115"/>
    </row>
    <row r="20" spans="1:10" x14ac:dyDescent="0.35">
      <c r="A20" s="27" t="str">
        <f>'Rúbrica (Posterior)'!A3</f>
        <v>Revisión general del trabajo</v>
      </c>
      <c r="B20" s="31">
        <v>42</v>
      </c>
      <c r="C20" s="31">
        <v>7</v>
      </c>
      <c r="D20" s="32">
        <f t="shared" ref="D20:D25" ca="1" si="4">INDIRECT(ADDRESS($B20,$C20,4,1,D$2),TRUE)</f>
        <v>3</v>
      </c>
      <c r="E20" s="115"/>
      <c r="F20" s="115"/>
      <c r="G20" s="115"/>
      <c r="H20" s="115"/>
      <c r="I20" s="115"/>
      <c r="J20" s="115"/>
    </row>
    <row r="21" spans="1:10" x14ac:dyDescent="0.35">
      <c r="A21" s="27" t="str">
        <f>'Rúbrica (Posterior)'!A4</f>
        <v>Estudio de alternativas</v>
      </c>
      <c r="B21" s="31">
        <v>43</v>
      </c>
      <c r="C21" s="31">
        <v>7</v>
      </c>
      <c r="D21" s="32">
        <f t="shared" ca="1" si="4"/>
        <v>5</v>
      </c>
      <c r="E21" s="115"/>
      <c r="F21" s="115"/>
      <c r="G21" s="115"/>
      <c r="H21" s="115"/>
      <c r="I21" s="115"/>
      <c r="J21" s="115"/>
    </row>
    <row r="22" spans="1:10" x14ac:dyDescent="0.35">
      <c r="A22" s="27" t="str">
        <f>'Rúbrica (Posterior)'!A5</f>
        <v>Plan de Gestión de la Integración</v>
      </c>
      <c r="B22" s="31">
        <v>44</v>
      </c>
      <c r="C22" s="31">
        <v>7</v>
      </c>
      <c r="D22" s="32">
        <f t="shared" ca="1" si="4"/>
        <v>4</v>
      </c>
      <c r="E22" s="115"/>
      <c r="F22" s="115"/>
      <c r="G22" s="115"/>
      <c r="H22" s="115"/>
      <c r="I22" s="115"/>
      <c r="J22" s="115"/>
    </row>
    <row r="23" spans="1:10" x14ac:dyDescent="0.35">
      <c r="A23" s="27" t="str">
        <f>'Rúbrica (Posterior)'!A6</f>
        <v>Plan de Gestión del Alcance</v>
      </c>
      <c r="B23" s="31">
        <v>45</v>
      </c>
      <c r="C23" s="31">
        <v>7</v>
      </c>
      <c r="D23" s="32">
        <f t="shared" ca="1" si="4"/>
        <v>4</v>
      </c>
      <c r="E23" s="115"/>
      <c r="F23" s="115"/>
      <c r="G23" s="115"/>
      <c r="H23" s="115"/>
      <c r="I23" s="115"/>
      <c r="J23" s="115"/>
    </row>
    <row r="24" spans="1:10" x14ac:dyDescent="0.35">
      <c r="A24" s="27" t="str">
        <f>'Rúbrica (Posterior)'!A7</f>
        <v>Plan de Gestión de plazos</v>
      </c>
      <c r="B24" s="31">
        <v>46</v>
      </c>
      <c r="C24" s="31">
        <v>7</v>
      </c>
      <c r="D24" s="32">
        <f t="shared" ca="1" si="4"/>
        <v>3</v>
      </c>
      <c r="E24" s="115"/>
      <c r="F24" s="115"/>
      <c r="G24" s="115"/>
      <c r="H24" s="115"/>
      <c r="I24" s="115"/>
      <c r="J24" s="115"/>
    </row>
    <row r="25" spans="1:10" x14ac:dyDescent="0.35">
      <c r="A25" s="27" t="str">
        <f>'Rúbrica (Posterior)'!A8</f>
        <v>Plan Gestión de costes</v>
      </c>
      <c r="B25" s="31">
        <v>47</v>
      </c>
      <c r="C25" s="31">
        <v>7</v>
      </c>
      <c r="D25" s="32">
        <f t="shared" ca="1" si="4"/>
        <v>5</v>
      </c>
      <c r="E25" s="115"/>
      <c r="F25" s="115"/>
      <c r="G25" s="115"/>
      <c r="H25" s="115"/>
      <c r="I25" s="115"/>
      <c r="J25" s="115"/>
    </row>
    <row r="26" spans="1:10" x14ac:dyDescent="0.35">
      <c r="A26" s="27" t="str">
        <f>'Rúbrica (Posterior)'!A9</f>
        <v>Plan Gestión de calidad</v>
      </c>
      <c r="B26" s="31">
        <v>48</v>
      </c>
      <c r="C26" s="31">
        <v>7</v>
      </c>
      <c r="D26" s="32">
        <f t="shared" ref="D26:D31" ca="1" si="5">INDIRECT(ADDRESS($B26,$C26,4,1,D$2),TRUE)</f>
        <v>3</v>
      </c>
      <c r="E26" s="115"/>
      <c r="F26" s="115"/>
      <c r="G26" s="115"/>
      <c r="H26" s="115"/>
      <c r="I26" s="115"/>
      <c r="J26" s="115"/>
    </row>
    <row r="27" spans="1:10" x14ac:dyDescent="0.35">
      <c r="A27" s="27" t="str">
        <f>'Rúbrica (Posterior)'!A10</f>
        <v>Plan de Gestión de recursos humanos del proyecto</v>
      </c>
      <c r="B27" s="31">
        <v>49</v>
      </c>
      <c r="C27" s="31">
        <v>7</v>
      </c>
      <c r="D27" s="32">
        <f t="shared" ca="1" si="5"/>
        <v>2</v>
      </c>
      <c r="E27" s="115"/>
      <c r="F27" s="115"/>
      <c r="G27" s="115"/>
      <c r="H27" s="115"/>
      <c r="I27" s="115"/>
      <c r="J27" s="115"/>
    </row>
    <row r="28" spans="1:10" x14ac:dyDescent="0.35">
      <c r="A28" s="27" t="str">
        <f>'Rúbrica (Posterior)'!A11</f>
        <v>Plan de Gestión de adquisiciones</v>
      </c>
      <c r="B28" s="31">
        <v>50</v>
      </c>
      <c r="C28" s="31">
        <v>7</v>
      </c>
      <c r="D28" s="32">
        <f t="shared" ca="1" si="5"/>
        <v>5</v>
      </c>
      <c r="E28" s="115"/>
      <c r="F28" s="115"/>
      <c r="G28" s="115"/>
      <c r="H28" s="115"/>
      <c r="I28" s="115"/>
      <c r="J28" s="115"/>
    </row>
    <row r="29" spans="1:10" x14ac:dyDescent="0.35">
      <c r="A29" s="27" t="str">
        <f>'Rúbrica (Posterior)'!A12</f>
        <v>Plan de seguridad</v>
      </c>
      <c r="B29" s="31">
        <v>51</v>
      </c>
      <c r="C29" s="31">
        <v>7</v>
      </c>
      <c r="D29" s="32">
        <f t="shared" ca="1" si="5"/>
        <v>4</v>
      </c>
      <c r="E29" s="115"/>
      <c r="F29" s="115"/>
      <c r="G29" s="115"/>
      <c r="H29" s="115"/>
      <c r="I29" s="115"/>
      <c r="J29" s="115"/>
    </row>
    <row r="30" spans="1:10" x14ac:dyDescent="0.35">
      <c r="A30" s="27" t="str">
        <f>'Rúbrica (Posterior)'!A13</f>
        <v>Estudios con entidad propia</v>
      </c>
      <c r="B30" s="31">
        <v>52</v>
      </c>
      <c r="C30" s="31">
        <v>7</v>
      </c>
      <c r="D30" s="32">
        <f t="shared" ca="1" si="5"/>
        <v>5</v>
      </c>
      <c r="E30" s="115"/>
      <c r="F30" s="115"/>
      <c r="G30" s="115"/>
      <c r="H30" s="115"/>
      <c r="I30" s="115"/>
      <c r="J30" s="115"/>
    </row>
    <row r="31" spans="1:10" x14ac:dyDescent="0.35">
      <c r="A31" s="27" t="str">
        <f>'Rúbrica (Posterior)'!A14</f>
        <v>Otros aspectos relevantes</v>
      </c>
      <c r="B31" s="31">
        <v>53</v>
      </c>
      <c r="C31" s="31">
        <v>7</v>
      </c>
      <c r="D31" s="32">
        <f t="shared" ca="1" si="5"/>
        <v>3</v>
      </c>
      <c r="E31" s="115"/>
      <c r="F31" s="115"/>
      <c r="G31" s="115"/>
      <c r="H31" s="115"/>
      <c r="I31" s="115"/>
      <c r="J31" s="115"/>
    </row>
    <row r="34" spans="2:3" x14ac:dyDescent="0.35">
      <c r="B34"/>
      <c r="C34"/>
    </row>
    <row r="35" spans="2:3" x14ac:dyDescent="0.35">
      <c r="B35"/>
      <c r="C35"/>
    </row>
    <row r="36" spans="2:3" x14ac:dyDescent="0.35">
      <c r="B36"/>
      <c r="C36"/>
    </row>
    <row r="37" spans="2:3" x14ac:dyDescent="0.35">
      <c r="B37"/>
      <c r="C37"/>
    </row>
    <row r="38" spans="2:3" x14ac:dyDescent="0.35">
      <c r="B38"/>
      <c r="C38"/>
    </row>
    <row r="39" spans="2:3" x14ac:dyDescent="0.35">
      <c r="B39"/>
      <c r="C39"/>
    </row>
  </sheetData>
  <sheetProtection sheet="1" objects="1" scenarios="1" selectLockedCells="1"/>
  <mergeCells count="4">
    <mergeCell ref="A18:J18"/>
    <mergeCell ref="A5:J5"/>
    <mergeCell ref="A16:J16"/>
    <mergeCell ref="D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75426e2-0f14-43b8-86bb-aece17810ea6">
      <Terms xmlns="http://schemas.microsoft.com/office/infopath/2007/PartnerControls"/>
    </lcf76f155ced4ddcb4097134ff3c332f>
    <TaxCatchAll xmlns="4d6f739f-0c4a-4009-b70a-e57ccd87c7d3" xsi:nil="true"/>
  </documentManagement>
</p:properties>
</file>

<file path=customXml/item2.xml>��< ? x m l   v e r s i o n = " 1 . 0 "   e n c o d i n g = " u t f - 1 6 " ? > < D a t a M a s h u p   x m l n s = " h t t p : / / s c h e m a s . m i c r o s o f t . c o m / D a t a M a s h u p " > A A A A A B c D A A B Q S w M E F A A C A A g A R Q a Q T K A H r f O n A A A A + Q A A A B I A H A B D b 2 5 m a W c v U G F j a 2 F n Z S 5 4 b W w g o h g A K K A U A A A A A A A A A A A A A A A A A A A A A A A A A A A A h Y + 9 D o I w G E V f h X S n P 4 j G k I 8 y G D d J T E i M a 1 M q N E I x t F j e z c F H 8 h U k U Q y b 4 z 0 5 w 7 m v x x O y s W 2 C u + q t 7 k y K G K Y o U E Z 2 p T Z V i g Z 3 C b c o 4 3 A U 8 i o q F U y y s c l o y x T V z t 0 S Q r z 3 2 K 9 w 1 1 c k o p S R c 3 4 o Z K 1 a g X 6 y / i + H 2 l g n j F S I w + k T w y M c x T i m m z V m M W V A Z g 6 5 N g t n S s Y U y A L C b m j c 0 C u u b L g v g M w T y P c G f w N Q S w M E F A A C A A g A R Q a 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G k E w o i k e 4 D g A A A B E A A A A T A B w A R m 9 y b X V s Y X M v U 2 V j d G l v b j E u b S C i G A A o o B Q A A A A A A A A A A A A A A A A A A A A A A A A A A A A r T k 0 u y c z P U w i G 0 I b W A F B L A Q I t A B Q A A g A I A E U G k E y g B 6 3 z p w A A A P k A A A A S A A A A A A A A A A A A A A A A A A A A A A B D b 2 5 m a W c v U G F j a 2 F n Z S 5 4 b W x Q S w E C L Q A U A A I A C A B F B p B M D 8 r p q 6 Q A A A D p A A A A E w A A A A A A A A A A A A A A A A D z A A A A W 0 N v b n R l b n R f V H l w Z X N d L n h t b F B L A Q I t A B Q A A g A I A E U G k E w 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L H o A C E O E z U + h a J I 0 + z j J r Q A A A A A C A A A A A A A Q Z g A A A A E A A C A A A A C w S G O d t n V L Y 7 k / T d F G K j U S V 8 r E 0 4 A o 0 R e y N 0 X 2 b T q L F A A A A A A O g A A A A A I A A C A A A A B 0 V 3 B y 7 N A S v x f B 9 G 0 A t 2 O 6 p Y o j 0 N R i p w 8 V S O g E d K 2 n Z F A A A A B s Z L P d d p k 7 6 C 3 B 2 Q A B D A + a c K 1 J 6 c i X S Z e h O 9 v T G h 2 t A 7 a t V I D b 1 U C M K e p 5 q Y Z F k N H 7 B n V Z I e A Z k n D 8 K 8 x P b 8 g h r p u x w M 6 c c N T u y S Y Y X 8 U z e U A A A A A G y 2 Y W h 0 X p C p m f 3 p X t X 4 Z U G j w X x 6 Y Y d p w B S Z l A 1 6 5 9 I / W n + e u q v Z / v z 5 u o c 0 Y k x I 3 z C R 4 U + 5 m I E 1 p 5 j y J / t p V R < / D a t a M a s h u p > 
</file>

<file path=customXml/item3.xml><?xml version="1.0" encoding="utf-8"?>
<ct:contentTypeSchema xmlns:ct="http://schemas.microsoft.com/office/2006/metadata/contentType" xmlns:ma="http://schemas.microsoft.com/office/2006/metadata/properties/metaAttributes" ct:_="" ma:_="" ma:contentTypeName="Documento" ma:contentTypeID="0x010100B4326AB81C6CF248AA54994EC2B758A4" ma:contentTypeVersion="11" ma:contentTypeDescription="Crear nuevo documento." ma:contentTypeScope="" ma:versionID="71b6670b48d8c51b791f3a7ca35e6ecd">
  <xsd:schema xmlns:xsd="http://www.w3.org/2001/XMLSchema" xmlns:xs="http://www.w3.org/2001/XMLSchema" xmlns:p="http://schemas.microsoft.com/office/2006/metadata/properties" xmlns:ns2="e75426e2-0f14-43b8-86bb-aece17810ea6" xmlns:ns3="4d6f739f-0c4a-4009-b70a-e57ccd87c7d3" targetNamespace="http://schemas.microsoft.com/office/2006/metadata/properties" ma:root="true" ma:fieldsID="8d68a84c4d9006f9a4de50fb13e999e4" ns2:_="" ns3:_="">
    <xsd:import namespace="e75426e2-0f14-43b8-86bb-aece17810ea6"/>
    <xsd:import namespace="4d6f739f-0c4a-4009-b70a-e57ccd87c7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426e2-0f14-43b8-86bb-aece17810e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fd49586-4e9d-4401-97cc-84a6e35ca03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d6f739f-0c4a-4009-b70a-e57ccd87c7d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4ee4694-2146-410f-b44e-8a29b6f246c4}" ma:internalName="TaxCatchAll" ma:showField="CatchAllData" ma:web="4d6f739f-0c4a-4009-b70a-e57ccd87c7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4123C5-825A-44DA-8FE4-77F6D27CEEF4}">
  <ds:schemaRefs>
    <ds:schemaRef ds:uri="http://purl.org/dc/elements/1.1/"/>
    <ds:schemaRef ds:uri="http://schemas.microsoft.com/office/infopath/2007/PartnerControls"/>
    <ds:schemaRef ds:uri="http://purl.org/dc/term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f6f9bbc3-de89-489b-893c-e7a26f361457"/>
    <ds:schemaRef ds:uri="http://purl.org/dc/dcmitype/"/>
    <ds:schemaRef ds:uri="e75426e2-0f14-43b8-86bb-aece17810ea6"/>
    <ds:schemaRef ds:uri="4d6f739f-0c4a-4009-b70a-e57ccd87c7d3"/>
  </ds:schemaRefs>
</ds:datastoreItem>
</file>

<file path=customXml/itemProps2.xml><?xml version="1.0" encoding="utf-8"?>
<ds:datastoreItem xmlns:ds="http://schemas.openxmlformats.org/officeDocument/2006/customXml" ds:itemID="{01A2FC60-C05A-4991-8949-78A95D2F6BDB}">
  <ds:schemaRefs>
    <ds:schemaRef ds:uri="http://schemas.microsoft.com/DataMashup"/>
  </ds:schemaRefs>
</ds:datastoreItem>
</file>

<file path=customXml/itemProps3.xml><?xml version="1.0" encoding="utf-8"?>
<ds:datastoreItem xmlns:ds="http://schemas.openxmlformats.org/officeDocument/2006/customXml" ds:itemID="{AE7B7938-5A07-4E51-A271-E8DE7AAA8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5426e2-0f14-43b8-86bb-aece17810ea6"/>
    <ds:schemaRef ds:uri="4d6f739f-0c4a-4009-b70a-e57ccd87c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5AF5714-5C7B-463E-8E55-03CB13F25E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Equipo</vt:lpstr>
      <vt:lpstr>Autoevaluación</vt:lpstr>
      <vt:lpstr>EV1</vt:lpstr>
      <vt:lpstr>EV2</vt:lpstr>
      <vt:lpstr>EV3</vt:lpstr>
      <vt:lpstr>EV4</vt:lpstr>
      <vt:lpstr>EV5</vt:lpstr>
      <vt:lpstr>EV6</vt:lpstr>
      <vt:lpstr>Resumen</vt:lpstr>
      <vt:lpstr>Rúbrica (Previo)</vt:lpstr>
      <vt:lpstr>Rúbrica (Presentación)</vt:lpstr>
      <vt:lpstr>Rúbrica (Posterior)</vt:lpstr>
      <vt:lpstr>Equipos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quelo</dc:creator>
  <cp:lastModifiedBy>Pablo Argallero Fernández</cp:lastModifiedBy>
  <cp:lastPrinted>2008-02-18T19:45:47Z</cp:lastPrinted>
  <dcterms:created xsi:type="dcterms:W3CDTF">2006-05-13T16:54:33Z</dcterms:created>
  <dcterms:modified xsi:type="dcterms:W3CDTF">2024-04-30T18:30:53Z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0x01010063F536A9123B684AB3A3112FA91A581F</vt:lpwstr>
  </property>
  <property fmtid="{D5CDD505-2E9C-101B-9397-08002B2CF9AE}" pid="3" name="MediaServiceImageTags">
    <vt:lpwstr/>
  </property>
</Properties>
</file>