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unioviedo.sharepoint.com/sites/DPPI24-E11/Documentos compartidos/General/DPPI24-E11/Ejercicios/1.2.- Ejercicio de estimaciones/"/>
    </mc:Choice>
  </mc:AlternateContent>
  <xr:revisionPtr revIDLastSave="1633" documentId="13_ncr:1_{F0C218FD-9766-4B42-81AD-9CE28A304C72}" xr6:coauthVersionLast="47" xr6:coauthVersionMax="47" xr10:uidLastSave="{8B686D0C-B4C7-41D9-885E-28BA7454AD9C}"/>
  <bookViews>
    <workbookView xWindow="-120" yWindow="-120" windowWidth="29040" windowHeight="15840" firstSheet="6" activeTab="14" xr2:uid="{00000000-000D-0000-FFFF-FFFF00000000}"/>
  </bookViews>
  <sheets>
    <sheet name="PtoFuncionM1" sheetId="8" r:id="rId1"/>
    <sheet name="DescripcionM1" sheetId="9" r:id="rId2"/>
    <sheet name="PtoFuncionM2" sheetId="10" r:id="rId3"/>
    <sheet name="DescripcionM2" sheetId="11" r:id="rId4"/>
    <sheet name="PtoFuncionM3" sheetId="6" r:id="rId5"/>
    <sheet name="DescripcionM3" sheetId="7" r:id="rId6"/>
    <sheet name="PtoFuncionM4" sheetId="12" r:id="rId7"/>
    <sheet name="DescripcionM4" sheetId="13" r:id="rId8"/>
    <sheet name="PtoFuncionM5" sheetId="14" r:id="rId9"/>
    <sheet name="DescripcionM5" sheetId="15" r:id="rId10"/>
    <sheet name="PtoFuncionM6" sheetId="4" r:id="rId11"/>
    <sheet name="DescripcionM6" sheetId="5" r:id="rId12"/>
    <sheet name="PtoFuncionM7" sheetId="17" r:id="rId13"/>
    <sheet name="DescripcionM7" sheetId="16" r:id="rId14"/>
    <sheet name="Estimar" sheetId="1" r:id="rId15"/>
    <sheet name="Parametros" sheetId="3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1" l="1"/>
  <c r="K73" i="1"/>
  <c r="G65" i="1"/>
  <c r="G63" i="1"/>
  <c r="L72" i="1"/>
  <c r="K72" i="1"/>
  <c r="J63" i="1"/>
  <c r="R33" i="1"/>
  <c r="T9" i="1"/>
  <c r="O33" i="1"/>
  <c r="H57" i="1"/>
  <c r="L64" i="1"/>
  <c r="M64" i="1"/>
  <c r="N64" i="1"/>
  <c r="H63" i="1"/>
  <c r="I63" i="1"/>
  <c r="H64" i="1"/>
  <c r="K64" i="1" s="1"/>
  <c r="I64" i="1"/>
  <c r="J64" i="1"/>
  <c r="H65" i="1"/>
  <c r="I65" i="1"/>
  <c r="J65" i="1"/>
  <c r="G64" i="1"/>
  <c r="L55" i="1"/>
  <c r="N56" i="1"/>
  <c r="N57" i="1"/>
  <c r="N55" i="1"/>
  <c r="M56" i="1"/>
  <c r="M57" i="1"/>
  <c r="M55" i="1"/>
  <c r="L56" i="1"/>
  <c r="L57" i="1"/>
  <c r="I55" i="1"/>
  <c r="J55" i="1"/>
  <c r="I56" i="1"/>
  <c r="J56" i="1"/>
  <c r="I57" i="1"/>
  <c r="J57" i="1"/>
  <c r="H56" i="1"/>
  <c r="H55" i="1"/>
  <c r="G57" i="1"/>
  <c r="G56" i="1"/>
  <c r="G55" i="1"/>
  <c r="AG11" i="1"/>
  <c r="AG12" i="1"/>
  <c r="AG13" i="1"/>
  <c r="AG14" i="1"/>
  <c r="A9" i="5"/>
  <c r="A10" i="5" s="1"/>
  <c r="A11" i="5" s="1"/>
  <c r="K17" i="4"/>
  <c r="M39" i="1" s="1"/>
  <c r="K17" i="17"/>
  <c r="M17" i="17" s="1"/>
  <c r="L8" i="17"/>
  <c r="D49" i="1" s="1"/>
  <c r="H49" i="1" s="1"/>
  <c r="K8" i="17"/>
  <c r="C49" i="1" s="1"/>
  <c r="G49" i="1" s="1"/>
  <c r="J8" i="17"/>
  <c r="B49" i="1" s="1"/>
  <c r="F49" i="1" s="1"/>
  <c r="L7" i="17"/>
  <c r="D48" i="1" s="1"/>
  <c r="H48" i="1" s="1"/>
  <c r="K7" i="17"/>
  <c r="C48" i="1" s="1"/>
  <c r="G48" i="1" s="1"/>
  <c r="J7" i="17"/>
  <c r="B48" i="1" s="1"/>
  <c r="F48" i="1" s="1"/>
  <c r="L6" i="17"/>
  <c r="D47" i="1" s="1"/>
  <c r="H47" i="1" s="1"/>
  <c r="K6" i="17"/>
  <c r="C47" i="1" s="1"/>
  <c r="G47" i="1" s="1"/>
  <c r="J6" i="17"/>
  <c r="B47" i="1" s="1"/>
  <c r="F47" i="1" s="1"/>
  <c r="L5" i="17"/>
  <c r="D46" i="1" s="1"/>
  <c r="H46" i="1" s="1"/>
  <c r="K5" i="17"/>
  <c r="C46" i="1" s="1"/>
  <c r="G46" i="1" s="1"/>
  <c r="J5" i="17"/>
  <c r="B46" i="1" s="1"/>
  <c r="F46" i="1" s="1"/>
  <c r="L4" i="17"/>
  <c r="D45" i="1" s="1"/>
  <c r="H45" i="1" s="1"/>
  <c r="K4" i="17"/>
  <c r="C45" i="1" s="1"/>
  <c r="G45" i="1" s="1"/>
  <c r="J4" i="17"/>
  <c r="B45" i="1" s="1"/>
  <c r="F45" i="1" s="1"/>
  <c r="K17" i="14"/>
  <c r="M17" i="14" s="1"/>
  <c r="L8" i="14"/>
  <c r="D37" i="1" s="1"/>
  <c r="K8" i="14"/>
  <c r="C37" i="1" s="1"/>
  <c r="J8" i="14"/>
  <c r="B37" i="1" s="1"/>
  <c r="L7" i="14"/>
  <c r="D36" i="1" s="1"/>
  <c r="K7" i="14"/>
  <c r="C36" i="1" s="1"/>
  <c r="J7" i="14"/>
  <c r="B36" i="1" s="1"/>
  <c r="L6" i="14"/>
  <c r="D35" i="1" s="1"/>
  <c r="K6" i="14"/>
  <c r="C35" i="1" s="1"/>
  <c r="J6" i="14"/>
  <c r="B35" i="1" s="1"/>
  <c r="L5" i="14"/>
  <c r="D34" i="1" s="1"/>
  <c r="K5" i="14"/>
  <c r="C34" i="1" s="1"/>
  <c r="J5" i="14"/>
  <c r="B34" i="1" s="1"/>
  <c r="L4" i="14"/>
  <c r="D33" i="1" s="1"/>
  <c r="K4" i="14"/>
  <c r="C33" i="1" s="1"/>
  <c r="J4" i="14"/>
  <c r="B33" i="1" s="1"/>
  <c r="K17" i="12"/>
  <c r="M17" i="12" s="1"/>
  <c r="L8" i="12"/>
  <c r="D31" i="1" s="1"/>
  <c r="K8" i="12"/>
  <c r="C31" i="1" s="1"/>
  <c r="J8" i="12"/>
  <c r="B31" i="1" s="1"/>
  <c r="L7" i="12"/>
  <c r="D30" i="1" s="1"/>
  <c r="K7" i="12"/>
  <c r="C30" i="1" s="1"/>
  <c r="J7" i="12"/>
  <c r="B30" i="1" s="1"/>
  <c r="L6" i="12"/>
  <c r="D29" i="1" s="1"/>
  <c r="K6" i="12"/>
  <c r="C29" i="1" s="1"/>
  <c r="J6" i="12"/>
  <c r="B29" i="1" s="1"/>
  <c r="L5" i="12"/>
  <c r="D28" i="1" s="1"/>
  <c r="K5" i="12"/>
  <c r="C28" i="1" s="1"/>
  <c r="J5" i="12"/>
  <c r="B28" i="1" s="1"/>
  <c r="L4" i="12"/>
  <c r="D27" i="1" s="1"/>
  <c r="K4" i="12"/>
  <c r="C27" i="1" s="1"/>
  <c r="J4" i="12"/>
  <c r="B27" i="1" s="1"/>
  <c r="J4" i="10"/>
  <c r="B15" i="1" s="1"/>
  <c r="K17" i="10"/>
  <c r="L8" i="10"/>
  <c r="D19" i="1" s="1"/>
  <c r="K8" i="10"/>
  <c r="C19" i="1" s="1"/>
  <c r="J8" i="10"/>
  <c r="B19" i="1" s="1"/>
  <c r="L7" i="10"/>
  <c r="D18" i="1" s="1"/>
  <c r="K7" i="10"/>
  <c r="C18" i="1" s="1"/>
  <c r="J7" i="10"/>
  <c r="B18" i="1" s="1"/>
  <c r="L6" i="10"/>
  <c r="D17" i="1" s="1"/>
  <c r="K6" i="10"/>
  <c r="C17" i="1" s="1"/>
  <c r="J6" i="10"/>
  <c r="B17" i="1" s="1"/>
  <c r="L5" i="10"/>
  <c r="D16" i="1" s="1"/>
  <c r="K5" i="10"/>
  <c r="C16" i="1" s="1"/>
  <c r="J5" i="10"/>
  <c r="B16" i="1" s="1"/>
  <c r="L4" i="10"/>
  <c r="D15" i="1" s="1"/>
  <c r="K4" i="10"/>
  <c r="C15" i="1" s="1"/>
  <c r="K17" i="8"/>
  <c r="K6" i="8"/>
  <c r="C11" i="1" s="1"/>
  <c r="J5" i="8"/>
  <c r="B10" i="1" s="1"/>
  <c r="L8" i="8"/>
  <c r="D13" i="1" s="1"/>
  <c r="K8" i="8"/>
  <c r="C13" i="1" s="1"/>
  <c r="J8" i="8"/>
  <c r="B13" i="1" s="1"/>
  <c r="L7" i="8"/>
  <c r="D12" i="1" s="1"/>
  <c r="K7" i="8"/>
  <c r="C12" i="1" s="1"/>
  <c r="J7" i="8"/>
  <c r="B12" i="1" s="1"/>
  <c r="L6" i="8"/>
  <c r="D11" i="1" s="1"/>
  <c r="J6" i="8"/>
  <c r="B11" i="1" s="1"/>
  <c r="L5" i="8"/>
  <c r="D10" i="1" s="1"/>
  <c r="K5" i="8"/>
  <c r="C10" i="1" s="1"/>
  <c r="L4" i="8"/>
  <c r="D9" i="1" s="1"/>
  <c r="K4" i="8"/>
  <c r="C9" i="1" s="1"/>
  <c r="J4" i="8"/>
  <c r="B9" i="1" s="1"/>
  <c r="A4" i="8"/>
  <c r="A5" i="8" s="1"/>
  <c r="A6" i="8" s="1"/>
  <c r="A7" i="8" s="1"/>
  <c r="K17" i="6"/>
  <c r="M17" i="6" s="1"/>
  <c r="L8" i="6"/>
  <c r="D25" i="1" s="1"/>
  <c r="K8" i="6"/>
  <c r="C25" i="1" s="1"/>
  <c r="J8" i="6"/>
  <c r="B25" i="1" s="1"/>
  <c r="L7" i="6"/>
  <c r="D24" i="1" s="1"/>
  <c r="K7" i="6"/>
  <c r="C24" i="1" s="1"/>
  <c r="J7" i="6"/>
  <c r="B24" i="1" s="1"/>
  <c r="L6" i="6"/>
  <c r="D23" i="1" s="1"/>
  <c r="K6" i="6"/>
  <c r="C23" i="1" s="1"/>
  <c r="J6" i="6"/>
  <c r="B23" i="1" s="1"/>
  <c r="L5" i="6"/>
  <c r="D22" i="1" s="1"/>
  <c r="K5" i="6"/>
  <c r="C22" i="1" s="1"/>
  <c r="J5" i="6"/>
  <c r="B22" i="1" s="1"/>
  <c r="L4" i="6"/>
  <c r="D21" i="1" s="1"/>
  <c r="K4" i="6"/>
  <c r="C21" i="1" s="1"/>
  <c r="J4" i="6"/>
  <c r="B21" i="1" s="1"/>
  <c r="A4" i="6"/>
  <c r="A5" i="6" s="1"/>
  <c r="J5" i="4"/>
  <c r="B40" i="1" s="1"/>
  <c r="K5" i="4"/>
  <c r="C40" i="1" s="1"/>
  <c r="L5" i="4"/>
  <c r="D40" i="1" s="1"/>
  <c r="J6" i="4"/>
  <c r="B41" i="1" s="1"/>
  <c r="K6" i="4"/>
  <c r="C41" i="1" s="1"/>
  <c r="L6" i="4"/>
  <c r="D41" i="1" s="1"/>
  <c r="J7" i="4"/>
  <c r="B42" i="1" s="1"/>
  <c r="K7" i="4"/>
  <c r="C42" i="1" s="1"/>
  <c r="L7" i="4"/>
  <c r="D42" i="1" s="1"/>
  <c r="J8" i="4"/>
  <c r="B43" i="1" s="1"/>
  <c r="K8" i="4"/>
  <c r="C43" i="1" s="1"/>
  <c r="L8" i="4"/>
  <c r="D43" i="1" s="1"/>
  <c r="L4" i="4"/>
  <c r="D39" i="1" s="1"/>
  <c r="K4" i="4"/>
  <c r="C39" i="1" s="1"/>
  <c r="J4" i="4"/>
  <c r="B39" i="1" s="1"/>
  <c r="A4" i="5"/>
  <c r="A5" i="5" s="1"/>
  <c r="A6" i="5" s="1"/>
  <c r="A7" i="5" s="1"/>
  <c r="A8" i="5" s="1"/>
  <c r="K65" i="1" l="1"/>
  <c r="L65" i="1" s="1"/>
  <c r="L63" i="1"/>
  <c r="T39" i="1" s="1"/>
  <c r="V9" i="1" s="1"/>
  <c r="N63" i="1"/>
  <c r="K63" i="1"/>
  <c r="M63" i="1"/>
  <c r="N65" i="1"/>
  <c r="M65" i="1"/>
  <c r="K55" i="1"/>
  <c r="K57" i="1"/>
  <c r="K56" i="1"/>
  <c r="M17" i="8"/>
  <c r="M9" i="1"/>
  <c r="O9" i="1" s="1"/>
  <c r="M17" i="10"/>
  <c r="M15" i="1"/>
  <c r="M21" i="1"/>
  <c r="O21" i="1" s="1"/>
  <c r="M33" i="1"/>
  <c r="M27" i="1"/>
  <c r="O27" i="1" s="1"/>
  <c r="J45" i="1"/>
  <c r="H17" i="8"/>
  <c r="M45" i="1"/>
  <c r="O45" i="1" s="1"/>
  <c r="H17" i="17"/>
  <c r="H17" i="14"/>
  <c r="H17" i="12"/>
  <c r="H17" i="4"/>
  <c r="F9" i="1"/>
  <c r="H17" i="6"/>
  <c r="M17" i="4"/>
  <c r="Q60" i="1"/>
  <c r="P60" i="1" s="1"/>
  <c r="Q59" i="1"/>
  <c r="P59" i="1" s="1"/>
  <c r="Q58" i="1"/>
  <c r="P58" i="1" s="1"/>
  <c r="Q57" i="1"/>
  <c r="P57" i="1" s="1"/>
  <c r="Q56" i="1"/>
  <c r="P56" i="1" s="1"/>
  <c r="Q55" i="1"/>
  <c r="P55" i="1" s="1"/>
  <c r="S65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O3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O15" i="1"/>
  <c r="W9" i="1" l="1"/>
  <c r="T21" i="1" s="1"/>
  <c r="AB54" i="1"/>
  <c r="AB57" i="1" s="1"/>
  <c r="AB67" i="1" s="1"/>
  <c r="R45" i="1"/>
  <c r="J21" i="1"/>
  <c r="R21" i="1" s="1"/>
  <c r="J39" i="1"/>
  <c r="R39" i="1" s="1"/>
  <c r="J33" i="1"/>
  <c r="J9" i="1"/>
  <c r="R9" i="1" s="1"/>
  <c r="J15" i="1"/>
  <c r="R15" i="1" s="1"/>
  <c r="T15" i="1" l="1"/>
  <c r="T33" i="1"/>
  <c r="AB58" i="1"/>
  <c r="AB68" i="1" s="1"/>
  <c r="AB59" i="1"/>
  <c r="AB69" i="1" s="1"/>
  <c r="AB60" i="1"/>
  <c r="AB70" i="1" s="1"/>
  <c r="AB56" i="1"/>
  <c r="AB66" i="1" s="1"/>
  <c r="AB55" i="1"/>
  <c r="AB65" i="1" s="1"/>
  <c r="H17" i="10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G27" i="1"/>
  <c r="F27" i="1"/>
  <c r="J27" i="1" l="1"/>
  <c r="R27" i="1" s="1"/>
  <c r="W54" i="1" l="1"/>
  <c r="W60" i="1" l="1"/>
  <c r="W57" i="1"/>
  <c r="W55" i="1"/>
  <c r="W56" i="1"/>
  <c r="W58" i="1"/>
  <c r="W59" i="1"/>
  <c r="W69" i="1" l="1"/>
  <c r="W68" i="1"/>
  <c r="W66" i="1"/>
  <c r="W65" i="1"/>
  <c r="W67" i="1"/>
  <c r="W70" i="1"/>
  <c r="Y54" i="1"/>
  <c r="X54" i="1"/>
  <c r="T45" i="1"/>
  <c r="AA54" i="1"/>
  <c r="T27" i="1"/>
  <c r="Z54" i="1" s="1"/>
  <c r="Z56" i="1" l="1"/>
  <c r="Z66" i="1" s="1"/>
  <c r="Z57" i="1"/>
  <c r="Z67" i="1" s="1"/>
  <c r="Z60" i="1"/>
  <c r="Z70" i="1" s="1"/>
  <c r="Z59" i="1"/>
  <c r="Z69" i="1" s="1"/>
  <c r="Z58" i="1"/>
  <c r="Z68" i="1" s="1"/>
  <c r="Z55" i="1"/>
  <c r="Z65" i="1" s="1"/>
  <c r="AA56" i="1"/>
  <c r="AA66" i="1" s="1"/>
  <c r="AA55" i="1"/>
  <c r="AA65" i="1" s="1"/>
  <c r="AA60" i="1"/>
  <c r="AA70" i="1" s="1"/>
  <c r="AA59" i="1"/>
  <c r="AA69" i="1" s="1"/>
  <c r="AA58" i="1"/>
  <c r="AA68" i="1" s="1"/>
  <c r="AA57" i="1"/>
  <c r="AA67" i="1" s="1"/>
  <c r="X59" i="1"/>
  <c r="X60" i="1"/>
  <c r="X57" i="1"/>
  <c r="X55" i="1"/>
  <c r="X58" i="1"/>
  <c r="X56" i="1"/>
  <c r="Y57" i="1"/>
  <c r="Y67" i="1" s="1"/>
  <c r="Y58" i="1"/>
  <c r="Y68" i="1" s="1"/>
  <c r="Y55" i="1"/>
  <c r="Y65" i="1" s="1"/>
  <c r="Y56" i="1"/>
  <c r="Y66" i="1" s="1"/>
  <c r="Y59" i="1"/>
  <c r="Y69" i="1" s="1"/>
  <c r="Y60" i="1"/>
  <c r="Y70" i="1" s="1"/>
  <c r="AC56" i="1" l="1"/>
  <c r="X66" i="1"/>
  <c r="AC66" i="1" s="1"/>
  <c r="AC58" i="1"/>
  <c r="X68" i="1"/>
  <c r="AC68" i="1" s="1"/>
  <c r="AC72" i="1" s="1"/>
  <c r="X70" i="1"/>
  <c r="AC70" i="1" s="1"/>
  <c r="AC60" i="1"/>
  <c r="X65" i="1"/>
  <c r="AC65" i="1" s="1"/>
  <c r="AC55" i="1"/>
  <c r="AC57" i="1"/>
  <c r="X67" i="1"/>
  <c r="AC67" i="1" s="1"/>
  <c r="X69" i="1"/>
  <c r="AC69" i="1" s="1"/>
  <c r="AC59" i="1"/>
</calcChain>
</file>

<file path=xl/sharedStrings.xml><?xml version="1.0" encoding="utf-8"?>
<sst xmlns="http://schemas.openxmlformats.org/spreadsheetml/2006/main" count="753" uniqueCount="203">
  <si>
    <t>GESTIÓN DE USUARIOS</t>
  </si>
  <si>
    <t>Nº</t>
  </si>
  <si>
    <t>Función</t>
  </si>
  <si>
    <t>Tipo función</t>
  </si>
  <si>
    <t>Grado de la función</t>
  </si>
  <si>
    <t>Parámetro de medida</t>
  </si>
  <si>
    <t>Contador Funciones</t>
  </si>
  <si>
    <t>Factor de peso</t>
  </si>
  <si>
    <t>Visualizar Historial Clinico</t>
  </si>
  <si>
    <t>Nº Salidas de usuario (OUT)</t>
  </si>
  <si>
    <t>Medio</t>
  </si>
  <si>
    <t>Elemental</t>
  </si>
  <si>
    <t>Complejo</t>
  </si>
  <si>
    <t>Listado de citas</t>
  </si>
  <si>
    <t>Nº Entradas de usuario (IN)</t>
  </si>
  <si>
    <t>Listado de pruebas</t>
  </si>
  <si>
    <t>Visualizacion de una prueba especifica</t>
  </si>
  <si>
    <t>Nº de ficheros maestros (FM)</t>
  </si>
  <si>
    <t>Visualizacion de una cita especifica</t>
  </si>
  <si>
    <t>Nº Consultas usuario (Q)</t>
  </si>
  <si>
    <t>Filtrar historial clinico por usuario</t>
  </si>
  <si>
    <t>Nº de interfaces externos</t>
  </si>
  <si>
    <t>Filtrar historial clinico por caracteristicas</t>
  </si>
  <si>
    <t>Filtrar citas por caracteristicas</t>
  </si>
  <si>
    <t>Filtrar pruebas por caracteristicas</t>
  </si>
  <si>
    <t>Obtener datos de una cita en concreto</t>
  </si>
  <si>
    <t>Obtener datos de una prueba en concreto</t>
  </si>
  <si>
    <t>Obtener datos de un h.c en concreto</t>
  </si>
  <si>
    <t>Validar filtros historial clinico</t>
  </si>
  <si>
    <t>Validar filtros citas</t>
  </si>
  <si>
    <t>CF</t>
  </si>
  <si>
    <t>Σ factores de ajuste</t>
  </si>
  <si>
    <t>Ck</t>
  </si>
  <si>
    <t>Validar filtros consultas</t>
  </si>
  <si>
    <t>1.       ¿Requiere el sistema copias de seguridad y de recuperación fiables?</t>
  </si>
  <si>
    <t>2.       ¿Se requiere comunicación de datos?</t>
  </si>
  <si>
    <t>3.       ¿Existen funciones de procesamiento distribuido?</t>
  </si>
  <si>
    <t>4.       ¿Es crítico el rendimiento?</t>
  </si>
  <si>
    <t>5.       ¿Se ejecutaría el sistema en un entorno operativo existente y fuertemente utilizado?</t>
  </si>
  <si>
    <t>6.       ¿Requiere  el sistema entrada de datos interactiva?</t>
  </si>
  <si>
    <t>7.       ¿Requiere la entrada de datos interactiva que las transacciones de entrada se lleven a cabo sobre múltiples pantallas u operaciones?</t>
  </si>
  <si>
    <t>8.       ¿Se actualizan los archivos maestros de forma interactiva?</t>
  </si>
  <si>
    <t>9.       ¿Son complejas las entradas, las salidas, los archivos o las peticiones?</t>
  </si>
  <si>
    <t>10.   ¿Es complejo el procesamiento interno?</t>
  </si>
  <si>
    <t>11.   ¿Se ha diseñado el código para ser reutilizable?</t>
  </si>
  <si>
    <t>12.   ¿Están incluidas en el diseño la conversión y la instalación?</t>
  </si>
  <si>
    <t>13.   ¿Se ha diseñado el sistema para soportar múltiples instalaciones en diferentes organizaciones?</t>
  </si>
  <si>
    <t>14. ¿Se ha diseñado la aplicación para facilitar los cambios y para ser fácilmente utilizada por el usuario?</t>
  </si>
  <si>
    <t>Función (Módulo Gestion de usuarios)</t>
  </si>
  <si>
    <t>Explicación de la Función</t>
  </si>
  <si>
    <t>Uso del archivo de mensajes para presentar las conversaciones y los mensajes de dentro de las conversaciones</t>
  </si>
  <si>
    <t>Consumo de la interfaz externa con el middleware de mensajería para obtener el listado de alertas</t>
  </si>
  <si>
    <t>Modificación del archivo de mensajes para añadir nuevos mensajes</t>
  </si>
  <si>
    <t>Listado con las conversaciones de un usuario (consultado en el archivo de mensajes)</t>
  </si>
  <si>
    <t>Listado con los mensajes de un usuario (consultado en el archivo de mensajes)</t>
  </si>
  <si>
    <t>SISTEMA DE MENSAJERIA</t>
  </si>
  <si>
    <t>Enviar alerta</t>
  </si>
  <si>
    <t>Enviar mensaje</t>
  </si>
  <si>
    <t>Listado de conversaciones</t>
  </si>
  <si>
    <t>Listado de alertas</t>
  </si>
  <si>
    <t>Listado de mensajes en una conversacion</t>
  </si>
  <si>
    <t>Busqueda de una conversación</t>
  </si>
  <si>
    <t>Validar mensaje</t>
  </si>
  <si>
    <t>Validar alerta</t>
  </si>
  <si>
    <t>Validación del parametro de busqueda</t>
  </si>
  <si>
    <t>Extraer alertas del middleware</t>
  </si>
  <si>
    <t>Extraer mensajes del middleware</t>
  </si>
  <si>
    <t>W</t>
  </si>
  <si>
    <t>Función (Sistema de mensajeria)</t>
  </si>
  <si>
    <t>El usuario registrado podrá enviar una alerta al centro de control</t>
  </si>
  <si>
    <t>Un usuario registrado podrá enviar un mensaje a otro usuario</t>
  </si>
  <si>
    <t>Un usuario podra obtener un listado con todas las conversaciones que ha mantenido hasta el momento</t>
  </si>
  <si>
    <t>El centro de mando podrá obtener un listado con todas las alertas generadas.</t>
  </si>
  <si>
    <t>APLICACIONES DE USUARIO. APP DE AVISOS Y MENSAJERÍA</t>
  </si>
  <si>
    <t>Archivo de mensajes</t>
  </si>
  <si>
    <t>Histórico de alertas</t>
  </si>
  <si>
    <t>Adición de mensajes</t>
  </si>
  <si>
    <t>Creación de una conversación</t>
  </si>
  <si>
    <t>Listado de conversaciones (conversación entendida como colección de mensajes entre 2 usuarios)</t>
  </si>
  <si>
    <t>Listado de mensajes (dentro de una conversación)</t>
  </si>
  <si>
    <t>Filtrado de alertas</t>
  </si>
  <si>
    <t>Notificaciones push para los mensajes</t>
  </si>
  <si>
    <t>Notificaciones push para las alertas</t>
  </si>
  <si>
    <t>Función (Módulo 2)</t>
  </si>
  <si>
    <t xml:space="preserve">Creacion de una conversación </t>
  </si>
  <si>
    <t>Introduciendo el código de un usuario comienza una conversación, es decir, se abre la pantalla para poder enviar el primero de los mensajes en esa conversación.</t>
  </si>
  <si>
    <t>Resultado del procesado de los datos relativos a las alertas por parte de este modulo</t>
  </si>
  <si>
    <t>Una vez pulsado el filtro, se permite la búsqueda por coincidencia de texto en las alertas.</t>
  </si>
  <si>
    <t>Al recibir un mensaje, la aplicación ha de mostrar un mensaje push en la aplicación</t>
  </si>
  <si>
    <t>Al recibir una alerta nueva, la aplicación ha de mostrarla en una notificación push en la aplicación</t>
  </si>
  <si>
    <t>SISTEMA DE GEOPOSICIONAMIENTO</t>
  </si>
  <si>
    <t>Listado de vehiculos en funcionamiento</t>
  </si>
  <si>
    <t>Listado de vehiculos parados</t>
  </si>
  <si>
    <t>Seguimiento en tiempo real de los vehículos</t>
  </si>
  <si>
    <t>Histórico de rutas</t>
  </si>
  <si>
    <t>Informes de actividad y desempeño</t>
  </si>
  <si>
    <t>Notificaciones de emergencias</t>
  </si>
  <si>
    <t>Notificaciones a familiares</t>
  </si>
  <si>
    <t>Registro de mantenimiento de vehículos</t>
  </si>
  <si>
    <t>Comunicación con el centro de control</t>
  </si>
  <si>
    <t>Asignación de ambulancias en función de la proximidad y la carga de trabajo.</t>
  </si>
  <si>
    <r>
      <rPr>
        <u val="double"/>
        <sz val="10"/>
        <color rgb="FF000000"/>
        <rFont val="Arial"/>
      </rPr>
      <t xml:space="preserve">3.       </t>
    </r>
    <r>
      <rPr>
        <sz val="10"/>
        <color rgb="FF000000"/>
        <rFont val="Arial"/>
      </rPr>
      <t>¿Existen funciones de procesamiento distribuido?</t>
    </r>
  </si>
  <si>
    <t>El usuario registrado podrá ver el listado de los vehiculos en funcionamiento y acceder a su ubicación</t>
  </si>
  <si>
    <t>El usuario registrado podrá ver el listado de los vehiculos parados</t>
  </si>
  <si>
    <t>El usuario registrado podrá ver la ubicación de los vehículos en un mapa con actualizaciones periódicas</t>
  </si>
  <si>
    <t>El usuario registrado podrá acceder a un registro detallado de las rutas recorridas por los vehículos en un período específico de tiempo</t>
  </si>
  <si>
    <t>El usuario registrado valorará el desempeño del vehiculo en el trayecto</t>
  </si>
  <si>
    <t>Se enviarán alertas inmediatas al usuario registrado en caso de situaciones de emergencia relacionadas con los vehículos, como accidentes o problemas técnicos graves</t>
  </si>
  <si>
    <t>Se enviarán notificaciones a los familiares o contactos designados por el usuario registrado en caso de emergencias o situaciones críticas relacionadas con los vehículos</t>
  </si>
  <si>
    <t>Se mantendrá un registro completo de todas las actividades de mantenimiento realizadas en cada vehículo, incluyendo fechas, tipo de mantenimiento y detalles de los servicios realizados</t>
  </si>
  <si>
    <t>Los usuarios podrán establecer comunicación directa con el centro de control para informar sobre situaciones de emergencia, coordinar acciones o solicitar asistencia</t>
  </si>
  <si>
    <t>El sistema utilizará algoritmos para asignar ambulancias disponibles en función de su proximidad al lugar de emergencia y la carga de trabajo de cada unidad, garantizando una respuesta eficiente y oportuna</t>
  </si>
  <si>
    <t>INTEGRACIÓN CON SISTEMAS CENTRALES</t>
  </si>
  <si>
    <t>Conectividad bidireccional</t>
  </si>
  <si>
    <t>Sincronización de datos</t>
  </si>
  <si>
    <t>Integración del HIS</t>
  </si>
  <si>
    <t>Manejo de las APIS</t>
  </si>
  <si>
    <t>Seguridad y Autenticación</t>
  </si>
  <si>
    <t>6.       ¿Requiere el sistema entrada de datos interactiva?</t>
  </si>
  <si>
    <t>El sistema permite la transferencia de datos en ambas direcciones entre sistemas o dispositivos.</t>
  </si>
  <si>
    <t>El sistema garantiza la actualización y coherencia de la información entre diferentes sistemas o dispositivos</t>
  </si>
  <si>
    <t>El sistema combina y unifica datos de salud de pacientes para facilitar la gestión integral de la información médica</t>
  </si>
  <si>
    <t>El sistema facilita la interacción y comunicación entre distintas aplicaciones o sistemas mediante interfaces programáticas.</t>
  </si>
  <si>
    <t>Protege el sistema mediante medidas que controlan el acceso, verifican identidades y aseguran la confidencialidad de la información</t>
  </si>
  <si>
    <t>DASHBOARD DE SEGUIMIENTO</t>
  </si>
  <si>
    <t>Historico de usuarios</t>
  </si>
  <si>
    <t>Historico de alertas</t>
  </si>
  <si>
    <t>Historico de ubicaciones de los vehiculos de emergencia</t>
  </si>
  <si>
    <t>Listado de clientes activos</t>
  </si>
  <si>
    <t>Listado de ubicaciones actuales de los vehículos de emergencia</t>
  </si>
  <si>
    <t>Filtrado de clientes activos</t>
  </si>
  <si>
    <t>Filtrado de vehiculos de emergencia</t>
  </si>
  <si>
    <t>Función (Módulo 1)</t>
  </si>
  <si>
    <t>Consumo de la interfaz externa en el módulo de gestion de usuarios para obtener el número de usuarios en linea</t>
  </si>
  <si>
    <t>Consumo de la interfaz externa con el middleware de localización para obtener las ubicaciones de los vehiculos de emergencia</t>
  </si>
  <si>
    <t>Resultado del procesado de los datos relativos a los usuarios activos por parte de este modulo</t>
  </si>
  <si>
    <t>Resultado del procesado de los datos relativos a las ubicacionesd e los vehiculos de emrgencia por parte de este modulo</t>
  </si>
  <si>
    <t>Permite filtrar los usuarios por codigo</t>
  </si>
  <si>
    <t>Permite filtrar los vehículos por código</t>
  </si>
  <si>
    <t>Permite filtrar las alertas en busca de las que contengan un texto dado</t>
  </si>
  <si>
    <t>APLICACIONES DE USUARIO. GESTIÓN DE EMERGENCIAS.</t>
  </si>
  <si>
    <t>Registro de Emergencias.</t>
  </si>
  <si>
    <t>Visualización de Emergencias Activas.</t>
  </si>
  <si>
    <t>Seguimiento de Emergencias.</t>
  </si>
  <si>
    <t>Asignación de Recursos para Emergencias.</t>
  </si>
  <si>
    <t>Informe de Estado de Emergencias.</t>
  </si>
  <si>
    <t>Alertas de Emergencias.</t>
  </si>
  <si>
    <t>Gestión de Recursos en Emergencias.</t>
  </si>
  <si>
    <t>Comunicación con Servicios Externos.</t>
  </si>
  <si>
    <t>Comunicación con Conductores de Vehículos de Transporte.</t>
  </si>
  <si>
    <t>Nº de interfaces externos (OUT)</t>
  </si>
  <si>
    <t>Comunicación con Clientes Finales.</t>
  </si>
  <si>
    <t>APLICACIONES DE USUARIO. GESTIÓN DE EMERGENCIAS</t>
  </si>
  <si>
    <t>El sistema permite al personal de emergencia registrar nuevas emergencias en el sistema.</t>
  </si>
  <si>
    <t>El sistema proporciona al personal de emergencia en la sala un listado actualizado de todas las emergencias activas</t>
  </si>
  <si>
    <t>El sistema permite al personal de emergencia realizar un seguimiento en tiempo real de todas las emergencias registradas en un mapa interactivo</t>
  </si>
  <si>
    <t>El sistema permite al personal de emergencia en la sala coordinar y asignar recursos, como personal médico y ambulancias, para responder a las emergencias.</t>
  </si>
  <si>
    <t>El sistema proporciona al personal de emergencia en la sala información actualizada sobre el estado de las emergencias en curso y las acciones tomadas.</t>
  </si>
  <si>
    <t>El sistema envía notificaciones automáticas al personal de emergencia sobre eventos críticos o emergencias que requieren atención inmediata.</t>
  </si>
  <si>
    <t>El sistema facilita la gestión y asignación eficiente de recursos, como personal médico, ambulancias y suministros médicos, para responder de manera efectiva a las emergencias.</t>
  </si>
  <si>
    <t>El sistema permite la comunicación bidireccional con otros servicios externos relacionados con la atención médica, como hospitales, centros de salud y servicios de emergencia.</t>
  </si>
  <si>
    <t>El sistema posibilita la comunicación directa entre el personal de emergencia y los conductores de los vehículos de transporte, permitiendo la coordinación y asignación eficiente de recursos para atender las emergencias.</t>
  </si>
  <si>
    <t>El sistema permite la comunicación bidireccional entre el personal de emergencia y los usuarios finales del sistema de teleasistencia sanitaria, brindando asistencia, información o coordinando la atención en caso de emergencia.</t>
  </si>
  <si>
    <t>V</t>
  </si>
  <si>
    <t>E</t>
  </si>
  <si>
    <t>Horas/hombre</t>
  </si>
  <si>
    <t>PF</t>
  </si>
  <si>
    <t>Esfuerzo</t>
  </si>
  <si>
    <t>b</t>
  </si>
  <si>
    <t>a</t>
  </si>
  <si>
    <t>ID</t>
  </si>
  <si>
    <t>Funcionalidad</t>
  </si>
  <si>
    <t>Más probable</t>
  </si>
  <si>
    <t>Mínimo</t>
  </si>
  <si>
    <t>Máximo</t>
  </si>
  <si>
    <t>Modulo 1
GESTIÓN DE USUARIOS</t>
  </si>
  <si>
    <t>Omar</t>
  </si>
  <si>
    <t>Pablo</t>
  </si>
  <si>
    <t>Mercurio</t>
  </si>
  <si>
    <t>David</t>
  </si>
  <si>
    <t>MODULO 1</t>
  </si>
  <si>
    <t>Modulo 2
SISTEMA DE MENSAJERIA</t>
  </si>
  <si>
    <t>Modulo 3
APLICACIONES DE USUARIO. APP DE AVISOS Y MENSAJERÍA</t>
  </si>
  <si>
    <t>MODULO 6</t>
  </si>
  <si>
    <t>Modulo 4
SISTEMA DE GEOPOSICIONAMIENTO</t>
  </si>
  <si>
    <t>Modulo 5
INTEGRACIÓN CON SISTEMAS CENTRALES</t>
  </si>
  <si>
    <t>Modulo 6
DASHBOARD DE SEGUIMIENTO</t>
  </si>
  <si>
    <t>Modulo 7
APLICACIONES DE USUARIO. GESTIÓN DE EMERGENCIAS.</t>
  </si>
  <si>
    <t>Coste vía</t>
  </si>
  <si>
    <t>Módulo más complejo</t>
  </si>
  <si>
    <t>Miembro del equipo</t>
  </si>
  <si>
    <t>Total</t>
  </si>
  <si>
    <t>Media</t>
  </si>
  <si>
    <t>Max</t>
  </si>
  <si>
    <t>Horas/día</t>
  </si>
  <si>
    <t>Aprovech.</t>
  </si>
  <si>
    <t>Vias</t>
  </si>
  <si>
    <t>Programadores</t>
  </si>
  <si>
    <t>TOTAL</t>
  </si>
  <si>
    <t>Mas probable</t>
  </si>
  <si>
    <t>Modulo más simple</t>
  </si>
  <si>
    <t>€/hora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</si>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</sst>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Aptos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name val="Arial"/>
    </font>
    <font>
      <i/>
      <sz val="10"/>
      <name val="Arial"/>
    </font>
    <font>
      <u val="double"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0" fillId="0" borderId="6" xfId="0" applyBorder="1"/>
    <xf numFmtId="0" fontId="5" fillId="0" borderId="6" xfId="0" applyFont="1" applyBorder="1" applyAlignment="1">
      <alignment vertical="center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0" fillId="0" borderId="7" xfId="0" applyBorder="1"/>
    <xf numFmtId="0" fontId="5" fillId="0" borderId="7" xfId="0" applyFont="1" applyBorder="1" applyAlignment="1">
      <alignment vertical="center"/>
    </xf>
    <xf numFmtId="0" fontId="0" fillId="0" borderId="7" xfId="0" applyBorder="1" applyAlignment="1">
      <alignment wrapText="1"/>
    </xf>
    <xf numFmtId="0" fontId="4" fillId="0" borderId="9" xfId="0" applyFont="1" applyBorder="1" applyAlignment="1">
      <alignment wrapText="1"/>
    </xf>
    <xf numFmtId="0" fontId="0" fillId="0" borderId="8" xfId="0" applyBorder="1"/>
    <xf numFmtId="0" fontId="5" fillId="0" borderId="9" xfId="0" applyFont="1" applyBorder="1" applyAlignment="1">
      <alignment vertical="center"/>
    </xf>
    <xf numFmtId="0" fontId="4" fillId="0" borderId="4" xfId="0" applyFont="1" applyBorder="1"/>
    <xf numFmtId="0" fontId="1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4" xfId="0" applyFont="1" applyBorder="1" applyAlignment="1">
      <alignment vertical="center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4" fillId="0" borderId="6" xfId="0" applyFon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" borderId="41" xfId="0" applyFill="1" applyBorder="1"/>
    <xf numFmtId="0" fontId="0" fillId="4" borderId="0" xfId="0" applyFill="1"/>
    <xf numFmtId="0" fontId="4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5" borderId="52" xfId="0" applyFill="1" applyBorder="1"/>
    <xf numFmtId="0" fontId="0" fillId="5" borderId="53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6" borderId="49" xfId="0" applyFill="1" applyBorder="1" applyAlignment="1">
      <alignment horizontal="left" vertical="center"/>
    </xf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57" xfId="0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10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6" borderId="26" xfId="0" applyFill="1" applyBorder="1" applyAlignment="1">
      <alignment horizontal="center" vertical="center" textRotation="255"/>
    </xf>
    <xf numFmtId="0" fontId="0" fillId="6" borderId="20" xfId="0" applyFill="1" applyBorder="1" applyAlignment="1">
      <alignment horizontal="center" vertical="center" textRotation="255"/>
    </xf>
    <xf numFmtId="0" fontId="0" fillId="6" borderId="22" xfId="0" applyFill="1" applyBorder="1" applyAlignment="1">
      <alignment horizontal="center" vertical="center" textRotation="255"/>
    </xf>
    <xf numFmtId="0" fontId="8" fillId="5" borderId="17" xfId="0" applyFont="1" applyFill="1" applyBorder="1" applyAlignment="1">
      <alignment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 textRotation="255"/>
    </xf>
    <xf numFmtId="0" fontId="0" fillId="6" borderId="34" xfId="0" applyFill="1" applyBorder="1" applyAlignment="1">
      <alignment horizontal="center" vertical="center" textRotation="255"/>
    </xf>
    <xf numFmtId="0" fontId="0" fillId="6" borderId="29" xfId="0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11</xdr:row>
          <xdr:rowOff>95250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A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A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643559</xdr:colOff>
      <xdr:row>10</xdr:row>
      <xdr:rowOff>131776</xdr:rowOff>
    </xdr:from>
    <xdr:to>
      <xdr:col>28</xdr:col>
      <xdr:colOff>469872</xdr:colOff>
      <xdr:row>30</xdr:row>
      <xdr:rowOff>94211</xdr:rowOff>
    </xdr:to>
    <xdr:pic>
      <xdr:nvPicPr>
        <xdr:cNvPr id="6" name="Picture 44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7973" y="1745891"/>
          <a:ext cx="5042369" cy="3105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4</xdr:row>
          <xdr:rowOff>9525</xdr:rowOff>
        </xdr:from>
        <xdr:to>
          <xdr:col>10</xdr:col>
          <xdr:colOff>323850</xdr:colOff>
          <xdr:row>7</xdr:row>
          <xdr:rowOff>28575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E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4</xdr:row>
          <xdr:rowOff>66675</xdr:rowOff>
        </xdr:from>
        <xdr:to>
          <xdr:col>15</xdr:col>
          <xdr:colOff>495300</xdr:colOff>
          <xdr:row>6</xdr:row>
          <xdr:rowOff>47625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E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Q33"/>
  <sheetViews>
    <sheetView topLeftCell="G1" workbookViewId="0">
      <selection activeCell="P20" sqref="P20:P33"/>
    </sheetView>
  </sheetViews>
  <sheetFormatPr baseColWidth="10" defaultColWidth="11.42578125" defaultRowHeight="12.75" x14ac:dyDescent="0.2"/>
  <cols>
    <col min="2" max="2" width="36" customWidth="1"/>
    <col min="3" max="3" width="25" bestFit="1" customWidth="1"/>
    <col min="4" max="4" width="18.28515625" bestFit="1" customWidth="1"/>
  </cols>
  <sheetData>
    <row r="1" spans="1:17" ht="20.25" x14ac:dyDescent="0.3">
      <c r="A1" s="132" t="s">
        <v>0</v>
      </c>
      <c r="B1" s="132"/>
      <c r="C1" s="132"/>
      <c r="D1" s="132"/>
    </row>
    <row r="2" spans="1:17" x14ac:dyDescent="0.2">
      <c r="A2" s="10" t="s">
        <v>1</v>
      </c>
      <c r="B2" s="10" t="s">
        <v>2</v>
      </c>
      <c r="C2" s="10" t="s">
        <v>3</v>
      </c>
      <c r="D2" s="10" t="s">
        <v>4</v>
      </c>
      <c r="I2" s="133" t="s">
        <v>5</v>
      </c>
      <c r="J2" s="130" t="s">
        <v>6</v>
      </c>
      <c r="K2" s="130"/>
      <c r="L2" s="130"/>
      <c r="N2" s="133" t="s">
        <v>5</v>
      </c>
      <c r="O2" s="130" t="s">
        <v>7</v>
      </c>
      <c r="P2" s="130"/>
      <c r="Q2" s="130"/>
    </row>
    <row r="3" spans="1:17" x14ac:dyDescent="0.2">
      <c r="A3" s="3">
        <v>1</v>
      </c>
      <c r="B3" s="25" t="s">
        <v>8</v>
      </c>
      <c r="C3" s="3" t="s">
        <v>9</v>
      </c>
      <c r="D3" s="3" t="s">
        <v>10</v>
      </c>
      <c r="I3" s="133"/>
      <c r="J3" s="2" t="s">
        <v>11</v>
      </c>
      <c r="K3" s="2" t="s">
        <v>10</v>
      </c>
      <c r="L3" s="2" t="s">
        <v>12</v>
      </c>
      <c r="N3" s="133"/>
      <c r="O3" s="2" t="s">
        <v>11</v>
      </c>
      <c r="P3" s="2" t="s">
        <v>10</v>
      </c>
      <c r="Q3" s="2" t="s">
        <v>12</v>
      </c>
    </row>
    <row r="4" spans="1:17" x14ac:dyDescent="0.2">
      <c r="A4" s="3">
        <f>A3+1</f>
        <v>2</v>
      </c>
      <c r="B4" s="25" t="s">
        <v>13</v>
      </c>
      <c r="C4" s="3" t="s">
        <v>9</v>
      </c>
      <c r="D4" s="3" t="s">
        <v>11</v>
      </c>
      <c r="I4" s="5" t="s">
        <v>14</v>
      </c>
      <c r="J4" s="4">
        <f t="shared" ref="J4:L8" si="0">COUNTIFS($C$3:$C$32,$I4,$D$3:$D$32,J$3)</f>
        <v>0</v>
      </c>
      <c r="K4" s="4">
        <f t="shared" si="0"/>
        <v>3</v>
      </c>
      <c r="L4" s="4">
        <f t="shared" si="0"/>
        <v>0</v>
      </c>
      <c r="N4" s="5" t="s">
        <v>14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7" si="1">A4+1</f>
        <v>3</v>
      </c>
      <c r="B5" s="25" t="s">
        <v>15</v>
      </c>
      <c r="C5" s="3" t="s">
        <v>9</v>
      </c>
      <c r="D5" s="3" t="s">
        <v>11</v>
      </c>
      <c r="I5" s="5" t="s">
        <v>9</v>
      </c>
      <c r="J5" s="4">
        <f>COUNTIFS($C$3:$C$32,$I5,$D$3:$D$32,J$3)</f>
        <v>4</v>
      </c>
      <c r="K5" s="4">
        <f t="shared" si="0"/>
        <v>1</v>
      </c>
      <c r="L5" s="4">
        <f t="shared" si="0"/>
        <v>0</v>
      </c>
      <c r="N5" s="5" t="s">
        <v>9</v>
      </c>
      <c r="O5" s="4">
        <v>4</v>
      </c>
      <c r="P5" s="4">
        <v>5</v>
      </c>
      <c r="Q5" s="4">
        <v>7</v>
      </c>
    </row>
    <row r="6" spans="1:17" ht="15" x14ac:dyDescent="0.2">
      <c r="A6" s="3">
        <f t="shared" si="1"/>
        <v>4</v>
      </c>
      <c r="B6" s="28" t="s">
        <v>16</v>
      </c>
      <c r="C6" s="3" t="s">
        <v>9</v>
      </c>
      <c r="D6" s="3" t="s">
        <v>11</v>
      </c>
      <c r="I6" s="5" t="s">
        <v>17</v>
      </c>
      <c r="J6" s="4">
        <f t="shared" si="0"/>
        <v>3</v>
      </c>
      <c r="K6" s="4">
        <f>COUNTIFS($C$3:$C$32,$I6,$D$3:$D$32,K$3)</f>
        <v>0</v>
      </c>
      <c r="L6" s="4">
        <f t="shared" si="0"/>
        <v>0</v>
      </c>
      <c r="N6" s="5" t="s">
        <v>17</v>
      </c>
      <c r="O6" s="4">
        <v>7</v>
      </c>
      <c r="P6" s="4">
        <v>10</v>
      </c>
      <c r="Q6" s="4">
        <v>15</v>
      </c>
    </row>
    <row r="7" spans="1:17" ht="15" x14ac:dyDescent="0.2">
      <c r="A7" s="29">
        <f t="shared" si="1"/>
        <v>5</v>
      </c>
      <c r="B7" s="30" t="s">
        <v>18</v>
      </c>
      <c r="C7" s="3" t="s">
        <v>9</v>
      </c>
      <c r="D7" s="3" t="s">
        <v>11</v>
      </c>
      <c r="I7" s="5" t="s">
        <v>19</v>
      </c>
      <c r="J7" s="4">
        <f t="shared" si="0"/>
        <v>1</v>
      </c>
      <c r="K7" s="4">
        <f t="shared" si="0"/>
        <v>3</v>
      </c>
      <c r="L7" s="4">
        <f t="shared" si="0"/>
        <v>0</v>
      </c>
      <c r="N7" s="5" t="s">
        <v>19</v>
      </c>
      <c r="O7" s="4">
        <v>3</v>
      </c>
      <c r="P7" s="4">
        <v>4</v>
      </c>
      <c r="Q7" s="4">
        <v>6</v>
      </c>
    </row>
    <row r="8" spans="1:17" x14ac:dyDescent="0.2">
      <c r="A8" s="48">
        <v>6</v>
      </c>
      <c r="B8" s="48" t="s">
        <v>20</v>
      </c>
      <c r="C8" s="23" t="s">
        <v>19</v>
      </c>
      <c r="D8" s="3" t="s">
        <v>11</v>
      </c>
      <c r="I8" s="5" t="s">
        <v>21</v>
      </c>
      <c r="J8" s="4">
        <f t="shared" si="0"/>
        <v>0</v>
      </c>
      <c r="K8" s="4">
        <f t="shared" si="0"/>
        <v>0</v>
      </c>
      <c r="L8" s="4">
        <f t="shared" si="0"/>
        <v>0</v>
      </c>
      <c r="N8" s="5" t="s">
        <v>21</v>
      </c>
      <c r="O8" s="4">
        <v>5</v>
      </c>
      <c r="P8" s="4">
        <v>7</v>
      </c>
      <c r="Q8" s="4">
        <v>10</v>
      </c>
    </row>
    <row r="9" spans="1:17" x14ac:dyDescent="0.2">
      <c r="A9" s="48">
        <v>7</v>
      </c>
      <c r="B9" s="48" t="s">
        <v>22</v>
      </c>
      <c r="C9" s="23" t="s">
        <v>19</v>
      </c>
      <c r="D9" s="3" t="s">
        <v>10</v>
      </c>
    </row>
    <row r="10" spans="1:17" x14ac:dyDescent="0.2">
      <c r="A10" s="48">
        <v>8</v>
      </c>
      <c r="B10" s="48" t="s">
        <v>23</v>
      </c>
      <c r="C10" s="23" t="s">
        <v>19</v>
      </c>
      <c r="D10" s="3" t="s">
        <v>10</v>
      </c>
    </row>
    <row r="11" spans="1:17" x14ac:dyDescent="0.2">
      <c r="A11" s="48">
        <v>9</v>
      </c>
      <c r="B11" s="48" t="s">
        <v>24</v>
      </c>
      <c r="C11" s="23" t="s">
        <v>19</v>
      </c>
      <c r="D11" s="3" t="s">
        <v>10</v>
      </c>
    </row>
    <row r="12" spans="1:17" x14ac:dyDescent="0.2">
      <c r="A12" s="48">
        <v>10</v>
      </c>
      <c r="B12" s="48" t="s">
        <v>25</v>
      </c>
      <c r="C12" s="23" t="s">
        <v>17</v>
      </c>
      <c r="D12" s="3" t="s">
        <v>11</v>
      </c>
    </row>
    <row r="13" spans="1:17" x14ac:dyDescent="0.2">
      <c r="A13" s="48">
        <v>11</v>
      </c>
      <c r="B13" s="48" t="s">
        <v>26</v>
      </c>
      <c r="C13" s="23" t="s">
        <v>17</v>
      </c>
      <c r="D13" s="3" t="s">
        <v>11</v>
      </c>
    </row>
    <row r="14" spans="1:17" x14ac:dyDescent="0.2">
      <c r="A14" s="52">
        <v>12</v>
      </c>
      <c r="B14" s="52" t="s">
        <v>27</v>
      </c>
      <c r="C14" s="23" t="s">
        <v>17</v>
      </c>
      <c r="D14" s="3" t="s">
        <v>11</v>
      </c>
    </row>
    <row r="15" spans="1:17" x14ac:dyDescent="0.2">
      <c r="A15" s="48">
        <v>13</v>
      </c>
      <c r="B15" s="48" t="s">
        <v>28</v>
      </c>
      <c r="C15" s="23" t="s">
        <v>14</v>
      </c>
      <c r="D15" s="3" t="s">
        <v>10</v>
      </c>
    </row>
    <row r="16" spans="1:17" x14ac:dyDescent="0.2">
      <c r="A16" s="48">
        <v>14</v>
      </c>
      <c r="B16" s="48" t="s">
        <v>29</v>
      </c>
      <c r="C16" s="23" t="s">
        <v>14</v>
      </c>
      <c r="D16" s="3" t="s">
        <v>10</v>
      </c>
      <c r="H16" s="16" t="s">
        <v>30</v>
      </c>
      <c r="J16" s="131" t="s">
        <v>31</v>
      </c>
      <c r="K16" s="131"/>
      <c r="L16" s="131"/>
      <c r="M16" s="8" t="s">
        <v>32</v>
      </c>
    </row>
    <row r="17" spans="1:16" x14ac:dyDescent="0.2">
      <c r="A17" s="48">
        <v>15</v>
      </c>
      <c r="B17" s="48" t="s">
        <v>33</v>
      </c>
      <c r="C17" s="23" t="s">
        <v>14</v>
      </c>
      <c r="D17" s="3" t="s">
        <v>10</v>
      </c>
      <c r="H17" s="3">
        <f>SUMPRODUCT(J4:L8,O4:Q8)</f>
        <v>69</v>
      </c>
      <c r="K17" s="4">
        <f>SUM(P20:P33)</f>
        <v>42</v>
      </c>
      <c r="M17" s="3">
        <f>K17*0.01+0.65</f>
        <v>1.07</v>
      </c>
    </row>
    <row r="20" spans="1:16" x14ac:dyDescent="0.2">
      <c r="G20" s="22" t="s">
        <v>34</v>
      </c>
      <c r="H20" s="21"/>
      <c r="I20" s="21"/>
      <c r="J20" s="21"/>
      <c r="K20" s="21"/>
      <c r="L20" s="21"/>
      <c r="M20" s="21"/>
      <c r="N20" s="21"/>
      <c r="O20" s="23"/>
      <c r="P20" s="3">
        <v>4</v>
      </c>
    </row>
    <row r="21" spans="1:16" x14ac:dyDescent="0.2">
      <c r="G21" s="22" t="s">
        <v>35</v>
      </c>
      <c r="H21" s="21"/>
      <c r="I21" s="21"/>
      <c r="J21" s="21"/>
      <c r="K21" s="21"/>
      <c r="L21" s="21"/>
      <c r="M21" s="21"/>
      <c r="N21" s="21"/>
      <c r="O21" s="23"/>
      <c r="P21" s="3">
        <v>1</v>
      </c>
    </row>
    <row r="22" spans="1:16" x14ac:dyDescent="0.2">
      <c r="G22" s="22" t="s">
        <v>36</v>
      </c>
      <c r="H22" s="21"/>
      <c r="I22" s="21"/>
      <c r="J22" s="21"/>
      <c r="K22" s="21"/>
      <c r="L22" s="21"/>
      <c r="M22" s="21"/>
      <c r="N22" s="21"/>
      <c r="O22" s="23"/>
      <c r="P22" s="3">
        <v>2</v>
      </c>
    </row>
    <row r="23" spans="1:16" x14ac:dyDescent="0.2">
      <c r="G23" s="22" t="s">
        <v>37</v>
      </c>
      <c r="H23" s="21"/>
      <c r="I23" s="21"/>
      <c r="J23" s="21"/>
      <c r="K23" s="21"/>
      <c r="L23" s="21"/>
      <c r="M23" s="21"/>
      <c r="N23" s="21"/>
      <c r="O23" s="23"/>
      <c r="P23" s="3">
        <v>5</v>
      </c>
    </row>
    <row r="24" spans="1:16" x14ac:dyDescent="0.2">
      <c r="G24" s="22" t="s">
        <v>38</v>
      </c>
      <c r="H24" s="21"/>
      <c r="I24" s="21"/>
      <c r="J24" s="21"/>
      <c r="K24" s="21"/>
      <c r="L24" s="21"/>
      <c r="M24" s="21"/>
      <c r="N24" s="21"/>
      <c r="O24" s="23"/>
      <c r="P24" s="3">
        <v>3</v>
      </c>
    </row>
    <row r="25" spans="1:16" x14ac:dyDescent="0.2">
      <c r="G25" s="22" t="s">
        <v>39</v>
      </c>
      <c r="H25" s="21"/>
      <c r="I25" s="21"/>
      <c r="J25" s="21"/>
      <c r="K25" s="21"/>
      <c r="L25" s="21"/>
      <c r="M25" s="21"/>
      <c r="N25" s="21"/>
      <c r="O25" s="23"/>
      <c r="P25" s="3">
        <v>4</v>
      </c>
    </row>
    <row r="26" spans="1:16" x14ac:dyDescent="0.2">
      <c r="G26" s="22" t="s">
        <v>40</v>
      </c>
      <c r="H26" s="21"/>
      <c r="I26" s="21"/>
      <c r="J26" s="21"/>
      <c r="K26" s="21"/>
      <c r="L26" s="21"/>
      <c r="M26" s="21"/>
      <c r="N26" s="21"/>
      <c r="O26" s="23"/>
      <c r="P26" s="3">
        <v>3</v>
      </c>
    </row>
    <row r="27" spans="1:16" x14ac:dyDescent="0.2">
      <c r="G27" s="22" t="s">
        <v>41</v>
      </c>
      <c r="H27" s="21"/>
      <c r="I27" s="21"/>
      <c r="J27" s="21"/>
      <c r="K27" s="21"/>
      <c r="L27" s="21"/>
      <c r="M27" s="21"/>
      <c r="N27" s="21"/>
      <c r="O27" s="23"/>
      <c r="P27" s="3">
        <v>3</v>
      </c>
    </row>
    <row r="28" spans="1:16" x14ac:dyDescent="0.2">
      <c r="G28" s="22" t="s">
        <v>42</v>
      </c>
      <c r="H28" s="21"/>
      <c r="I28" s="21"/>
      <c r="J28" s="21"/>
      <c r="K28" s="21"/>
      <c r="L28" s="21"/>
      <c r="M28" s="21"/>
      <c r="N28" s="21"/>
      <c r="O28" s="23"/>
      <c r="P28" s="3">
        <v>3</v>
      </c>
    </row>
    <row r="29" spans="1:16" x14ac:dyDescent="0.2">
      <c r="G29" s="22" t="s">
        <v>43</v>
      </c>
      <c r="H29" s="21"/>
      <c r="I29" s="21"/>
      <c r="J29" s="21"/>
      <c r="K29" s="21"/>
      <c r="L29" s="21"/>
      <c r="M29" s="21"/>
      <c r="N29" s="21"/>
      <c r="O29" s="23"/>
      <c r="P29" s="3">
        <v>4</v>
      </c>
    </row>
    <row r="30" spans="1:16" x14ac:dyDescent="0.2">
      <c r="G30" s="22" t="s">
        <v>44</v>
      </c>
      <c r="H30" s="21"/>
      <c r="I30" s="21"/>
      <c r="J30" s="21"/>
      <c r="K30" s="21"/>
      <c r="L30" s="21"/>
      <c r="M30" s="21"/>
      <c r="N30" s="21"/>
      <c r="O30" s="23"/>
      <c r="P30" s="3">
        <v>1</v>
      </c>
    </row>
    <row r="31" spans="1:16" x14ac:dyDescent="0.2">
      <c r="G31" s="22" t="s">
        <v>45</v>
      </c>
      <c r="H31" s="21"/>
      <c r="I31" s="21"/>
      <c r="J31" s="21"/>
      <c r="K31" s="21"/>
      <c r="L31" s="21"/>
      <c r="M31" s="21"/>
      <c r="N31" s="21"/>
      <c r="O31" s="23"/>
      <c r="P31" s="3">
        <v>2</v>
      </c>
    </row>
    <row r="32" spans="1:16" x14ac:dyDescent="0.2">
      <c r="G32" s="22" t="s">
        <v>46</v>
      </c>
      <c r="H32" s="21"/>
      <c r="I32" s="21"/>
      <c r="J32" s="21"/>
      <c r="K32" s="21"/>
      <c r="L32" s="21"/>
      <c r="M32" s="21"/>
      <c r="N32" s="21"/>
      <c r="O32" s="23"/>
      <c r="P32" s="3">
        <v>2</v>
      </c>
    </row>
    <row r="33" spans="7:16" x14ac:dyDescent="0.2">
      <c r="G33" s="22" t="s">
        <v>47</v>
      </c>
      <c r="H33" s="21"/>
      <c r="I33" s="21"/>
      <c r="J33" s="21"/>
      <c r="K33" s="21"/>
      <c r="L33" s="21"/>
      <c r="M33" s="21"/>
      <c r="N33" s="21"/>
      <c r="O33" s="23"/>
      <c r="P33" s="3">
        <v>5</v>
      </c>
    </row>
  </sheetData>
  <mergeCells count="6">
    <mergeCell ref="O2:Q2"/>
    <mergeCell ref="J16:L16"/>
    <mergeCell ref="A1:D1"/>
    <mergeCell ref="I2:I3"/>
    <mergeCell ref="J2:L2"/>
    <mergeCell ref="N2:N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42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0242" r:id="rId3"/>
      </mc:Fallback>
    </mc:AlternateContent>
    <mc:AlternateContent xmlns:mc="http://schemas.openxmlformats.org/markup-compatibility/2006">
      <mc:Choice Requires="x14">
        <oleObject progId="Equation.3" shapeId="10243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0243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3E1FD39-06EE-47B9-9685-CF616CC80266}">
          <x14:formula1>
            <xm:f>Parametros!$A$2:$A$6</xm:f>
          </x14:formula1>
          <xm:sqref>C3:C17</xm:sqref>
        </x14:dataValidation>
        <x14:dataValidation type="list" allowBlank="1" showInputMessage="1" showErrorMessage="1" xr:uid="{7B62172C-1227-4416-84E6-C9960FD04F36}">
          <x14:formula1>
            <xm:f>Parametros!$D$2:$D$4</xm:f>
          </x14:formula1>
          <xm:sqref>D3:D17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8BD9-D4BC-4370-9F81-0CD7698DCA4D}">
  <sheetPr>
    <tabColor rgb="FF92D050"/>
  </sheetPr>
  <dimension ref="A1:C7"/>
  <sheetViews>
    <sheetView topLeftCell="B1" workbookViewId="0">
      <selection activeCell="C7" sqref="C7"/>
    </sheetView>
  </sheetViews>
  <sheetFormatPr baseColWidth="10" defaultColWidth="9.140625" defaultRowHeight="12.75" x14ac:dyDescent="0.2"/>
  <cols>
    <col min="1" max="1" width="3.140625" bestFit="1" customWidth="1"/>
    <col min="2" max="2" width="37.85546875" bestFit="1" customWidth="1"/>
    <col min="3" max="3" width="92.5703125" customWidth="1"/>
  </cols>
  <sheetData>
    <row r="1" spans="1:3" ht="20.25" x14ac:dyDescent="0.3">
      <c r="A1" s="132" t="s">
        <v>112</v>
      </c>
      <c r="B1" s="132"/>
      <c r="C1" s="132"/>
    </row>
    <row r="2" spans="1:3" x14ac:dyDescent="0.2">
      <c r="A2" s="24" t="s">
        <v>1</v>
      </c>
      <c r="B2" s="24" t="s">
        <v>48</v>
      </c>
      <c r="C2" s="24" t="s">
        <v>49</v>
      </c>
    </row>
    <row r="3" spans="1:3" x14ac:dyDescent="0.2">
      <c r="A3" s="3">
        <v>1</v>
      </c>
      <c r="B3" s="25" t="s">
        <v>113</v>
      </c>
      <c r="C3" s="27" t="s">
        <v>119</v>
      </c>
    </row>
    <row r="4" spans="1:3" x14ac:dyDescent="0.2">
      <c r="A4" s="3">
        <v>2</v>
      </c>
      <c r="B4" s="25" t="s">
        <v>114</v>
      </c>
      <c r="C4" s="27" t="s">
        <v>120</v>
      </c>
    </row>
    <row r="5" spans="1:3" ht="25.5" x14ac:dyDescent="0.2">
      <c r="A5" s="3">
        <v>3</v>
      </c>
      <c r="B5" s="25" t="s">
        <v>115</v>
      </c>
      <c r="C5" s="27" t="s">
        <v>121</v>
      </c>
    </row>
    <row r="6" spans="1:3" ht="25.5" x14ac:dyDescent="0.2">
      <c r="A6" s="3">
        <v>4</v>
      </c>
      <c r="B6" s="25" t="s">
        <v>116</v>
      </c>
      <c r="C6" s="27" t="s">
        <v>122</v>
      </c>
    </row>
    <row r="7" spans="1:3" ht="25.5" x14ac:dyDescent="0.2">
      <c r="A7" s="3">
        <v>5</v>
      </c>
      <c r="B7" s="25" t="s">
        <v>117</v>
      </c>
      <c r="C7" s="27" t="s">
        <v>123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33"/>
  <sheetViews>
    <sheetView zoomScaleNormal="100" workbookViewId="0">
      <selection activeCell="F32" sqref="F32"/>
    </sheetView>
  </sheetViews>
  <sheetFormatPr baseColWidth="10" defaultColWidth="11.42578125" defaultRowHeight="12.75" x14ac:dyDescent="0.2"/>
  <cols>
    <col min="1" max="1" width="3.85546875" customWidth="1"/>
    <col min="2" max="2" width="53" bestFit="1" customWidth="1"/>
    <col min="3" max="3" width="25.85546875" customWidth="1"/>
    <col min="4" max="4" width="19.140625" customWidth="1"/>
    <col min="9" max="9" width="26.5703125" customWidth="1"/>
    <col min="14" max="14" width="14.5703125" customWidth="1"/>
  </cols>
  <sheetData>
    <row r="1" spans="1:17" ht="20.25" x14ac:dyDescent="0.3">
      <c r="A1" s="132" t="s">
        <v>124</v>
      </c>
      <c r="B1" s="132"/>
      <c r="C1" s="132"/>
      <c r="D1" s="132"/>
    </row>
    <row r="2" spans="1:17" x14ac:dyDescent="0.2">
      <c r="A2" s="10" t="s">
        <v>1</v>
      </c>
      <c r="B2" s="10" t="s">
        <v>2</v>
      </c>
      <c r="C2" s="10" t="s">
        <v>3</v>
      </c>
      <c r="D2" s="10" t="s">
        <v>4</v>
      </c>
      <c r="I2" s="133" t="s">
        <v>5</v>
      </c>
      <c r="J2" s="130" t="s">
        <v>6</v>
      </c>
      <c r="K2" s="130"/>
      <c r="L2" s="130"/>
      <c r="N2" s="133" t="s">
        <v>5</v>
      </c>
      <c r="O2" s="130" t="s">
        <v>7</v>
      </c>
      <c r="P2" s="130"/>
      <c r="Q2" s="130"/>
    </row>
    <row r="3" spans="1:17" x14ac:dyDescent="0.2">
      <c r="A3" s="3">
        <v>1</v>
      </c>
      <c r="B3" s="25" t="s">
        <v>125</v>
      </c>
      <c r="C3" s="3" t="s">
        <v>21</v>
      </c>
      <c r="D3" s="45" t="s">
        <v>11</v>
      </c>
      <c r="I3" s="133"/>
      <c r="J3" s="2" t="s">
        <v>11</v>
      </c>
      <c r="K3" s="2" t="s">
        <v>10</v>
      </c>
      <c r="L3" s="2" t="s">
        <v>12</v>
      </c>
      <c r="N3" s="133"/>
      <c r="O3" s="2" t="s">
        <v>11</v>
      </c>
      <c r="P3" s="2" t="s">
        <v>10</v>
      </c>
      <c r="Q3" s="2" t="s">
        <v>12</v>
      </c>
    </row>
    <row r="4" spans="1:17" x14ac:dyDescent="0.2">
      <c r="A4" s="3">
        <v>2</v>
      </c>
      <c r="B4" s="25" t="s">
        <v>126</v>
      </c>
      <c r="C4" s="3" t="s">
        <v>21</v>
      </c>
      <c r="D4" s="45" t="s">
        <v>11</v>
      </c>
      <c r="I4" s="5" t="s">
        <v>14</v>
      </c>
      <c r="J4" s="4">
        <f t="shared" ref="J4:L8" si="0">COUNTIFS($C$3:$C$31,$I4,$D$3:$D$31,J$3)</f>
        <v>0</v>
      </c>
      <c r="K4" s="4">
        <f t="shared" si="0"/>
        <v>0</v>
      </c>
      <c r="L4" s="4">
        <f t="shared" si="0"/>
        <v>0</v>
      </c>
      <c r="N4" s="5" t="s">
        <v>14</v>
      </c>
      <c r="O4" s="4">
        <v>3</v>
      </c>
      <c r="P4" s="4">
        <v>4</v>
      </c>
      <c r="Q4" s="4">
        <v>6</v>
      </c>
    </row>
    <row r="5" spans="1:17" x14ac:dyDescent="0.2">
      <c r="A5" s="3">
        <v>3</v>
      </c>
      <c r="B5" s="25" t="s">
        <v>127</v>
      </c>
      <c r="C5" s="3" t="s">
        <v>21</v>
      </c>
      <c r="D5" s="45" t="s">
        <v>11</v>
      </c>
      <c r="I5" s="5" t="s">
        <v>9</v>
      </c>
      <c r="J5" s="4">
        <f t="shared" si="0"/>
        <v>3</v>
      </c>
      <c r="K5" s="4">
        <f t="shared" si="0"/>
        <v>0</v>
      </c>
      <c r="L5" s="4">
        <f t="shared" si="0"/>
        <v>0</v>
      </c>
      <c r="N5" s="5" t="s">
        <v>9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25" t="s">
        <v>128</v>
      </c>
      <c r="C6" s="3" t="s">
        <v>9</v>
      </c>
      <c r="D6" s="45" t="s">
        <v>11</v>
      </c>
      <c r="I6" s="5" t="s">
        <v>17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17</v>
      </c>
      <c r="O6" s="4">
        <v>7</v>
      </c>
      <c r="P6" s="4">
        <v>10</v>
      </c>
      <c r="Q6" s="4">
        <v>15</v>
      </c>
    </row>
    <row r="7" spans="1:17" x14ac:dyDescent="0.2">
      <c r="A7" s="3">
        <v>5</v>
      </c>
      <c r="B7" s="25" t="s">
        <v>59</v>
      </c>
      <c r="C7" s="3" t="s">
        <v>9</v>
      </c>
      <c r="D7" s="45" t="s">
        <v>11</v>
      </c>
      <c r="I7" s="5" t="s">
        <v>19</v>
      </c>
      <c r="J7" s="4">
        <f t="shared" si="0"/>
        <v>0</v>
      </c>
      <c r="K7" s="4">
        <f t="shared" si="0"/>
        <v>3</v>
      </c>
      <c r="L7" s="4">
        <f t="shared" si="0"/>
        <v>0</v>
      </c>
      <c r="N7" s="5" t="s">
        <v>19</v>
      </c>
      <c r="O7" s="4">
        <v>3</v>
      </c>
      <c r="P7" s="4">
        <v>4</v>
      </c>
      <c r="Q7" s="4">
        <v>6</v>
      </c>
    </row>
    <row r="8" spans="1:17" x14ac:dyDescent="0.2">
      <c r="A8" s="3">
        <v>6</v>
      </c>
      <c r="B8" s="25" t="s">
        <v>129</v>
      </c>
      <c r="C8" s="3" t="s">
        <v>9</v>
      </c>
      <c r="D8" s="45" t="s">
        <v>11</v>
      </c>
      <c r="I8" s="5" t="s">
        <v>21</v>
      </c>
      <c r="J8" s="4">
        <f t="shared" si="0"/>
        <v>3</v>
      </c>
      <c r="K8" s="4">
        <f t="shared" si="0"/>
        <v>0</v>
      </c>
      <c r="L8" s="4">
        <f t="shared" si="0"/>
        <v>0</v>
      </c>
      <c r="N8" s="5" t="s">
        <v>21</v>
      </c>
      <c r="O8" s="4">
        <v>5</v>
      </c>
      <c r="P8" s="4">
        <v>7</v>
      </c>
      <c r="Q8" s="4">
        <v>10</v>
      </c>
    </row>
    <row r="9" spans="1:17" x14ac:dyDescent="0.2">
      <c r="A9" s="3">
        <v>7</v>
      </c>
      <c r="B9" s="25" t="s">
        <v>130</v>
      </c>
      <c r="C9" s="3" t="s">
        <v>19</v>
      </c>
      <c r="D9" s="45" t="s">
        <v>10</v>
      </c>
    </row>
    <row r="10" spans="1:17" x14ac:dyDescent="0.2">
      <c r="A10" s="29">
        <v>8</v>
      </c>
      <c r="B10" s="54" t="s">
        <v>131</v>
      </c>
      <c r="C10" s="29" t="s">
        <v>19</v>
      </c>
      <c r="D10" s="55" t="s">
        <v>10</v>
      </c>
    </row>
    <row r="11" spans="1:17" x14ac:dyDescent="0.2">
      <c r="A11" s="3">
        <v>9</v>
      </c>
      <c r="B11" s="25" t="s">
        <v>80</v>
      </c>
      <c r="C11" s="3" t="s">
        <v>19</v>
      </c>
      <c r="D11" s="45" t="s">
        <v>10</v>
      </c>
    </row>
    <row r="12" spans="1:17" x14ac:dyDescent="0.2">
      <c r="B12" s="20"/>
      <c r="D12" s="56"/>
    </row>
    <row r="13" spans="1:17" x14ac:dyDescent="0.2">
      <c r="B13" s="20"/>
      <c r="D13" s="56"/>
    </row>
    <row r="14" spans="1:17" x14ac:dyDescent="0.2">
      <c r="A14" s="7"/>
      <c r="B14" s="7"/>
      <c r="C14" s="7"/>
      <c r="D14" s="57"/>
    </row>
    <row r="15" spans="1:17" x14ac:dyDescent="0.2">
      <c r="B15" s="20"/>
      <c r="D15" s="56"/>
    </row>
    <row r="16" spans="1:17" x14ac:dyDescent="0.2">
      <c r="B16" s="20"/>
      <c r="D16" s="56"/>
      <c r="H16" s="16" t="s">
        <v>30</v>
      </c>
      <c r="J16" s="131" t="s">
        <v>31</v>
      </c>
      <c r="K16" s="131"/>
      <c r="L16" s="131"/>
      <c r="M16" s="8" t="s">
        <v>32</v>
      </c>
    </row>
    <row r="17" spans="1:16" x14ac:dyDescent="0.2">
      <c r="B17" s="20"/>
      <c r="D17" s="56"/>
      <c r="H17" s="3">
        <f>SUMPRODUCT(J4:L8,O4:Q8)</f>
        <v>39</v>
      </c>
      <c r="K17" s="4">
        <f>SUM(P20:P33)</f>
        <v>19</v>
      </c>
      <c r="M17" s="3">
        <f>K17*0.01+0.65</f>
        <v>0.84000000000000008</v>
      </c>
    </row>
    <row r="18" spans="1:16" x14ac:dyDescent="0.2">
      <c r="B18" s="20"/>
      <c r="D18" s="56"/>
    </row>
    <row r="19" spans="1:16" x14ac:dyDescent="0.2">
      <c r="B19" s="20"/>
      <c r="D19" s="56"/>
    </row>
    <row r="20" spans="1:16" x14ac:dyDescent="0.2">
      <c r="A20" s="7"/>
      <c r="B20" s="7"/>
      <c r="C20" s="7"/>
      <c r="D20" s="57"/>
      <c r="G20" s="22" t="s">
        <v>34</v>
      </c>
      <c r="H20" s="21"/>
      <c r="I20" s="21"/>
      <c r="J20" s="21"/>
      <c r="K20" s="21"/>
      <c r="L20" s="21"/>
      <c r="M20" s="21"/>
      <c r="N20" s="21"/>
      <c r="O20" s="23"/>
      <c r="P20" s="3">
        <v>0</v>
      </c>
    </row>
    <row r="21" spans="1:16" x14ac:dyDescent="0.2">
      <c r="B21" s="20"/>
      <c r="D21" s="56"/>
      <c r="G21" s="22" t="s">
        <v>35</v>
      </c>
      <c r="H21" s="21"/>
      <c r="I21" s="21"/>
      <c r="J21" s="21"/>
      <c r="K21" s="21"/>
      <c r="L21" s="21"/>
      <c r="M21" s="21"/>
      <c r="N21" s="21"/>
      <c r="O21" s="23"/>
      <c r="P21" s="3">
        <v>3</v>
      </c>
    </row>
    <row r="22" spans="1:16" x14ac:dyDescent="0.2">
      <c r="B22" s="20"/>
      <c r="D22" s="56"/>
      <c r="G22" s="22" t="s">
        <v>36</v>
      </c>
      <c r="H22" s="21"/>
      <c r="I22" s="21"/>
      <c r="J22" s="21"/>
      <c r="K22" s="21"/>
      <c r="L22" s="21"/>
      <c r="M22" s="21"/>
      <c r="N22" s="21"/>
      <c r="O22" s="23"/>
      <c r="P22" s="3">
        <v>0</v>
      </c>
    </row>
    <row r="23" spans="1:16" x14ac:dyDescent="0.2">
      <c r="B23" s="20"/>
      <c r="D23" s="56"/>
      <c r="G23" s="22" t="s">
        <v>37</v>
      </c>
      <c r="H23" s="21"/>
      <c r="I23" s="21"/>
      <c r="J23" s="21"/>
      <c r="K23" s="21"/>
      <c r="L23" s="21"/>
      <c r="M23" s="21"/>
      <c r="N23" s="21"/>
      <c r="O23" s="23"/>
      <c r="P23" s="3">
        <v>2</v>
      </c>
    </row>
    <row r="24" spans="1:16" x14ac:dyDescent="0.2">
      <c r="B24" s="20"/>
      <c r="D24" s="56"/>
      <c r="G24" s="22" t="s">
        <v>38</v>
      </c>
      <c r="H24" s="21"/>
      <c r="I24" s="21"/>
      <c r="J24" s="21"/>
      <c r="K24" s="21"/>
      <c r="L24" s="21"/>
      <c r="M24" s="21"/>
      <c r="N24" s="21"/>
      <c r="O24" s="23"/>
      <c r="P24" s="3">
        <v>0</v>
      </c>
    </row>
    <row r="25" spans="1:16" x14ac:dyDescent="0.2">
      <c r="G25" s="22" t="s">
        <v>39</v>
      </c>
      <c r="H25" s="21"/>
      <c r="I25" s="21"/>
      <c r="J25" s="21"/>
      <c r="K25" s="21"/>
      <c r="L25" s="21"/>
      <c r="M25" s="21"/>
      <c r="N25" s="21"/>
      <c r="O25" s="23"/>
      <c r="P25" s="3">
        <v>0</v>
      </c>
    </row>
    <row r="26" spans="1:16" x14ac:dyDescent="0.2">
      <c r="G26" s="22" t="s">
        <v>40</v>
      </c>
      <c r="H26" s="21"/>
      <c r="I26" s="21"/>
      <c r="J26" s="21"/>
      <c r="K26" s="21"/>
      <c r="L26" s="21"/>
      <c r="M26" s="21"/>
      <c r="N26" s="21"/>
      <c r="O26" s="23"/>
      <c r="P26" s="3">
        <v>0</v>
      </c>
    </row>
    <row r="27" spans="1:16" x14ac:dyDescent="0.2">
      <c r="G27" s="22" t="s">
        <v>41</v>
      </c>
      <c r="H27" s="21"/>
      <c r="I27" s="21"/>
      <c r="J27" s="21"/>
      <c r="K27" s="21"/>
      <c r="L27" s="21"/>
      <c r="M27" s="21"/>
      <c r="N27" s="21"/>
      <c r="O27" s="23"/>
      <c r="P27" s="3">
        <v>0</v>
      </c>
    </row>
    <row r="28" spans="1:16" x14ac:dyDescent="0.2">
      <c r="G28" s="22" t="s">
        <v>42</v>
      </c>
      <c r="H28" s="21"/>
      <c r="I28" s="21"/>
      <c r="J28" s="21"/>
      <c r="K28" s="21"/>
      <c r="L28" s="21"/>
      <c r="M28" s="21"/>
      <c r="N28" s="21"/>
      <c r="O28" s="23"/>
      <c r="P28" s="3">
        <v>1</v>
      </c>
    </row>
    <row r="29" spans="1:16" x14ac:dyDescent="0.2">
      <c r="B29" s="20"/>
      <c r="G29" s="22" t="s">
        <v>43</v>
      </c>
      <c r="H29" s="21"/>
      <c r="I29" s="21"/>
      <c r="J29" s="21"/>
      <c r="K29" s="21"/>
      <c r="L29" s="21"/>
      <c r="M29" s="21"/>
      <c r="N29" s="21"/>
      <c r="O29" s="23"/>
      <c r="P29" s="3">
        <v>1</v>
      </c>
    </row>
    <row r="30" spans="1:16" x14ac:dyDescent="0.2">
      <c r="B30" s="20"/>
      <c r="G30" s="22" t="s">
        <v>44</v>
      </c>
      <c r="H30" s="21"/>
      <c r="I30" s="21"/>
      <c r="J30" s="21"/>
      <c r="K30" s="21"/>
      <c r="L30" s="21"/>
      <c r="M30" s="21"/>
      <c r="N30" s="21"/>
      <c r="O30" s="23"/>
      <c r="P30" s="3">
        <v>5</v>
      </c>
    </row>
    <row r="31" spans="1:16" x14ac:dyDescent="0.2">
      <c r="G31" s="22" t="s">
        <v>45</v>
      </c>
      <c r="H31" s="21"/>
      <c r="I31" s="21"/>
      <c r="J31" s="21"/>
      <c r="K31" s="21"/>
      <c r="L31" s="21"/>
      <c r="M31" s="21"/>
      <c r="N31" s="21"/>
      <c r="O31" s="23"/>
      <c r="P31" s="3">
        <v>1</v>
      </c>
    </row>
    <row r="32" spans="1:16" x14ac:dyDescent="0.2">
      <c r="G32" s="22" t="s">
        <v>46</v>
      </c>
      <c r="H32" s="21"/>
      <c r="I32" s="21"/>
      <c r="J32" s="21"/>
      <c r="K32" s="21"/>
      <c r="L32" s="21"/>
      <c r="M32" s="21"/>
      <c r="N32" s="21"/>
      <c r="O32" s="23"/>
      <c r="P32" s="3">
        <v>2</v>
      </c>
    </row>
    <row r="33" spans="7:16" x14ac:dyDescent="0.2">
      <c r="G33" s="22" t="s">
        <v>47</v>
      </c>
      <c r="H33" s="21"/>
      <c r="I33" s="21"/>
      <c r="J33" s="21"/>
      <c r="K33" s="21"/>
      <c r="L33" s="21"/>
      <c r="M33" s="21"/>
      <c r="N33" s="21"/>
      <c r="O33" s="23"/>
      <c r="P33" s="3">
        <v>4</v>
      </c>
    </row>
  </sheetData>
  <mergeCells count="6">
    <mergeCell ref="O2:Q2"/>
    <mergeCell ref="A1:D1"/>
    <mergeCell ref="J2:L2"/>
    <mergeCell ref="J16:L16"/>
    <mergeCell ref="I2:I3"/>
    <mergeCell ref="N2:N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autoPict="0" r:id="rId5">
            <anchor moveWithCells="1" sizeWithCells="1">
              <from>
                <xdr:col>8</xdr:col>
                <xdr:colOff>914400</xdr:colOff>
                <xdr:row>11</xdr:row>
                <xdr:rowOff>95250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4099" r:id="rId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Parametros!$A$2:$A$6</xm:f>
          </x14:formula1>
          <xm:sqref>C29:C31 C3:C24</xm:sqref>
        </x14:dataValidation>
        <x14:dataValidation type="list" allowBlank="1" showInputMessage="1" showErrorMessage="1" xr:uid="{00000000-0002-0000-0000-000001000000}">
          <x14:formula1>
            <xm:f>Parametros!$D$2:$D$4</xm:f>
          </x14:formula1>
          <xm:sqref>D29:D31 D3:D24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15"/>
  <sheetViews>
    <sheetView workbookViewId="0">
      <selection activeCell="C12" sqref="C12"/>
    </sheetView>
  </sheetViews>
  <sheetFormatPr baseColWidth="10" defaultColWidth="11.42578125" defaultRowHeight="12.75" x14ac:dyDescent="0.2"/>
  <cols>
    <col min="1" max="1" width="6.28515625" customWidth="1"/>
    <col min="2" max="2" width="53" bestFit="1" customWidth="1"/>
    <col min="3" max="3" width="89.7109375" customWidth="1"/>
  </cols>
  <sheetData>
    <row r="1" spans="1:3" ht="20.25" x14ac:dyDescent="0.3">
      <c r="A1" s="132" t="s">
        <v>124</v>
      </c>
      <c r="B1" s="132"/>
      <c r="C1" s="132"/>
    </row>
    <row r="2" spans="1:3" x14ac:dyDescent="0.2">
      <c r="A2" s="24" t="s">
        <v>1</v>
      </c>
      <c r="B2" s="24" t="s">
        <v>132</v>
      </c>
      <c r="C2" s="24" t="s">
        <v>49</v>
      </c>
    </row>
    <row r="3" spans="1:3" ht="25.5" x14ac:dyDescent="0.2">
      <c r="A3" s="3">
        <v>1</v>
      </c>
      <c r="B3" s="25" t="s">
        <v>125</v>
      </c>
      <c r="C3" s="26" t="s">
        <v>133</v>
      </c>
    </row>
    <row r="4" spans="1:3" x14ac:dyDescent="0.2">
      <c r="A4" s="3">
        <f>A3+1</f>
        <v>2</v>
      </c>
      <c r="B4" s="25" t="s">
        <v>126</v>
      </c>
      <c r="C4" s="26" t="s">
        <v>51</v>
      </c>
    </row>
    <row r="5" spans="1:3" ht="25.5" x14ac:dyDescent="0.2">
      <c r="A5" s="3">
        <f t="shared" ref="A5:A11" si="0">A4+1</f>
        <v>3</v>
      </c>
      <c r="B5" s="25" t="s">
        <v>127</v>
      </c>
      <c r="C5" s="26" t="s">
        <v>134</v>
      </c>
    </row>
    <row r="6" spans="1:3" x14ac:dyDescent="0.2">
      <c r="A6" s="3">
        <f t="shared" si="0"/>
        <v>4</v>
      </c>
      <c r="B6" s="25" t="s">
        <v>128</v>
      </c>
      <c r="C6" s="26" t="s">
        <v>135</v>
      </c>
    </row>
    <row r="7" spans="1:3" x14ac:dyDescent="0.2">
      <c r="A7" s="3">
        <f t="shared" si="0"/>
        <v>5</v>
      </c>
      <c r="B7" s="25" t="s">
        <v>59</v>
      </c>
      <c r="C7" s="26" t="s">
        <v>86</v>
      </c>
    </row>
    <row r="8" spans="1:3" ht="25.5" x14ac:dyDescent="0.2">
      <c r="A8" s="3">
        <f t="shared" si="0"/>
        <v>6</v>
      </c>
      <c r="B8" s="25" t="s">
        <v>129</v>
      </c>
      <c r="C8" s="26" t="s">
        <v>136</v>
      </c>
    </row>
    <row r="9" spans="1:3" x14ac:dyDescent="0.2">
      <c r="A9" s="3">
        <f t="shared" si="0"/>
        <v>7</v>
      </c>
      <c r="B9" s="25" t="s">
        <v>130</v>
      </c>
      <c r="C9" s="26" t="s">
        <v>137</v>
      </c>
    </row>
    <row r="10" spans="1:3" x14ac:dyDescent="0.2">
      <c r="A10" s="3">
        <f t="shared" si="0"/>
        <v>8</v>
      </c>
      <c r="B10" s="25" t="s">
        <v>131</v>
      </c>
      <c r="C10" s="26" t="s">
        <v>138</v>
      </c>
    </row>
    <row r="11" spans="1:3" x14ac:dyDescent="0.2">
      <c r="A11" s="3">
        <f t="shared" si="0"/>
        <v>9</v>
      </c>
      <c r="B11" s="25" t="s">
        <v>80</v>
      </c>
      <c r="C11" s="26" t="s">
        <v>139</v>
      </c>
    </row>
    <row r="12" spans="1:3" x14ac:dyDescent="0.2">
      <c r="A12" s="3"/>
      <c r="B12" s="25"/>
      <c r="C12" s="26"/>
    </row>
    <row r="13" spans="1:3" x14ac:dyDescent="0.2">
      <c r="A13" s="3"/>
      <c r="B13" s="25"/>
      <c r="C13" s="26"/>
    </row>
    <row r="14" spans="1:3" x14ac:dyDescent="0.2">
      <c r="A14" s="3"/>
      <c r="B14" s="25"/>
      <c r="C14" s="26"/>
    </row>
    <row r="15" spans="1:3" x14ac:dyDescent="0.2">
      <c r="A15" s="3"/>
      <c r="B15" s="25"/>
      <c r="C15" s="26"/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BE97-FB10-4B5F-92E1-B109E85BF43C}">
  <sheetPr>
    <tabColor rgb="FF00B0F0"/>
  </sheetPr>
  <dimension ref="A1:Q33"/>
  <sheetViews>
    <sheetView workbookViewId="0">
      <selection activeCell="E13" sqref="E13"/>
    </sheetView>
  </sheetViews>
  <sheetFormatPr baseColWidth="10" defaultColWidth="11.42578125" defaultRowHeight="12.75" x14ac:dyDescent="0.2"/>
  <cols>
    <col min="2" max="2" width="42.5703125" customWidth="1"/>
    <col min="3" max="3" width="27.7109375" bestFit="1" customWidth="1"/>
    <col min="4" max="4" width="19.140625" bestFit="1" customWidth="1"/>
  </cols>
  <sheetData>
    <row r="1" spans="1:17" ht="20.25" x14ac:dyDescent="0.3">
      <c r="A1" s="137" t="s">
        <v>140</v>
      </c>
      <c r="B1" s="137"/>
      <c r="C1" s="137"/>
      <c r="D1" s="137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x14ac:dyDescent="0.2">
      <c r="A2" s="10" t="s">
        <v>1</v>
      </c>
      <c r="B2" s="10" t="s">
        <v>2</v>
      </c>
      <c r="C2" s="10" t="s">
        <v>3</v>
      </c>
      <c r="D2" s="10" t="s">
        <v>4</v>
      </c>
      <c r="I2" s="133" t="s">
        <v>5</v>
      </c>
      <c r="J2" s="130" t="s">
        <v>6</v>
      </c>
      <c r="K2" s="130"/>
      <c r="L2" s="130"/>
      <c r="N2" s="133" t="s">
        <v>5</v>
      </c>
      <c r="O2" s="130" t="s">
        <v>7</v>
      </c>
      <c r="P2" s="130"/>
      <c r="Q2" s="130"/>
    </row>
    <row r="3" spans="1:17" x14ac:dyDescent="0.2">
      <c r="A3" s="3">
        <v>1</v>
      </c>
      <c r="B3" s="25" t="s">
        <v>141</v>
      </c>
      <c r="C3" s="3" t="s">
        <v>14</v>
      </c>
      <c r="D3" s="3" t="s">
        <v>11</v>
      </c>
      <c r="I3" s="133"/>
      <c r="J3" s="2" t="s">
        <v>11</v>
      </c>
      <c r="K3" s="2" t="s">
        <v>10</v>
      </c>
      <c r="L3" s="2" t="s">
        <v>12</v>
      </c>
      <c r="N3" s="133"/>
      <c r="O3" s="2" t="s">
        <v>11</v>
      </c>
      <c r="P3" s="2" t="s">
        <v>10</v>
      </c>
      <c r="Q3" s="2" t="s">
        <v>12</v>
      </c>
    </row>
    <row r="4" spans="1:17" x14ac:dyDescent="0.2">
      <c r="A4" s="3">
        <v>2</v>
      </c>
      <c r="B4" s="25" t="s">
        <v>142</v>
      </c>
      <c r="C4" s="3" t="s">
        <v>9</v>
      </c>
      <c r="D4" s="3" t="s">
        <v>11</v>
      </c>
      <c r="I4" s="5" t="s">
        <v>14</v>
      </c>
      <c r="J4" s="4">
        <f t="shared" ref="J4:L8" si="0">COUNTIFS($C$3:$C$32,$I4,$D$3:$D$32,J$3)</f>
        <v>1</v>
      </c>
      <c r="K4" s="4">
        <f t="shared" si="0"/>
        <v>1</v>
      </c>
      <c r="L4" s="4">
        <f t="shared" si="0"/>
        <v>0</v>
      </c>
      <c r="N4" s="5" t="s">
        <v>14</v>
      </c>
      <c r="O4" s="4">
        <v>3</v>
      </c>
      <c r="P4" s="4">
        <v>4</v>
      </c>
      <c r="Q4" s="4">
        <v>6</v>
      </c>
    </row>
    <row r="5" spans="1:17" x14ac:dyDescent="0.2">
      <c r="A5" s="3">
        <v>3</v>
      </c>
      <c r="B5" s="25" t="s">
        <v>143</v>
      </c>
      <c r="C5" s="3" t="s">
        <v>9</v>
      </c>
      <c r="D5" s="3" t="s">
        <v>11</v>
      </c>
      <c r="I5" s="5" t="s">
        <v>9</v>
      </c>
      <c r="J5" s="4">
        <f t="shared" si="0"/>
        <v>2</v>
      </c>
      <c r="K5" s="4">
        <f t="shared" si="0"/>
        <v>2</v>
      </c>
      <c r="L5" s="4">
        <f t="shared" si="0"/>
        <v>0</v>
      </c>
      <c r="N5" s="5" t="s">
        <v>9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25" t="s">
        <v>144</v>
      </c>
      <c r="C6" s="3" t="s">
        <v>14</v>
      </c>
      <c r="D6" s="3" t="s">
        <v>10</v>
      </c>
      <c r="I6" s="5" t="s">
        <v>17</v>
      </c>
      <c r="J6" s="4">
        <f t="shared" si="0"/>
        <v>0</v>
      </c>
      <c r="K6" s="4">
        <f t="shared" si="0"/>
        <v>0</v>
      </c>
      <c r="L6" s="4">
        <f t="shared" si="0"/>
        <v>1</v>
      </c>
      <c r="N6" s="5" t="s">
        <v>17</v>
      </c>
      <c r="O6" s="4">
        <v>7</v>
      </c>
      <c r="P6" s="4">
        <v>10</v>
      </c>
      <c r="Q6" s="4">
        <v>15</v>
      </c>
    </row>
    <row r="7" spans="1:17" x14ac:dyDescent="0.2">
      <c r="A7" s="3">
        <v>5</v>
      </c>
      <c r="B7" s="25" t="s">
        <v>145</v>
      </c>
      <c r="C7" s="3" t="s">
        <v>9</v>
      </c>
      <c r="D7" s="3" t="s">
        <v>10</v>
      </c>
      <c r="I7" s="5" t="s">
        <v>19</v>
      </c>
      <c r="J7" s="4">
        <f t="shared" si="0"/>
        <v>0</v>
      </c>
      <c r="K7" s="4">
        <f t="shared" si="0"/>
        <v>0</v>
      </c>
      <c r="L7" s="4">
        <f t="shared" si="0"/>
        <v>0</v>
      </c>
      <c r="N7" s="5" t="s">
        <v>19</v>
      </c>
      <c r="O7" s="4">
        <v>3</v>
      </c>
      <c r="P7" s="4">
        <v>4</v>
      </c>
      <c r="Q7" s="4">
        <v>6</v>
      </c>
    </row>
    <row r="8" spans="1:17" x14ac:dyDescent="0.2">
      <c r="A8" s="3">
        <v>6</v>
      </c>
      <c r="B8" s="25" t="s">
        <v>146</v>
      </c>
      <c r="C8" s="3" t="s">
        <v>9</v>
      </c>
      <c r="D8" s="3" t="s">
        <v>10</v>
      </c>
      <c r="I8" s="5" t="s">
        <v>21</v>
      </c>
      <c r="J8" s="4">
        <f t="shared" si="0"/>
        <v>0</v>
      </c>
      <c r="K8" s="4">
        <f t="shared" si="0"/>
        <v>0</v>
      </c>
      <c r="L8" s="4">
        <f t="shared" si="0"/>
        <v>1</v>
      </c>
      <c r="N8" s="5" t="s">
        <v>21</v>
      </c>
      <c r="O8" s="4">
        <v>5</v>
      </c>
      <c r="P8" s="4">
        <v>7</v>
      </c>
      <c r="Q8" s="4">
        <v>10</v>
      </c>
    </row>
    <row r="9" spans="1:17" x14ac:dyDescent="0.2">
      <c r="A9" s="3">
        <v>7</v>
      </c>
      <c r="B9" s="25" t="s">
        <v>147</v>
      </c>
      <c r="C9" s="3" t="s">
        <v>17</v>
      </c>
      <c r="D9" s="3" t="s">
        <v>12</v>
      </c>
    </row>
    <row r="10" spans="1:17" x14ac:dyDescent="0.2">
      <c r="A10" s="3">
        <v>8</v>
      </c>
      <c r="B10" s="25" t="s">
        <v>148</v>
      </c>
      <c r="C10" s="3" t="s">
        <v>21</v>
      </c>
      <c r="D10" s="3" t="s">
        <v>12</v>
      </c>
    </row>
    <row r="11" spans="1:17" x14ac:dyDescent="0.2">
      <c r="A11" s="3">
        <v>9</v>
      </c>
      <c r="B11" s="25" t="s">
        <v>149</v>
      </c>
      <c r="C11" s="3" t="s">
        <v>150</v>
      </c>
      <c r="D11" s="3" t="s">
        <v>10</v>
      </c>
    </row>
    <row r="12" spans="1:17" x14ac:dyDescent="0.2">
      <c r="A12" s="3">
        <v>10</v>
      </c>
      <c r="B12" s="25" t="s">
        <v>151</v>
      </c>
      <c r="C12" s="3" t="s">
        <v>150</v>
      </c>
      <c r="D12" s="3" t="s">
        <v>10</v>
      </c>
    </row>
    <row r="16" spans="1:17" x14ac:dyDescent="0.2">
      <c r="H16" s="16" t="s">
        <v>30</v>
      </c>
      <c r="J16" s="131" t="s">
        <v>31</v>
      </c>
      <c r="K16" s="131"/>
      <c r="L16" s="131"/>
      <c r="M16" s="8" t="s">
        <v>32</v>
      </c>
    </row>
    <row r="17" spans="7:16" x14ac:dyDescent="0.2">
      <c r="H17" s="3">
        <f>SUMPRODUCT(J4:L8,O4:Q8)</f>
        <v>50</v>
      </c>
      <c r="K17" s="4">
        <f>SUM(P20:P33)</f>
        <v>26</v>
      </c>
      <c r="M17" s="3">
        <f>K17*0.01+0.65</f>
        <v>0.91</v>
      </c>
    </row>
    <row r="20" spans="7:16" x14ac:dyDescent="0.2">
      <c r="G20" s="22" t="s">
        <v>34</v>
      </c>
      <c r="H20" s="21"/>
      <c r="I20" s="21"/>
      <c r="J20" s="21"/>
      <c r="K20" s="21"/>
      <c r="L20" s="21"/>
      <c r="M20" s="21"/>
      <c r="N20" s="21"/>
      <c r="O20" s="23"/>
      <c r="P20" s="3">
        <v>4</v>
      </c>
    </row>
    <row r="21" spans="7:16" x14ac:dyDescent="0.2">
      <c r="G21" s="22" t="s">
        <v>35</v>
      </c>
      <c r="H21" s="21"/>
      <c r="I21" s="21"/>
      <c r="J21" s="21"/>
      <c r="K21" s="21"/>
      <c r="L21" s="21"/>
      <c r="M21" s="21"/>
      <c r="N21" s="21"/>
      <c r="O21" s="23"/>
      <c r="P21" s="3">
        <v>3</v>
      </c>
    </row>
    <row r="22" spans="7:16" x14ac:dyDescent="0.2">
      <c r="G22" s="22" t="s">
        <v>36</v>
      </c>
      <c r="H22" s="21"/>
      <c r="I22" s="21"/>
      <c r="J22" s="21"/>
      <c r="K22" s="21"/>
      <c r="L22" s="21"/>
      <c r="M22" s="21"/>
      <c r="N22" s="21"/>
      <c r="O22" s="23"/>
      <c r="P22" s="3">
        <v>0</v>
      </c>
    </row>
    <row r="23" spans="7:16" x14ac:dyDescent="0.2">
      <c r="G23" s="22" t="s">
        <v>37</v>
      </c>
      <c r="H23" s="21"/>
      <c r="I23" s="21"/>
      <c r="J23" s="21"/>
      <c r="K23" s="21"/>
      <c r="L23" s="21"/>
      <c r="M23" s="21"/>
      <c r="N23" s="21"/>
      <c r="O23" s="23"/>
      <c r="P23" s="3">
        <v>3</v>
      </c>
    </row>
    <row r="24" spans="7:16" x14ac:dyDescent="0.2">
      <c r="G24" s="22" t="s">
        <v>38</v>
      </c>
      <c r="H24" s="21"/>
      <c r="I24" s="21"/>
      <c r="J24" s="21"/>
      <c r="K24" s="21"/>
      <c r="L24" s="21"/>
      <c r="M24" s="21"/>
      <c r="N24" s="21"/>
      <c r="O24" s="23"/>
      <c r="P24" s="3">
        <v>1</v>
      </c>
    </row>
    <row r="25" spans="7:16" x14ac:dyDescent="0.2">
      <c r="G25" s="39" t="s">
        <v>118</v>
      </c>
      <c r="H25" s="21"/>
      <c r="I25" s="21"/>
      <c r="J25" s="21"/>
      <c r="K25" s="21"/>
      <c r="L25" s="21"/>
      <c r="M25" s="21"/>
      <c r="N25" s="21"/>
      <c r="O25" s="23"/>
      <c r="P25" s="3">
        <v>3</v>
      </c>
    </row>
    <row r="26" spans="7:16" x14ac:dyDescent="0.2">
      <c r="G26" s="22" t="s">
        <v>40</v>
      </c>
      <c r="H26" s="21"/>
      <c r="I26" s="21"/>
      <c r="J26" s="21"/>
      <c r="K26" s="21"/>
      <c r="L26" s="21"/>
      <c r="M26" s="21"/>
      <c r="N26" s="21"/>
      <c r="O26" s="23"/>
      <c r="P26" s="3">
        <v>0</v>
      </c>
    </row>
    <row r="27" spans="7:16" x14ac:dyDescent="0.2">
      <c r="G27" s="22" t="s">
        <v>41</v>
      </c>
      <c r="H27" s="21"/>
      <c r="I27" s="21"/>
      <c r="J27" s="21"/>
      <c r="K27" s="21"/>
      <c r="L27" s="21"/>
      <c r="M27" s="21"/>
      <c r="N27" s="21"/>
      <c r="O27" s="23"/>
      <c r="P27" s="3">
        <v>1</v>
      </c>
    </row>
    <row r="28" spans="7:16" x14ac:dyDescent="0.2">
      <c r="G28" s="22" t="s">
        <v>42</v>
      </c>
      <c r="H28" s="21"/>
      <c r="I28" s="21"/>
      <c r="J28" s="21"/>
      <c r="K28" s="21"/>
      <c r="L28" s="21"/>
      <c r="M28" s="21"/>
      <c r="N28" s="21"/>
      <c r="O28" s="23"/>
      <c r="P28" s="3">
        <v>2</v>
      </c>
    </row>
    <row r="29" spans="7:16" x14ac:dyDescent="0.2">
      <c r="G29" s="22" t="s">
        <v>43</v>
      </c>
      <c r="H29" s="21"/>
      <c r="I29" s="21"/>
      <c r="J29" s="21"/>
      <c r="K29" s="21"/>
      <c r="L29" s="21"/>
      <c r="M29" s="21"/>
      <c r="N29" s="21"/>
      <c r="O29" s="23"/>
      <c r="P29" s="3">
        <v>3</v>
      </c>
    </row>
    <row r="30" spans="7:16" x14ac:dyDescent="0.2">
      <c r="G30" s="22" t="s">
        <v>44</v>
      </c>
      <c r="H30" s="21"/>
      <c r="I30" s="21"/>
      <c r="J30" s="21"/>
      <c r="K30" s="21"/>
      <c r="L30" s="21"/>
      <c r="M30" s="21"/>
      <c r="N30" s="21"/>
      <c r="O30" s="23"/>
      <c r="P30" s="3">
        <v>2</v>
      </c>
    </row>
    <row r="31" spans="7:16" x14ac:dyDescent="0.2">
      <c r="G31" s="22" t="s">
        <v>45</v>
      </c>
      <c r="H31" s="21"/>
      <c r="I31" s="21"/>
      <c r="J31" s="21"/>
      <c r="K31" s="21"/>
      <c r="L31" s="21"/>
      <c r="M31" s="21"/>
      <c r="N31" s="21"/>
      <c r="O31" s="23"/>
      <c r="P31" s="3">
        <v>1</v>
      </c>
    </row>
    <row r="32" spans="7:16" x14ac:dyDescent="0.2">
      <c r="G32" s="22" t="s">
        <v>46</v>
      </c>
      <c r="H32" s="21"/>
      <c r="I32" s="21"/>
      <c r="J32" s="21"/>
      <c r="K32" s="21"/>
      <c r="L32" s="21"/>
      <c r="M32" s="21"/>
      <c r="N32" s="21"/>
      <c r="O32" s="23"/>
      <c r="P32" s="3">
        <v>1</v>
      </c>
    </row>
    <row r="33" spans="7:16" x14ac:dyDescent="0.2">
      <c r="G33" s="22" t="s">
        <v>47</v>
      </c>
      <c r="H33" s="21"/>
      <c r="I33" s="21"/>
      <c r="J33" s="21"/>
      <c r="K33" s="21"/>
      <c r="L33" s="21"/>
      <c r="M33" s="21"/>
      <c r="N33" s="21"/>
      <c r="O33" s="23"/>
      <c r="P33" s="3">
        <v>2</v>
      </c>
    </row>
  </sheetData>
  <mergeCells count="6">
    <mergeCell ref="O2:Q2"/>
    <mergeCell ref="J16:L16"/>
    <mergeCell ref="A1:D1"/>
    <mergeCell ref="I2:I3"/>
    <mergeCell ref="J2:L2"/>
    <mergeCell ref="N2:N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35AC3A-A6EF-494A-B54C-FECDF831F28D}">
          <x14:formula1>
            <xm:f>Parametros!$A$2:$A$6</xm:f>
          </x14:formula1>
          <xm:sqref>C3:C7</xm:sqref>
        </x14:dataValidation>
        <x14:dataValidation type="list" allowBlank="1" showInputMessage="1" showErrorMessage="1" xr:uid="{BC47861D-9027-4D0A-95A0-4DC2834457F1}">
          <x14:formula1>
            <xm:f>Parametros!$D$2:$D$4</xm:f>
          </x14:formula1>
          <xm:sqref>D3:D12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F5D7-A0A7-4D43-91BF-DDBA63A5121F}">
  <sheetPr>
    <tabColor rgb="FF00B0F0"/>
  </sheetPr>
  <dimension ref="A1:F12"/>
  <sheetViews>
    <sheetView workbookViewId="0">
      <selection activeCell="D22" sqref="D22"/>
    </sheetView>
  </sheetViews>
  <sheetFormatPr baseColWidth="10" defaultColWidth="11.42578125" defaultRowHeight="12.75" x14ac:dyDescent="0.2"/>
  <cols>
    <col min="2" max="2" width="23.28515625" customWidth="1"/>
    <col min="3" max="3" width="87.7109375" customWidth="1"/>
  </cols>
  <sheetData>
    <row r="1" spans="1:6" ht="18" customHeight="1" x14ac:dyDescent="0.3">
      <c r="A1" s="137" t="s">
        <v>152</v>
      </c>
      <c r="B1" s="137"/>
      <c r="C1" s="137"/>
    </row>
    <row r="2" spans="1:6" ht="25.5" x14ac:dyDescent="0.2">
      <c r="A2" s="40" t="s">
        <v>1</v>
      </c>
      <c r="B2" s="40" t="s">
        <v>48</v>
      </c>
      <c r="C2" s="40" t="s">
        <v>49</v>
      </c>
    </row>
    <row r="3" spans="1:6" ht="30" x14ac:dyDescent="0.2">
      <c r="A3" s="26">
        <v>1</v>
      </c>
      <c r="B3" s="41" t="s">
        <v>141</v>
      </c>
      <c r="C3" s="42" t="s">
        <v>153</v>
      </c>
    </row>
    <row r="4" spans="1:6" ht="30" x14ac:dyDescent="0.2">
      <c r="A4" s="26">
        <v>2</v>
      </c>
      <c r="B4" s="41" t="s">
        <v>142</v>
      </c>
      <c r="C4" s="42" t="s">
        <v>154</v>
      </c>
    </row>
    <row r="5" spans="1:6" ht="30" x14ac:dyDescent="0.2">
      <c r="A5" s="26">
        <v>3</v>
      </c>
      <c r="B5" s="41" t="s">
        <v>143</v>
      </c>
      <c r="C5" s="42" t="s">
        <v>155</v>
      </c>
    </row>
    <row r="6" spans="1:6" ht="25.5" x14ac:dyDescent="0.2">
      <c r="A6" s="26">
        <v>4</v>
      </c>
      <c r="B6" s="42" t="s">
        <v>144</v>
      </c>
      <c r="C6" s="42" t="s">
        <v>156</v>
      </c>
    </row>
    <row r="7" spans="1:6" ht="25.5" x14ac:dyDescent="0.2">
      <c r="A7" s="26">
        <v>5</v>
      </c>
      <c r="B7" s="42" t="s">
        <v>145</v>
      </c>
      <c r="C7" s="42" t="s">
        <v>157</v>
      </c>
      <c r="F7" s="20"/>
    </row>
    <row r="8" spans="1:6" ht="25.5" x14ac:dyDescent="0.2">
      <c r="A8" s="43">
        <v>6</v>
      </c>
      <c r="B8" s="43" t="s">
        <v>146</v>
      </c>
      <c r="C8" s="44" t="s">
        <v>158</v>
      </c>
    </row>
    <row r="9" spans="1:6" ht="25.5" x14ac:dyDescent="0.2">
      <c r="A9" s="43">
        <v>7</v>
      </c>
      <c r="B9" s="42" t="s">
        <v>147</v>
      </c>
      <c r="C9" s="44" t="s">
        <v>159</v>
      </c>
    </row>
    <row r="10" spans="1:6" ht="25.5" x14ac:dyDescent="0.2">
      <c r="A10" s="43">
        <v>8</v>
      </c>
      <c r="B10" s="42" t="s">
        <v>148</v>
      </c>
      <c r="C10" s="44" t="s">
        <v>160</v>
      </c>
    </row>
    <row r="11" spans="1:6" ht="38.25" x14ac:dyDescent="0.2">
      <c r="A11" s="43">
        <v>9</v>
      </c>
      <c r="B11" s="42" t="s">
        <v>149</v>
      </c>
      <c r="C11" s="44" t="s">
        <v>161</v>
      </c>
    </row>
    <row r="12" spans="1:6" ht="38.25" x14ac:dyDescent="0.2">
      <c r="A12" s="43">
        <v>10</v>
      </c>
      <c r="B12" s="42" t="s">
        <v>151</v>
      </c>
      <c r="C12" s="44" t="s">
        <v>162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AT75"/>
  <sheetViews>
    <sheetView tabSelected="1" topLeftCell="S1" zoomScaleNormal="100" workbookViewId="0">
      <selection activeCell="AQ26" sqref="AQ26:AT34"/>
    </sheetView>
  </sheetViews>
  <sheetFormatPr baseColWidth="10" defaultColWidth="9.140625" defaultRowHeight="12.75" x14ac:dyDescent="0.2"/>
  <cols>
    <col min="1" max="1" width="27.28515625" style="6" bestFit="1" customWidth="1"/>
    <col min="2" max="4" width="10.7109375" style="1" customWidth="1"/>
    <col min="5" max="5" width="2.5703125" customWidth="1"/>
    <col min="6" max="8" width="9.140625" customWidth="1"/>
    <col min="9" max="9" width="6.7109375" customWidth="1"/>
    <col min="10" max="10" width="9.140625" customWidth="1"/>
    <col min="11" max="12" width="9.7109375" customWidth="1"/>
    <col min="13" max="16" width="12.7109375" customWidth="1"/>
    <col min="17" max="17" width="12.7109375" style="1" customWidth="1"/>
    <col min="18" max="19" width="12.7109375" customWidth="1"/>
    <col min="20" max="20" width="12.7109375" style="1" customWidth="1"/>
    <col min="32" max="32" width="3.140625" customWidth="1"/>
    <col min="33" max="33" width="3.140625" bestFit="1" customWidth="1"/>
    <col min="34" max="34" width="55.7109375" bestFit="1" customWidth="1"/>
    <col min="35" max="36" width="5.85546875" bestFit="1" customWidth="1"/>
    <col min="37" max="37" width="8.42578125" bestFit="1" customWidth="1"/>
    <col min="38" max="40" width="5.85546875" bestFit="1" customWidth="1"/>
    <col min="41" max="41" width="8.42578125" bestFit="1" customWidth="1"/>
    <col min="42" max="44" width="5.85546875" bestFit="1" customWidth="1"/>
    <col min="45" max="45" width="8.42578125" bestFit="1" customWidth="1"/>
    <col min="46" max="46" width="5.85546875" bestFit="1" customWidth="1"/>
  </cols>
  <sheetData>
    <row r="1" spans="1:46" x14ac:dyDescent="0.2">
      <c r="A1" s="133" t="s">
        <v>5</v>
      </c>
      <c r="B1" s="130" t="s">
        <v>7</v>
      </c>
      <c r="C1" s="130"/>
      <c r="D1" s="130"/>
    </row>
    <row r="2" spans="1:46" x14ac:dyDescent="0.2">
      <c r="A2" s="133"/>
      <c r="B2" s="2" t="s">
        <v>11</v>
      </c>
      <c r="C2" s="2" t="s">
        <v>10</v>
      </c>
      <c r="D2" s="2" t="s">
        <v>12</v>
      </c>
    </row>
    <row r="3" spans="1:46" x14ac:dyDescent="0.2">
      <c r="A3" s="5" t="s">
        <v>14</v>
      </c>
      <c r="B3" s="4">
        <v>3</v>
      </c>
      <c r="C3" s="4">
        <v>4</v>
      </c>
      <c r="D3" s="4">
        <v>6</v>
      </c>
    </row>
    <row r="4" spans="1:46" x14ac:dyDescent="0.2">
      <c r="A4" s="5" t="s">
        <v>9</v>
      </c>
      <c r="B4" s="4">
        <v>4</v>
      </c>
      <c r="C4" s="4">
        <v>5</v>
      </c>
      <c r="D4" s="4">
        <v>7</v>
      </c>
      <c r="R4" s="1"/>
    </row>
    <row r="5" spans="1:46" x14ac:dyDescent="0.2">
      <c r="A5" s="5" t="s">
        <v>17</v>
      </c>
      <c r="B5" s="4">
        <v>7</v>
      </c>
      <c r="C5" s="4">
        <v>10</v>
      </c>
      <c r="D5" s="4">
        <v>15</v>
      </c>
      <c r="I5" s="139"/>
      <c r="J5" s="139"/>
      <c r="K5" s="139"/>
      <c r="L5" s="139"/>
      <c r="M5" s="139"/>
      <c r="N5" s="139"/>
      <c r="O5" s="139"/>
      <c r="P5" s="139"/>
      <c r="R5" s="1" t="s">
        <v>163</v>
      </c>
      <c r="T5" s="1" t="s">
        <v>164</v>
      </c>
    </row>
    <row r="6" spans="1:46" x14ac:dyDescent="0.2">
      <c r="A6" s="5" t="s">
        <v>19</v>
      </c>
      <c r="B6" s="4">
        <v>3</v>
      </c>
      <c r="C6" s="4">
        <v>4</v>
      </c>
      <c r="D6" s="4">
        <v>6</v>
      </c>
      <c r="I6" s="139"/>
      <c r="J6" s="139"/>
      <c r="K6" s="139"/>
      <c r="L6" s="139"/>
      <c r="M6" s="139"/>
      <c r="N6" s="139"/>
      <c r="O6" s="139"/>
      <c r="P6" s="139"/>
    </row>
    <row r="7" spans="1:46" x14ac:dyDescent="0.2">
      <c r="A7" s="5" t="s">
        <v>21</v>
      </c>
      <c r="B7" s="4">
        <v>5</v>
      </c>
      <c r="C7" s="4">
        <v>7</v>
      </c>
      <c r="D7" s="4">
        <v>10</v>
      </c>
      <c r="I7" s="139"/>
      <c r="J7" s="139"/>
      <c r="K7" s="139"/>
      <c r="L7" s="139"/>
      <c r="M7" s="139"/>
      <c r="N7" s="139"/>
      <c r="O7" s="139"/>
      <c r="P7" s="139"/>
      <c r="T7" s="9" t="s">
        <v>165</v>
      </c>
    </row>
    <row r="8" spans="1:46" x14ac:dyDescent="0.2">
      <c r="L8" s="131" t="s">
        <v>31</v>
      </c>
      <c r="M8" s="131"/>
      <c r="N8" s="131"/>
      <c r="O8" s="6"/>
      <c r="R8" s="7" t="s">
        <v>166</v>
      </c>
      <c r="T8" s="7" t="s">
        <v>167</v>
      </c>
      <c r="V8" s="10" t="s">
        <v>168</v>
      </c>
      <c r="W8" s="10" t="s">
        <v>169</v>
      </c>
      <c r="AF8" s="152" t="s">
        <v>170</v>
      </c>
      <c r="AG8" s="153"/>
      <c r="AH8" s="150" t="s">
        <v>171</v>
      </c>
      <c r="AI8" s="145" t="s">
        <v>172</v>
      </c>
      <c r="AJ8" s="146"/>
      <c r="AK8" s="146"/>
      <c r="AL8" s="147"/>
      <c r="AM8" s="145" t="s">
        <v>173</v>
      </c>
      <c r="AN8" s="146"/>
      <c r="AO8" s="146"/>
      <c r="AP8" s="148"/>
      <c r="AQ8" s="149" t="s">
        <v>174</v>
      </c>
      <c r="AR8" s="146"/>
      <c r="AS8" s="146"/>
      <c r="AT8" s="148"/>
    </row>
    <row r="9" spans="1:46" ht="12.75" customHeight="1" x14ac:dyDescent="0.2">
      <c r="A9" s="138" t="s">
        <v>175</v>
      </c>
      <c r="B9" s="4">
        <f>PtoFuncionM1!J4</f>
        <v>0</v>
      </c>
      <c r="C9" s="4">
        <f>PtoFuncionM1!K4</f>
        <v>3</v>
      </c>
      <c r="D9" s="4">
        <f>PtoFuncionM1!L4</f>
        <v>0</v>
      </c>
      <c r="F9" s="3">
        <f>B3*B9</f>
        <v>0</v>
      </c>
      <c r="G9" s="3">
        <f>C3*C9</f>
        <v>12</v>
      </c>
      <c r="H9" s="3">
        <f>D3*D9</f>
        <v>0</v>
      </c>
      <c r="J9" s="3">
        <f>SUM(F9:H13)</f>
        <v>69</v>
      </c>
      <c r="M9" s="4">
        <f>PtoFuncionM1!K17</f>
        <v>42</v>
      </c>
      <c r="O9" s="3">
        <f>M9*0.01+0.65</f>
        <v>1.07</v>
      </c>
      <c r="R9" s="3">
        <f>J9*O9</f>
        <v>73.83</v>
      </c>
      <c r="T9" s="11">
        <f>L55</f>
        <v>142</v>
      </c>
      <c r="V9" s="4">
        <f>(T9-T39)/(R9-R39)</f>
        <v>1.4998782566350135</v>
      </c>
      <c r="W9" s="4">
        <f>(R9*T39-R39*T9)/(R9-R39)</f>
        <v>31.263988312636961</v>
      </c>
      <c r="AF9" s="154"/>
      <c r="AG9" s="155"/>
      <c r="AH9" s="151"/>
      <c r="AI9" s="89" t="s">
        <v>176</v>
      </c>
      <c r="AJ9" s="90" t="s">
        <v>177</v>
      </c>
      <c r="AK9" s="90" t="s">
        <v>178</v>
      </c>
      <c r="AL9" s="91" t="s">
        <v>179</v>
      </c>
      <c r="AM9" s="89" t="s">
        <v>176</v>
      </c>
      <c r="AN9" s="92" t="s">
        <v>177</v>
      </c>
      <c r="AO9" s="92" t="s">
        <v>178</v>
      </c>
      <c r="AP9" s="93" t="s">
        <v>179</v>
      </c>
      <c r="AQ9" s="94" t="s">
        <v>176</v>
      </c>
      <c r="AR9" s="92" t="s">
        <v>177</v>
      </c>
      <c r="AS9" s="92" t="s">
        <v>178</v>
      </c>
      <c r="AT9" s="93" t="s">
        <v>179</v>
      </c>
    </row>
    <row r="10" spans="1:46" ht="12.75" customHeight="1" x14ac:dyDescent="0.2">
      <c r="A10" s="133"/>
      <c r="B10" s="4">
        <f>PtoFuncionM1!J5</f>
        <v>4</v>
      </c>
      <c r="C10" s="4">
        <f>PtoFuncionM1!K5</f>
        <v>1</v>
      </c>
      <c r="D10" s="4">
        <f>PtoFuncionM1!L5</f>
        <v>0</v>
      </c>
      <c r="F10" s="3">
        <f t="shared" ref="F10:H13" si="0">B4*B10</f>
        <v>16</v>
      </c>
      <c r="G10" s="3">
        <f t="shared" si="0"/>
        <v>5</v>
      </c>
      <c r="H10" s="3">
        <f t="shared" si="0"/>
        <v>0</v>
      </c>
      <c r="M10" s="1"/>
      <c r="T10" s="12"/>
      <c r="AF10" s="156" t="s">
        <v>180</v>
      </c>
      <c r="AG10" s="63">
        <v>1</v>
      </c>
      <c r="AH10" s="70" t="s">
        <v>8</v>
      </c>
      <c r="AI10" s="95">
        <v>7</v>
      </c>
      <c r="AJ10" s="100">
        <v>9</v>
      </c>
      <c r="AK10" s="100">
        <v>7</v>
      </c>
      <c r="AL10" s="74">
        <v>9</v>
      </c>
      <c r="AM10" s="72">
        <v>4</v>
      </c>
      <c r="AN10" s="73">
        <v>3</v>
      </c>
      <c r="AO10" s="73">
        <v>3.5</v>
      </c>
      <c r="AP10" s="75">
        <v>5</v>
      </c>
      <c r="AQ10" s="72">
        <v>7</v>
      </c>
      <c r="AR10" s="73">
        <v>10</v>
      </c>
      <c r="AS10" s="53">
        <v>8</v>
      </c>
      <c r="AT10" s="74">
        <v>12</v>
      </c>
    </row>
    <row r="11" spans="1:46" ht="12.75" customHeight="1" x14ac:dyDescent="0.2">
      <c r="A11" s="133"/>
      <c r="B11" s="4">
        <f>PtoFuncionM1!J6</f>
        <v>3</v>
      </c>
      <c r="C11" s="4">
        <f>PtoFuncionM1!K6</f>
        <v>0</v>
      </c>
      <c r="D11" s="4">
        <f>PtoFuncionM1!L6</f>
        <v>0</v>
      </c>
      <c r="F11" s="3">
        <f t="shared" si="0"/>
        <v>21</v>
      </c>
      <c r="G11" s="3">
        <f t="shared" si="0"/>
        <v>0</v>
      </c>
      <c r="H11" s="3">
        <f t="shared" si="0"/>
        <v>0</v>
      </c>
      <c r="M11" s="1"/>
      <c r="T11" s="12"/>
      <c r="AF11" s="157"/>
      <c r="AG11" s="61">
        <f>AG10+1</f>
        <v>2</v>
      </c>
      <c r="AH11" s="69" t="s">
        <v>13</v>
      </c>
      <c r="AI11" s="96">
        <v>5</v>
      </c>
      <c r="AJ11" s="101">
        <v>6</v>
      </c>
      <c r="AK11" s="101">
        <v>5</v>
      </c>
      <c r="AL11" s="77">
        <v>4</v>
      </c>
      <c r="AM11" s="76">
        <v>2</v>
      </c>
      <c r="AN11" s="53">
        <v>3</v>
      </c>
      <c r="AO11" s="53">
        <v>3</v>
      </c>
      <c r="AP11" s="78">
        <v>1</v>
      </c>
      <c r="AQ11" s="76">
        <v>7</v>
      </c>
      <c r="AR11" s="53">
        <v>8</v>
      </c>
      <c r="AS11" s="105">
        <v>6</v>
      </c>
      <c r="AT11" s="77">
        <v>8</v>
      </c>
    </row>
    <row r="12" spans="1:46" x14ac:dyDescent="0.2">
      <c r="A12" s="133"/>
      <c r="B12" s="4">
        <f>PtoFuncionM1!J7</f>
        <v>1</v>
      </c>
      <c r="C12" s="4">
        <f>PtoFuncionM1!K7</f>
        <v>3</v>
      </c>
      <c r="D12" s="4">
        <f>PtoFuncionM1!L7</f>
        <v>0</v>
      </c>
      <c r="F12" s="3">
        <f t="shared" si="0"/>
        <v>3</v>
      </c>
      <c r="G12" s="3">
        <f t="shared" si="0"/>
        <v>12</v>
      </c>
      <c r="H12" s="3">
        <f t="shared" si="0"/>
        <v>0</v>
      </c>
      <c r="M12" s="1"/>
      <c r="T12" s="13"/>
      <c r="AF12" s="157"/>
      <c r="AG12" s="61">
        <f>AG11+1</f>
        <v>3</v>
      </c>
      <c r="AH12" s="69" t="s">
        <v>15</v>
      </c>
      <c r="AI12" s="96">
        <v>6</v>
      </c>
      <c r="AJ12" s="101">
        <v>7</v>
      </c>
      <c r="AK12" s="101">
        <v>7</v>
      </c>
      <c r="AL12" s="77">
        <v>4</v>
      </c>
      <c r="AM12" s="76">
        <v>2</v>
      </c>
      <c r="AN12" s="53">
        <v>4</v>
      </c>
      <c r="AO12" s="53">
        <v>4</v>
      </c>
      <c r="AP12" s="78">
        <v>2</v>
      </c>
      <c r="AQ12" s="76">
        <v>8</v>
      </c>
      <c r="AR12" s="53">
        <v>8</v>
      </c>
      <c r="AS12" s="53">
        <v>7</v>
      </c>
      <c r="AT12" s="77">
        <v>7</v>
      </c>
    </row>
    <row r="13" spans="1:46" x14ac:dyDescent="0.2">
      <c r="A13" s="133"/>
      <c r="B13" s="4">
        <f>PtoFuncionM1!J8</f>
        <v>0</v>
      </c>
      <c r="C13" s="4">
        <f>PtoFuncionM1!K8</f>
        <v>0</v>
      </c>
      <c r="D13" s="4">
        <f>PtoFuncionM1!L8</f>
        <v>0</v>
      </c>
      <c r="F13" s="3">
        <f t="shared" si="0"/>
        <v>0</v>
      </c>
      <c r="G13" s="3">
        <f t="shared" si="0"/>
        <v>0</v>
      </c>
      <c r="H13" s="3">
        <f t="shared" si="0"/>
        <v>0</v>
      </c>
      <c r="M13" s="1"/>
      <c r="T13" s="12"/>
      <c r="AF13" s="157"/>
      <c r="AG13" s="61">
        <f>AG12+1</f>
        <v>4</v>
      </c>
      <c r="AH13" s="69" t="s">
        <v>16</v>
      </c>
      <c r="AI13" s="96">
        <v>5</v>
      </c>
      <c r="AJ13" s="101">
        <v>5</v>
      </c>
      <c r="AK13" s="101">
        <v>6</v>
      </c>
      <c r="AL13" s="77">
        <v>5</v>
      </c>
      <c r="AM13" s="76">
        <v>2</v>
      </c>
      <c r="AN13" s="53">
        <v>2</v>
      </c>
      <c r="AO13" s="53">
        <v>3</v>
      </c>
      <c r="AP13" s="78">
        <v>3</v>
      </c>
      <c r="AQ13" s="76">
        <v>6</v>
      </c>
      <c r="AR13" s="53">
        <v>7</v>
      </c>
      <c r="AS13" s="53">
        <v>8</v>
      </c>
      <c r="AT13" s="77">
        <v>9</v>
      </c>
    </row>
    <row r="14" spans="1:46" x14ac:dyDescent="0.2">
      <c r="M14" s="1"/>
      <c r="T14" s="12"/>
      <c r="AF14" s="157"/>
      <c r="AG14" s="61">
        <f>AG13+1</f>
        <v>5</v>
      </c>
      <c r="AH14" s="69" t="s">
        <v>18</v>
      </c>
      <c r="AI14" s="96">
        <v>6</v>
      </c>
      <c r="AJ14" s="101">
        <v>5</v>
      </c>
      <c r="AK14" s="101">
        <v>7</v>
      </c>
      <c r="AL14" s="77">
        <v>5</v>
      </c>
      <c r="AM14" s="76">
        <v>3</v>
      </c>
      <c r="AN14" s="53">
        <v>1</v>
      </c>
      <c r="AO14" s="53">
        <v>3</v>
      </c>
      <c r="AP14" s="78">
        <v>2</v>
      </c>
      <c r="AQ14" s="76">
        <v>6</v>
      </c>
      <c r="AR14" s="53">
        <v>6</v>
      </c>
      <c r="AS14" s="53">
        <v>9</v>
      </c>
      <c r="AT14" s="77">
        <v>10</v>
      </c>
    </row>
    <row r="15" spans="1:46" x14ac:dyDescent="0.2">
      <c r="A15" s="138" t="s">
        <v>181</v>
      </c>
      <c r="B15" s="4">
        <f>PtoFuncionM2!J4</f>
        <v>3</v>
      </c>
      <c r="C15" s="4">
        <f>PtoFuncionM2!K4</f>
        <v>0</v>
      </c>
      <c r="D15" s="4">
        <f>PtoFuncionM2!L4</f>
        <v>0</v>
      </c>
      <c r="F15" s="3">
        <f t="shared" ref="F15:H19" si="1">B3*B15</f>
        <v>9</v>
      </c>
      <c r="G15" s="3">
        <f t="shared" si="1"/>
        <v>0</v>
      </c>
      <c r="H15" s="3">
        <f t="shared" si="1"/>
        <v>0</v>
      </c>
      <c r="J15" s="3">
        <f>SUM(F15:H19)</f>
        <v>58</v>
      </c>
      <c r="M15" s="4">
        <f>PtoFuncionM2!K17</f>
        <v>42</v>
      </c>
      <c r="O15" s="3">
        <f>M15*0.01+0.65</f>
        <v>1.07</v>
      </c>
      <c r="R15" s="3">
        <f>J15*O15</f>
        <v>62.06</v>
      </c>
      <c r="T15" s="11">
        <f>$W$9+$V$9*R15</f>
        <v>124.34643291940591</v>
      </c>
      <c r="AF15" s="157"/>
      <c r="AG15" s="61">
        <v>6</v>
      </c>
      <c r="AH15" s="69" t="s">
        <v>20</v>
      </c>
      <c r="AI15" s="96">
        <v>7</v>
      </c>
      <c r="AJ15" s="101">
        <v>5</v>
      </c>
      <c r="AK15" s="101">
        <v>5</v>
      </c>
      <c r="AL15" s="77">
        <v>6</v>
      </c>
      <c r="AM15" s="76">
        <v>4</v>
      </c>
      <c r="AN15" s="53">
        <v>3</v>
      </c>
      <c r="AO15" s="53">
        <v>2</v>
      </c>
      <c r="AP15" s="78">
        <v>3</v>
      </c>
      <c r="AQ15" s="76">
        <v>8</v>
      </c>
      <c r="AR15" s="53">
        <v>6</v>
      </c>
      <c r="AS15" s="53">
        <v>7</v>
      </c>
      <c r="AT15" s="77">
        <v>8</v>
      </c>
    </row>
    <row r="16" spans="1:46" x14ac:dyDescent="0.2">
      <c r="A16" s="133"/>
      <c r="B16" s="4">
        <f>PtoFuncionM2!J5</f>
        <v>3</v>
      </c>
      <c r="C16" s="4">
        <f>PtoFuncionM2!K5</f>
        <v>0</v>
      </c>
      <c r="D16" s="4">
        <f>PtoFuncionM2!L5</f>
        <v>0</v>
      </c>
      <c r="F16" s="3">
        <f t="shared" si="1"/>
        <v>12</v>
      </c>
      <c r="G16" s="3">
        <f t="shared" si="1"/>
        <v>0</v>
      </c>
      <c r="H16" s="3">
        <f t="shared" si="1"/>
        <v>0</v>
      </c>
      <c r="M16" s="1"/>
      <c r="T16" s="12"/>
      <c r="AF16" s="157"/>
      <c r="AG16" s="61">
        <v>7</v>
      </c>
      <c r="AH16" s="69" t="s">
        <v>22</v>
      </c>
      <c r="AI16" s="96">
        <v>8</v>
      </c>
      <c r="AJ16" s="101">
        <v>4</v>
      </c>
      <c r="AK16" s="101">
        <v>7</v>
      </c>
      <c r="AL16" s="77">
        <v>7</v>
      </c>
      <c r="AM16" s="76">
        <v>5</v>
      </c>
      <c r="AN16" s="53">
        <v>2</v>
      </c>
      <c r="AO16" s="53">
        <v>4</v>
      </c>
      <c r="AP16" s="78">
        <v>4</v>
      </c>
      <c r="AQ16" s="76">
        <v>10</v>
      </c>
      <c r="AR16" s="53">
        <v>7</v>
      </c>
      <c r="AS16" s="53">
        <v>8</v>
      </c>
      <c r="AT16" s="77">
        <v>9</v>
      </c>
    </row>
    <row r="17" spans="1:46" x14ac:dyDescent="0.2">
      <c r="A17" s="133"/>
      <c r="B17" s="4">
        <f>PtoFuncionM2!J6</f>
        <v>0</v>
      </c>
      <c r="C17" s="4">
        <f>PtoFuncionM2!K6</f>
        <v>1</v>
      </c>
      <c r="D17" s="4">
        <f>PtoFuncionM2!L6</f>
        <v>1</v>
      </c>
      <c r="F17" s="3">
        <f t="shared" si="1"/>
        <v>0</v>
      </c>
      <c r="G17" s="3">
        <f t="shared" si="1"/>
        <v>10</v>
      </c>
      <c r="H17" s="3">
        <f t="shared" si="1"/>
        <v>15</v>
      </c>
      <c r="M17" s="1"/>
      <c r="T17" s="12"/>
      <c r="AF17" s="157"/>
      <c r="AG17" s="61">
        <v>8</v>
      </c>
      <c r="AH17" s="69" t="s">
        <v>23</v>
      </c>
      <c r="AI17" s="96">
        <v>9</v>
      </c>
      <c r="AJ17" s="101">
        <v>6</v>
      </c>
      <c r="AK17" s="101">
        <v>4</v>
      </c>
      <c r="AL17" s="77">
        <v>6</v>
      </c>
      <c r="AM17" s="76">
        <v>4</v>
      </c>
      <c r="AN17" s="53">
        <v>3</v>
      </c>
      <c r="AO17" s="53">
        <v>1</v>
      </c>
      <c r="AP17" s="78">
        <v>4</v>
      </c>
      <c r="AQ17" s="76">
        <v>10</v>
      </c>
      <c r="AR17" s="53">
        <v>7</v>
      </c>
      <c r="AS17" s="53">
        <v>7</v>
      </c>
      <c r="AT17" s="77">
        <v>9</v>
      </c>
    </row>
    <row r="18" spans="1:46" x14ac:dyDescent="0.2">
      <c r="A18" s="133"/>
      <c r="B18" s="4">
        <f>PtoFuncionM2!J7</f>
        <v>0</v>
      </c>
      <c r="C18" s="4">
        <f>PtoFuncionM2!K7</f>
        <v>3</v>
      </c>
      <c r="D18" s="4">
        <f>PtoFuncionM2!L7</f>
        <v>0</v>
      </c>
      <c r="F18" s="3">
        <f t="shared" si="1"/>
        <v>0</v>
      </c>
      <c r="G18" s="3">
        <f t="shared" si="1"/>
        <v>12</v>
      </c>
      <c r="H18" s="3">
        <f t="shared" si="1"/>
        <v>0</v>
      </c>
      <c r="M18" s="1"/>
      <c r="T18" s="12"/>
      <c r="AF18" s="157"/>
      <c r="AG18" s="61">
        <v>9</v>
      </c>
      <c r="AH18" s="69" t="s">
        <v>24</v>
      </c>
      <c r="AI18" s="97">
        <v>10</v>
      </c>
      <c r="AJ18" s="102">
        <v>7</v>
      </c>
      <c r="AK18" s="102">
        <v>8</v>
      </c>
      <c r="AL18" s="66">
        <v>6</v>
      </c>
      <c r="AM18" s="64">
        <v>3</v>
      </c>
      <c r="AN18" s="65">
        <v>3</v>
      </c>
      <c r="AO18" s="65">
        <v>5</v>
      </c>
      <c r="AP18" s="79">
        <v>3</v>
      </c>
      <c r="AQ18" s="64">
        <v>13</v>
      </c>
      <c r="AR18" s="65">
        <v>8</v>
      </c>
      <c r="AS18" s="65">
        <v>9</v>
      </c>
      <c r="AT18" s="66">
        <v>8</v>
      </c>
    </row>
    <row r="19" spans="1:46" x14ac:dyDescent="0.2">
      <c r="A19" s="133"/>
      <c r="B19" s="4">
        <f>PtoFuncionM2!J8</f>
        <v>0</v>
      </c>
      <c r="C19" s="4">
        <f>PtoFuncionM2!K8</f>
        <v>0</v>
      </c>
      <c r="D19" s="4">
        <f>PtoFuncionM2!L8</f>
        <v>0</v>
      </c>
      <c r="F19" s="3">
        <f t="shared" si="1"/>
        <v>0</v>
      </c>
      <c r="G19" s="3">
        <f t="shared" si="1"/>
        <v>0</v>
      </c>
      <c r="H19" s="3">
        <f t="shared" si="1"/>
        <v>0</v>
      </c>
      <c r="M19" s="1"/>
      <c r="T19" s="12"/>
      <c r="AF19" s="157"/>
      <c r="AG19" s="61">
        <v>10</v>
      </c>
      <c r="AH19" s="69" t="s">
        <v>25</v>
      </c>
      <c r="AI19" s="96">
        <v>7</v>
      </c>
      <c r="AJ19" s="101">
        <v>5</v>
      </c>
      <c r="AK19" s="101">
        <v>6</v>
      </c>
      <c r="AL19" s="77">
        <v>5</v>
      </c>
      <c r="AM19" s="76">
        <v>4</v>
      </c>
      <c r="AN19" s="53">
        <v>2</v>
      </c>
      <c r="AO19" s="53">
        <v>3</v>
      </c>
      <c r="AP19" s="78">
        <v>2</v>
      </c>
      <c r="AQ19" s="76">
        <v>8</v>
      </c>
      <c r="AR19" s="53">
        <v>6</v>
      </c>
      <c r="AS19" s="53">
        <v>7</v>
      </c>
      <c r="AT19" s="77">
        <v>7</v>
      </c>
    </row>
    <row r="20" spans="1:46" x14ac:dyDescent="0.2">
      <c r="M20" s="1"/>
      <c r="T20" s="12"/>
      <c r="AF20" s="157"/>
      <c r="AG20" s="61">
        <v>11</v>
      </c>
      <c r="AH20" s="69" t="s">
        <v>26</v>
      </c>
      <c r="AI20" s="98">
        <v>5</v>
      </c>
      <c r="AJ20" s="103">
        <v>5</v>
      </c>
      <c r="AK20" s="103">
        <v>5</v>
      </c>
      <c r="AL20" s="82">
        <v>5</v>
      </c>
      <c r="AM20" s="80">
        <v>3</v>
      </c>
      <c r="AN20" s="81">
        <v>1</v>
      </c>
      <c r="AO20" s="81">
        <v>2</v>
      </c>
      <c r="AP20" s="83">
        <v>1</v>
      </c>
      <c r="AQ20" s="80">
        <v>6</v>
      </c>
      <c r="AR20" s="81">
        <v>5</v>
      </c>
      <c r="AS20" s="81">
        <v>8</v>
      </c>
      <c r="AT20" s="82">
        <v>8</v>
      </c>
    </row>
    <row r="21" spans="1:46" x14ac:dyDescent="0.2">
      <c r="A21" s="138" t="s">
        <v>182</v>
      </c>
      <c r="B21" s="4">
        <f>PtoFuncionM3!J4</f>
        <v>2</v>
      </c>
      <c r="C21" s="4">
        <f>PtoFuncionM3!K4</f>
        <v>0</v>
      </c>
      <c r="D21" s="4">
        <f>PtoFuncionM3!L4</f>
        <v>0</v>
      </c>
      <c r="F21" s="3">
        <f t="shared" ref="F21:H25" si="2">B3*B21</f>
        <v>6</v>
      </c>
      <c r="G21" s="3">
        <f t="shared" si="2"/>
        <v>0</v>
      </c>
      <c r="H21" s="3">
        <f t="shared" si="2"/>
        <v>0</v>
      </c>
      <c r="J21" s="3">
        <f>SUM(F21:H25)</f>
        <v>45</v>
      </c>
      <c r="M21" s="4">
        <f>PtoFuncionM3!K17</f>
        <v>29</v>
      </c>
      <c r="O21" s="3">
        <f>M21*0.01+0.65</f>
        <v>0.94</v>
      </c>
      <c r="R21" s="3">
        <f>J21*O21</f>
        <v>42.3</v>
      </c>
      <c r="T21" s="11">
        <f>$W$9+$V$9*R21</f>
        <v>94.708838568298034</v>
      </c>
      <c r="AF21" s="157"/>
      <c r="AG21" s="61">
        <v>12</v>
      </c>
      <c r="AH21" s="69" t="s">
        <v>27</v>
      </c>
      <c r="AI21" s="96">
        <v>4</v>
      </c>
      <c r="AJ21" s="101">
        <v>4</v>
      </c>
      <c r="AK21" s="101">
        <v>7</v>
      </c>
      <c r="AL21" s="77">
        <v>5</v>
      </c>
      <c r="AM21" s="76">
        <v>1</v>
      </c>
      <c r="AN21" s="53">
        <v>1</v>
      </c>
      <c r="AO21" s="53">
        <v>3</v>
      </c>
      <c r="AP21" s="78">
        <v>1</v>
      </c>
      <c r="AQ21" s="76">
        <v>5</v>
      </c>
      <c r="AR21" s="53">
        <v>6</v>
      </c>
      <c r="AS21" s="53">
        <v>10</v>
      </c>
      <c r="AT21" s="77">
        <v>7</v>
      </c>
    </row>
    <row r="22" spans="1:46" x14ac:dyDescent="0.2">
      <c r="A22" s="133"/>
      <c r="B22" s="4">
        <f>PtoFuncionM3!J5</f>
        <v>5</v>
      </c>
      <c r="C22" s="4">
        <f>PtoFuncionM3!K5</f>
        <v>0</v>
      </c>
      <c r="D22" s="4">
        <f>PtoFuncionM3!L5</f>
        <v>0</v>
      </c>
      <c r="F22" s="3">
        <f t="shared" si="2"/>
        <v>20</v>
      </c>
      <c r="G22" s="3">
        <f t="shared" si="2"/>
        <v>0</v>
      </c>
      <c r="H22" s="3">
        <f t="shared" si="2"/>
        <v>0</v>
      </c>
      <c r="M22" s="1"/>
      <c r="T22" s="12"/>
      <c r="AF22" s="157"/>
      <c r="AG22" s="61">
        <v>13</v>
      </c>
      <c r="AH22" s="69" t="s">
        <v>28</v>
      </c>
      <c r="AI22" s="96">
        <v>6</v>
      </c>
      <c r="AJ22" s="101">
        <v>3</v>
      </c>
      <c r="AK22" s="101">
        <v>5</v>
      </c>
      <c r="AL22" s="77">
        <v>6</v>
      </c>
      <c r="AM22" s="76">
        <v>2</v>
      </c>
      <c r="AN22" s="53">
        <v>1</v>
      </c>
      <c r="AO22" s="53">
        <v>2</v>
      </c>
      <c r="AP22" s="78">
        <v>2</v>
      </c>
      <c r="AQ22" s="76">
        <v>7</v>
      </c>
      <c r="AR22" s="53">
        <v>4</v>
      </c>
      <c r="AS22" s="53">
        <v>6</v>
      </c>
      <c r="AT22" s="77">
        <v>9</v>
      </c>
    </row>
    <row r="23" spans="1:46" x14ac:dyDescent="0.2">
      <c r="A23" s="133"/>
      <c r="B23" s="4">
        <f>PtoFuncionM3!J6</f>
        <v>0</v>
      </c>
      <c r="C23" s="4">
        <f>PtoFuncionM3!K6</f>
        <v>1</v>
      </c>
      <c r="D23" s="4">
        <f>PtoFuncionM3!L6</f>
        <v>0</v>
      </c>
      <c r="F23" s="3">
        <f t="shared" si="2"/>
        <v>0</v>
      </c>
      <c r="G23" s="3">
        <f t="shared" si="2"/>
        <v>10</v>
      </c>
      <c r="H23" s="3">
        <f t="shared" si="2"/>
        <v>0</v>
      </c>
      <c r="M23" s="1"/>
      <c r="T23" s="12"/>
      <c r="AF23" s="157"/>
      <c r="AG23" s="61">
        <v>14</v>
      </c>
      <c r="AH23" s="69" t="s">
        <v>29</v>
      </c>
      <c r="AI23" s="96">
        <v>7</v>
      </c>
      <c r="AJ23" s="101">
        <v>4</v>
      </c>
      <c r="AK23" s="101">
        <v>5</v>
      </c>
      <c r="AL23" s="77">
        <v>6</v>
      </c>
      <c r="AM23" s="76">
        <v>3</v>
      </c>
      <c r="AN23" s="53">
        <v>1</v>
      </c>
      <c r="AO23" s="53">
        <v>1</v>
      </c>
      <c r="AP23" s="78">
        <v>3</v>
      </c>
      <c r="AQ23" s="76">
        <v>8</v>
      </c>
      <c r="AR23" s="53">
        <v>5</v>
      </c>
      <c r="AS23" s="53">
        <v>5</v>
      </c>
      <c r="AT23" s="77">
        <v>10</v>
      </c>
    </row>
    <row r="24" spans="1:46" x14ac:dyDescent="0.2">
      <c r="A24" s="133"/>
      <c r="B24" s="4">
        <f>PtoFuncionM3!J7</f>
        <v>0</v>
      </c>
      <c r="C24" s="4">
        <f>PtoFuncionM3!K7</f>
        <v>1</v>
      </c>
      <c r="D24" s="4">
        <f>PtoFuncionM3!L7</f>
        <v>0</v>
      </c>
      <c r="F24" s="3">
        <f t="shared" si="2"/>
        <v>0</v>
      </c>
      <c r="G24" s="3">
        <f t="shared" si="2"/>
        <v>4</v>
      </c>
      <c r="H24" s="3">
        <f t="shared" si="2"/>
        <v>0</v>
      </c>
      <c r="M24" s="1"/>
      <c r="T24" s="12"/>
      <c r="AF24" s="158"/>
      <c r="AG24" s="62">
        <v>15</v>
      </c>
      <c r="AH24" s="71" t="s">
        <v>33</v>
      </c>
      <c r="AI24" s="99">
        <v>8</v>
      </c>
      <c r="AJ24" s="104">
        <v>5</v>
      </c>
      <c r="AK24" s="104">
        <v>6</v>
      </c>
      <c r="AL24" s="59">
        <v>6</v>
      </c>
      <c r="AM24" s="60">
        <v>4</v>
      </c>
      <c r="AN24" s="58">
        <v>2</v>
      </c>
      <c r="AO24" s="58">
        <v>3</v>
      </c>
      <c r="AP24" s="84">
        <v>2</v>
      </c>
      <c r="AQ24" s="60">
        <v>9</v>
      </c>
      <c r="AR24" s="58">
        <v>7</v>
      </c>
      <c r="AS24" s="58">
        <v>8</v>
      </c>
      <c r="AT24" s="59">
        <v>12</v>
      </c>
    </row>
    <row r="25" spans="1:46" x14ac:dyDescent="0.2">
      <c r="A25" s="133"/>
      <c r="B25" s="4">
        <f>PtoFuncionM3!J8</f>
        <v>1</v>
      </c>
      <c r="C25" s="4">
        <f>PtoFuncionM3!K8</f>
        <v>0</v>
      </c>
      <c r="D25" s="4">
        <f>PtoFuncionM3!L8</f>
        <v>0</v>
      </c>
      <c r="F25" s="3">
        <f t="shared" si="2"/>
        <v>5</v>
      </c>
      <c r="G25" s="3">
        <f t="shared" si="2"/>
        <v>0</v>
      </c>
      <c r="H25" s="3">
        <f t="shared" si="2"/>
        <v>0</v>
      </c>
      <c r="M25" s="1"/>
      <c r="T25" s="12"/>
      <c r="AF25" s="67"/>
      <c r="AG25" s="68"/>
      <c r="AH25" s="67"/>
      <c r="AI25" s="85"/>
      <c r="AJ25" s="86"/>
      <c r="AK25" s="86"/>
      <c r="AL25" s="87"/>
      <c r="AM25" s="85"/>
      <c r="AN25" s="86"/>
      <c r="AO25" s="86"/>
      <c r="AP25" s="87"/>
      <c r="AQ25" s="85"/>
      <c r="AR25" s="86"/>
      <c r="AS25" s="86"/>
      <c r="AT25" s="88"/>
    </row>
    <row r="26" spans="1:46" x14ac:dyDescent="0.2">
      <c r="M26" s="1"/>
      <c r="T26" s="12"/>
      <c r="AF26" s="142" t="s">
        <v>183</v>
      </c>
      <c r="AG26" s="63">
        <v>1</v>
      </c>
      <c r="AH26" s="70" t="s">
        <v>125</v>
      </c>
      <c r="AI26" s="76">
        <v>9</v>
      </c>
      <c r="AJ26" s="53">
        <v>7</v>
      </c>
      <c r="AK26" s="53">
        <v>8</v>
      </c>
      <c r="AL26" s="78">
        <v>8</v>
      </c>
      <c r="AM26" s="76">
        <v>3</v>
      </c>
      <c r="AN26" s="53">
        <v>2.5</v>
      </c>
      <c r="AO26" s="53">
        <v>4</v>
      </c>
      <c r="AP26" s="78">
        <v>3</v>
      </c>
      <c r="AQ26" s="76">
        <v>10</v>
      </c>
      <c r="AR26" s="53">
        <v>9</v>
      </c>
      <c r="AS26" s="53">
        <v>10</v>
      </c>
      <c r="AT26" s="77">
        <v>10</v>
      </c>
    </row>
    <row r="27" spans="1:46" x14ac:dyDescent="0.2">
      <c r="A27" s="138" t="s">
        <v>184</v>
      </c>
      <c r="B27" s="4">
        <f>PtoFuncionM4!J4</f>
        <v>1</v>
      </c>
      <c r="C27" s="4">
        <f>PtoFuncionM4!K4</f>
        <v>0</v>
      </c>
      <c r="D27" s="4">
        <f>PtoFuncionM4!L4</f>
        <v>0</v>
      </c>
      <c r="F27" s="3">
        <f t="shared" ref="F27:H31" si="3">B3*B27</f>
        <v>3</v>
      </c>
      <c r="G27" s="3">
        <f t="shared" si="3"/>
        <v>0</v>
      </c>
      <c r="H27" s="3">
        <f t="shared" si="3"/>
        <v>0</v>
      </c>
      <c r="J27" s="3">
        <f>SUM(F27:H31)</f>
        <v>45</v>
      </c>
      <c r="M27" s="4">
        <f>PtoFuncionM4!K17</f>
        <v>28</v>
      </c>
      <c r="O27" s="3">
        <f>M27*0.01+0.65</f>
        <v>0.93</v>
      </c>
      <c r="R27" s="3">
        <f>J27*O27</f>
        <v>41.85</v>
      </c>
      <c r="T27" s="11">
        <f>$W$9+$V$9*R27</f>
        <v>94.033893352812271</v>
      </c>
      <c r="AF27" s="143"/>
      <c r="AG27" s="61">
        <v>2</v>
      </c>
      <c r="AH27" s="69" t="s">
        <v>126</v>
      </c>
      <c r="AI27" s="76">
        <v>9</v>
      </c>
      <c r="AJ27" s="53">
        <v>8</v>
      </c>
      <c r="AK27" s="53">
        <v>9</v>
      </c>
      <c r="AL27" s="78">
        <v>7</v>
      </c>
      <c r="AM27" s="76">
        <v>4</v>
      </c>
      <c r="AN27" s="53">
        <v>3</v>
      </c>
      <c r="AO27" s="53">
        <v>6.5</v>
      </c>
      <c r="AP27" s="78">
        <v>4</v>
      </c>
      <c r="AQ27" s="76">
        <v>9</v>
      </c>
      <c r="AR27" s="53">
        <v>11</v>
      </c>
      <c r="AS27" s="53">
        <v>11</v>
      </c>
      <c r="AT27" s="77">
        <v>9</v>
      </c>
    </row>
    <row r="28" spans="1:46" x14ac:dyDescent="0.2">
      <c r="A28" s="133"/>
      <c r="B28" s="4">
        <f>PtoFuncionM4!J5</f>
        <v>4</v>
      </c>
      <c r="C28" s="4">
        <f>PtoFuncionM4!K5</f>
        <v>1</v>
      </c>
      <c r="D28" s="4">
        <f>PtoFuncionM4!L5</f>
        <v>1</v>
      </c>
      <c r="F28" s="3">
        <f t="shared" si="3"/>
        <v>16</v>
      </c>
      <c r="G28" s="3">
        <f t="shared" si="3"/>
        <v>5</v>
      </c>
      <c r="H28" s="3">
        <f t="shared" si="3"/>
        <v>7</v>
      </c>
      <c r="M28" s="1"/>
      <c r="T28" s="12"/>
      <c r="AF28" s="143"/>
      <c r="AG28" s="61">
        <v>3</v>
      </c>
      <c r="AH28" s="69" t="s">
        <v>127</v>
      </c>
      <c r="AI28" s="76">
        <v>10</v>
      </c>
      <c r="AJ28" s="53">
        <v>7.1</v>
      </c>
      <c r="AK28" s="53">
        <v>8</v>
      </c>
      <c r="AL28" s="78">
        <v>7.5</v>
      </c>
      <c r="AM28" s="76">
        <v>4.5</v>
      </c>
      <c r="AN28" s="53">
        <v>3</v>
      </c>
      <c r="AO28" s="53">
        <v>5.5</v>
      </c>
      <c r="AP28" s="78">
        <v>2</v>
      </c>
      <c r="AQ28" s="76">
        <v>10</v>
      </c>
      <c r="AR28" s="53">
        <v>8</v>
      </c>
      <c r="AS28" s="53">
        <v>13</v>
      </c>
      <c r="AT28" s="77">
        <v>9.5</v>
      </c>
    </row>
    <row r="29" spans="1:46" x14ac:dyDescent="0.2">
      <c r="A29" s="133"/>
      <c r="B29" s="4">
        <f>PtoFuncionM4!J6</f>
        <v>0</v>
      </c>
      <c r="C29" s="4">
        <f>PtoFuncionM4!K6</f>
        <v>0</v>
      </c>
      <c r="D29" s="4">
        <f>PtoFuncionM4!L6</f>
        <v>0</v>
      </c>
      <c r="F29" s="3">
        <f t="shared" si="3"/>
        <v>0</v>
      </c>
      <c r="G29" s="3">
        <f t="shared" si="3"/>
        <v>0</v>
      </c>
      <c r="H29" s="3">
        <f t="shared" si="3"/>
        <v>0</v>
      </c>
      <c r="M29" s="1"/>
      <c r="T29" s="12"/>
      <c r="AF29" s="143"/>
      <c r="AG29" s="61">
        <v>4</v>
      </c>
      <c r="AH29" s="69" t="s">
        <v>128</v>
      </c>
      <c r="AI29" s="76">
        <v>10</v>
      </c>
      <c r="AJ29" s="53">
        <v>8</v>
      </c>
      <c r="AK29" s="53">
        <v>9</v>
      </c>
      <c r="AL29" s="78">
        <v>8</v>
      </c>
      <c r="AM29" s="76">
        <v>5</v>
      </c>
      <c r="AN29" s="53">
        <v>4</v>
      </c>
      <c r="AO29" s="53">
        <v>4</v>
      </c>
      <c r="AP29" s="78">
        <v>1.5</v>
      </c>
      <c r="AQ29" s="76">
        <v>12</v>
      </c>
      <c r="AR29" s="53">
        <v>10</v>
      </c>
      <c r="AS29" s="53">
        <v>11</v>
      </c>
      <c r="AT29" s="77">
        <v>10</v>
      </c>
    </row>
    <row r="30" spans="1:46" x14ac:dyDescent="0.2">
      <c r="A30" s="133"/>
      <c r="B30" s="4">
        <f>PtoFuncionM4!J7</f>
        <v>0</v>
      </c>
      <c r="C30" s="4">
        <f>PtoFuncionM4!K7</f>
        <v>2</v>
      </c>
      <c r="D30" s="4">
        <f>PtoFuncionM4!L7</f>
        <v>1</v>
      </c>
      <c r="F30" s="3">
        <f t="shared" si="3"/>
        <v>0</v>
      </c>
      <c r="G30" s="3">
        <f t="shared" si="3"/>
        <v>8</v>
      </c>
      <c r="H30" s="3">
        <f t="shared" si="3"/>
        <v>6</v>
      </c>
      <c r="M30" s="1"/>
      <c r="T30" s="12"/>
      <c r="AF30" s="143"/>
      <c r="AG30" s="61">
        <v>5</v>
      </c>
      <c r="AH30" s="69" t="s">
        <v>59</v>
      </c>
      <c r="AI30" s="76">
        <v>9</v>
      </c>
      <c r="AJ30" s="53">
        <v>8</v>
      </c>
      <c r="AK30" s="53">
        <v>10</v>
      </c>
      <c r="AL30" s="78">
        <v>9</v>
      </c>
      <c r="AM30" s="64">
        <v>3.5</v>
      </c>
      <c r="AN30" s="53">
        <v>4</v>
      </c>
      <c r="AO30" s="53">
        <v>3</v>
      </c>
      <c r="AP30" s="78">
        <v>3</v>
      </c>
      <c r="AQ30" s="76">
        <v>9</v>
      </c>
      <c r="AR30" s="53">
        <v>9</v>
      </c>
      <c r="AS30" s="53">
        <v>11</v>
      </c>
      <c r="AT30" s="77">
        <v>11</v>
      </c>
    </row>
    <row r="31" spans="1:46" x14ac:dyDescent="0.2">
      <c r="A31" s="133"/>
      <c r="B31" s="4">
        <f>PtoFuncionM4!J8</f>
        <v>0</v>
      </c>
      <c r="C31" s="4">
        <f>PtoFuncionM4!K8</f>
        <v>0</v>
      </c>
      <c r="D31" s="4">
        <f>PtoFuncionM4!L8</f>
        <v>0</v>
      </c>
      <c r="F31" s="3">
        <f t="shared" si="3"/>
        <v>0</v>
      </c>
      <c r="G31" s="3">
        <f t="shared" si="3"/>
        <v>0</v>
      </c>
      <c r="H31" s="3">
        <f t="shared" si="3"/>
        <v>0</v>
      </c>
      <c r="M31" s="1"/>
      <c r="T31" s="12"/>
      <c r="AF31" s="143"/>
      <c r="AG31" s="61">
        <v>6</v>
      </c>
      <c r="AH31" s="69" t="s">
        <v>129</v>
      </c>
      <c r="AI31" s="76">
        <v>9</v>
      </c>
      <c r="AJ31" s="53">
        <v>8</v>
      </c>
      <c r="AK31" s="53">
        <v>9</v>
      </c>
      <c r="AL31" s="78">
        <v>8</v>
      </c>
      <c r="AM31" s="76">
        <v>3</v>
      </c>
      <c r="AN31" s="53">
        <v>4.5</v>
      </c>
      <c r="AO31" s="53">
        <v>4</v>
      </c>
      <c r="AP31" s="78">
        <v>1.5</v>
      </c>
      <c r="AQ31" s="76">
        <v>10</v>
      </c>
      <c r="AR31" s="53">
        <v>10</v>
      </c>
      <c r="AS31" s="53">
        <v>11</v>
      </c>
      <c r="AT31" s="77">
        <v>10</v>
      </c>
    </row>
    <row r="32" spans="1:46" x14ac:dyDescent="0.2">
      <c r="M32" s="1"/>
      <c r="T32" s="12"/>
      <c r="AF32" s="143"/>
      <c r="AG32" s="61">
        <v>7</v>
      </c>
      <c r="AH32" s="69" t="s">
        <v>130</v>
      </c>
      <c r="AI32" s="76">
        <v>10</v>
      </c>
      <c r="AJ32" s="53">
        <v>9</v>
      </c>
      <c r="AK32" s="53">
        <v>10</v>
      </c>
      <c r="AL32" s="78">
        <v>9</v>
      </c>
      <c r="AM32" s="80">
        <v>5</v>
      </c>
      <c r="AN32" s="53">
        <v>3</v>
      </c>
      <c r="AO32" s="53">
        <v>4</v>
      </c>
      <c r="AP32" s="78">
        <v>5</v>
      </c>
      <c r="AQ32" s="76">
        <v>13</v>
      </c>
      <c r="AR32" s="53">
        <v>9</v>
      </c>
      <c r="AS32" s="53">
        <v>12</v>
      </c>
      <c r="AT32" s="77">
        <v>11</v>
      </c>
    </row>
    <row r="33" spans="1:46" x14ac:dyDescent="0.2">
      <c r="A33" s="138" t="s">
        <v>185</v>
      </c>
      <c r="B33" s="4">
        <f>PtoFuncionM5!J4</f>
        <v>0</v>
      </c>
      <c r="C33" s="4">
        <f>PtoFuncionM5!K4</f>
        <v>1</v>
      </c>
      <c r="D33" s="4">
        <f>PtoFuncionM5!L4</f>
        <v>0</v>
      </c>
      <c r="F33" s="3">
        <f t="shared" ref="F33:H37" si="4">B3*B33</f>
        <v>0</v>
      </c>
      <c r="G33" s="3">
        <f t="shared" si="4"/>
        <v>4</v>
      </c>
      <c r="H33" s="3">
        <f t="shared" si="4"/>
        <v>0</v>
      </c>
      <c r="J33" s="3">
        <f>SUM(F33:H37)</f>
        <v>35</v>
      </c>
      <c r="M33" s="4">
        <f>PtoFuncionM5!K17</f>
        <v>35</v>
      </c>
      <c r="O33" s="3">
        <f>M33*0.01+0.65</f>
        <v>1</v>
      </c>
      <c r="R33" s="3">
        <f>J33*O33</f>
        <v>35</v>
      </c>
      <c r="T33" s="11">
        <f>$W$9+$V$9*R33</f>
        <v>83.759727294862444</v>
      </c>
      <c r="AF33" s="143"/>
      <c r="AG33" s="61">
        <v>8</v>
      </c>
      <c r="AH33" s="69" t="s">
        <v>131</v>
      </c>
      <c r="AI33" s="76">
        <v>10</v>
      </c>
      <c r="AJ33" s="53">
        <v>9</v>
      </c>
      <c r="AK33" s="53">
        <v>9</v>
      </c>
      <c r="AL33" s="78">
        <v>8</v>
      </c>
      <c r="AM33" s="76">
        <v>4.5</v>
      </c>
      <c r="AN33" s="53">
        <v>3</v>
      </c>
      <c r="AO33" s="53">
        <v>3</v>
      </c>
      <c r="AP33" s="78">
        <v>6</v>
      </c>
      <c r="AQ33" s="76">
        <v>12</v>
      </c>
      <c r="AR33" s="53">
        <v>9</v>
      </c>
      <c r="AS33" s="53">
        <v>8</v>
      </c>
      <c r="AT33" s="77">
        <v>10</v>
      </c>
    </row>
    <row r="34" spans="1:46" ht="13.5" thickBot="1" x14ac:dyDescent="0.25">
      <c r="A34" s="133"/>
      <c r="B34" s="4">
        <f>PtoFuncionM5!J5</f>
        <v>0</v>
      </c>
      <c r="C34" s="4">
        <f>PtoFuncionM5!K5</f>
        <v>0</v>
      </c>
      <c r="D34" s="4">
        <f>PtoFuncionM5!L5</f>
        <v>0</v>
      </c>
      <c r="F34" s="3">
        <f t="shared" si="4"/>
        <v>0</v>
      </c>
      <c r="G34" s="3">
        <f t="shared" si="4"/>
        <v>0</v>
      </c>
      <c r="H34" s="3">
        <f t="shared" si="4"/>
        <v>0</v>
      </c>
      <c r="M34" s="1"/>
      <c r="T34" s="12"/>
      <c r="AF34" s="144"/>
      <c r="AG34" s="62">
        <v>9</v>
      </c>
      <c r="AH34" s="71" t="s">
        <v>80</v>
      </c>
      <c r="AI34" s="60">
        <v>12</v>
      </c>
      <c r="AJ34" s="58">
        <v>11</v>
      </c>
      <c r="AK34" s="58">
        <v>12</v>
      </c>
      <c r="AL34" s="84">
        <v>10</v>
      </c>
      <c r="AM34" s="60">
        <v>6</v>
      </c>
      <c r="AN34" s="58">
        <v>5</v>
      </c>
      <c r="AO34" s="58">
        <v>6</v>
      </c>
      <c r="AP34" s="84">
        <v>3</v>
      </c>
      <c r="AQ34" s="60">
        <v>13</v>
      </c>
      <c r="AR34" s="58">
        <v>13</v>
      </c>
      <c r="AS34" s="58">
        <v>14</v>
      </c>
      <c r="AT34" s="59">
        <v>12</v>
      </c>
    </row>
    <row r="35" spans="1:46" x14ac:dyDescent="0.2">
      <c r="A35" s="133"/>
      <c r="B35" s="4">
        <f>PtoFuncionM5!J6</f>
        <v>1</v>
      </c>
      <c r="C35" s="4">
        <f>PtoFuncionM5!K6</f>
        <v>0</v>
      </c>
      <c r="D35" s="4">
        <f>PtoFuncionM5!L6</f>
        <v>0</v>
      </c>
      <c r="F35" s="3">
        <f t="shared" si="4"/>
        <v>7</v>
      </c>
      <c r="G35" s="3">
        <f t="shared" si="4"/>
        <v>0</v>
      </c>
      <c r="H35" s="3">
        <f t="shared" si="4"/>
        <v>0</v>
      </c>
      <c r="M35" s="1"/>
      <c r="T35" s="12"/>
    </row>
    <row r="36" spans="1:46" x14ac:dyDescent="0.2">
      <c r="A36" s="133"/>
      <c r="B36" s="4">
        <f>PtoFuncionM5!J7</f>
        <v>0</v>
      </c>
      <c r="C36" s="4">
        <f>PtoFuncionM5!K7</f>
        <v>0</v>
      </c>
      <c r="D36" s="4">
        <f>PtoFuncionM5!L7</f>
        <v>0</v>
      </c>
      <c r="F36" s="3">
        <f t="shared" si="4"/>
        <v>0</v>
      </c>
      <c r="G36" s="3">
        <f t="shared" si="4"/>
        <v>0</v>
      </c>
      <c r="H36" s="3">
        <f t="shared" si="4"/>
        <v>0</v>
      </c>
      <c r="M36" s="1"/>
      <c r="T36" s="12"/>
    </row>
    <row r="37" spans="1:46" x14ac:dyDescent="0.2">
      <c r="A37" s="133"/>
      <c r="B37" s="4">
        <f>PtoFuncionM5!J8</f>
        <v>0</v>
      </c>
      <c r="C37" s="4">
        <f>PtoFuncionM5!K8</f>
        <v>2</v>
      </c>
      <c r="D37" s="4">
        <f>PtoFuncionM5!L8</f>
        <v>1</v>
      </c>
      <c r="F37" s="3">
        <f t="shared" si="4"/>
        <v>0</v>
      </c>
      <c r="G37" s="3">
        <f t="shared" si="4"/>
        <v>14</v>
      </c>
      <c r="H37" s="3">
        <f t="shared" si="4"/>
        <v>10</v>
      </c>
      <c r="M37" s="1"/>
      <c r="T37" s="12"/>
    </row>
    <row r="38" spans="1:46" x14ac:dyDescent="0.2">
      <c r="M38" s="1"/>
      <c r="T38" s="12"/>
    </row>
    <row r="39" spans="1:46" x14ac:dyDescent="0.2">
      <c r="A39" s="138" t="s">
        <v>186</v>
      </c>
      <c r="B39" s="4">
        <f>PtoFuncionM6!J4</f>
        <v>0</v>
      </c>
      <c r="C39" s="4">
        <f>PtoFuncionM6!K4</f>
        <v>0</v>
      </c>
      <c r="D39" s="4">
        <f>PtoFuncionM6!L4</f>
        <v>0</v>
      </c>
      <c r="F39" s="3">
        <f t="shared" ref="F39:H43" si="5">B3*B39</f>
        <v>0</v>
      </c>
      <c r="G39" s="3">
        <f t="shared" si="5"/>
        <v>0</v>
      </c>
      <c r="H39" s="3">
        <f t="shared" si="5"/>
        <v>0</v>
      </c>
      <c r="J39" s="3">
        <f>SUM(F39:H43)</f>
        <v>39</v>
      </c>
      <c r="M39" s="4">
        <f>PtoFuncionM6!K17</f>
        <v>19</v>
      </c>
      <c r="O39" s="3">
        <f>M39*0.01+0.65</f>
        <v>0.84000000000000008</v>
      </c>
      <c r="R39" s="3">
        <f>J39*O39</f>
        <v>32.760000000000005</v>
      </c>
      <c r="T39" s="11">
        <f>L63</f>
        <v>80.400000000000006</v>
      </c>
    </row>
    <row r="40" spans="1:46" x14ac:dyDescent="0.2">
      <c r="A40" s="133"/>
      <c r="B40" s="4">
        <f>PtoFuncionM6!J5</f>
        <v>3</v>
      </c>
      <c r="C40" s="4">
        <f>PtoFuncionM6!K5</f>
        <v>0</v>
      </c>
      <c r="D40" s="4">
        <f>PtoFuncionM6!L5</f>
        <v>0</v>
      </c>
      <c r="F40" s="3">
        <f t="shared" si="5"/>
        <v>12</v>
      </c>
      <c r="G40" s="3">
        <f t="shared" si="5"/>
        <v>0</v>
      </c>
      <c r="H40" s="3">
        <f t="shared" si="5"/>
        <v>0</v>
      </c>
    </row>
    <row r="41" spans="1:46" x14ac:dyDescent="0.2">
      <c r="A41" s="133"/>
      <c r="B41" s="4">
        <f>PtoFuncionM6!J6</f>
        <v>0</v>
      </c>
      <c r="C41" s="4">
        <f>PtoFuncionM6!K6</f>
        <v>0</v>
      </c>
      <c r="D41" s="4">
        <f>PtoFuncionM6!L6</f>
        <v>0</v>
      </c>
      <c r="F41" s="3">
        <f t="shared" si="5"/>
        <v>0</v>
      </c>
      <c r="G41" s="3">
        <f t="shared" si="5"/>
        <v>0</v>
      </c>
      <c r="H41" s="3">
        <f t="shared" si="5"/>
        <v>0</v>
      </c>
    </row>
    <row r="42" spans="1:46" x14ac:dyDescent="0.2">
      <c r="A42" s="133"/>
      <c r="B42" s="4">
        <f>PtoFuncionM6!J7</f>
        <v>0</v>
      </c>
      <c r="C42" s="4">
        <f>PtoFuncionM6!K7</f>
        <v>3</v>
      </c>
      <c r="D42" s="4">
        <f>PtoFuncionM6!L7</f>
        <v>0</v>
      </c>
      <c r="F42" s="3">
        <f t="shared" si="5"/>
        <v>0</v>
      </c>
      <c r="G42" s="3">
        <f t="shared" si="5"/>
        <v>12</v>
      </c>
      <c r="H42" s="3">
        <f t="shared" si="5"/>
        <v>0</v>
      </c>
    </row>
    <row r="43" spans="1:46" x14ac:dyDescent="0.2">
      <c r="A43" s="133"/>
      <c r="B43" s="4">
        <f>PtoFuncionM6!J8</f>
        <v>3</v>
      </c>
      <c r="C43" s="4">
        <f>PtoFuncionM6!K8</f>
        <v>0</v>
      </c>
      <c r="D43" s="4">
        <f>PtoFuncionM6!L8</f>
        <v>0</v>
      </c>
      <c r="F43" s="3">
        <f t="shared" si="5"/>
        <v>15</v>
      </c>
      <c r="G43" s="3">
        <f t="shared" si="5"/>
        <v>0</v>
      </c>
      <c r="H43" s="3">
        <f t="shared" si="5"/>
        <v>0</v>
      </c>
    </row>
    <row r="44" spans="1:46" x14ac:dyDescent="0.2">
      <c r="M44" s="1"/>
      <c r="T44" s="12"/>
    </row>
    <row r="45" spans="1:46" x14ac:dyDescent="0.2">
      <c r="A45" s="138" t="s">
        <v>187</v>
      </c>
      <c r="B45" s="4">
        <f>PtoFuncionM7!J4</f>
        <v>1</v>
      </c>
      <c r="C45" s="4">
        <f>PtoFuncionM7!K4</f>
        <v>1</v>
      </c>
      <c r="D45" s="4">
        <f>PtoFuncionM7!L4</f>
        <v>0</v>
      </c>
      <c r="F45" s="3">
        <f t="shared" ref="F45:H49" si="6">B3*B45</f>
        <v>3</v>
      </c>
      <c r="G45" s="3">
        <f t="shared" si="6"/>
        <v>4</v>
      </c>
      <c r="H45" s="3">
        <f t="shared" si="6"/>
        <v>0</v>
      </c>
      <c r="J45" s="3">
        <f>SUM(F45:H49)</f>
        <v>50</v>
      </c>
      <c r="M45" s="4">
        <f>PtoFuncionM7!K17</f>
        <v>26</v>
      </c>
      <c r="O45" s="3">
        <f>M45*0.01+0.65</f>
        <v>0.91</v>
      </c>
      <c r="R45" s="3">
        <f>J45*O45</f>
        <v>45.5</v>
      </c>
      <c r="T45" s="11">
        <f>$W$9+$V$9*R45</f>
        <v>99.508448989530081</v>
      </c>
    </row>
    <row r="46" spans="1:46" x14ac:dyDescent="0.2">
      <c r="A46" s="133"/>
      <c r="B46" s="4">
        <f>PtoFuncionM7!J5</f>
        <v>2</v>
      </c>
      <c r="C46" s="4">
        <f>PtoFuncionM7!K5</f>
        <v>2</v>
      </c>
      <c r="D46" s="4">
        <f>PtoFuncionM7!L5</f>
        <v>0</v>
      </c>
      <c r="F46" s="3">
        <f t="shared" si="6"/>
        <v>8</v>
      </c>
      <c r="G46" s="3">
        <f t="shared" si="6"/>
        <v>10</v>
      </c>
      <c r="H46" s="3">
        <f t="shared" si="6"/>
        <v>0</v>
      </c>
      <c r="M46" s="1"/>
      <c r="T46" s="12"/>
    </row>
    <row r="47" spans="1:46" x14ac:dyDescent="0.2">
      <c r="A47" s="133"/>
      <c r="B47" s="4">
        <f>PtoFuncionM7!J6</f>
        <v>0</v>
      </c>
      <c r="C47" s="4">
        <f>PtoFuncionM7!K6</f>
        <v>0</v>
      </c>
      <c r="D47" s="4">
        <f>PtoFuncionM7!L6</f>
        <v>1</v>
      </c>
      <c r="F47" s="3">
        <f t="shared" si="6"/>
        <v>0</v>
      </c>
      <c r="G47" s="3">
        <f t="shared" si="6"/>
        <v>0</v>
      </c>
      <c r="H47" s="3">
        <f t="shared" si="6"/>
        <v>15</v>
      </c>
      <c r="M47" s="1"/>
      <c r="T47" s="12"/>
    </row>
    <row r="48" spans="1:46" x14ac:dyDescent="0.2">
      <c r="A48" s="133"/>
      <c r="B48" s="4">
        <f>PtoFuncionM7!J7</f>
        <v>0</v>
      </c>
      <c r="C48" s="4">
        <f>PtoFuncionM7!K7</f>
        <v>0</v>
      </c>
      <c r="D48" s="4">
        <f>PtoFuncionM7!L7</f>
        <v>0</v>
      </c>
      <c r="F48" s="3">
        <f t="shared" si="6"/>
        <v>0</v>
      </c>
      <c r="G48" s="3">
        <f t="shared" si="6"/>
        <v>0</v>
      </c>
      <c r="H48" s="3">
        <f t="shared" si="6"/>
        <v>0</v>
      </c>
      <c r="M48" s="1"/>
      <c r="T48" s="12"/>
    </row>
    <row r="49" spans="1:30" x14ac:dyDescent="0.2">
      <c r="A49" s="133"/>
      <c r="B49" s="4">
        <f>PtoFuncionM7!J8</f>
        <v>0</v>
      </c>
      <c r="C49" s="4">
        <f>PtoFuncionM7!K8</f>
        <v>0</v>
      </c>
      <c r="D49" s="4">
        <f>PtoFuncionM7!L8</f>
        <v>1</v>
      </c>
      <c r="F49" s="3">
        <f t="shared" si="6"/>
        <v>0</v>
      </c>
      <c r="G49" s="3">
        <f t="shared" si="6"/>
        <v>0</v>
      </c>
      <c r="H49" s="3">
        <f t="shared" si="6"/>
        <v>10</v>
      </c>
      <c r="M49" s="1"/>
      <c r="T49" s="12"/>
    </row>
    <row r="50" spans="1:30" x14ac:dyDescent="0.2">
      <c r="M50" s="1"/>
      <c r="T50" s="12"/>
    </row>
    <row r="51" spans="1:30" x14ac:dyDescent="0.2">
      <c r="M51" s="1"/>
      <c r="T51" s="12"/>
    </row>
    <row r="52" spans="1:30" x14ac:dyDescent="0.2">
      <c r="Q52"/>
      <c r="S52" s="10" t="s">
        <v>188</v>
      </c>
      <c r="T52"/>
      <c r="Z52" s="1"/>
      <c r="AC52" s="1"/>
      <c r="AD52" s="1"/>
    </row>
    <row r="53" spans="1:30" ht="13.5" thickBot="1" x14ac:dyDescent="0.25">
      <c r="A53" s="140" t="s">
        <v>189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Q53"/>
      <c r="S53" s="4">
        <v>0.5</v>
      </c>
      <c r="T53"/>
      <c r="Z53" s="1"/>
      <c r="AC53" s="1"/>
      <c r="AD53" s="1"/>
    </row>
    <row r="54" spans="1:30" ht="13.5" thickBot="1" x14ac:dyDescent="0.25">
      <c r="A54" s="138" t="s">
        <v>175</v>
      </c>
      <c r="F54" s="115" t="s">
        <v>190</v>
      </c>
      <c r="G54" s="116" t="s">
        <v>176</v>
      </c>
      <c r="H54" s="117" t="s">
        <v>177</v>
      </c>
      <c r="I54" s="117" t="s">
        <v>178</v>
      </c>
      <c r="J54" s="118" t="s">
        <v>179</v>
      </c>
      <c r="K54" s="119" t="s">
        <v>191</v>
      </c>
      <c r="L54" s="119" t="s">
        <v>192</v>
      </c>
      <c r="M54" s="120" t="s">
        <v>173</v>
      </c>
      <c r="N54" s="121" t="s">
        <v>193</v>
      </c>
      <c r="P54" s="7" t="s">
        <v>194</v>
      </c>
      <c r="Q54" s="7" t="s">
        <v>195</v>
      </c>
      <c r="S54" s="8" t="s">
        <v>196</v>
      </c>
      <c r="T54"/>
      <c r="U54" s="6" t="s">
        <v>197</v>
      </c>
      <c r="V54" s="6"/>
      <c r="W54" s="11">
        <f>T9</f>
        <v>142</v>
      </c>
      <c r="X54" s="11">
        <f>T15</f>
        <v>124.34643291940591</v>
      </c>
      <c r="Y54" s="11">
        <f>T21</f>
        <v>94.708838568298034</v>
      </c>
      <c r="Z54" s="11">
        <f>T27</f>
        <v>94.033893352812271</v>
      </c>
      <c r="AA54" s="11">
        <f>T33</f>
        <v>83.759727294862444</v>
      </c>
      <c r="AB54" s="11">
        <f>T39</f>
        <v>80.400000000000006</v>
      </c>
      <c r="AC54" s="14" t="s">
        <v>198</v>
      </c>
    </row>
    <row r="55" spans="1:30" x14ac:dyDescent="0.2">
      <c r="A55" s="133"/>
      <c r="F55" s="122" t="s">
        <v>199</v>
      </c>
      <c r="G55" s="80">
        <f>SUM(AI10:AI24)</f>
        <v>100</v>
      </c>
      <c r="H55" s="81">
        <f>SUM(AJ10:AJ24)</f>
        <v>80</v>
      </c>
      <c r="I55" s="81">
        <f>SUM(AK10:AK24)</f>
        <v>90</v>
      </c>
      <c r="J55" s="83">
        <f>SUM(AL10:AL24)</f>
        <v>85</v>
      </c>
      <c r="K55" s="112">
        <f>SUM(G55:J55)</f>
        <v>355</v>
      </c>
      <c r="L55" s="112">
        <f>AVERAGE(G55:K55)</f>
        <v>142</v>
      </c>
      <c r="M55" s="113">
        <f>MIN(G55:J55)</f>
        <v>80</v>
      </c>
      <c r="N55" s="114">
        <f>MAX(G55:J55)</f>
        <v>100</v>
      </c>
      <c r="P55" s="4">
        <f t="shared" ref="P55:P60" si="7">Q55*U55</f>
        <v>8</v>
      </c>
      <c r="Q55" s="4">
        <f t="shared" ref="Q55:Q60" si="8">8-S55*$S$53</f>
        <v>8</v>
      </c>
      <c r="S55" s="17">
        <v>0</v>
      </c>
      <c r="T55"/>
      <c r="U55" s="16">
        <v>1</v>
      </c>
      <c r="W55" s="11">
        <f>W54/8</f>
        <v>17.75</v>
      </c>
      <c r="X55" s="11">
        <f t="shared" ref="X55:AB55" si="9">X54/8</f>
        <v>15.543304114925739</v>
      </c>
      <c r="Y55" s="11">
        <f t="shared" si="9"/>
        <v>11.838604821037254</v>
      </c>
      <c r="Z55" s="11">
        <f t="shared" si="9"/>
        <v>11.754236669101534</v>
      </c>
      <c r="AA55" s="11">
        <f t="shared" si="9"/>
        <v>10.469965911857805</v>
      </c>
      <c r="AB55" s="11">
        <f t="shared" si="9"/>
        <v>10.050000000000001</v>
      </c>
      <c r="AC55" s="11">
        <f t="shared" ref="AC55:AC60" si="10">SUM(W55:AB55)</f>
        <v>77.406111516922337</v>
      </c>
    </row>
    <row r="56" spans="1:30" x14ac:dyDescent="0.2">
      <c r="A56" s="133"/>
      <c r="F56" s="123" t="s">
        <v>173</v>
      </c>
      <c r="G56" s="76">
        <f>SUM(AM10:AM24)</f>
        <v>46</v>
      </c>
      <c r="H56" s="53">
        <f>SUM(AN10:AN24)</f>
        <v>32</v>
      </c>
      <c r="I56" s="53">
        <f>SUM(AO10:AO24)</f>
        <v>42.5</v>
      </c>
      <c r="J56" s="78">
        <f>SUM(AP10:AP24)</f>
        <v>38</v>
      </c>
      <c r="K56" s="108">
        <f>SUM(G56:J56)</f>
        <v>158.5</v>
      </c>
      <c r="L56" s="108">
        <f>AVERAGE(G56:J56)</f>
        <v>39.625</v>
      </c>
      <c r="M56" s="106">
        <f>MIN(G56:J56)</f>
        <v>32</v>
      </c>
      <c r="N56" s="110">
        <f>MAX(G56:J56)</f>
        <v>46</v>
      </c>
      <c r="P56" s="4">
        <f t="shared" si="7"/>
        <v>15</v>
      </c>
      <c r="Q56" s="4">
        <f t="shared" si="8"/>
        <v>7.5</v>
      </c>
      <c r="S56" s="4">
        <v>1</v>
      </c>
      <c r="T56"/>
      <c r="U56" s="16">
        <v>2</v>
      </c>
      <c r="W56" s="11">
        <f t="shared" ref="W56:AB60" si="11">W$54/((8-$S$53*$S56)*$U56)</f>
        <v>9.4666666666666668</v>
      </c>
      <c r="X56" s="11">
        <f t="shared" si="11"/>
        <v>8.2897621946270608</v>
      </c>
      <c r="Y56" s="11">
        <f t="shared" si="11"/>
        <v>6.3139225712198686</v>
      </c>
      <c r="Z56" s="11">
        <f t="shared" si="11"/>
        <v>6.2689262235208183</v>
      </c>
      <c r="AA56" s="11">
        <f t="shared" si="11"/>
        <v>5.5839818196574962</v>
      </c>
      <c r="AB56" s="11">
        <f t="shared" si="11"/>
        <v>5.36</v>
      </c>
      <c r="AC56" s="11">
        <f t="shared" si="10"/>
        <v>41.283259475691914</v>
      </c>
    </row>
    <row r="57" spans="1:30" ht="13.5" thickBot="1" x14ac:dyDescent="0.25">
      <c r="A57" s="133"/>
      <c r="F57" s="124" t="s">
        <v>174</v>
      </c>
      <c r="G57" s="60">
        <f>SUM(AQ10:AQ24)</f>
        <v>118</v>
      </c>
      <c r="H57" s="58">
        <f>SUM(AR10:AR24)</f>
        <v>100</v>
      </c>
      <c r="I57" s="58">
        <f>SUM(AS10:AS24)</f>
        <v>113</v>
      </c>
      <c r="J57" s="84">
        <f>SUM(AT10:AT24)</f>
        <v>133</v>
      </c>
      <c r="K57" s="109">
        <f>SUM(G57:J57)</f>
        <v>464</v>
      </c>
      <c r="L57" s="109">
        <f>AVERAGE(G57:J57)</f>
        <v>116</v>
      </c>
      <c r="M57" s="107">
        <f>MIN(G57:J57)</f>
        <v>100</v>
      </c>
      <c r="N57" s="111">
        <f>MAX(G57:J57)</f>
        <v>133</v>
      </c>
      <c r="P57" s="4">
        <f t="shared" si="7"/>
        <v>19.5</v>
      </c>
      <c r="Q57" s="4">
        <f t="shared" si="8"/>
        <v>6.5</v>
      </c>
      <c r="S57" s="4">
        <v>3</v>
      </c>
      <c r="T57"/>
      <c r="U57" s="16">
        <v>3</v>
      </c>
      <c r="W57" s="11">
        <f t="shared" si="11"/>
        <v>7.2820512820512819</v>
      </c>
      <c r="X57" s="11">
        <f t="shared" si="11"/>
        <v>6.3767401497131235</v>
      </c>
      <c r="Y57" s="11">
        <f t="shared" si="11"/>
        <v>4.8568635163229761</v>
      </c>
      <c r="Z57" s="11">
        <f t="shared" si="11"/>
        <v>4.8222509411698598</v>
      </c>
      <c r="AA57" s="11">
        <f t="shared" si="11"/>
        <v>4.295370630505766</v>
      </c>
      <c r="AB57" s="11">
        <f t="shared" si="11"/>
        <v>4.1230769230769235</v>
      </c>
      <c r="AC57" s="11">
        <f t="shared" si="10"/>
        <v>31.756353442839927</v>
      </c>
    </row>
    <row r="58" spans="1:30" x14ac:dyDescent="0.2">
      <c r="P58" s="4">
        <f t="shared" si="7"/>
        <v>20</v>
      </c>
      <c r="Q58" s="4">
        <f t="shared" si="8"/>
        <v>5</v>
      </c>
      <c r="S58" s="4">
        <v>6</v>
      </c>
      <c r="T58"/>
      <c r="U58" s="16">
        <v>4</v>
      </c>
      <c r="W58" s="18">
        <f t="shared" si="11"/>
        <v>7.1</v>
      </c>
      <c r="X58" s="18">
        <f t="shared" si="11"/>
        <v>6.217321645970296</v>
      </c>
      <c r="Y58" s="18">
        <f t="shared" si="11"/>
        <v>4.7354419284149021</v>
      </c>
      <c r="Z58" s="18">
        <f t="shared" si="11"/>
        <v>4.7016946676406137</v>
      </c>
      <c r="AA58" s="18">
        <f t="shared" si="11"/>
        <v>4.1879863647431224</v>
      </c>
      <c r="AB58" s="18">
        <f t="shared" si="11"/>
        <v>4.0200000000000005</v>
      </c>
      <c r="AC58" s="18">
        <f t="shared" si="10"/>
        <v>30.96244460676893</v>
      </c>
    </row>
    <row r="59" spans="1:30" x14ac:dyDescent="0.2">
      <c r="P59" s="4">
        <f t="shared" si="7"/>
        <v>17.5</v>
      </c>
      <c r="Q59" s="4">
        <f t="shared" si="8"/>
        <v>3.5</v>
      </c>
      <c r="S59" s="4">
        <v>9</v>
      </c>
      <c r="T59"/>
      <c r="U59" s="16">
        <v>5</v>
      </c>
      <c r="W59" s="11">
        <f t="shared" si="11"/>
        <v>8.1142857142857139</v>
      </c>
      <c r="X59" s="11">
        <f t="shared" si="11"/>
        <v>7.105510452537481</v>
      </c>
      <c r="Y59" s="11">
        <f t="shared" si="11"/>
        <v>5.4119336324741738</v>
      </c>
      <c r="Z59" s="11">
        <f t="shared" si="11"/>
        <v>5.3733653344464152</v>
      </c>
      <c r="AA59" s="11">
        <f t="shared" si="11"/>
        <v>4.7862701311349971</v>
      </c>
      <c r="AB59" s="11">
        <f t="shared" si="11"/>
        <v>4.5942857142857143</v>
      </c>
      <c r="AC59" s="11">
        <f t="shared" si="10"/>
        <v>35.385650979164495</v>
      </c>
    </row>
    <row r="60" spans="1:30" x14ac:dyDescent="0.2">
      <c r="P60" s="4">
        <f t="shared" si="7"/>
        <v>3</v>
      </c>
      <c r="Q60" s="4">
        <f t="shared" si="8"/>
        <v>0.5</v>
      </c>
      <c r="S60" s="4">
        <v>15</v>
      </c>
      <c r="T60"/>
      <c r="U60" s="16">
        <v>6</v>
      </c>
      <c r="W60" s="11">
        <f t="shared" si="11"/>
        <v>47.333333333333336</v>
      </c>
      <c r="X60" s="11">
        <f t="shared" si="11"/>
        <v>41.448810973135302</v>
      </c>
      <c r="Y60" s="11">
        <f t="shared" si="11"/>
        <v>31.569612856099344</v>
      </c>
      <c r="Z60" s="11">
        <f t="shared" si="11"/>
        <v>31.344631117604091</v>
      </c>
      <c r="AA60" s="11">
        <f t="shared" si="11"/>
        <v>27.91990909828748</v>
      </c>
      <c r="AB60" s="11">
        <f t="shared" si="11"/>
        <v>26.8</v>
      </c>
      <c r="AC60" s="11">
        <f t="shared" si="10"/>
        <v>206.41629737845957</v>
      </c>
    </row>
    <row r="61" spans="1:30" ht="13.5" thickBot="1" x14ac:dyDescent="0.25">
      <c r="A61" s="141" t="s">
        <v>200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Q61"/>
      <c r="T61"/>
      <c r="Z61" s="1"/>
      <c r="AC61" s="1"/>
    </row>
    <row r="62" spans="1:30" ht="13.5" thickBot="1" x14ac:dyDescent="0.25">
      <c r="A62" s="138" t="s">
        <v>186</v>
      </c>
      <c r="F62" s="125" t="s">
        <v>190</v>
      </c>
      <c r="G62" s="126" t="s">
        <v>176</v>
      </c>
      <c r="H62" s="127" t="s">
        <v>177</v>
      </c>
      <c r="I62" s="127" t="s">
        <v>178</v>
      </c>
      <c r="J62" s="128" t="s">
        <v>179</v>
      </c>
      <c r="K62" s="120" t="s">
        <v>191</v>
      </c>
      <c r="L62" s="120" t="s">
        <v>192</v>
      </c>
      <c r="M62" s="120" t="s">
        <v>173</v>
      </c>
      <c r="N62" s="121" t="s">
        <v>193</v>
      </c>
      <c r="Q62"/>
      <c r="T62"/>
      <c r="Z62" s="1"/>
    </row>
    <row r="63" spans="1:30" x14ac:dyDescent="0.2">
      <c r="A63" s="133"/>
      <c r="F63" s="122" t="s">
        <v>199</v>
      </c>
      <c r="G63" s="72">
        <f>SUM(AI26:AI34)</f>
        <v>88</v>
      </c>
      <c r="H63" s="73">
        <f>SUM(AJ26:AJ34)</f>
        <v>75.099999999999994</v>
      </c>
      <c r="I63" s="73">
        <f>SUM(AK26:AK34)</f>
        <v>84</v>
      </c>
      <c r="J63" s="74">
        <f>SUM(AL26:AL34)</f>
        <v>74.5</v>
      </c>
      <c r="K63" s="114">
        <f>SUM(G63:J63)</f>
        <v>321.60000000000002</v>
      </c>
      <c r="L63" s="113">
        <f>AVERAGE(G63:J63)</f>
        <v>80.400000000000006</v>
      </c>
      <c r="M63" s="113">
        <f>MIN(G63:J63)</f>
        <v>74.5</v>
      </c>
      <c r="N63" s="114">
        <f>MAX(G63:J63)</f>
        <v>88</v>
      </c>
      <c r="Q63"/>
      <c r="T63"/>
      <c r="Z63" s="1"/>
      <c r="AC63" s="1"/>
    </row>
    <row r="64" spans="1:30" x14ac:dyDescent="0.2">
      <c r="A64" s="133"/>
      <c r="F64" s="123" t="s">
        <v>173</v>
      </c>
      <c r="G64" s="76">
        <f>SUM(AM26:AM34)</f>
        <v>38.5</v>
      </c>
      <c r="H64" s="53">
        <f>SUM(AN26:AN34)</f>
        <v>32</v>
      </c>
      <c r="I64" s="53">
        <f>SUM(AO26:AO34)</f>
        <v>40</v>
      </c>
      <c r="J64" s="77">
        <f>SUM(AP26:AP34)</f>
        <v>29</v>
      </c>
      <c r="K64" s="110">
        <f>SUM(G64:J64)</f>
        <v>139.5</v>
      </c>
      <c r="L64" s="106">
        <f>AVERAGE(G64:J64)</f>
        <v>34.875</v>
      </c>
      <c r="M64" s="106">
        <f>MIN(G64:J64)</f>
        <v>29</v>
      </c>
      <c r="N64" s="110">
        <f>MAX(G64:J64)</f>
        <v>40</v>
      </c>
      <c r="Q64"/>
      <c r="S64" s="10" t="s">
        <v>201</v>
      </c>
      <c r="T64"/>
      <c r="Z64" s="1"/>
      <c r="AC64" s="1"/>
    </row>
    <row r="65" spans="1:30" ht="13.5" thickBot="1" x14ac:dyDescent="0.25">
      <c r="A65" s="133"/>
      <c r="F65" s="124" t="s">
        <v>174</v>
      </c>
      <c r="G65" s="60">
        <f>SUM(AQ26:AQ34)</f>
        <v>98</v>
      </c>
      <c r="H65" s="58">
        <f>SUM(AR26:AR34)</f>
        <v>88</v>
      </c>
      <c r="I65" s="58">
        <f>SUM(AS26:AS34)</f>
        <v>101</v>
      </c>
      <c r="J65" s="59">
        <f>SUM(AT26:AT34)</f>
        <v>92.5</v>
      </c>
      <c r="K65" s="111">
        <f>SUM(G65:J65)</f>
        <v>379.5</v>
      </c>
      <c r="L65" s="107">
        <f>K65/4</f>
        <v>94.875</v>
      </c>
      <c r="M65" s="107">
        <f>MIN(G65:J65)</f>
        <v>88</v>
      </c>
      <c r="N65" s="111">
        <f>MAX(G65:J65)</f>
        <v>101</v>
      </c>
      <c r="Q65"/>
      <c r="S65" s="4">
        <f>15*8</f>
        <v>120</v>
      </c>
      <c r="T65"/>
      <c r="U65" s="15" t="s">
        <v>202</v>
      </c>
      <c r="W65" s="11">
        <f t="shared" ref="W65:AB70" si="12">W55*$U55*$S$65</f>
        <v>2130</v>
      </c>
      <c r="X65" s="11">
        <f t="shared" si="12"/>
        <v>1865.1964937910886</v>
      </c>
      <c r="Y65" s="11">
        <f t="shared" si="12"/>
        <v>1420.6325785244705</v>
      </c>
      <c r="Z65" s="11">
        <f t="shared" si="12"/>
        <v>1410.508400292184</v>
      </c>
      <c r="AA65" s="11">
        <f t="shared" si="12"/>
        <v>1256.3959094229367</v>
      </c>
      <c r="AB65" s="11">
        <f t="shared" si="12"/>
        <v>1206</v>
      </c>
      <c r="AC65" s="11">
        <f t="shared" ref="AC65:AC70" si="13">SUM(W65:AB65)</f>
        <v>9288.7333820306812</v>
      </c>
    </row>
    <row r="66" spans="1:30" x14ac:dyDescent="0.2">
      <c r="Q66"/>
      <c r="T66"/>
      <c r="W66" s="11">
        <f t="shared" si="12"/>
        <v>2272</v>
      </c>
      <c r="X66" s="11">
        <f t="shared" si="12"/>
        <v>1989.5429267104946</v>
      </c>
      <c r="Y66" s="11">
        <f t="shared" si="12"/>
        <v>1515.3414170927686</v>
      </c>
      <c r="Z66" s="11">
        <f t="shared" si="12"/>
        <v>1504.5422936449963</v>
      </c>
      <c r="AA66" s="11">
        <f t="shared" si="12"/>
        <v>1340.1556367177991</v>
      </c>
      <c r="AB66" s="11">
        <f t="shared" si="12"/>
        <v>1286.4000000000001</v>
      </c>
      <c r="AC66" s="11">
        <f t="shared" si="13"/>
        <v>9907.9822741660591</v>
      </c>
    </row>
    <row r="67" spans="1:30" x14ac:dyDescent="0.2">
      <c r="Q67"/>
      <c r="T67"/>
      <c r="W67" s="11">
        <f t="shared" si="12"/>
        <v>2621.5384615384614</v>
      </c>
      <c r="X67" s="11">
        <f t="shared" si="12"/>
        <v>2295.6264538967248</v>
      </c>
      <c r="Y67" s="11">
        <f t="shared" si="12"/>
        <v>1748.4708658762713</v>
      </c>
      <c r="Z67" s="11">
        <f t="shared" si="12"/>
        <v>1736.0103388211496</v>
      </c>
      <c r="AA67" s="11">
        <f t="shared" si="12"/>
        <v>1546.3334269820759</v>
      </c>
      <c r="AB67" s="11">
        <f t="shared" si="12"/>
        <v>1484.3076923076926</v>
      </c>
      <c r="AC67" s="11">
        <f t="shared" si="13"/>
        <v>11432.287239422376</v>
      </c>
    </row>
    <row r="68" spans="1:30" x14ac:dyDescent="0.2">
      <c r="Q68"/>
      <c r="T68"/>
      <c r="W68" s="18">
        <f t="shared" si="12"/>
        <v>3408</v>
      </c>
      <c r="X68" s="18">
        <f t="shared" si="12"/>
        <v>2984.3143900657419</v>
      </c>
      <c r="Y68" s="18">
        <f t="shared" si="12"/>
        <v>2273.0121256391531</v>
      </c>
      <c r="Z68" s="18">
        <f t="shared" si="12"/>
        <v>2256.8134404674947</v>
      </c>
      <c r="AA68" s="18">
        <f t="shared" si="12"/>
        <v>2010.2334550766986</v>
      </c>
      <c r="AB68" s="18">
        <f t="shared" si="12"/>
        <v>1929.6000000000001</v>
      </c>
      <c r="AC68" s="18">
        <f t="shared" si="13"/>
        <v>14861.97341124909</v>
      </c>
    </row>
    <row r="69" spans="1:30" x14ac:dyDescent="0.2">
      <c r="Q69"/>
      <c r="T69"/>
      <c r="W69" s="11">
        <f t="shared" si="12"/>
        <v>4868.5714285714284</v>
      </c>
      <c r="X69" s="11">
        <f t="shared" si="12"/>
        <v>4263.3062715224887</v>
      </c>
      <c r="Y69" s="11">
        <f t="shared" si="12"/>
        <v>3247.1601794845042</v>
      </c>
      <c r="Z69" s="11">
        <f t="shared" si="12"/>
        <v>3224.019200667849</v>
      </c>
      <c r="AA69" s="11">
        <f t="shared" si="12"/>
        <v>2871.7620786809985</v>
      </c>
      <c r="AB69" s="11">
        <f t="shared" si="12"/>
        <v>2756.5714285714284</v>
      </c>
      <c r="AC69" s="11">
        <f t="shared" si="13"/>
        <v>21231.390587498696</v>
      </c>
    </row>
    <row r="70" spans="1:30" x14ac:dyDescent="0.2">
      <c r="L70">
        <v>80.400000000000006</v>
      </c>
      <c r="Q70"/>
      <c r="T70"/>
      <c r="W70" s="11">
        <f t="shared" si="12"/>
        <v>34080</v>
      </c>
      <c r="X70" s="11">
        <f t="shared" si="12"/>
        <v>29843.143900657418</v>
      </c>
      <c r="Y70" s="11">
        <f t="shared" si="12"/>
        <v>22730.121256391529</v>
      </c>
      <c r="Z70" s="11">
        <f t="shared" si="12"/>
        <v>22568.134404674944</v>
      </c>
      <c r="AA70" s="11">
        <f t="shared" si="12"/>
        <v>20102.334550766987</v>
      </c>
      <c r="AB70" s="11">
        <f t="shared" si="12"/>
        <v>19296</v>
      </c>
      <c r="AC70" s="11">
        <f t="shared" si="13"/>
        <v>148619.7341124909</v>
      </c>
    </row>
    <row r="71" spans="1:30" x14ac:dyDescent="0.2">
      <c r="Q71"/>
      <c r="T71"/>
      <c r="AC71" s="1"/>
    </row>
    <row r="72" spans="1:30" x14ac:dyDescent="0.2">
      <c r="G72">
        <v>88</v>
      </c>
      <c r="H72">
        <v>75</v>
      </c>
      <c r="I72">
        <v>84.1</v>
      </c>
      <c r="J72">
        <v>74.5</v>
      </c>
      <c r="K72">
        <f>SUM(G72:J72)</f>
        <v>321.60000000000002</v>
      </c>
      <c r="L72">
        <f>AVERAGE(G72:J72)</f>
        <v>80.400000000000006</v>
      </c>
      <c r="Q72"/>
      <c r="T72"/>
      <c r="AC72" s="19">
        <f>AC68+AC68*0.15</f>
        <v>17091.269422936453</v>
      </c>
    </row>
    <row r="73" spans="1:30" x14ac:dyDescent="0.2">
      <c r="G73">
        <v>98</v>
      </c>
      <c r="H73">
        <v>88</v>
      </c>
      <c r="I73">
        <v>96.5</v>
      </c>
      <c r="J73">
        <v>78</v>
      </c>
      <c r="K73">
        <f>SUM(G73:J73)</f>
        <v>360.5</v>
      </c>
      <c r="L73">
        <f>AVERAGE(G73:J73)</f>
        <v>90.125</v>
      </c>
    </row>
    <row r="75" spans="1:30" x14ac:dyDescent="0.2">
      <c r="Q75"/>
      <c r="T75"/>
      <c r="AA75" s="1"/>
      <c r="AD75" s="1"/>
    </row>
  </sheetData>
  <mergeCells count="23">
    <mergeCell ref="AF26:AF34"/>
    <mergeCell ref="AI8:AL8"/>
    <mergeCell ref="AM8:AP8"/>
    <mergeCell ref="AQ8:AT8"/>
    <mergeCell ref="AH8:AH9"/>
    <mergeCell ref="AF8:AG9"/>
    <mergeCell ref="AF10:AF24"/>
    <mergeCell ref="A54:A57"/>
    <mergeCell ref="A62:A65"/>
    <mergeCell ref="A53:N53"/>
    <mergeCell ref="A45:A49"/>
    <mergeCell ref="A61:N61"/>
    <mergeCell ref="L5:P7"/>
    <mergeCell ref="L8:N8"/>
    <mergeCell ref="A21:A25"/>
    <mergeCell ref="B1:D1"/>
    <mergeCell ref="A9:A13"/>
    <mergeCell ref="A15:A19"/>
    <mergeCell ref="A27:A31"/>
    <mergeCell ref="A33:A37"/>
    <mergeCell ref="A39:A43"/>
    <mergeCell ref="A1:A2"/>
    <mergeCell ref="I5:K7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64" r:id="rId4">
          <objectPr defaultSize="0" autoPict="0" r:id="rId5">
            <anchor moveWithCells="1" sizeWithCells="1">
              <from>
                <xdr:col>8</xdr:col>
                <xdr:colOff>323850</xdr:colOff>
                <xdr:row>4</xdr:row>
                <xdr:rowOff>9525</xdr:rowOff>
              </from>
              <to>
                <xdr:col>10</xdr:col>
                <xdr:colOff>323850</xdr:colOff>
                <xdr:row>7</xdr:row>
                <xdr:rowOff>28575</xdr:rowOff>
              </to>
            </anchor>
          </objectPr>
        </oleObject>
      </mc:Choice>
      <mc:Fallback>
        <oleObject progId="Equation.3" shapeId="1064" r:id="rId4"/>
      </mc:Fallback>
    </mc:AlternateContent>
    <mc:AlternateContent xmlns:mc="http://schemas.openxmlformats.org/markup-compatibility/2006">
      <mc:Choice Requires="x14">
        <oleObject progId="Equation.3" shapeId="1065" r:id="rId6">
          <objectPr defaultSize="0" autoPict="0" r:id="rId7">
            <anchor moveWithCells="1" sizeWithCells="1">
              <from>
                <xdr:col>11</xdr:col>
                <xdr:colOff>209550</xdr:colOff>
                <xdr:row>4</xdr:row>
                <xdr:rowOff>66675</xdr:rowOff>
              </from>
              <to>
                <xdr:col>15</xdr:col>
                <xdr:colOff>495300</xdr:colOff>
                <xdr:row>6</xdr:row>
                <xdr:rowOff>47625</xdr:rowOff>
              </to>
            </anchor>
          </objectPr>
        </oleObject>
      </mc:Choice>
      <mc:Fallback>
        <oleObject progId="Equation.3" shapeId="1065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D6"/>
  <sheetViews>
    <sheetView workbookViewId="0">
      <selection activeCell="A2" sqref="A2:A6"/>
    </sheetView>
  </sheetViews>
  <sheetFormatPr baseColWidth="10" defaultColWidth="9.140625" defaultRowHeight="12.75" x14ac:dyDescent="0.2"/>
  <cols>
    <col min="1" max="1" width="32.85546875" customWidth="1"/>
    <col min="4" max="4" width="17.85546875" customWidth="1"/>
  </cols>
  <sheetData>
    <row r="1" spans="1:4" x14ac:dyDescent="0.2">
      <c r="A1" s="7" t="s">
        <v>5</v>
      </c>
      <c r="D1" s="7" t="s">
        <v>7</v>
      </c>
    </row>
    <row r="2" spans="1:4" x14ac:dyDescent="0.2">
      <c r="A2" t="s">
        <v>14</v>
      </c>
      <c r="D2" t="s">
        <v>11</v>
      </c>
    </row>
    <row r="3" spans="1:4" x14ac:dyDescent="0.2">
      <c r="A3" t="s">
        <v>9</v>
      </c>
      <c r="D3" t="s">
        <v>10</v>
      </c>
    </row>
    <row r="4" spans="1:4" x14ac:dyDescent="0.2">
      <c r="A4" t="s">
        <v>17</v>
      </c>
      <c r="D4" t="s">
        <v>12</v>
      </c>
    </row>
    <row r="5" spans="1:4" x14ac:dyDescent="0.2">
      <c r="A5" t="s">
        <v>19</v>
      </c>
    </row>
    <row r="6" spans="1:4" x14ac:dyDescent="0.2">
      <c r="A6" t="s">
        <v>21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BFF-5FC8-4FA1-B6E6-555D98A8C0A9}">
  <sheetPr>
    <tabColor rgb="FFC00000"/>
  </sheetPr>
  <dimension ref="A1:C15"/>
  <sheetViews>
    <sheetView workbookViewId="0">
      <selection activeCell="B4" sqref="B4"/>
    </sheetView>
  </sheetViews>
  <sheetFormatPr baseColWidth="10" defaultColWidth="11.42578125" defaultRowHeight="12.75" x14ac:dyDescent="0.2"/>
  <cols>
    <col min="2" max="2" width="87.7109375" bestFit="1" customWidth="1"/>
    <col min="3" max="3" width="77" customWidth="1"/>
  </cols>
  <sheetData>
    <row r="1" spans="1:3" ht="20.25" x14ac:dyDescent="0.3">
      <c r="A1" s="132" t="s">
        <v>0</v>
      </c>
      <c r="B1" s="132"/>
      <c r="C1" s="132"/>
    </row>
    <row r="2" spans="1:3" x14ac:dyDescent="0.2">
      <c r="A2" s="24" t="s">
        <v>1</v>
      </c>
      <c r="B2" s="24" t="s">
        <v>48</v>
      </c>
      <c r="C2" s="24" t="s">
        <v>49</v>
      </c>
    </row>
    <row r="3" spans="1:3" ht="25.5" x14ac:dyDescent="0.2">
      <c r="A3" s="3">
        <v>1</v>
      </c>
      <c r="B3" s="25" t="s">
        <v>8</v>
      </c>
      <c r="C3" s="27" t="s">
        <v>50</v>
      </c>
    </row>
    <row r="4" spans="1:3" ht="25.5" x14ac:dyDescent="0.2">
      <c r="A4" s="3">
        <v>2</v>
      </c>
      <c r="B4" s="25" t="s">
        <v>13</v>
      </c>
      <c r="C4" s="26" t="s">
        <v>51</v>
      </c>
    </row>
    <row r="5" spans="1:3" x14ac:dyDescent="0.2">
      <c r="A5" s="3">
        <v>3</v>
      </c>
      <c r="B5" s="25" t="s">
        <v>15</v>
      </c>
      <c r="C5" s="27" t="s">
        <v>52</v>
      </c>
    </row>
    <row r="6" spans="1:3" ht="15" x14ac:dyDescent="0.2">
      <c r="A6" s="3">
        <v>4</v>
      </c>
      <c r="B6" s="28" t="s">
        <v>16</v>
      </c>
      <c r="C6" s="27" t="s">
        <v>53</v>
      </c>
    </row>
    <row r="7" spans="1:3" ht="15" x14ac:dyDescent="0.2">
      <c r="A7" s="29">
        <v>5</v>
      </c>
      <c r="B7" s="30" t="s">
        <v>18</v>
      </c>
      <c r="C7" s="32" t="s">
        <v>54</v>
      </c>
    </row>
    <row r="8" spans="1:3" ht="15" x14ac:dyDescent="0.2">
      <c r="A8" s="33"/>
      <c r="B8" s="34"/>
      <c r="C8" s="35"/>
    </row>
    <row r="9" spans="1:3" x14ac:dyDescent="0.2">
      <c r="B9" s="20"/>
      <c r="C9" s="31"/>
    </row>
    <row r="10" spans="1:3" x14ac:dyDescent="0.2">
      <c r="B10" s="20"/>
      <c r="C10" s="31"/>
    </row>
    <row r="11" spans="1:3" x14ac:dyDescent="0.2">
      <c r="B11" s="20"/>
      <c r="C11" s="31"/>
    </row>
    <row r="12" spans="1:3" x14ac:dyDescent="0.2">
      <c r="B12" s="20"/>
      <c r="C12" s="31"/>
    </row>
    <row r="13" spans="1:3" x14ac:dyDescent="0.2">
      <c r="B13" s="20"/>
      <c r="C13" s="31"/>
    </row>
    <row r="14" spans="1:3" x14ac:dyDescent="0.2">
      <c r="B14" s="20"/>
      <c r="C14" s="31"/>
    </row>
    <row r="15" spans="1:3" x14ac:dyDescent="0.2">
      <c r="B15" s="20"/>
      <c r="C15" s="31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EB8C-94F9-46E1-8A2E-10880AA4BAB9}">
  <sheetPr>
    <tabColor rgb="FFFF0000"/>
  </sheetPr>
  <dimension ref="A1:Q61"/>
  <sheetViews>
    <sheetView topLeftCell="E1" workbookViewId="0">
      <selection activeCell="P20" sqref="P20:P33"/>
    </sheetView>
  </sheetViews>
  <sheetFormatPr baseColWidth="10" defaultColWidth="9.140625" defaultRowHeight="12.75" x14ac:dyDescent="0.2"/>
  <cols>
    <col min="2" max="2" width="37.85546875" bestFit="1" customWidth="1"/>
    <col min="3" max="3" width="25.85546875" bestFit="1" customWidth="1"/>
    <col min="4" max="4" width="18.85546875" bestFit="1" customWidth="1"/>
  </cols>
  <sheetData>
    <row r="1" spans="1:17" ht="20.25" x14ac:dyDescent="0.3">
      <c r="A1" s="132" t="s">
        <v>55</v>
      </c>
      <c r="B1" s="132"/>
      <c r="C1" s="132"/>
      <c r="D1" s="132"/>
    </row>
    <row r="2" spans="1:17" x14ac:dyDescent="0.2">
      <c r="A2" s="10" t="s">
        <v>1</v>
      </c>
      <c r="B2" s="10" t="s">
        <v>2</v>
      </c>
      <c r="C2" s="10" t="s">
        <v>3</v>
      </c>
      <c r="D2" s="10" t="s">
        <v>4</v>
      </c>
      <c r="I2" s="133" t="s">
        <v>5</v>
      </c>
      <c r="J2" s="130" t="s">
        <v>6</v>
      </c>
      <c r="K2" s="130"/>
      <c r="L2" s="130"/>
      <c r="N2" s="133" t="s">
        <v>5</v>
      </c>
      <c r="O2" s="130" t="s">
        <v>7</v>
      </c>
      <c r="P2" s="130"/>
      <c r="Q2" s="130"/>
    </row>
    <row r="3" spans="1:17" x14ac:dyDescent="0.2">
      <c r="A3" s="3">
        <v>1</v>
      </c>
      <c r="B3" s="25" t="s">
        <v>56</v>
      </c>
      <c r="C3" s="3" t="s">
        <v>17</v>
      </c>
      <c r="D3" s="3" t="s">
        <v>12</v>
      </c>
      <c r="I3" s="133"/>
      <c r="J3" s="2" t="s">
        <v>11</v>
      </c>
      <c r="K3" s="2" t="s">
        <v>10</v>
      </c>
      <c r="L3" s="2" t="s">
        <v>12</v>
      </c>
      <c r="N3" s="133"/>
      <c r="O3" s="2" t="s">
        <v>11</v>
      </c>
      <c r="P3" s="2" t="s">
        <v>10</v>
      </c>
      <c r="Q3" s="2" t="s">
        <v>12</v>
      </c>
    </row>
    <row r="4" spans="1:17" x14ac:dyDescent="0.2">
      <c r="A4" s="3">
        <v>2</v>
      </c>
      <c r="B4" s="25" t="s">
        <v>57</v>
      </c>
      <c r="C4" s="3" t="s">
        <v>17</v>
      </c>
      <c r="D4" s="3" t="s">
        <v>10</v>
      </c>
      <c r="I4" s="5" t="s">
        <v>14</v>
      </c>
      <c r="J4" s="4">
        <f t="shared" ref="J4:L8" si="0">COUNTIFS($C$3:$C$32,$I4,$D$3:$D$32,J$3)</f>
        <v>3</v>
      </c>
      <c r="K4" s="4">
        <f t="shared" si="0"/>
        <v>0</v>
      </c>
      <c r="L4" s="4">
        <f t="shared" si="0"/>
        <v>0</v>
      </c>
      <c r="N4" s="5" t="s">
        <v>14</v>
      </c>
      <c r="O4" s="4">
        <v>3</v>
      </c>
      <c r="P4" s="4">
        <v>4</v>
      </c>
      <c r="Q4" s="4">
        <v>6</v>
      </c>
    </row>
    <row r="5" spans="1:17" x14ac:dyDescent="0.2">
      <c r="A5" s="3">
        <v>3</v>
      </c>
      <c r="B5" s="25" t="s">
        <v>58</v>
      </c>
      <c r="C5" s="3" t="s">
        <v>9</v>
      </c>
      <c r="D5" s="3" t="s">
        <v>11</v>
      </c>
      <c r="I5" s="5" t="s">
        <v>9</v>
      </c>
      <c r="J5" s="4">
        <f t="shared" si="0"/>
        <v>3</v>
      </c>
      <c r="K5" s="4">
        <f t="shared" si="0"/>
        <v>0</v>
      </c>
      <c r="L5" s="4">
        <f t="shared" si="0"/>
        <v>0</v>
      </c>
      <c r="N5" s="5" t="s">
        <v>9</v>
      </c>
      <c r="O5" s="4">
        <v>4</v>
      </c>
      <c r="P5" s="4">
        <v>5</v>
      </c>
      <c r="Q5" s="4">
        <v>7</v>
      </c>
    </row>
    <row r="6" spans="1:17" ht="15" x14ac:dyDescent="0.2">
      <c r="A6" s="29">
        <v>4</v>
      </c>
      <c r="B6" s="30" t="s">
        <v>59</v>
      </c>
      <c r="C6" s="29" t="s">
        <v>9</v>
      </c>
      <c r="D6" s="29" t="s">
        <v>11</v>
      </c>
      <c r="I6" s="5" t="s">
        <v>17</v>
      </c>
      <c r="J6" s="4">
        <f t="shared" si="0"/>
        <v>0</v>
      </c>
      <c r="K6" s="4">
        <f t="shared" si="0"/>
        <v>1</v>
      </c>
      <c r="L6" s="4">
        <f t="shared" si="0"/>
        <v>1</v>
      </c>
      <c r="N6" s="5" t="s">
        <v>17</v>
      </c>
      <c r="O6" s="4">
        <v>7</v>
      </c>
      <c r="P6" s="4">
        <v>10</v>
      </c>
      <c r="Q6" s="4">
        <v>15</v>
      </c>
    </row>
    <row r="7" spans="1:17" ht="15" x14ac:dyDescent="0.2">
      <c r="A7" s="48">
        <v>5</v>
      </c>
      <c r="B7" s="50" t="s">
        <v>60</v>
      </c>
      <c r="C7" s="48" t="s">
        <v>9</v>
      </c>
      <c r="D7" s="48" t="s">
        <v>11</v>
      </c>
      <c r="I7" s="5" t="s">
        <v>19</v>
      </c>
      <c r="J7" s="4">
        <f t="shared" si="0"/>
        <v>0</v>
      </c>
      <c r="K7" s="4">
        <f t="shared" si="0"/>
        <v>3</v>
      </c>
      <c r="L7" s="4">
        <f t="shared" si="0"/>
        <v>0</v>
      </c>
      <c r="N7" s="5" t="s">
        <v>19</v>
      </c>
      <c r="O7" s="4">
        <v>3</v>
      </c>
      <c r="P7" s="4">
        <v>4</v>
      </c>
      <c r="Q7" s="4">
        <v>6</v>
      </c>
    </row>
    <row r="8" spans="1:17" x14ac:dyDescent="0.2">
      <c r="A8" s="51">
        <v>6</v>
      </c>
      <c r="B8" s="52" t="s">
        <v>61</v>
      </c>
      <c r="C8" s="49" t="s">
        <v>19</v>
      </c>
      <c r="D8" s="48" t="s">
        <v>10</v>
      </c>
      <c r="I8" s="5" t="s">
        <v>21</v>
      </c>
      <c r="J8" s="4">
        <f t="shared" si="0"/>
        <v>0</v>
      </c>
      <c r="K8" s="4">
        <f t="shared" si="0"/>
        <v>0</v>
      </c>
      <c r="L8" s="4">
        <f t="shared" si="0"/>
        <v>0</v>
      </c>
      <c r="N8" s="5" t="s">
        <v>21</v>
      </c>
      <c r="O8" s="4">
        <v>5</v>
      </c>
      <c r="P8" s="4">
        <v>7</v>
      </c>
      <c r="Q8" s="4">
        <v>10</v>
      </c>
    </row>
    <row r="9" spans="1:17" x14ac:dyDescent="0.2">
      <c r="A9" s="48">
        <v>7</v>
      </c>
      <c r="B9" s="48" t="s">
        <v>62</v>
      </c>
      <c r="C9" s="49" t="s">
        <v>14</v>
      </c>
      <c r="D9" s="48" t="s">
        <v>11</v>
      </c>
    </row>
    <row r="10" spans="1:17" x14ac:dyDescent="0.2">
      <c r="A10" s="52">
        <v>8</v>
      </c>
      <c r="B10" s="52" t="s">
        <v>63</v>
      </c>
      <c r="C10" s="49" t="s">
        <v>14</v>
      </c>
      <c r="D10" s="48" t="s">
        <v>11</v>
      </c>
    </row>
    <row r="11" spans="1:17" x14ac:dyDescent="0.2">
      <c r="A11" s="51">
        <v>9</v>
      </c>
      <c r="B11" s="52" t="s">
        <v>64</v>
      </c>
      <c r="C11" s="49" t="s">
        <v>14</v>
      </c>
      <c r="D11" s="48" t="s">
        <v>11</v>
      </c>
    </row>
    <row r="12" spans="1:17" x14ac:dyDescent="0.2">
      <c r="A12" s="52">
        <v>10</v>
      </c>
      <c r="B12" s="52" t="s">
        <v>65</v>
      </c>
      <c r="C12" s="49" t="s">
        <v>19</v>
      </c>
      <c r="D12" s="48" t="s">
        <v>10</v>
      </c>
    </row>
    <row r="13" spans="1:17" x14ac:dyDescent="0.2">
      <c r="A13" s="3">
        <v>11</v>
      </c>
      <c r="B13" s="3" t="s">
        <v>66</v>
      </c>
      <c r="C13" s="49" t="s">
        <v>19</v>
      </c>
      <c r="D13" s="48" t="s">
        <v>10</v>
      </c>
    </row>
    <row r="16" spans="1:17" x14ac:dyDescent="0.2">
      <c r="H16" s="16" t="s">
        <v>30</v>
      </c>
      <c r="J16" s="131" t="s">
        <v>31</v>
      </c>
      <c r="K16" s="131"/>
      <c r="L16" s="131"/>
      <c r="M16" s="8" t="s">
        <v>32</v>
      </c>
    </row>
    <row r="17" spans="7:16" x14ac:dyDescent="0.2">
      <c r="H17" s="3">
        <f>SUMPRODUCT(J4:L8,O4:Q8)</f>
        <v>58</v>
      </c>
      <c r="K17" s="4">
        <f>SUM(P20:P33)</f>
        <v>42</v>
      </c>
      <c r="M17" s="3">
        <f>K17*0.01+0.65</f>
        <v>1.07</v>
      </c>
    </row>
    <row r="20" spans="7:16" x14ac:dyDescent="0.2">
      <c r="G20" s="22" t="s">
        <v>34</v>
      </c>
      <c r="H20" s="21"/>
      <c r="I20" s="21"/>
      <c r="J20" s="21"/>
      <c r="K20" s="21"/>
      <c r="L20" s="21"/>
      <c r="M20" s="21"/>
      <c r="N20" s="21"/>
      <c r="O20" s="23"/>
      <c r="P20" s="3">
        <v>5</v>
      </c>
    </row>
    <row r="21" spans="7:16" x14ac:dyDescent="0.2">
      <c r="G21" s="22" t="s">
        <v>35</v>
      </c>
      <c r="H21" s="21"/>
      <c r="I21" s="21"/>
      <c r="J21" s="21"/>
      <c r="K21" s="21"/>
      <c r="L21" s="21"/>
      <c r="M21" s="21"/>
      <c r="N21" s="21"/>
      <c r="O21" s="23"/>
      <c r="P21" s="3">
        <v>5</v>
      </c>
    </row>
    <row r="22" spans="7:16" x14ac:dyDescent="0.2">
      <c r="G22" s="22" t="s">
        <v>36</v>
      </c>
      <c r="H22" s="21"/>
      <c r="I22" s="21"/>
      <c r="J22" s="21"/>
      <c r="K22" s="21"/>
      <c r="L22" s="21"/>
      <c r="M22" s="21"/>
      <c r="N22" s="21"/>
      <c r="O22" s="23"/>
      <c r="P22" s="3">
        <v>4</v>
      </c>
    </row>
    <row r="23" spans="7:16" x14ac:dyDescent="0.2">
      <c r="G23" s="22" t="s">
        <v>37</v>
      </c>
      <c r="H23" s="21"/>
      <c r="I23" s="21"/>
      <c r="J23" s="21"/>
      <c r="K23" s="21"/>
      <c r="L23" s="21"/>
      <c r="M23" s="21"/>
      <c r="N23" s="21"/>
      <c r="O23" s="23"/>
      <c r="P23" s="3">
        <v>5</v>
      </c>
    </row>
    <row r="24" spans="7:16" x14ac:dyDescent="0.2">
      <c r="G24" s="22" t="s">
        <v>38</v>
      </c>
      <c r="H24" s="21"/>
      <c r="I24" s="21"/>
      <c r="J24" s="21"/>
      <c r="K24" s="21"/>
      <c r="L24" s="21"/>
      <c r="M24" s="21"/>
      <c r="N24" s="21"/>
      <c r="O24" s="23"/>
      <c r="P24" s="3">
        <v>4</v>
      </c>
    </row>
    <row r="25" spans="7:16" x14ac:dyDescent="0.2">
      <c r="G25" s="22" t="s">
        <v>39</v>
      </c>
      <c r="H25" s="21"/>
      <c r="I25" s="21"/>
      <c r="J25" s="21"/>
      <c r="K25" s="21"/>
      <c r="L25" s="21"/>
      <c r="M25" s="21"/>
      <c r="N25" s="21"/>
      <c r="O25" s="23"/>
      <c r="P25" s="3">
        <v>4</v>
      </c>
    </row>
    <row r="26" spans="7:16" x14ac:dyDescent="0.2">
      <c r="G26" s="22" t="s">
        <v>40</v>
      </c>
      <c r="H26" s="21"/>
      <c r="I26" s="21"/>
      <c r="J26" s="21"/>
      <c r="K26" s="21"/>
      <c r="L26" s="21"/>
      <c r="M26" s="21"/>
      <c r="N26" s="21"/>
      <c r="O26" s="23"/>
      <c r="P26" s="3">
        <v>1</v>
      </c>
    </row>
    <row r="27" spans="7:16" x14ac:dyDescent="0.2">
      <c r="G27" s="22" t="s">
        <v>41</v>
      </c>
      <c r="H27" s="21"/>
      <c r="I27" s="21"/>
      <c r="J27" s="21"/>
      <c r="K27" s="21"/>
      <c r="L27" s="21"/>
      <c r="M27" s="21"/>
      <c r="N27" s="21"/>
      <c r="O27" s="23"/>
      <c r="P27" s="3">
        <v>1</v>
      </c>
    </row>
    <row r="28" spans="7:16" x14ac:dyDescent="0.2">
      <c r="G28" s="22" t="s">
        <v>42</v>
      </c>
      <c r="H28" s="21"/>
      <c r="I28" s="21"/>
      <c r="J28" s="21"/>
      <c r="K28" s="21"/>
      <c r="L28" s="21"/>
      <c r="M28" s="21"/>
      <c r="N28" s="21"/>
      <c r="O28" s="23"/>
      <c r="P28" s="3">
        <v>3</v>
      </c>
    </row>
    <row r="29" spans="7:16" x14ac:dyDescent="0.2">
      <c r="G29" s="22" t="s">
        <v>43</v>
      </c>
      <c r="H29" s="21"/>
      <c r="I29" s="21"/>
      <c r="J29" s="21"/>
      <c r="K29" s="21"/>
      <c r="L29" s="21"/>
      <c r="M29" s="21"/>
      <c r="N29" s="21"/>
      <c r="O29" s="23"/>
      <c r="P29" s="3">
        <v>3</v>
      </c>
    </row>
    <row r="30" spans="7:16" x14ac:dyDescent="0.2">
      <c r="G30" s="22" t="s">
        <v>44</v>
      </c>
      <c r="H30" s="21"/>
      <c r="I30" s="21"/>
      <c r="J30" s="21"/>
      <c r="K30" s="21"/>
      <c r="L30" s="21"/>
      <c r="M30" s="21"/>
      <c r="N30" s="21"/>
      <c r="O30" s="23"/>
      <c r="P30" s="3">
        <v>1</v>
      </c>
    </row>
    <row r="31" spans="7:16" x14ac:dyDescent="0.2">
      <c r="G31" s="22" t="s">
        <v>45</v>
      </c>
      <c r="H31" s="21"/>
      <c r="I31" s="21"/>
      <c r="J31" s="21"/>
      <c r="K31" s="21"/>
      <c r="L31" s="21"/>
      <c r="M31" s="21"/>
      <c r="N31" s="21"/>
      <c r="O31" s="23"/>
      <c r="P31" s="3">
        <v>2</v>
      </c>
    </row>
    <row r="32" spans="7:16" x14ac:dyDescent="0.2">
      <c r="G32" s="22" t="s">
        <v>46</v>
      </c>
      <c r="H32" s="21"/>
      <c r="I32" s="21"/>
      <c r="J32" s="21"/>
      <c r="K32" s="21"/>
      <c r="L32" s="21"/>
      <c r="M32" s="21"/>
      <c r="N32" s="21"/>
      <c r="O32" s="23"/>
      <c r="P32" s="3">
        <v>1</v>
      </c>
    </row>
    <row r="33" spans="7:16" x14ac:dyDescent="0.2">
      <c r="G33" s="22" t="s">
        <v>47</v>
      </c>
      <c r="H33" s="21"/>
      <c r="I33" s="21"/>
      <c r="J33" s="21"/>
      <c r="K33" s="21"/>
      <c r="L33" s="21"/>
      <c r="M33" s="21"/>
      <c r="N33" s="21"/>
      <c r="O33" s="23"/>
      <c r="P33" s="3">
        <v>3</v>
      </c>
    </row>
    <row r="61" spans="2:2" x14ac:dyDescent="0.2">
      <c r="B61" s="20" t="s">
        <v>67</v>
      </c>
    </row>
  </sheetData>
  <mergeCells count="6">
    <mergeCell ref="O2:Q2"/>
    <mergeCell ref="J16:L16"/>
    <mergeCell ref="A1:D1"/>
    <mergeCell ref="I2:I3"/>
    <mergeCell ref="J2:L2"/>
    <mergeCell ref="N2:N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256E31-9EC5-4049-8CD7-12917EE466EC}">
          <x14:formula1>
            <xm:f>Parametros!$D$2:$D$4</xm:f>
          </x14:formula1>
          <xm:sqref>D3:D13</xm:sqref>
        </x14:dataValidation>
        <x14:dataValidation type="list" allowBlank="1" showInputMessage="1" showErrorMessage="1" xr:uid="{31385651-CF28-4AE0-A450-78A91C7D58D1}">
          <x14:formula1>
            <xm:f>Parametros!$A$2:$A$6</xm:f>
          </x14:formula1>
          <xm:sqref>C3:C13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76EC-9D0B-4F55-AB62-DB24F970540D}">
  <sheetPr>
    <tabColor rgb="FFFF0000"/>
  </sheetPr>
  <dimension ref="A1:C7"/>
  <sheetViews>
    <sheetView workbookViewId="0">
      <selection activeCell="A2" sqref="A2"/>
    </sheetView>
  </sheetViews>
  <sheetFormatPr baseColWidth="10" defaultColWidth="9.140625" defaultRowHeight="12.75" x14ac:dyDescent="0.2"/>
  <cols>
    <col min="1" max="1" width="3.140625" bestFit="1" customWidth="1"/>
    <col min="2" max="2" width="37.85546875" bestFit="1" customWidth="1"/>
    <col min="3" max="3" width="92.5703125" customWidth="1"/>
  </cols>
  <sheetData>
    <row r="1" spans="1:3" ht="20.25" x14ac:dyDescent="0.3">
      <c r="A1" s="132" t="s">
        <v>55</v>
      </c>
      <c r="B1" s="132"/>
      <c r="C1" s="132"/>
    </row>
    <row r="2" spans="1:3" x14ac:dyDescent="0.2">
      <c r="A2" s="24" t="s">
        <v>1</v>
      </c>
      <c r="B2" s="24" t="s">
        <v>68</v>
      </c>
      <c r="C2" s="24" t="s">
        <v>49</v>
      </c>
    </row>
    <row r="3" spans="1:3" x14ac:dyDescent="0.2">
      <c r="A3" s="3">
        <v>1</v>
      </c>
      <c r="B3" s="25" t="s">
        <v>56</v>
      </c>
      <c r="C3" s="27" t="s">
        <v>69</v>
      </c>
    </row>
    <row r="4" spans="1:3" x14ac:dyDescent="0.2">
      <c r="A4" s="3">
        <v>2</v>
      </c>
      <c r="B4" s="25" t="s">
        <v>57</v>
      </c>
      <c r="C4" s="26" t="s">
        <v>70</v>
      </c>
    </row>
    <row r="5" spans="1:3" x14ac:dyDescent="0.2">
      <c r="A5" s="3">
        <v>3</v>
      </c>
      <c r="B5" s="25" t="s">
        <v>58</v>
      </c>
      <c r="C5" s="27" t="s">
        <v>71</v>
      </c>
    </row>
    <row r="6" spans="1:3" ht="15" x14ac:dyDescent="0.2">
      <c r="A6" s="3">
        <v>4</v>
      </c>
      <c r="B6" s="30" t="s">
        <v>59</v>
      </c>
      <c r="C6" s="32" t="s">
        <v>72</v>
      </c>
    </row>
    <row r="7" spans="1:3" ht="15" x14ac:dyDescent="0.2">
      <c r="A7" s="37"/>
      <c r="B7" s="38"/>
      <c r="C7" s="36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3"/>
  <sheetViews>
    <sheetView workbookViewId="0">
      <selection activeCell="D59" sqref="D59"/>
    </sheetView>
  </sheetViews>
  <sheetFormatPr baseColWidth="10" defaultColWidth="11.42578125" defaultRowHeight="12.75" x14ac:dyDescent="0.2"/>
  <cols>
    <col min="1" max="1" width="3.85546875" customWidth="1"/>
    <col min="2" max="2" width="47" customWidth="1"/>
    <col min="3" max="3" width="25.85546875" customWidth="1"/>
    <col min="4" max="4" width="19.140625" customWidth="1"/>
    <col min="9" max="9" width="26.5703125" customWidth="1"/>
    <col min="14" max="14" width="26.7109375" bestFit="1" customWidth="1"/>
  </cols>
  <sheetData>
    <row r="1" spans="1:17" ht="20.25" x14ac:dyDescent="0.3">
      <c r="A1" s="132" t="s">
        <v>73</v>
      </c>
      <c r="B1" s="132"/>
      <c r="C1" s="132"/>
      <c r="D1" s="132"/>
    </row>
    <row r="2" spans="1:17" x14ac:dyDescent="0.2">
      <c r="A2" s="10" t="s">
        <v>1</v>
      </c>
      <c r="B2" s="10" t="s">
        <v>2</v>
      </c>
      <c r="C2" s="10" t="s">
        <v>3</v>
      </c>
      <c r="D2" s="10" t="s">
        <v>4</v>
      </c>
      <c r="I2" s="133" t="s">
        <v>5</v>
      </c>
      <c r="J2" s="130" t="s">
        <v>6</v>
      </c>
      <c r="K2" s="130"/>
      <c r="L2" s="130"/>
      <c r="N2" s="133" t="s">
        <v>5</v>
      </c>
      <c r="O2" s="130" t="s">
        <v>7</v>
      </c>
      <c r="P2" s="130"/>
      <c r="Q2" s="130"/>
    </row>
    <row r="3" spans="1:17" x14ac:dyDescent="0.2">
      <c r="A3" s="3">
        <v>1</v>
      </c>
      <c r="B3" s="25" t="s">
        <v>74</v>
      </c>
      <c r="C3" s="3" t="s">
        <v>17</v>
      </c>
      <c r="D3" s="3" t="s">
        <v>10</v>
      </c>
      <c r="I3" s="133"/>
      <c r="J3" s="2" t="s">
        <v>11</v>
      </c>
      <c r="K3" s="2" t="s">
        <v>10</v>
      </c>
      <c r="L3" s="2" t="s">
        <v>12</v>
      </c>
      <c r="N3" s="133"/>
      <c r="O3" s="2" t="s">
        <v>11</v>
      </c>
      <c r="P3" s="2" t="s">
        <v>10</v>
      </c>
      <c r="Q3" s="2" t="s">
        <v>12</v>
      </c>
    </row>
    <row r="4" spans="1:17" x14ac:dyDescent="0.2">
      <c r="A4" s="3">
        <f>A3+1</f>
        <v>2</v>
      </c>
      <c r="B4" s="25" t="s">
        <v>75</v>
      </c>
      <c r="C4" s="3" t="s">
        <v>21</v>
      </c>
      <c r="D4" s="3" t="s">
        <v>11</v>
      </c>
      <c r="I4" s="5" t="s">
        <v>14</v>
      </c>
      <c r="J4" s="4">
        <f t="shared" ref="J4:L8" si="0">COUNTIFS($C$3:$C$32,$I4,$D$3:$D$32,J$3)</f>
        <v>2</v>
      </c>
      <c r="K4" s="4">
        <f t="shared" si="0"/>
        <v>0</v>
      </c>
      <c r="L4" s="4">
        <f t="shared" si="0"/>
        <v>0</v>
      </c>
      <c r="N4" s="5" t="s">
        <v>14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" si="1">A4+1</f>
        <v>3</v>
      </c>
      <c r="B5" s="25" t="s">
        <v>76</v>
      </c>
      <c r="C5" s="3" t="s">
        <v>14</v>
      </c>
      <c r="D5" s="3" t="s">
        <v>11</v>
      </c>
      <c r="I5" s="5" t="s">
        <v>9</v>
      </c>
      <c r="J5" s="4">
        <f t="shared" si="0"/>
        <v>5</v>
      </c>
      <c r="K5" s="4">
        <f t="shared" si="0"/>
        <v>0</v>
      </c>
      <c r="L5" s="4">
        <f t="shared" si="0"/>
        <v>0</v>
      </c>
      <c r="N5" s="5" t="s">
        <v>9</v>
      </c>
      <c r="O5" s="4">
        <v>4</v>
      </c>
      <c r="P5" s="4">
        <v>5</v>
      </c>
      <c r="Q5" s="4">
        <v>7</v>
      </c>
    </row>
    <row r="6" spans="1:17" x14ac:dyDescent="0.2">
      <c r="A6">
        <v>4</v>
      </c>
      <c r="B6" s="46" t="s">
        <v>77</v>
      </c>
      <c r="C6" s="3" t="s">
        <v>14</v>
      </c>
      <c r="D6" s="47" t="s">
        <v>11</v>
      </c>
      <c r="I6" s="5" t="s">
        <v>17</v>
      </c>
      <c r="J6" s="4">
        <f t="shared" si="0"/>
        <v>0</v>
      </c>
      <c r="K6" s="4">
        <f t="shared" si="0"/>
        <v>1</v>
      </c>
      <c r="L6" s="4">
        <f t="shared" si="0"/>
        <v>0</v>
      </c>
      <c r="N6" s="5" t="s">
        <v>17</v>
      </c>
      <c r="O6" s="4">
        <v>7</v>
      </c>
      <c r="P6" s="4">
        <v>10</v>
      </c>
      <c r="Q6" s="4">
        <v>15</v>
      </c>
    </row>
    <row r="7" spans="1:17" ht="15" x14ac:dyDescent="0.2">
      <c r="A7">
        <v>5</v>
      </c>
      <c r="B7" s="28" t="s">
        <v>78</v>
      </c>
      <c r="C7" s="3" t="s">
        <v>9</v>
      </c>
      <c r="D7" s="3" t="s">
        <v>11</v>
      </c>
      <c r="I7" s="5" t="s">
        <v>19</v>
      </c>
      <c r="J7" s="4">
        <f t="shared" si="0"/>
        <v>0</v>
      </c>
      <c r="K7" s="4">
        <f t="shared" si="0"/>
        <v>1</v>
      </c>
      <c r="L7" s="4">
        <f t="shared" si="0"/>
        <v>0</v>
      </c>
      <c r="N7" s="5" t="s">
        <v>19</v>
      </c>
      <c r="O7" s="4">
        <v>3</v>
      </c>
      <c r="P7" s="4">
        <v>4</v>
      </c>
      <c r="Q7" s="4">
        <v>6</v>
      </c>
    </row>
    <row r="8" spans="1:17" ht="15" x14ac:dyDescent="0.2">
      <c r="A8">
        <v>6</v>
      </c>
      <c r="B8" s="28" t="s">
        <v>79</v>
      </c>
      <c r="C8" s="3" t="s">
        <v>9</v>
      </c>
      <c r="D8" s="3" t="s">
        <v>11</v>
      </c>
      <c r="I8" s="5" t="s">
        <v>21</v>
      </c>
      <c r="J8" s="4">
        <f t="shared" si="0"/>
        <v>1</v>
      </c>
      <c r="K8" s="4">
        <f t="shared" si="0"/>
        <v>0</v>
      </c>
      <c r="L8" s="4">
        <f t="shared" si="0"/>
        <v>0</v>
      </c>
      <c r="N8" s="5" t="s">
        <v>21</v>
      </c>
      <c r="O8" s="4">
        <v>5</v>
      </c>
      <c r="P8" s="4">
        <v>7</v>
      </c>
      <c r="Q8" s="4">
        <v>10</v>
      </c>
    </row>
    <row r="9" spans="1:17" ht="15" x14ac:dyDescent="0.2">
      <c r="A9">
        <v>7</v>
      </c>
      <c r="B9" s="28" t="s">
        <v>59</v>
      </c>
      <c r="C9" s="3" t="s">
        <v>9</v>
      </c>
      <c r="D9" s="3" t="s">
        <v>11</v>
      </c>
    </row>
    <row r="10" spans="1:17" ht="15" x14ac:dyDescent="0.2">
      <c r="A10" s="28">
        <v>8</v>
      </c>
      <c r="B10" s="28" t="s">
        <v>80</v>
      </c>
      <c r="C10" s="28" t="s">
        <v>19</v>
      </c>
      <c r="D10" s="28" t="s">
        <v>10</v>
      </c>
    </row>
    <row r="11" spans="1:17" x14ac:dyDescent="0.2">
      <c r="A11" s="25">
        <v>9</v>
      </c>
      <c r="B11" s="25" t="s">
        <v>81</v>
      </c>
      <c r="C11" s="25" t="s">
        <v>9</v>
      </c>
      <c r="D11" s="25" t="s">
        <v>11</v>
      </c>
    </row>
    <row r="12" spans="1:17" x14ac:dyDescent="0.2">
      <c r="A12" s="25">
        <v>10</v>
      </c>
      <c r="B12" s="25" t="s">
        <v>82</v>
      </c>
      <c r="C12" s="25" t="s">
        <v>9</v>
      </c>
      <c r="D12" s="25" t="s">
        <v>11</v>
      </c>
    </row>
    <row r="13" spans="1:17" x14ac:dyDescent="0.2">
      <c r="B13" s="20"/>
    </row>
    <row r="14" spans="1:17" x14ac:dyDescent="0.2">
      <c r="B14" s="20"/>
    </row>
    <row r="15" spans="1:17" x14ac:dyDescent="0.2">
      <c r="B15" s="20"/>
    </row>
    <row r="16" spans="1:17" x14ac:dyDescent="0.2">
      <c r="B16" s="20"/>
      <c r="H16" s="16" t="s">
        <v>30</v>
      </c>
      <c r="J16" s="131" t="s">
        <v>31</v>
      </c>
      <c r="K16" s="131"/>
      <c r="L16" s="131"/>
      <c r="M16" s="8" t="s">
        <v>32</v>
      </c>
    </row>
    <row r="17" spans="2:16" x14ac:dyDescent="0.2">
      <c r="B17" s="20"/>
      <c r="H17" s="3">
        <f>SUMPRODUCT(J4:L8,O4:Q8)</f>
        <v>45</v>
      </c>
      <c r="K17" s="4">
        <f>SUM(P20:P33)</f>
        <v>29</v>
      </c>
      <c r="M17" s="3">
        <f>K17*0.01+0.65</f>
        <v>0.94</v>
      </c>
    </row>
    <row r="18" spans="2:16" x14ac:dyDescent="0.2">
      <c r="B18" s="20"/>
    </row>
    <row r="19" spans="2:16" x14ac:dyDescent="0.2">
      <c r="B19" s="20"/>
    </row>
    <row r="20" spans="2:16" x14ac:dyDescent="0.2">
      <c r="B20" s="20"/>
      <c r="G20" s="22" t="s">
        <v>34</v>
      </c>
      <c r="H20" s="21"/>
      <c r="I20" s="21"/>
      <c r="J20" s="21"/>
      <c r="K20" s="21"/>
      <c r="L20" s="21"/>
      <c r="M20" s="21"/>
      <c r="N20" s="21"/>
      <c r="O20" s="23"/>
      <c r="P20" s="3">
        <v>2</v>
      </c>
    </row>
    <row r="21" spans="2:16" x14ac:dyDescent="0.2">
      <c r="B21" s="20"/>
      <c r="G21" s="22" t="s">
        <v>35</v>
      </c>
      <c r="H21" s="21"/>
      <c r="I21" s="21"/>
      <c r="J21" s="21"/>
      <c r="K21" s="21"/>
      <c r="L21" s="21"/>
      <c r="M21" s="21"/>
      <c r="N21" s="21"/>
      <c r="O21" s="23"/>
      <c r="P21" s="3">
        <v>4</v>
      </c>
    </row>
    <row r="22" spans="2:16" x14ac:dyDescent="0.2">
      <c r="B22" s="20"/>
      <c r="G22" s="22" t="s">
        <v>36</v>
      </c>
      <c r="H22" s="21"/>
      <c r="I22" s="21"/>
      <c r="J22" s="21"/>
      <c r="K22" s="21"/>
      <c r="L22" s="21"/>
      <c r="M22" s="21"/>
      <c r="N22" s="21"/>
      <c r="O22" s="23"/>
      <c r="P22" s="3">
        <v>1</v>
      </c>
    </row>
    <row r="23" spans="2:16" x14ac:dyDescent="0.2">
      <c r="B23" s="20"/>
      <c r="G23" s="22" t="s">
        <v>37</v>
      </c>
      <c r="H23" s="21"/>
      <c r="I23" s="21"/>
      <c r="J23" s="21"/>
      <c r="K23" s="21"/>
      <c r="L23" s="21"/>
      <c r="M23" s="21"/>
      <c r="N23" s="21"/>
      <c r="O23" s="23"/>
      <c r="P23" s="3">
        <v>1</v>
      </c>
    </row>
    <row r="24" spans="2:16" x14ac:dyDescent="0.2">
      <c r="B24" s="20"/>
      <c r="G24" s="22" t="s">
        <v>38</v>
      </c>
      <c r="H24" s="21"/>
      <c r="I24" s="21"/>
      <c r="J24" s="21"/>
      <c r="K24" s="21"/>
      <c r="L24" s="21"/>
      <c r="M24" s="21"/>
      <c r="N24" s="21"/>
      <c r="O24" s="23"/>
      <c r="P24" s="3">
        <v>1</v>
      </c>
    </row>
    <row r="25" spans="2:16" x14ac:dyDescent="0.2">
      <c r="G25" s="22" t="s">
        <v>39</v>
      </c>
      <c r="H25" s="21"/>
      <c r="I25" s="21"/>
      <c r="J25" s="21"/>
      <c r="K25" s="21"/>
      <c r="L25" s="21"/>
      <c r="M25" s="21"/>
      <c r="N25" s="21"/>
      <c r="O25" s="23"/>
      <c r="P25" s="3">
        <v>3</v>
      </c>
    </row>
    <row r="26" spans="2:16" x14ac:dyDescent="0.2">
      <c r="G26" s="22" t="s">
        <v>40</v>
      </c>
      <c r="H26" s="21"/>
      <c r="I26" s="21"/>
      <c r="J26" s="21"/>
      <c r="K26" s="21"/>
      <c r="L26" s="21"/>
      <c r="M26" s="21"/>
      <c r="N26" s="21"/>
      <c r="O26" s="23"/>
      <c r="P26" s="3">
        <v>4</v>
      </c>
    </row>
    <row r="27" spans="2:16" x14ac:dyDescent="0.2">
      <c r="G27" s="22" t="s">
        <v>41</v>
      </c>
      <c r="H27" s="21"/>
      <c r="I27" s="21"/>
      <c r="J27" s="21"/>
      <c r="K27" s="21"/>
      <c r="L27" s="21"/>
      <c r="M27" s="21"/>
      <c r="N27" s="21"/>
      <c r="O27" s="23"/>
      <c r="P27" s="3">
        <v>3</v>
      </c>
    </row>
    <row r="28" spans="2:16" x14ac:dyDescent="0.2">
      <c r="G28" s="22" t="s">
        <v>42</v>
      </c>
      <c r="H28" s="21"/>
      <c r="I28" s="21"/>
      <c r="J28" s="21"/>
      <c r="K28" s="21"/>
      <c r="L28" s="21"/>
      <c r="M28" s="21"/>
      <c r="N28" s="21"/>
      <c r="O28" s="23"/>
      <c r="P28" s="3">
        <v>1</v>
      </c>
    </row>
    <row r="29" spans="2:16" x14ac:dyDescent="0.2">
      <c r="G29" s="22" t="s">
        <v>43</v>
      </c>
      <c r="H29" s="21"/>
      <c r="I29" s="21"/>
      <c r="J29" s="21"/>
      <c r="K29" s="21"/>
      <c r="L29" s="21"/>
      <c r="M29" s="21"/>
      <c r="N29" s="21"/>
      <c r="O29" s="23"/>
      <c r="P29" s="3">
        <v>1</v>
      </c>
    </row>
    <row r="30" spans="2:16" x14ac:dyDescent="0.2">
      <c r="B30" s="20"/>
      <c r="G30" s="22" t="s">
        <v>44</v>
      </c>
      <c r="H30" s="21"/>
      <c r="I30" s="21"/>
      <c r="J30" s="21"/>
      <c r="K30" s="21"/>
      <c r="L30" s="21"/>
      <c r="M30" s="21"/>
      <c r="N30" s="21"/>
      <c r="O30" s="23"/>
      <c r="P30" s="3">
        <v>4</v>
      </c>
    </row>
    <row r="31" spans="2:16" x14ac:dyDescent="0.2">
      <c r="B31" s="20"/>
      <c r="G31" s="22" t="s">
        <v>45</v>
      </c>
      <c r="H31" s="21"/>
      <c r="I31" s="21"/>
      <c r="J31" s="21"/>
      <c r="K31" s="21"/>
      <c r="L31" s="21"/>
      <c r="M31" s="21"/>
      <c r="N31" s="21"/>
      <c r="O31" s="23"/>
      <c r="P31" s="3">
        <v>1</v>
      </c>
    </row>
    <row r="32" spans="2:16" x14ac:dyDescent="0.2">
      <c r="G32" s="22" t="s">
        <v>46</v>
      </c>
      <c r="H32" s="21"/>
      <c r="I32" s="21"/>
      <c r="J32" s="21"/>
      <c r="K32" s="21"/>
      <c r="L32" s="21"/>
      <c r="M32" s="21"/>
      <c r="N32" s="21"/>
      <c r="O32" s="23"/>
      <c r="P32" s="3">
        <v>2</v>
      </c>
    </row>
    <row r="33" spans="7:16" x14ac:dyDescent="0.2">
      <c r="G33" s="22" t="s">
        <v>47</v>
      </c>
      <c r="H33" s="21"/>
      <c r="I33" s="21"/>
      <c r="J33" s="21"/>
      <c r="K33" s="21"/>
      <c r="L33" s="21"/>
      <c r="M33" s="21"/>
      <c r="N33" s="21"/>
      <c r="O33" s="23"/>
      <c r="P33" s="3">
        <v>1</v>
      </c>
    </row>
  </sheetData>
  <mergeCells count="6">
    <mergeCell ref="O2:Q2"/>
    <mergeCell ref="J16:L16"/>
    <mergeCell ref="A1:D1"/>
    <mergeCell ref="I2:I3"/>
    <mergeCell ref="J2:L2"/>
    <mergeCell ref="N2:N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8194" r:id="rId6">
          <objectPr defaultSize="0" autoPict="0" r:id="rId7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8194" r:id="rId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Parametros!$D$2:$D$4</xm:f>
          </x14:formula1>
          <xm:sqref>D30:D32 D3:D5 D7:D25</xm:sqref>
        </x14:dataValidation>
        <x14:dataValidation type="list" allowBlank="1" showInputMessage="1" showErrorMessage="1" xr:uid="{00000000-0002-0000-0200-000001000000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15"/>
  <sheetViews>
    <sheetView topLeftCell="B1" workbookViewId="0">
      <selection activeCell="C9" sqref="C9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ht="20.25" x14ac:dyDescent="0.3">
      <c r="A1" s="132" t="s">
        <v>73</v>
      </c>
      <c r="B1" s="132"/>
      <c r="C1" s="132"/>
    </row>
    <row r="2" spans="1:3" ht="12.75" customHeight="1" x14ac:dyDescent="0.2">
      <c r="A2" s="24" t="s">
        <v>1</v>
      </c>
      <c r="B2" s="24" t="s">
        <v>83</v>
      </c>
      <c r="C2" s="24" t="s">
        <v>49</v>
      </c>
    </row>
    <row r="3" spans="1:3" ht="12.75" customHeight="1" x14ac:dyDescent="0.2">
      <c r="A3" s="26">
        <v>1</v>
      </c>
      <c r="B3" s="26" t="s">
        <v>74</v>
      </c>
      <c r="C3" s="26" t="s">
        <v>50</v>
      </c>
    </row>
    <row r="4" spans="1:3" ht="12.75" customHeight="1" x14ac:dyDescent="0.2">
      <c r="A4" s="26">
        <v>2</v>
      </c>
      <c r="B4" s="26" t="s">
        <v>75</v>
      </c>
      <c r="C4" s="26" t="s">
        <v>51</v>
      </c>
    </row>
    <row r="5" spans="1:3" x14ac:dyDescent="0.2">
      <c r="A5" s="26">
        <v>3</v>
      </c>
      <c r="B5" s="26" t="s">
        <v>76</v>
      </c>
      <c r="C5" s="26" t="s">
        <v>52</v>
      </c>
    </row>
    <row r="6" spans="1:3" ht="25.5" x14ac:dyDescent="0.2">
      <c r="A6" s="26">
        <v>4</v>
      </c>
      <c r="B6" s="26" t="s">
        <v>84</v>
      </c>
      <c r="C6" s="26" t="s">
        <v>85</v>
      </c>
    </row>
    <row r="7" spans="1:3" ht="38.25" x14ac:dyDescent="0.2">
      <c r="A7" s="26">
        <v>5</v>
      </c>
      <c r="B7" s="26" t="s">
        <v>78</v>
      </c>
      <c r="C7" s="26" t="s">
        <v>53</v>
      </c>
    </row>
    <row r="8" spans="1:3" ht="25.5" x14ac:dyDescent="0.2">
      <c r="A8" s="26">
        <v>6</v>
      </c>
      <c r="B8" s="26" t="s">
        <v>79</v>
      </c>
      <c r="C8" s="26" t="s">
        <v>54</v>
      </c>
    </row>
    <row r="9" spans="1:3" x14ac:dyDescent="0.2">
      <c r="A9" s="26">
        <v>7</v>
      </c>
      <c r="B9" s="26" t="s">
        <v>59</v>
      </c>
      <c r="C9" s="26" t="s">
        <v>86</v>
      </c>
    </row>
    <row r="10" spans="1:3" x14ac:dyDescent="0.2">
      <c r="A10" s="26">
        <v>8</v>
      </c>
      <c r="B10" s="26" t="s">
        <v>80</v>
      </c>
      <c r="C10" s="26" t="s">
        <v>87</v>
      </c>
    </row>
    <row r="11" spans="1:3" x14ac:dyDescent="0.2">
      <c r="A11" s="26">
        <v>9</v>
      </c>
      <c r="B11" s="26" t="s">
        <v>81</v>
      </c>
      <c r="C11" s="26" t="s">
        <v>88</v>
      </c>
    </row>
    <row r="12" spans="1:3" x14ac:dyDescent="0.2">
      <c r="A12" s="26">
        <v>10</v>
      </c>
      <c r="B12" s="26" t="s">
        <v>82</v>
      </c>
      <c r="C12" s="26" t="s">
        <v>89</v>
      </c>
    </row>
    <row r="13" spans="1:3" x14ac:dyDescent="0.2">
      <c r="A13" s="3"/>
      <c r="B13" s="25"/>
      <c r="C13" s="26"/>
    </row>
    <row r="14" spans="1:3" x14ac:dyDescent="0.2">
      <c r="A14" s="3"/>
      <c r="B14" s="25"/>
      <c r="C14" s="26"/>
    </row>
    <row r="15" spans="1:3" x14ac:dyDescent="0.2">
      <c r="A15" s="3"/>
      <c r="B15" s="25"/>
      <c r="C15" s="26"/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BC7E-69D5-48A4-B9F6-3404059433FF}">
  <sheetPr>
    <tabColor rgb="FFFFFF00"/>
  </sheetPr>
  <dimension ref="A1:Q33"/>
  <sheetViews>
    <sheetView topLeftCell="F1" workbookViewId="0">
      <selection activeCell="P20" sqref="P20:P33"/>
    </sheetView>
  </sheetViews>
  <sheetFormatPr baseColWidth="10" defaultColWidth="9.140625" defaultRowHeight="12.75" x14ac:dyDescent="0.2"/>
  <cols>
    <col min="2" max="2" width="37.85546875" bestFit="1" customWidth="1"/>
    <col min="3" max="3" width="25.85546875" bestFit="1" customWidth="1"/>
    <col min="4" max="4" width="18.85546875" bestFit="1" customWidth="1"/>
    <col min="9" max="9" width="27.28515625" bestFit="1" customWidth="1"/>
    <col min="14" max="14" width="27.28515625" bestFit="1" customWidth="1"/>
  </cols>
  <sheetData>
    <row r="1" spans="1:17" ht="20.25" x14ac:dyDescent="0.3">
      <c r="A1" s="132" t="s">
        <v>90</v>
      </c>
      <c r="B1" s="132"/>
      <c r="C1" s="132"/>
      <c r="D1" s="132"/>
    </row>
    <row r="2" spans="1:17" x14ac:dyDescent="0.2">
      <c r="A2" s="10" t="s">
        <v>1</v>
      </c>
      <c r="B2" s="10" t="s">
        <v>2</v>
      </c>
      <c r="C2" s="10" t="s">
        <v>3</v>
      </c>
      <c r="D2" s="10" t="s">
        <v>4</v>
      </c>
      <c r="I2" s="133" t="s">
        <v>5</v>
      </c>
      <c r="J2" s="130" t="s">
        <v>6</v>
      </c>
      <c r="K2" s="130"/>
      <c r="L2" s="130"/>
      <c r="N2" s="133" t="s">
        <v>5</v>
      </c>
      <c r="O2" s="130" t="s">
        <v>7</v>
      </c>
      <c r="P2" s="130"/>
      <c r="Q2" s="130"/>
    </row>
    <row r="3" spans="1:17" x14ac:dyDescent="0.2">
      <c r="A3" s="3">
        <v>1</v>
      </c>
      <c r="B3" s="25" t="s">
        <v>91</v>
      </c>
      <c r="C3" s="3" t="s">
        <v>9</v>
      </c>
      <c r="D3" s="3" t="s">
        <v>11</v>
      </c>
      <c r="I3" s="133"/>
      <c r="J3" s="2" t="s">
        <v>11</v>
      </c>
      <c r="K3" s="2" t="s">
        <v>10</v>
      </c>
      <c r="L3" s="2" t="s">
        <v>12</v>
      </c>
      <c r="N3" s="133"/>
      <c r="O3" s="2" t="s">
        <v>11</v>
      </c>
      <c r="P3" s="2" t="s">
        <v>10</v>
      </c>
      <c r="Q3" s="2" t="s">
        <v>12</v>
      </c>
    </row>
    <row r="4" spans="1:17" x14ac:dyDescent="0.2">
      <c r="A4" s="3">
        <v>2</v>
      </c>
      <c r="B4" s="25" t="s">
        <v>92</v>
      </c>
      <c r="C4" s="3" t="s">
        <v>9</v>
      </c>
      <c r="D4" s="3" t="s">
        <v>11</v>
      </c>
      <c r="I4" s="5" t="s">
        <v>14</v>
      </c>
      <c r="J4" s="4">
        <f t="shared" ref="J4:L8" si="0">COUNTIFS($C$3:$C$32,$I4,$D$3:$D$32,J$3)</f>
        <v>1</v>
      </c>
      <c r="K4" s="4">
        <f t="shared" si="0"/>
        <v>0</v>
      </c>
      <c r="L4" s="4">
        <f t="shared" si="0"/>
        <v>0</v>
      </c>
      <c r="N4" s="5" t="s">
        <v>14</v>
      </c>
      <c r="O4" s="4">
        <v>3</v>
      </c>
      <c r="P4" s="4">
        <v>4</v>
      </c>
      <c r="Q4" s="4">
        <v>6</v>
      </c>
    </row>
    <row r="5" spans="1:17" x14ac:dyDescent="0.2">
      <c r="A5" s="3">
        <v>3</v>
      </c>
      <c r="B5" s="25" t="s">
        <v>93</v>
      </c>
      <c r="C5" s="3" t="s">
        <v>19</v>
      </c>
      <c r="D5" s="3" t="s">
        <v>10</v>
      </c>
      <c r="I5" s="5" t="s">
        <v>9</v>
      </c>
      <c r="J5" s="4">
        <f t="shared" si="0"/>
        <v>4</v>
      </c>
      <c r="K5" s="4">
        <f t="shared" si="0"/>
        <v>1</v>
      </c>
      <c r="L5" s="4">
        <f t="shared" si="0"/>
        <v>1</v>
      </c>
      <c r="N5" s="5" t="s">
        <v>9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25" t="s">
        <v>94</v>
      </c>
      <c r="C6" s="3" t="s">
        <v>9</v>
      </c>
      <c r="D6" s="3" t="s">
        <v>10</v>
      </c>
      <c r="I6" s="5" t="s">
        <v>17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17</v>
      </c>
      <c r="O6" s="4">
        <v>7</v>
      </c>
      <c r="P6" s="4">
        <v>10</v>
      </c>
      <c r="Q6" s="4">
        <v>15</v>
      </c>
    </row>
    <row r="7" spans="1:17" x14ac:dyDescent="0.2">
      <c r="A7" s="3">
        <v>5</v>
      </c>
      <c r="B7" s="25" t="s">
        <v>95</v>
      </c>
      <c r="C7" s="3" t="s">
        <v>14</v>
      </c>
      <c r="D7" s="3" t="s">
        <v>11</v>
      </c>
      <c r="I7" s="5" t="s">
        <v>19</v>
      </c>
      <c r="J7" s="4">
        <f t="shared" si="0"/>
        <v>0</v>
      </c>
      <c r="K7" s="4">
        <f t="shared" si="0"/>
        <v>2</v>
      </c>
      <c r="L7" s="4">
        <f t="shared" si="0"/>
        <v>1</v>
      </c>
      <c r="N7" s="5" t="s">
        <v>19</v>
      </c>
      <c r="O7" s="4">
        <v>3</v>
      </c>
      <c r="P7" s="4">
        <v>4</v>
      </c>
      <c r="Q7" s="4">
        <v>6</v>
      </c>
    </row>
    <row r="8" spans="1:17" x14ac:dyDescent="0.2">
      <c r="A8" s="3">
        <v>6</v>
      </c>
      <c r="B8" s="25" t="s">
        <v>96</v>
      </c>
      <c r="C8" s="3" t="s">
        <v>9</v>
      </c>
      <c r="D8" s="3" t="s">
        <v>12</v>
      </c>
      <c r="I8" s="5" t="s">
        <v>21</v>
      </c>
      <c r="J8" s="4">
        <f t="shared" si="0"/>
        <v>0</v>
      </c>
      <c r="K8" s="4">
        <f t="shared" si="0"/>
        <v>0</v>
      </c>
      <c r="L8" s="4">
        <f t="shared" si="0"/>
        <v>0</v>
      </c>
      <c r="N8" s="5" t="s">
        <v>21</v>
      </c>
      <c r="O8" s="4">
        <v>5</v>
      </c>
      <c r="P8" s="4">
        <v>7</v>
      </c>
      <c r="Q8" s="4">
        <v>10</v>
      </c>
    </row>
    <row r="9" spans="1:17" x14ac:dyDescent="0.2">
      <c r="A9" s="3">
        <v>7</v>
      </c>
      <c r="B9" s="25" t="s">
        <v>97</v>
      </c>
      <c r="C9" s="3" t="s">
        <v>9</v>
      </c>
      <c r="D9" s="3" t="s">
        <v>11</v>
      </c>
    </row>
    <row r="10" spans="1:17" x14ac:dyDescent="0.2">
      <c r="A10" s="3">
        <v>8</v>
      </c>
      <c r="B10" s="25" t="s">
        <v>98</v>
      </c>
      <c r="C10" s="3" t="s">
        <v>9</v>
      </c>
      <c r="D10" s="3" t="s">
        <v>11</v>
      </c>
    </row>
    <row r="11" spans="1:17" x14ac:dyDescent="0.2">
      <c r="A11" s="3">
        <v>9</v>
      </c>
      <c r="B11" s="25" t="s">
        <v>99</v>
      </c>
      <c r="C11" s="3" t="s">
        <v>19</v>
      </c>
      <c r="D11" s="3" t="s">
        <v>10</v>
      </c>
    </row>
    <row r="12" spans="1:17" x14ac:dyDescent="0.2">
      <c r="A12" s="25">
        <v>10</v>
      </c>
      <c r="B12" s="25" t="s">
        <v>100</v>
      </c>
      <c r="C12" s="3" t="s">
        <v>19</v>
      </c>
      <c r="D12" s="3" t="s">
        <v>12</v>
      </c>
    </row>
    <row r="16" spans="1:17" x14ac:dyDescent="0.2">
      <c r="H16" s="16" t="s">
        <v>30</v>
      </c>
      <c r="J16" s="131" t="s">
        <v>31</v>
      </c>
      <c r="K16" s="131"/>
      <c r="L16" s="131"/>
      <c r="M16" s="8" t="s">
        <v>32</v>
      </c>
    </row>
    <row r="17" spans="7:16" x14ac:dyDescent="0.2">
      <c r="H17" s="3">
        <f>SUMPRODUCT(J4:L8,O4:Q8)</f>
        <v>45</v>
      </c>
      <c r="K17" s="4">
        <f>SUM(P20:P33)</f>
        <v>28</v>
      </c>
      <c r="M17" s="3">
        <f>K17*0.01+0.65</f>
        <v>0.93</v>
      </c>
    </row>
    <row r="20" spans="7:16" x14ac:dyDescent="0.2">
      <c r="G20" s="134" t="s">
        <v>34</v>
      </c>
      <c r="H20" s="135"/>
      <c r="I20" s="135"/>
      <c r="J20" s="135"/>
      <c r="K20" s="135"/>
      <c r="L20" s="135"/>
      <c r="M20" s="135"/>
      <c r="N20" s="135"/>
      <c r="O20" s="136"/>
      <c r="P20" s="3">
        <v>1</v>
      </c>
    </row>
    <row r="21" spans="7:16" x14ac:dyDescent="0.2">
      <c r="G21" s="22" t="s">
        <v>35</v>
      </c>
      <c r="H21" s="21"/>
      <c r="I21" s="21"/>
      <c r="J21" s="21"/>
      <c r="K21" s="21"/>
      <c r="L21" s="21"/>
      <c r="M21" s="21"/>
      <c r="N21" s="21"/>
      <c r="O21" s="23"/>
      <c r="P21" s="3">
        <v>2</v>
      </c>
    </row>
    <row r="22" spans="7:16" x14ac:dyDescent="0.2">
      <c r="G22" s="129" t="s">
        <v>101</v>
      </c>
      <c r="H22" s="21"/>
      <c r="I22" s="21"/>
      <c r="J22" s="21"/>
      <c r="K22" s="21"/>
      <c r="L22" s="21"/>
      <c r="M22" s="21"/>
      <c r="N22" s="21"/>
      <c r="O22" s="23"/>
      <c r="P22" s="3">
        <v>1</v>
      </c>
    </row>
    <row r="23" spans="7:16" x14ac:dyDescent="0.2">
      <c r="G23" s="22" t="s">
        <v>37</v>
      </c>
      <c r="H23" s="21"/>
      <c r="I23" s="21"/>
      <c r="J23" s="21"/>
      <c r="K23" s="21"/>
      <c r="L23" s="21"/>
      <c r="M23" s="21"/>
      <c r="N23" s="21"/>
      <c r="O23" s="23"/>
      <c r="P23" s="3">
        <v>3</v>
      </c>
    </row>
    <row r="24" spans="7:16" x14ac:dyDescent="0.2">
      <c r="G24" s="22" t="s">
        <v>38</v>
      </c>
      <c r="H24" s="21"/>
      <c r="I24" s="21"/>
      <c r="J24" s="21"/>
      <c r="K24" s="21"/>
      <c r="L24" s="21"/>
      <c r="M24" s="21"/>
      <c r="N24" s="21"/>
      <c r="O24" s="23"/>
      <c r="P24" s="3">
        <v>2</v>
      </c>
    </row>
    <row r="25" spans="7:16" x14ac:dyDescent="0.2">
      <c r="G25" s="22" t="s">
        <v>39</v>
      </c>
      <c r="H25" s="21"/>
      <c r="I25" s="21"/>
      <c r="J25" s="21"/>
      <c r="K25" s="21"/>
      <c r="L25" s="21"/>
      <c r="M25" s="21"/>
      <c r="N25" s="21"/>
      <c r="O25" s="23"/>
      <c r="P25" s="3">
        <v>1</v>
      </c>
    </row>
    <row r="26" spans="7:16" x14ac:dyDescent="0.2">
      <c r="G26" s="22" t="s">
        <v>40</v>
      </c>
      <c r="H26" s="21"/>
      <c r="I26" s="21"/>
      <c r="J26" s="21"/>
      <c r="K26" s="21"/>
      <c r="L26" s="21"/>
      <c r="M26" s="21"/>
      <c r="N26" s="21"/>
      <c r="O26" s="23"/>
      <c r="P26" s="3">
        <v>2</v>
      </c>
    </row>
    <row r="27" spans="7:16" x14ac:dyDescent="0.2">
      <c r="G27" s="22" t="s">
        <v>41</v>
      </c>
      <c r="H27" s="21"/>
      <c r="I27" s="21"/>
      <c r="J27" s="21"/>
      <c r="K27" s="21"/>
      <c r="L27" s="21"/>
      <c r="M27" s="21"/>
      <c r="N27" s="21"/>
      <c r="O27" s="23"/>
      <c r="P27" s="3">
        <v>1</v>
      </c>
    </row>
    <row r="28" spans="7:16" x14ac:dyDescent="0.2">
      <c r="G28" s="22" t="s">
        <v>42</v>
      </c>
      <c r="H28" s="21"/>
      <c r="I28" s="21"/>
      <c r="J28" s="21"/>
      <c r="K28" s="21"/>
      <c r="L28" s="21"/>
      <c r="M28" s="21"/>
      <c r="N28" s="21"/>
      <c r="O28" s="23"/>
      <c r="P28" s="3">
        <v>1</v>
      </c>
    </row>
    <row r="29" spans="7:16" x14ac:dyDescent="0.2">
      <c r="G29" s="22" t="s">
        <v>43</v>
      </c>
      <c r="H29" s="21"/>
      <c r="I29" s="21"/>
      <c r="J29" s="21"/>
      <c r="K29" s="21"/>
      <c r="L29" s="21"/>
      <c r="M29" s="21"/>
      <c r="N29" s="21"/>
      <c r="O29" s="23"/>
      <c r="P29" s="3">
        <v>2</v>
      </c>
    </row>
    <row r="30" spans="7:16" x14ac:dyDescent="0.2">
      <c r="G30" s="22" t="s">
        <v>44</v>
      </c>
      <c r="H30" s="21"/>
      <c r="I30" s="21"/>
      <c r="J30" s="21"/>
      <c r="K30" s="21"/>
      <c r="L30" s="21"/>
      <c r="M30" s="21"/>
      <c r="N30" s="21"/>
      <c r="O30" s="23"/>
      <c r="P30" s="3">
        <v>2</v>
      </c>
    </row>
    <row r="31" spans="7:16" x14ac:dyDescent="0.2">
      <c r="G31" s="22" t="s">
        <v>45</v>
      </c>
      <c r="H31" s="21"/>
      <c r="I31" s="21"/>
      <c r="J31" s="21"/>
      <c r="K31" s="21"/>
      <c r="L31" s="21"/>
      <c r="M31" s="21"/>
      <c r="N31" s="21"/>
      <c r="O31" s="23"/>
      <c r="P31" s="3">
        <v>3</v>
      </c>
    </row>
    <row r="32" spans="7:16" x14ac:dyDescent="0.2">
      <c r="G32" s="22" t="s">
        <v>46</v>
      </c>
      <c r="H32" s="21"/>
      <c r="I32" s="21"/>
      <c r="J32" s="21"/>
      <c r="K32" s="21"/>
      <c r="L32" s="21"/>
      <c r="M32" s="21"/>
      <c r="N32" s="21"/>
      <c r="O32" s="23"/>
      <c r="P32" s="3">
        <v>3</v>
      </c>
    </row>
    <row r="33" spans="7:16" x14ac:dyDescent="0.2">
      <c r="G33" s="22" t="s">
        <v>47</v>
      </c>
      <c r="H33" s="21"/>
      <c r="I33" s="21"/>
      <c r="J33" s="21"/>
      <c r="K33" s="21"/>
      <c r="L33" s="21"/>
      <c r="M33" s="21"/>
      <c r="N33" s="21"/>
      <c r="O33" s="23"/>
      <c r="P33" s="3">
        <v>4</v>
      </c>
    </row>
  </sheetData>
  <mergeCells count="7">
    <mergeCell ref="G20:O20"/>
    <mergeCell ref="O2:Q2"/>
    <mergeCell ref="J16:L16"/>
    <mergeCell ref="A1:D1"/>
    <mergeCell ref="I2:I3"/>
    <mergeCell ref="J2:L2"/>
    <mergeCell ref="N2:N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3CB305-E05D-4A47-A2DF-E7E42E3BFE2E}">
          <x14:formula1>
            <xm:f>Parametros!$A$2:$A$6</xm:f>
          </x14:formula1>
          <xm:sqref>C3:C12</xm:sqref>
        </x14:dataValidation>
        <x14:dataValidation type="list" allowBlank="1" showInputMessage="1" showErrorMessage="1" xr:uid="{26E51D6B-42CE-41F0-B629-FF98EFF2BDB7}">
          <x14:formula1>
            <xm:f>Parametros!$D$2:$D$4</xm:f>
          </x14:formula1>
          <xm:sqref>D3:D12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2E1D-D651-4BFD-B636-952FF10FA14C}">
  <sheetPr>
    <tabColor rgb="FFFFFF00"/>
  </sheetPr>
  <dimension ref="A1:C12"/>
  <sheetViews>
    <sheetView workbookViewId="0">
      <selection activeCell="C12" sqref="C12"/>
    </sheetView>
  </sheetViews>
  <sheetFormatPr baseColWidth="10" defaultColWidth="9.140625" defaultRowHeight="12.75" x14ac:dyDescent="0.2"/>
  <cols>
    <col min="1" max="1" width="3.140625" bestFit="1" customWidth="1"/>
    <col min="2" max="2" width="37.85546875" bestFit="1" customWidth="1"/>
    <col min="3" max="3" width="92.5703125" customWidth="1"/>
  </cols>
  <sheetData>
    <row r="1" spans="1:3" ht="20.25" x14ac:dyDescent="0.3">
      <c r="A1" s="132" t="s">
        <v>90</v>
      </c>
      <c r="B1" s="132"/>
      <c r="C1" s="132"/>
    </row>
    <row r="2" spans="1:3" x14ac:dyDescent="0.2">
      <c r="A2" s="24" t="s">
        <v>1</v>
      </c>
      <c r="B2" s="24" t="s">
        <v>48</v>
      </c>
      <c r="C2" s="24" t="s">
        <v>49</v>
      </c>
    </row>
    <row r="3" spans="1:3" x14ac:dyDescent="0.2">
      <c r="A3" s="3">
        <v>1</v>
      </c>
      <c r="B3" s="25" t="s">
        <v>91</v>
      </c>
      <c r="C3" s="27" t="s">
        <v>102</v>
      </c>
    </row>
    <row r="4" spans="1:3" x14ac:dyDescent="0.2">
      <c r="A4" s="3">
        <v>2</v>
      </c>
      <c r="B4" s="25" t="s">
        <v>92</v>
      </c>
      <c r="C4" s="26" t="s">
        <v>103</v>
      </c>
    </row>
    <row r="5" spans="1:3" x14ac:dyDescent="0.2">
      <c r="A5" s="3">
        <v>3</v>
      </c>
      <c r="B5" s="25" t="s">
        <v>93</v>
      </c>
      <c r="C5" s="27" t="s">
        <v>104</v>
      </c>
    </row>
    <row r="6" spans="1:3" ht="25.5" x14ac:dyDescent="0.2">
      <c r="A6" s="3">
        <v>4</v>
      </c>
      <c r="B6" s="25" t="s">
        <v>94</v>
      </c>
      <c r="C6" s="26" t="s">
        <v>105</v>
      </c>
    </row>
    <row r="7" spans="1:3" x14ac:dyDescent="0.2">
      <c r="A7" s="3">
        <v>5</v>
      </c>
      <c r="B7" s="25" t="s">
        <v>95</v>
      </c>
      <c r="C7" s="26" t="s">
        <v>106</v>
      </c>
    </row>
    <row r="8" spans="1:3" ht="25.5" x14ac:dyDescent="0.2">
      <c r="A8" s="3">
        <v>6</v>
      </c>
      <c r="B8" s="25" t="s">
        <v>96</v>
      </c>
      <c r="C8" s="26" t="s">
        <v>107</v>
      </c>
    </row>
    <row r="9" spans="1:3" ht="25.5" x14ac:dyDescent="0.2">
      <c r="A9" s="3">
        <v>7</v>
      </c>
      <c r="B9" s="25" t="s">
        <v>97</v>
      </c>
      <c r="C9" s="26" t="s">
        <v>108</v>
      </c>
    </row>
    <row r="10" spans="1:3" ht="25.5" x14ac:dyDescent="0.2">
      <c r="A10" s="3">
        <v>8</v>
      </c>
      <c r="B10" s="25" t="s">
        <v>98</v>
      </c>
      <c r="C10" s="26" t="s">
        <v>109</v>
      </c>
    </row>
    <row r="11" spans="1:3" ht="25.5" x14ac:dyDescent="0.2">
      <c r="A11" s="3">
        <v>9</v>
      </c>
      <c r="B11" s="25" t="s">
        <v>99</v>
      </c>
      <c r="C11" s="26" t="s">
        <v>110</v>
      </c>
    </row>
    <row r="12" spans="1:3" ht="25.5" x14ac:dyDescent="0.2">
      <c r="A12" s="3">
        <v>10</v>
      </c>
      <c r="B12" s="25" t="s">
        <v>100</v>
      </c>
      <c r="C12" s="26" t="s">
        <v>111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463C-321E-4C4C-9237-9C98838314CE}">
  <sheetPr>
    <tabColor rgb="FF92D050"/>
  </sheetPr>
  <dimension ref="A1:Q33"/>
  <sheetViews>
    <sheetView workbookViewId="0">
      <selection activeCell="M17" sqref="M17"/>
    </sheetView>
  </sheetViews>
  <sheetFormatPr baseColWidth="10" defaultColWidth="9.140625" defaultRowHeight="12.75" x14ac:dyDescent="0.2"/>
  <cols>
    <col min="2" max="2" width="37.85546875" bestFit="1" customWidth="1"/>
    <col min="3" max="3" width="25.85546875" bestFit="1" customWidth="1"/>
    <col min="4" max="4" width="18.85546875" bestFit="1" customWidth="1"/>
    <col min="9" max="9" width="27.28515625" bestFit="1" customWidth="1"/>
    <col min="14" max="14" width="27.28515625" bestFit="1" customWidth="1"/>
  </cols>
  <sheetData>
    <row r="1" spans="1:17" ht="20.25" x14ac:dyDescent="0.3">
      <c r="A1" s="132" t="s">
        <v>112</v>
      </c>
      <c r="B1" s="132"/>
      <c r="C1" s="132"/>
      <c r="D1" s="132"/>
    </row>
    <row r="2" spans="1:17" x14ac:dyDescent="0.2">
      <c r="A2" s="10" t="s">
        <v>1</v>
      </c>
      <c r="B2" s="10" t="s">
        <v>2</v>
      </c>
      <c r="C2" s="10" t="s">
        <v>3</v>
      </c>
      <c r="D2" s="10" t="s">
        <v>4</v>
      </c>
      <c r="I2" s="133" t="s">
        <v>5</v>
      </c>
      <c r="J2" s="130" t="s">
        <v>6</v>
      </c>
      <c r="K2" s="130"/>
      <c r="L2" s="130"/>
      <c r="N2" s="133" t="s">
        <v>5</v>
      </c>
      <c r="O2" s="130" t="s">
        <v>7</v>
      </c>
      <c r="P2" s="130"/>
      <c r="Q2" s="130"/>
    </row>
    <row r="3" spans="1:17" x14ac:dyDescent="0.2">
      <c r="A3" s="3">
        <v>1</v>
      </c>
      <c r="B3" s="25" t="s">
        <v>113</v>
      </c>
      <c r="C3" s="3" t="s">
        <v>21</v>
      </c>
      <c r="D3" s="3" t="s">
        <v>10</v>
      </c>
      <c r="I3" s="133"/>
      <c r="J3" s="2" t="s">
        <v>11</v>
      </c>
      <c r="K3" s="2" t="s">
        <v>10</v>
      </c>
      <c r="L3" s="2" t="s">
        <v>12</v>
      </c>
      <c r="N3" s="133"/>
      <c r="O3" s="2" t="s">
        <v>11</v>
      </c>
      <c r="P3" s="2" t="s">
        <v>10</v>
      </c>
      <c r="Q3" s="2" t="s">
        <v>12</v>
      </c>
    </row>
    <row r="4" spans="1:17" x14ac:dyDescent="0.2">
      <c r="A4" s="3">
        <v>2</v>
      </c>
      <c r="B4" s="25" t="s">
        <v>114</v>
      </c>
      <c r="C4" s="3" t="s">
        <v>17</v>
      </c>
      <c r="D4" s="3" t="s">
        <v>11</v>
      </c>
      <c r="I4" s="5" t="s">
        <v>14</v>
      </c>
      <c r="J4" s="4">
        <f t="shared" ref="J4:L8" si="0">COUNTIFS($C$3:$C$32,$I4,$D$3:$D$32,J$3)</f>
        <v>0</v>
      </c>
      <c r="K4" s="4">
        <f t="shared" si="0"/>
        <v>1</v>
      </c>
      <c r="L4" s="4">
        <f t="shared" si="0"/>
        <v>0</v>
      </c>
      <c r="N4" s="5" t="s">
        <v>14</v>
      </c>
      <c r="O4" s="4">
        <v>3</v>
      </c>
      <c r="P4" s="4">
        <v>4</v>
      </c>
      <c r="Q4" s="4">
        <v>6</v>
      </c>
    </row>
    <row r="5" spans="1:17" x14ac:dyDescent="0.2">
      <c r="A5" s="3">
        <v>3</v>
      </c>
      <c r="B5" s="25" t="s">
        <v>115</v>
      </c>
      <c r="C5" s="3" t="s">
        <v>21</v>
      </c>
      <c r="D5" s="3" t="s">
        <v>10</v>
      </c>
      <c r="I5" s="5" t="s">
        <v>9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9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25" t="s">
        <v>116</v>
      </c>
      <c r="C6" s="3" t="s">
        <v>21</v>
      </c>
      <c r="D6" s="3" t="s">
        <v>12</v>
      </c>
      <c r="I6" s="5" t="s">
        <v>17</v>
      </c>
      <c r="J6" s="4">
        <f t="shared" si="0"/>
        <v>1</v>
      </c>
      <c r="K6" s="4">
        <f t="shared" si="0"/>
        <v>0</v>
      </c>
      <c r="L6" s="4">
        <f t="shared" si="0"/>
        <v>0</v>
      </c>
      <c r="N6" s="5" t="s">
        <v>17</v>
      </c>
      <c r="O6" s="4">
        <v>7</v>
      </c>
      <c r="P6" s="4">
        <v>10</v>
      </c>
      <c r="Q6" s="4">
        <v>15</v>
      </c>
    </row>
    <row r="7" spans="1:17" x14ac:dyDescent="0.2">
      <c r="A7" s="3">
        <v>5</v>
      </c>
      <c r="B7" s="25" t="s">
        <v>117</v>
      </c>
      <c r="C7" s="3" t="s">
        <v>14</v>
      </c>
      <c r="D7" s="3" t="s">
        <v>10</v>
      </c>
      <c r="I7" s="5" t="s">
        <v>19</v>
      </c>
      <c r="J7" s="4">
        <f t="shared" si="0"/>
        <v>0</v>
      </c>
      <c r="K7" s="4">
        <f t="shared" si="0"/>
        <v>0</v>
      </c>
      <c r="L7" s="4">
        <f t="shared" si="0"/>
        <v>0</v>
      </c>
      <c r="N7" s="5" t="s">
        <v>19</v>
      </c>
      <c r="O7" s="4">
        <v>3</v>
      </c>
      <c r="P7" s="4">
        <v>4</v>
      </c>
      <c r="Q7" s="4">
        <v>6</v>
      </c>
    </row>
    <row r="8" spans="1:17" x14ac:dyDescent="0.2">
      <c r="I8" s="5" t="s">
        <v>21</v>
      </c>
      <c r="J8" s="4">
        <f t="shared" si="0"/>
        <v>0</v>
      </c>
      <c r="K8" s="4">
        <f t="shared" si="0"/>
        <v>2</v>
      </c>
      <c r="L8" s="4">
        <f t="shared" si="0"/>
        <v>1</v>
      </c>
      <c r="N8" s="5" t="s">
        <v>21</v>
      </c>
      <c r="O8" s="4">
        <v>5</v>
      </c>
      <c r="P8" s="4">
        <v>7</v>
      </c>
      <c r="Q8" s="4">
        <v>10</v>
      </c>
    </row>
    <row r="9" spans="1:17" x14ac:dyDescent="0.2">
      <c r="D9" s="20"/>
    </row>
    <row r="16" spans="1:17" x14ac:dyDescent="0.2">
      <c r="H16" s="16" t="s">
        <v>30</v>
      </c>
      <c r="J16" s="131" t="s">
        <v>31</v>
      </c>
      <c r="K16" s="131"/>
      <c r="L16" s="131"/>
      <c r="M16" s="8" t="s">
        <v>32</v>
      </c>
    </row>
    <row r="17" spans="7:16" x14ac:dyDescent="0.2">
      <c r="H17" s="3">
        <f>SUMPRODUCT(J4:L8,O4:Q8)</f>
        <v>35</v>
      </c>
      <c r="K17" s="4">
        <f>SUM(P20:P33)</f>
        <v>35</v>
      </c>
      <c r="M17" s="3">
        <f>K17*0.01+0.65</f>
        <v>1</v>
      </c>
    </row>
    <row r="20" spans="7:16" x14ac:dyDescent="0.2">
      <c r="G20" s="22" t="s">
        <v>34</v>
      </c>
      <c r="H20" s="21"/>
      <c r="I20" s="21"/>
      <c r="J20" s="21"/>
      <c r="K20" s="21"/>
      <c r="L20" s="21"/>
      <c r="M20" s="21"/>
      <c r="N20" s="21"/>
      <c r="O20" s="23"/>
      <c r="P20" s="3">
        <v>3</v>
      </c>
    </row>
    <row r="21" spans="7:16" x14ac:dyDescent="0.2">
      <c r="G21" s="22" t="s">
        <v>35</v>
      </c>
      <c r="H21" s="21"/>
      <c r="I21" s="21"/>
      <c r="J21" s="21"/>
      <c r="K21" s="21"/>
      <c r="L21" s="21"/>
      <c r="M21" s="21"/>
      <c r="N21" s="21"/>
      <c r="O21" s="23"/>
      <c r="P21" s="3">
        <v>4</v>
      </c>
    </row>
    <row r="22" spans="7:16" x14ac:dyDescent="0.2">
      <c r="G22" s="22" t="s">
        <v>36</v>
      </c>
      <c r="H22" s="21"/>
      <c r="I22" s="21"/>
      <c r="J22" s="21"/>
      <c r="K22" s="21"/>
      <c r="L22" s="21"/>
      <c r="M22" s="21"/>
      <c r="N22" s="21"/>
      <c r="O22" s="23"/>
      <c r="P22" s="3">
        <v>4</v>
      </c>
    </row>
    <row r="23" spans="7:16" x14ac:dyDescent="0.2">
      <c r="G23" s="22" t="s">
        <v>37</v>
      </c>
      <c r="H23" s="21"/>
      <c r="I23" s="21"/>
      <c r="J23" s="21"/>
      <c r="K23" s="21"/>
      <c r="L23" s="21"/>
      <c r="M23" s="21"/>
      <c r="N23" s="21"/>
      <c r="O23" s="23"/>
      <c r="P23" s="3">
        <v>3</v>
      </c>
    </row>
    <row r="24" spans="7:16" x14ac:dyDescent="0.2">
      <c r="G24" s="22" t="s">
        <v>38</v>
      </c>
      <c r="H24" s="21"/>
      <c r="I24" s="21"/>
      <c r="J24" s="21"/>
      <c r="K24" s="21"/>
      <c r="L24" s="21"/>
      <c r="M24" s="21"/>
      <c r="N24" s="21"/>
      <c r="O24" s="23"/>
      <c r="P24" s="3">
        <v>3</v>
      </c>
    </row>
    <row r="25" spans="7:16" x14ac:dyDescent="0.2">
      <c r="G25" s="39" t="s">
        <v>118</v>
      </c>
      <c r="H25" s="21"/>
      <c r="I25" s="21"/>
      <c r="J25" s="21"/>
      <c r="K25" s="21"/>
      <c r="L25" s="21"/>
      <c r="M25" s="21"/>
      <c r="N25" s="21"/>
      <c r="O25" s="23"/>
      <c r="P25" s="3">
        <v>1</v>
      </c>
    </row>
    <row r="26" spans="7:16" x14ac:dyDescent="0.2">
      <c r="G26" s="22" t="s">
        <v>40</v>
      </c>
      <c r="H26" s="21"/>
      <c r="I26" s="21"/>
      <c r="J26" s="21"/>
      <c r="K26" s="21"/>
      <c r="L26" s="21"/>
      <c r="M26" s="21"/>
      <c r="N26" s="21"/>
      <c r="O26" s="23"/>
      <c r="P26" s="3">
        <v>2</v>
      </c>
    </row>
    <row r="27" spans="7:16" x14ac:dyDescent="0.2">
      <c r="G27" s="22" t="s">
        <v>41</v>
      </c>
      <c r="H27" s="21"/>
      <c r="I27" s="21"/>
      <c r="J27" s="21"/>
      <c r="K27" s="21"/>
      <c r="L27" s="21"/>
      <c r="M27" s="21"/>
      <c r="N27" s="21"/>
      <c r="O27" s="23"/>
      <c r="P27" s="3">
        <v>2</v>
      </c>
    </row>
    <row r="28" spans="7:16" x14ac:dyDescent="0.2">
      <c r="G28" s="22" t="s">
        <v>42</v>
      </c>
      <c r="H28" s="21"/>
      <c r="I28" s="21"/>
      <c r="J28" s="21"/>
      <c r="K28" s="21"/>
      <c r="L28" s="21"/>
      <c r="M28" s="21"/>
      <c r="N28" s="21"/>
      <c r="O28" s="23"/>
      <c r="P28" s="3">
        <v>3</v>
      </c>
    </row>
    <row r="29" spans="7:16" x14ac:dyDescent="0.2">
      <c r="G29" s="22" t="s">
        <v>43</v>
      </c>
      <c r="H29" s="21"/>
      <c r="I29" s="21"/>
      <c r="J29" s="21"/>
      <c r="K29" s="21"/>
      <c r="L29" s="21"/>
      <c r="M29" s="21"/>
      <c r="N29" s="21"/>
      <c r="O29" s="23"/>
      <c r="P29" s="3">
        <v>2</v>
      </c>
    </row>
    <row r="30" spans="7:16" x14ac:dyDescent="0.2">
      <c r="G30" s="22" t="s">
        <v>44</v>
      </c>
      <c r="H30" s="21"/>
      <c r="I30" s="21"/>
      <c r="J30" s="21"/>
      <c r="K30" s="21"/>
      <c r="L30" s="21"/>
      <c r="M30" s="21"/>
      <c r="N30" s="21"/>
      <c r="O30" s="23"/>
      <c r="P30" s="3">
        <v>3</v>
      </c>
    </row>
    <row r="31" spans="7:16" x14ac:dyDescent="0.2">
      <c r="G31" s="22" t="s">
        <v>45</v>
      </c>
      <c r="H31" s="21"/>
      <c r="I31" s="21"/>
      <c r="J31" s="21"/>
      <c r="K31" s="21"/>
      <c r="L31" s="21"/>
      <c r="M31" s="21"/>
      <c r="N31" s="21"/>
      <c r="O31" s="23"/>
      <c r="P31" s="3">
        <v>2</v>
      </c>
    </row>
    <row r="32" spans="7:16" x14ac:dyDescent="0.2">
      <c r="G32" s="22" t="s">
        <v>46</v>
      </c>
      <c r="H32" s="21"/>
      <c r="I32" s="21"/>
      <c r="J32" s="21"/>
      <c r="K32" s="21"/>
      <c r="L32" s="21"/>
      <c r="M32" s="21"/>
      <c r="N32" s="21"/>
      <c r="O32" s="23"/>
      <c r="P32" s="3">
        <v>2</v>
      </c>
    </row>
    <row r="33" spans="7:16" x14ac:dyDescent="0.2">
      <c r="G33" s="22" t="s">
        <v>47</v>
      </c>
      <c r="H33" s="21"/>
      <c r="I33" s="21"/>
      <c r="J33" s="21"/>
      <c r="K33" s="21"/>
      <c r="L33" s="21"/>
      <c r="M33" s="21"/>
      <c r="N33" s="21"/>
      <c r="O33" s="23"/>
      <c r="P33" s="3">
        <v>1</v>
      </c>
    </row>
  </sheetData>
  <mergeCells count="6">
    <mergeCell ref="O2:Q2"/>
    <mergeCell ref="J16:L16"/>
    <mergeCell ref="A1:D1"/>
    <mergeCell ref="I2:I3"/>
    <mergeCell ref="J2:L2"/>
    <mergeCell ref="N2:N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A3F55B-E17A-4A1F-9386-1CF114FA7A34}">
          <x14:formula1>
            <xm:f>Parametros!$D$2:$D$4</xm:f>
          </x14:formula1>
          <xm:sqref>D3:D7</xm:sqref>
        </x14:dataValidation>
        <x14:dataValidation type="list" allowBlank="1" showInputMessage="1" showErrorMessage="1" xr:uid="{FC87E1D0-60C7-485C-8C82-E27A8E29DA93}">
          <x14:formula1>
            <xm:f>Parametros!$A$2:$A$6</xm:f>
          </x14:formula1>
          <xm:sqref>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5426e2-0f14-43b8-86bb-aece17810ea6">
      <Terms xmlns="http://schemas.microsoft.com/office/infopath/2007/PartnerControls"/>
    </lcf76f155ced4ddcb4097134ff3c332f>
    <TaxCatchAll xmlns="4d6f739f-0c4a-4009-b70a-e57ccd87c7d3" xsi:nil="true"/>
  </documentManagement>
</p:properties>
</file>

<file path=customXml/itemProps1.xml><?xml version="1.0" encoding="utf-8"?>
<ds:datastoreItem xmlns:ds="http://schemas.openxmlformats.org/officeDocument/2006/customXml" ds:itemID="{E2F15357-89CD-40C2-BDCB-AD511B2F0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426e2-0f14-43b8-86bb-aece17810ea6"/>
    <ds:schemaRef ds:uri="4d6f739f-0c4a-4009-b70a-e57ccd87c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7E6A9A-452E-40E6-80BB-01D6B6AB7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50BA91-BC1F-475B-A6CB-A6218082CC7B}">
  <ds:schemaRefs>
    <ds:schemaRef ds:uri="http://schemas.microsoft.com/office/2006/metadata/properties"/>
    <ds:schemaRef ds:uri="http://schemas.microsoft.com/office/infopath/2007/PartnerControls"/>
    <ds:schemaRef ds:uri="e75426e2-0f14-43b8-86bb-aece17810ea6"/>
    <ds:schemaRef ds:uri="4d6f739f-0c4a-4009-b70a-e57ccd87c7d3"/>
  </ds:schemaRefs>
</ds:datastoreItem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PtoFuncionM1</vt:lpstr>
      <vt:lpstr>DescripcionM1</vt:lpstr>
      <vt:lpstr>PtoFuncionM2</vt:lpstr>
      <vt:lpstr>DescripcionM2</vt:lpstr>
      <vt:lpstr>PtoFuncionM3</vt:lpstr>
      <vt:lpstr>DescripcionM3</vt:lpstr>
      <vt:lpstr>PtoFuncionM4</vt:lpstr>
      <vt:lpstr>DescripcionM4</vt:lpstr>
      <vt:lpstr>PtoFuncionM5</vt:lpstr>
      <vt:lpstr>DescripcionM5</vt:lpstr>
      <vt:lpstr>PtoFuncionM6</vt:lpstr>
      <vt:lpstr>DescripcionM6</vt:lpstr>
      <vt:lpstr>PtoFuncionM7</vt:lpstr>
      <vt:lpstr>DescripcionM7</vt:lpstr>
      <vt:lpstr>Estimar</vt:lpstr>
      <vt:lpstr>Parametros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Mercurio Verde Hopson</cp:lastModifiedBy>
  <cp:revision/>
  <dcterms:created xsi:type="dcterms:W3CDTF">1996-11-27T10:00:04Z</dcterms:created>
  <dcterms:modified xsi:type="dcterms:W3CDTF">2024-04-22T15:51:31Z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  <property fmtid="{D5CDD505-2E9C-101B-9397-08002B2CF9AE}" pid="3" name="MediaServiceImageTags">
    <vt:lpwstr/>
  </property>
</Properties>
</file>