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556" documentId="11_7F491BE3B83D11DB651C60641276BE01126A4EAA" xr6:coauthVersionLast="47" xr6:coauthVersionMax="47" xr10:uidLastSave="{AAD36D60-7FCB-47B8-A865-903634161B5D}"/>
  <workbookProtection workbookAlgorithmName="SHA-512" workbookHashValue="iquz+tTTGof0tBGN4SkHYWOP1VM2lXMt1Z4aPCuem1B1EGkbpeadasGMau4vw/PKjXV4FWQJqv19aLmCAwoA2A==" workbookSaltValue="hI9XeU19/0p3oUpME/iDbA==" workbookSpinCount="100000" lockStructure="1"/>
  <bookViews>
    <workbookView xWindow="-105" yWindow="0" windowWidth="14610" windowHeight="15585" xr2:uid="{00000000-000D-0000-FFFF-FFFF00000000}"/>
  </bookViews>
  <sheets>
    <sheet name="Risk Register" sheetId="1" r:id="rId1"/>
    <sheet name="Matrix" sheetId="2" r:id="rId2"/>
    <sheet name="Listas" sheetId="3" r:id="rId3"/>
  </sheets>
  <definedNames>
    <definedName name="Estrategias">Listas!$A$2:$A$5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F6" i="1"/>
  <c r="F7" i="1"/>
  <c r="F8" i="1"/>
  <c r="F9" i="1"/>
  <c r="F10" i="1"/>
  <c r="F11" i="1"/>
  <c r="F12" i="1"/>
  <c r="F13" i="1"/>
  <c r="F14" i="1"/>
  <c r="F15" i="1"/>
  <c r="F17" i="1"/>
  <c r="F18" i="1"/>
  <c r="F19" i="1"/>
  <c r="F20" i="1"/>
  <c r="F21" i="1"/>
  <c r="P21" i="1" s="1"/>
  <c r="F22" i="1"/>
  <c r="P22" i="1" s="1"/>
  <c r="F23" i="1"/>
  <c r="P23" i="1" s="1"/>
  <c r="F24" i="1"/>
  <c r="P24" i="1" s="1"/>
  <c r="F25" i="1"/>
  <c r="P25" i="1" s="1"/>
  <c r="F26" i="1"/>
  <c r="P26" i="1" s="1"/>
  <c r="F3" i="1"/>
  <c r="P18" i="1" l="1"/>
  <c r="P17" i="1"/>
  <c r="P19" i="1"/>
  <c r="P20" i="1"/>
  <c r="P14" i="1"/>
  <c r="P15" i="1"/>
  <c r="P13" i="1"/>
  <c r="P12" i="1"/>
  <c r="P11" i="1"/>
  <c r="P10" i="1"/>
  <c r="P9" i="1"/>
  <c r="P8" i="1"/>
  <c r="P7" i="1"/>
  <c r="P6" i="1"/>
  <c r="P5" i="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<sst xmlns="http://schemas.openxmlformats.org/spreadsheetml/2006/main" count="203" uniqueCount="92">
  <si>
    <t>ID</t>
  </si>
  <si>
    <t>Nombre del Riesdo</t>
  </si>
  <si>
    <t>Breve Descripción</t>
  </si>
  <si>
    <t>Categoría</t>
  </si>
  <si>
    <t>Probabilidad</t>
  </si>
  <si>
    <t>Val.</t>
  </si>
  <si>
    <t>Impacto</t>
  </si>
  <si>
    <t>Respuesta al Riesgo</t>
  </si>
  <si>
    <t>Estrategia</t>
  </si>
  <si>
    <t>Presup.</t>
  </si>
  <si>
    <t>Val</t>
  </si>
  <si>
    <t>Planific.</t>
  </si>
  <si>
    <t>Alcance</t>
  </si>
  <si>
    <t>Calidad</t>
  </si>
  <si>
    <t>Priorización</t>
  </si>
  <si>
    <t>Baja</t>
  </si>
  <si>
    <t>Bajo</t>
  </si>
  <si>
    <t>Medio</t>
  </si>
  <si>
    <t>Mitigar el riesgo</t>
  </si>
  <si>
    <t>CALIDAD</t>
  </si>
  <si>
    <t>Media</t>
  </si>
  <si>
    <t>Alto</t>
  </si>
  <si>
    <t>Crítico</t>
  </si>
  <si>
    <t>Transferir el riesgo</t>
  </si>
  <si>
    <t>Alta</t>
  </si>
  <si>
    <t>Límite de usuarios alcanzado</t>
  </si>
  <si>
    <t>PRESTACIONES Y FIABILIDAD</t>
  </si>
  <si>
    <t>Asumir el riesgo</t>
  </si>
  <si>
    <t>Eliminar el riesgo</t>
  </si>
  <si>
    <t>Retraso en la entrega del Hardware</t>
  </si>
  <si>
    <t>El suministro de hardware podría retrasarse debido a problemas en la fabricación, envío o aduanas, lo que podría afectar el cronograma del proyecto.</t>
  </si>
  <si>
    <t>SUBCONTRATISTAS Y PROVEEDORES</t>
  </si>
  <si>
    <t>Inapreciable</t>
  </si>
  <si>
    <t>Establecer acuerdos claros con los proveedores sobre plazos de entrega y penalizaciones por retrasos sobre la fecha acordada.</t>
  </si>
  <si>
    <t>Perdida de datos</t>
  </si>
  <si>
    <t>Pérdida de datos debido a fallos en la implementación o actualización del sistema, y su no posible recuperación debido a falta de copias de seguridad</t>
  </si>
  <si>
    <t>Realizar copias de seguridad regularmente para así si se llegan a perder datos poder recuperar al menos una gran parte de ellos.</t>
  </si>
  <si>
    <t>TECNOLOGÍA/RECURSOS</t>
  </si>
  <si>
    <t>Muy Alta</t>
  </si>
  <si>
    <t>&gt;=</t>
  </si>
  <si>
    <t>&lt;</t>
  </si>
  <si>
    <t>Verde</t>
  </si>
  <si>
    <t>Amarillo</t>
  </si>
  <si>
    <t>Rojo</t>
  </si>
  <si>
    <t>Muy Baja</t>
  </si>
  <si>
    <t>Rangos de color</t>
  </si>
  <si>
    <t>Estrategias</t>
  </si>
  <si>
    <t>Inconsistencia en los datos en tiempo real</t>
  </si>
  <si>
    <t>El uso de datos en tiempo real como los datos de ubicaciones de los vehiculos de emergencia puede generar problemas de inconsistencia, el consumo de estos datos en tiempo real puede mostrar datos desactualizados o erroneos</t>
  </si>
  <si>
    <t>Se utilizarán tecnologías ampliamente probadas en el consumo de datos en tiempo real, que permitan la rápida escritura y lectura de los mismos. Como añadido, se realizarán pruebas de rendimiento de los datos en tiempo real.</t>
  </si>
  <si>
    <t>TECNOLOGÍA</t>
  </si>
  <si>
    <t>Incompatibilidades de la aplicación con nuevas versiones de Android</t>
  </si>
  <si>
    <t>El desarrollo de la aplicación para una versión concreta de Android puede suponer una vulnerabilidad. El versionado del sistema operativo Android conlleva una serie de incompatibilidades que pueden inutilizar implementaciones ya hechas, alargando los tiempos de desarrollo</t>
  </si>
  <si>
    <t>Se buscará una versión de Android estable, que no presente muchas vulnerabildades y que sea compatible con varias versiones más.</t>
  </si>
  <si>
    <t>La aplicación IOS no pasa los criterios de calidad que ha de pasar para poder aparecer en la AppStore</t>
  </si>
  <si>
    <t>La publicación de aplicaciones en la AppStore va ligado a un proceso de verificación por parte de Apple. Este proceso puede conllevar retrasos en el desarrollo al tener que reprogramar determinadas partes de la aplicación para cumplir con los estándares de Apple.</t>
  </si>
  <si>
    <t>La arquitectura de la aplicación IOS ha de buscar un alto rendimiento (siendo el rendimiento una de las principales causas de rechazo en la AppStore) y teniendo en cuenta los estándares actuales que Apple impone en las aplicaciones para ser publicadas.</t>
  </si>
  <si>
    <t>La rápida adaptación de las generaciones futuras a las tecnologías hace que la estimación de usuarios con la que realizar las pruebas de carga sea complejo. Lo que puede hacer que una vez desplegado el proyecto y puesto en marcha, este se vea sobrepasado por los usuarios.</t>
  </si>
  <si>
    <t>Se realizarán estudios de carga acompañados de sus respectivos tests, que garanticen que el sistema posee recursos suficientes para aguantar picos de usuarios a la par que se realizará un análisis del potencial número de usuarios futuros de la aplicación.</t>
  </si>
  <si>
    <t>Cambio de licencia en las herramientas de desarrollo</t>
  </si>
  <si>
    <t>Cambio inesperado en la licencia de las herramientas de desarrollo utilizadas en el proyecto, lo que podría generar costos adicionales o limitaciones en su uso.</t>
  </si>
  <si>
    <t>TECNOLOGIA</t>
  </si>
  <si>
    <t>Monitorear de cerca los cambios en las licencias de las herramientas de desarrollo y estar preparado para tomar medidas correctivas rápidas. Mantenerse en contacto con los proveedores de herramientas para evaluar posibles alternativas. Considerar la posibilidad de utilizar herramientas de código abierto como respaldo.</t>
  </si>
  <si>
    <t>Liberación de IA para desarrolladores</t>
  </si>
  <si>
    <t>TECNOLOGIA (riesgo positivo)</t>
  </si>
  <si>
    <t>Una IA para el desarrollo de código es liberada, ayudando a los miembros del equipo en el desarrollo del proyecto</t>
  </si>
  <si>
    <t>Implementar esta estrategia en el desarrollo del proyecto facilitará la realización de los módulos al proporcionar al equipo una ayuda en la implemetnación de estos modulos</t>
  </si>
  <si>
    <t>Actualización de versiones de componentes o librerías</t>
  </si>
  <si>
    <t>Caida del sistema de control de versiones</t>
  </si>
  <si>
    <t>Interrupción o inaccesibilidad del sistema de control de versiones utilizado por el equipo de desarrollo. Podría provocar la pérdida de cambios no guardados, dificultades en la colaboración entre los miembros del equipo y retrasos en el desarrollo del proyecto</t>
  </si>
  <si>
    <t>La implementación de un sistema de respaldo o alternativas temporales para gestionar el código fuente, así como la comunicación proactiva con el equipo para coordinar acciones y minimizar los impactos en el desarrollo del proyecto.</t>
  </si>
  <si>
    <t>La actualización de versiones de componentes en el desarrollo llevaria la correción de problemas o implementación de nuevas funcionalidades y como consecuencia la facilitación del desarrollo del producto, pudiendo reducir el tiempo de desarrollo de un modulo</t>
  </si>
  <si>
    <t>Leer la documentación de las nuevas versiones, actualizando el conocimiento de los desarrolladores y en caso de que se hayan implementado nuevas funcionalidades, utilizandolas en el desarrollo del proyecto si así se agiliza el desarrollo de éste</t>
  </si>
  <si>
    <t>Mala interfaz de usuario</t>
  </si>
  <si>
    <t>Debido a una falta de recogida de requisitos de los clientes, se pide rehacer las interfaces ya que no se acatan a sus necesidades</t>
  </si>
  <si>
    <t>Hacer reuniones exhaustivas con los operadores de los módulos para poder satisfacer sus necesidades</t>
  </si>
  <si>
    <t>Incumplimiento de normativas</t>
  </si>
  <si>
    <t>Debido a un desconocimiento de las leyes, como la RGPD, que al incumplirla recibimos una multa</t>
  </si>
  <si>
    <t>Contratar a un especialista que controle el tema de la normativa para comprobar que se cumple la legislatura.</t>
  </si>
  <si>
    <t>Cambio de los precios del hardware/software a usar</t>
  </si>
  <si>
    <t>Debido a una tardía compra del hardware/ instalacion del software para el cliente el precio ha subido desde la creacion del presupuesto y ahora se excede.</t>
  </si>
  <si>
    <t>Comprar e instalar el software y hardware lo más antes posible o dejar un margen en el presupuesto para prevenir este cambio de precio</t>
  </si>
  <si>
    <t>Geoposicionamiento en Áreas Rurales</t>
  </si>
  <si>
    <t>Dificultad para obtener señal GPS confiable y precisa en áreas rurales de Asturias, lo que podría afectar la funcionalidad del sistema de teleasistencia sanitaria.</t>
  </si>
  <si>
    <t>Realizar un mapeo detallado de la cobertura GPS en áreas rurales específicas y desarrollar soluciones alternativas, como el uso de tecnologías de posicionamiento complementarias o el almacenamiento temporal de datos de ubicación.</t>
  </si>
  <si>
    <t>Compatibilidad con dispositivos móviles</t>
  </si>
  <si>
    <t>La aplicación de teleasistencia debe funcionar en una amplia gama de dispositivos móviles Android e iOS. La incompatibilidad con algunos dispositivos podría comprometer la accesibilidad y efectividad del sistema, afectando la experiencia del usuario.</t>
  </si>
  <si>
    <t>Se llevarán a cabo pruebas exhaustivas en una variedad de dispositivos móviles, tanto Android como iOS, para garantizar la compatibilidad de la aplicación. Además, se desarrollará la aplicación teniendo en cuenta las especificidades técnicas de cada plataforma, lo que incluirá la optimización del código para asegurar su funcionamiento adecuado en todos los dispositivos compatibles.</t>
  </si>
  <si>
    <t>Retraso permisos y licencias</t>
  </si>
  <si>
    <t>REGULATORIO</t>
  </si>
  <si>
    <t>Existe un alto riesgo de que la solicitud de permisos para instalar equipos en el HUCA sufra retrasos considerables, como ha sucedido en proyectos anteriores. Un ejemplo de esto es la instalación de un nuevo equipo de resonancia magnética en 2019, que tuvo una demora de 2 meses.</t>
  </si>
  <si>
    <t>Se establecerá una planificación anticipada con fechas límite claras, se mantendrá una comunicación proactiva con las autoridades, se revisarán exhaustivamente los requisitos de la solicitud, se realizará un seguimiento continuo del progreso y se explorarán alternativas en caso de demoras significativas. Estas medidas aseguran una gestión más eficiente del proceso y minimizan el impacto en el cronograma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</si>
</sst>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zoomScale="85" zoomScaleNormal="85" workbookViewId="0">
      <pane xSplit="2" ySplit="2" topLeftCell="I8" activePane="bottomRight" state="frozen"/>
      <selection pane="topRight" activeCell="C1" sqref="C1"/>
      <selection pane="bottomLeft" activeCell="A3" sqref="A3"/>
      <selection pane="bottomRight" activeCell="R10" sqref="R10"/>
    </sheetView>
  </sheetViews>
  <sheetFormatPr baseColWidth="10" defaultColWidth="9.140625" defaultRowHeight="15" x14ac:dyDescent="0.2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x14ac:dyDescent="0.25">
      <c r="A1" s="47" t="s">
        <v>0</v>
      </c>
      <c r="B1" s="45" t="s">
        <v>1</v>
      </c>
      <c r="C1" s="49" t="s">
        <v>2</v>
      </c>
      <c r="D1" s="49" t="s">
        <v>3</v>
      </c>
      <c r="E1" s="51" t="s">
        <v>4</v>
      </c>
      <c r="F1" s="41" t="s">
        <v>5</v>
      </c>
      <c r="G1" s="45" t="s">
        <v>6</v>
      </c>
      <c r="H1" s="45"/>
      <c r="I1" s="45"/>
      <c r="J1" s="45"/>
      <c r="K1" s="45"/>
      <c r="L1" s="45"/>
      <c r="M1" s="45"/>
      <c r="N1" s="45"/>
      <c r="O1" s="45"/>
      <c r="P1" s="39" t="s">
        <v>6</v>
      </c>
      <c r="Q1" s="34">
        <v>0.5</v>
      </c>
      <c r="R1" s="45" t="s">
        <v>7</v>
      </c>
      <c r="S1" s="43" t="s">
        <v>8</v>
      </c>
    </row>
    <row r="2" spans="1:19" s="4" customFormat="1" ht="48.75" thickBot="1" x14ac:dyDescent="0.3">
      <c r="A2" s="48"/>
      <c r="B2" s="46"/>
      <c r="C2" s="50"/>
      <c r="D2" s="50"/>
      <c r="E2" s="52"/>
      <c r="F2" s="42"/>
      <c r="G2" s="35" t="s">
        <v>9</v>
      </c>
      <c r="H2" s="35" t="s">
        <v>10</v>
      </c>
      <c r="I2" s="35" t="s">
        <v>11</v>
      </c>
      <c r="J2" s="35" t="s">
        <v>10</v>
      </c>
      <c r="K2" s="35" t="s">
        <v>12</v>
      </c>
      <c r="L2" s="35" t="s">
        <v>10</v>
      </c>
      <c r="M2" s="35" t="s">
        <v>13</v>
      </c>
      <c r="N2" s="35" t="s">
        <v>10</v>
      </c>
      <c r="O2" s="36" t="s">
        <v>10</v>
      </c>
      <c r="P2" s="40"/>
      <c r="Q2" s="37" t="s">
        <v>14</v>
      </c>
      <c r="R2" s="46"/>
      <c r="S2" s="44"/>
    </row>
    <row r="3" spans="1:19" ht="63.75" x14ac:dyDescent="0.25">
      <c r="A3" s="27">
        <v>1</v>
      </c>
      <c r="B3" s="28" t="s">
        <v>47</v>
      </c>
      <c r="C3" s="28" t="s">
        <v>48</v>
      </c>
      <c r="D3" s="28" t="s">
        <v>50</v>
      </c>
      <c r="E3" s="29" t="s">
        <v>15</v>
      </c>
      <c r="F3" s="30">
        <f>IF(E3&lt;&gt;"",VLOOKUP(E3,Matrix!$B$2:$C$6,2,FALSE),"")</f>
        <v>0.3</v>
      </c>
      <c r="G3" s="29" t="s">
        <v>16</v>
      </c>
      <c r="H3" s="31">
        <f>IF(G3&lt;&gt;"",HLOOKUP(G3,Matrix!$D$8:$H$9,2,FALSE),"")</f>
        <v>0.15</v>
      </c>
      <c r="I3" s="29" t="s">
        <v>16</v>
      </c>
      <c r="J3" s="31">
        <f>IF(I3&lt;&gt;"",HLOOKUP(I3,Matrix!$D$8:$H$9,2,FALSE),"")</f>
        <v>0.15</v>
      </c>
      <c r="K3" s="29" t="s">
        <v>17</v>
      </c>
      <c r="L3" s="31">
        <f>IF(K3&lt;&gt;"",HLOOKUP(K3,Matrix!$D$8:$H$9,2,FALSE),"")</f>
        <v>0.3</v>
      </c>
      <c r="M3" s="29" t="s">
        <v>17</v>
      </c>
      <c r="N3" s="31">
        <f>IF(M3&lt;&gt;"",HLOOKUP(M3,Matrix!$D$8:$H$9,2,FALSE),"")</f>
        <v>0.3</v>
      </c>
      <c r="O3" s="32" t="e">
        <f>HLOOKUP(N3,Matrix!$D$8:$H$9,2,FALSE)</f>
        <v>#N/A</v>
      </c>
      <c r="P3" s="32">
        <f>IF(F3&lt;&gt;"",F3*MAX(H3,J3,L3,N3),"")</f>
        <v>0.09</v>
      </c>
      <c r="Q3" s="33" t="str">
        <f>IF(P3&gt;=$Q$1,1,"")</f>
        <v/>
      </c>
      <c r="R3" s="28" t="s">
        <v>49</v>
      </c>
      <c r="S3" s="29" t="s">
        <v>18</v>
      </c>
    </row>
    <row r="4" spans="1:19" ht="89.25" x14ac:dyDescent="0.25">
      <c r="A4" s="5">
        <v>2</v>
      </c>
      <c r="B4" s="21" t="s">
        <v>51</v>
      </c>
      <c r="C4" s="21" t="s">
        <v>52</v>
      </c>
      <c r="D4" s="21" t="s">
        <v>50</v>
      </c>
      <c r="E4" s="23" t="s">
        <v>20</v>
      </c>
      <c r="F4" s="16">
        <f>IF(E4&lt;&gt;"",VLOOKUP(E4,Matrix!$B$2:$C$6,2,FALSE),"")</f>
        <v>0.5</v>
      </c>
      <c r="G4" s="23" t="s">
        <v>16</v>
      </c>
      <c r="H4" s="15">
        <f>IF(G4&lt;&gt;"",HLOOKUP(G4,Matrix!$D$8:$H$9,2,FALSE),"")</f>
        <v>0.15</v>
      </c>
      <c r="I4" s="23" t="s">
        <v>17</v>
      </c>
      <c r="J4" s="15">
        <f>IF(I4&lt;&gt;"",HLOOKUP(I4,Matrix!$D$8:$H$9,2,FALSE),"")</f>
        <v>0.3</v>
      </c>
      <c r="K4" s="23" t="s">
        <v>16</v>
      </c>
      <c r="L4" s="15">
        <f>IF(K4&lt;&gt;"",HLOOKUP(K4,Matrix!$D$8:$H$9,2,FALSE),"")</f>
        <v>0.15</v>
      </c>
      <c r="M4" s="23" t="s">
        <v>16</v>
      </c>
      <c r="N4" s="15">
        <f>IF(M4&lt;&gt;"",HLOOKUP(M4,Matrix!$D$8:$H$9,2,FALSE),"")</f>
        <v>0.15</v>
      </c>
      <c r="O4" s="7" t="e">
        <f>HLOOKUP(N4,Matrix!$D$8:$H$9,2,FALSE)</f>
        <v>#N/A</v>
      </c>
      <c r="P4" s="7">
        <f t="shared" ref="P4:P26" si="0">IF(F4&lt;&gt;"",F4*MAX(H4,J4,L4,N4),"")</f>
        <v>0.15</v>
      </c>
      <c r="Q4" s="18" t="str">
        <f t="shared" ref="Q4:Q24" si="1">IF(P4&gt;=$Q$1,1,"")</f>
        <v/>
      </c>
      <c r="R4" s="21" t="s">
        <v>53</v>
      </c>
      <c r="S4" s="23" t="s">
        <v>18</v>
      </c>
    </row>
    <row r="5" spans="1:19" ht="89.25" x14ac:dyDescent="0.25">
      <c r="A5" s="5">
        <v>3</v>
      </c>
      <c r="B5" s="21" t="s">
        <v>54</v>
      </c>
      <c r="C5" s="21" t="s">
        <v>55</v>
      </c>
      <c r="D5" s="21" t="s">
        <v>50</v>
      </c>
      <c r="E5" s="23" t="s">
        <v>20</v>
      </c>
      <c r="F5" s="16">
        <f>IF(E5&lt;&gt;"",VLOOKUP(E5,Matrix!$B$2:$C$6,2,FALSE),"")</f>
        <v>0.5</v>
      </c>
      <c r="G5" s="23" t="s">
        <v>17</v>
      </c>
      <c r="H5" s="15">
        <f>IF(G5&lt;&gt;"",HLOOKUP(G5,Matrix!$D$8:$H$9,2,FALSE),"")</f>
        <v>0.3</v>
      </c>
      <c r="I5" s="23" t="s">
        <v>21</v>
      </c>
      <c r="J5" s="15">
        <f>IF(I5&lt;&gt;"",HLOOKUP(I5,Matrix!$D$8:$H$9,2,FALSE),"")</f>
        <v>0.55000000000000004</v>
      </c>
      <c r="K5" s="23" t="s">
        <v>16</v>
      </c>
      <c r="L5" s="15">
        <f>IF(K5&lt;&gt;"",HLOOKUP(K5,Matrix!$D$8:$H$9,2,FALSE),"")</f>
        <v>0.15</v>
      </c>
      <c r="M5" s="23" t="s">
        <v>16</v>
      </c>
      <c r="N5" s="15">
        <f>IF(M5&lt;&gt;"",HLOOKUP(M5,Matrix!$D$8:$H$9,2,FALSE),"")</f>
        <v>0.15</v>
      </c>
      <c r="O5" s="7" t="e">
        <f>HLOOKUP(N5,Matrix!$D$8:$H$9,2,FALSE)</f>
        <v>#N/A</v>
      </c>
      <c r="P5" s="7">
        <f t="shared" si="0"/>
        <v>0.27500000000000002</v>
      </c>
      <c r="Q5" s="18" t="str">
        <f t="shared" si="1"/>
        <v/>
      </c>
      <c r="R5" s="21" t="s">
        <v>56</v>
      </c>
      <c r="S5" s="23" t="s">
        <v>18</v>
      </c>
    </row>
    <row r="6" spans="1:19" ht="89.25" x14ac:dyDescent="0.25">
      <c r="A6" s="5">
        <v>4</v>
      </c>
      <c r="B6" s="21" t="s">
        <v>25</v>
      </c>
      <c r="C6" s="21" t="s">
        <v>57</v>
      </c>
      <c r="D6" s="21" t="s">
        <v>26</v>
      </c>
      <c r="E6" s="23" t="s">
        <v>20</v>
      </c>
      <c r="F6" s="16">
        <f>IF(E6&lt;&gt;"",VLOOKUP(E6,Matrix!$B$2:$C$6,2,FALSE),"")</f>
        <v>0.5</v>
      </c>
      <c r="G6" s="23" t="s">
        <v>16</v>
      </c>
      <c r="H6" s="15">
        <f>IF(G6&lt;&gt;"",HLOOKUP(G6,Matrix!$D$8:$H$9,2,FALSE),"")</f>
        <v>0.15</v>
      </c>
      <c r="I6" s="23" t="s">
        <v>16</v>
      </c>
      <c r="J6" s="15">
        <f>IF(I6&lt;&gt;"",HLOOKUP(I6,Matrix!$D$8:$H$9,2,FALSE),"")</f>
        <v>0.15</v>
      </c>
      <c r="K6" s="23" t="s">
        <v>17</v>
      </c>
      <c r="L6" s="15">
        <f>IF(K6&lt;&gt;"",HLOOKUP(K6,Matrix!$D$8:$H$9,2,FALSE),"")</f>
        <v>0.3</v>
      </c>
      <c r="M6" s="23" t="s">
        <v>21</v>
      </c>
      <c r="N6" s="15">
        <f>IF(M6&lt;&gt;"",HLOOKUP(M6,Matrix!$D$8:$H$9,2,FALSE),"")</f>
        <v>0.55000000000000004</v>
      </c>
      <c r="O6" s="7" t="e">
        <f>HLOOKUP(N6,Matrix!$D$8:$H$9,2,FALSE)</f>
        <v>#N/A</v>
      </c>
      <c r="P6" s="7">
        <f t="shared" si="0"/>
        <v>0.27500000000000002</v>
      </c>
      <c r="Q6" s="18" t="str">
        <f t="shared" si="1"/>
        <v/>
      </c>
      <c r="R6" s="21" t="s">
        <v>58</v>
      </c>
      <c r="S6" s="23" t="s">
        <v>27</v>
      </c>
    </row>
    <row r="7" spans="1:19" ht="51" x14ac:dyDescent="0.25">
      <c r="A7" s="5">
        <v>5</v>
      </c>
      <c r="B7" s="21" t="s">
        <v>82</v>
      </c>
      <c r="C7" s="21" t="s">
        <v>83</v>
      </c>
      <c r="D7" s="21" t="s">
        <v>50</v>
      </c>
      <c r="E7" s="23" t="s">
        <v>20</v>
      </c>
      <c r="F7" s="16">
        <f>IF(E7&lt;&gt;"",VLOOKUP(E7,Matrix!$B$2:$C$6,2,FALSE),"")</f>
        <v>0.5</v>
      </c>
      <c r="G7" s="23" t="s">
        <v>32</v>
      </c>
      <c r="H7" s="15">
        <f>IF(G7&lt;&gt;"",HLOOKUP(G7,Matrix!$D$8:$H$9,2,FALSE),"")</f>
        <v>0.05</v>
      </c>
      <c r="I7" s="23" t="s">
        <v>32</v>
      </c>
      <c r="J7" s="15">
        <f>IF(I7&lt;&gt;"",HLOOKUP(I7,Matrix!$D$8:$H$9,2,FALSE),"")</f>
        <v>0.05</v>
      </c>
      <c r="K7" s="23" t="s">
        <v>21</v>
      </c>
      <c r="L7" s="15">
        <f>IF(K7&lt;&gt;"",HLOOKUP(K7,Matrix!$D$8:$H$9,2,FALSE),"")</f>
        <v>0.55000000000000004</v>
      </c>
      <c r="M7" s="23" t="s">
        <v>21</v>
      </c>
      <c r="N7" s="15">
        <f>IF(M7&lt;&gt;"",HLOOKUP(M7,Matrix!$D$8:$H$9,2,FALSE),"")</f>
        <v>0.55000000000000004</v>
      </c>
      <c r="O7" s="7" t="e">
        <f>HLOOKUP(N7,Matrix!$D$8:$H$9,2,FALSE)</f>
        <v>#N/A</v>
      </c>
      <c r="P7" s="7">
        <f t="shared" si="0"/>
        <v>0.27500000000000002</v>
      </c>
      <c r="Q7" s="18" t="str">
        <f t="shared" si="1"/>
        <v/>
      </c>
      <c r="R7" s="25" t="s">
        <v>84</v>
      </c>
      <c r="S7" s="23" t="s">
        <v>18</v>
      </c>
    </row>
    <row r="8" spans="1:19" ht="76.5" x14ac:dyDescent="0.25">
      <c r="A8" s="5">
        <v>6</v>
      </c>
      <c r="B8" s="21" t="s">
        <v>85</v>
      </c>
      <c r="C8" s="21" t="s">
        <v>86</v>
      </c>
      <c r="D8" s="21" t="s">
        <v>50</v>
      </c>
      <c r="E8" s="23" t="s">
        <v>15</v>
      </c>
      <c r="F8" s="16">
        <f>IF(E8&lt;&gt;"",VLOOKUP(E8,Matrix!$B$2:$C$6,2,FALSE),"")</f>
        <v>0.3</v>
      </c>
      <c r="G8" s="23" t="s">
        <v>32</v>
      </c>
      <c r="H8" s="15">
        <f>IF(G8&lt;&gt;"",HLOOKUP(G8,Matrix!$D$8:$H$9,2,FALSE),"")</f>
        <v>0.05</v>
      </c>
      <c r="I8" s="23" t="s">
        <v>32</v>
      </c>
      <c r="J8" s="15">
        <f>IF(I8&lt;&gt;"",HLOOKUP(I8,Matrix!$D$8:$H$9,2,FALSE),"")</f>
        <v>0.05</v>
      </c>
      <c r="K8" s="23" t="s">
        <v>17</v>
      </c>
      <c r="L8" s="15">
        <f>IF(K8&lt;&gt;"",HLOOKUP(K8,Matrix!$D$8:$H$9,2,FALSE),"")</f>
        <v>0.3</v>
      </c>
      <c r="M8" s="23" t="s">
        <v>17</v>
      </c>
      <c r="N8" s="15">
        <f>IF(M8&lt;&gt;"",HLOOKUP(M8,Matrix!$D$8:$H$9,2,FALSE),"")</f>
        <v>0.3</v>
      </c>
      <c r="O8" s="7" t="e">
        <f>HLOOKUP(N8,Matrix!$D$8:$H$9,2,FALSE)</f>
        <v>#N/A</v>
      </c>
      <c r="P8" s="7">
        <f t="shared" si="0"/>
        <v>0.09</v>
      </c>
      <c r="Q8" s="18" t="str">
        <f t="shared" si="1"/>
        <v/>
      </c>
      <c r="R8" s="21" t="s">
        <v>87</v>
      </c>
      <c r="S8" s="23" t="s">
        <v>18</v>
      </c>
    </row>
    <row r="9" spans="1:19" ht="51" x14ac:dyDescent="0.25">
      <c r="A9" s="5">
        <v>7</v>
      </c>
      <c r="B9" s="21" t="s">
        <v>29</v>
      </c>
      <c r="C9" s="21" t="s">
        <v>30</v>
      </c>
      <c r="D9" s="21" t="s">
        <v>31</v>
      </c>
      <c r="E9" s="23" t="s">
        <v>15</v>
      </c>
      <c r="F9" s="16">
        <f>IF(E9&lt;&gt;"",VLOOKUP(E9,Matrix!$B$2:$C$6,2,FALSE),"")</f>
        <v>0.3</v>
      </c>
      <c r="G9" s="23" t="s">
        <v>32</v>
      </c>
      <c r="H9" s="15">
        <f>IF(G9&lt;&gt;"",HLOOKUP(G9,Matrix!$D$8:$H$9,2,FALSE),"")</f>
        <v>0.05</v>
      </c>
      <c r="I9" s="23" t="s">
        <v>22</v>
      </c>
      <c r="J9" s="15">
        <f>IF(I9&lt;&gt;"",HLOOKUP(I9,Matrix!$D$8:$H$9,2,FALSE),"")</f>
        <v>0.9</v>
      </c>
      <c r="K9" s="23" t="s">
        <v>32</v>
      </c>
      <c r="L9" s="15">
        <f>IF(K9&lt;&gt;"",HLOOKUP(K9,Matrix!$D$8:$H$9,2,FALSE),"")</f>
        <v>0.05</v>
      </c>
      <c r="M9" s="23" t="s">
        <v>32</v>
      </c>
      <c r="N9" s="15">
        <f>IF(M9&lt;&gt;"",HLOOKUP(M9,Matrix!$D$8:$H$9,2,FALSE),"")</f>
        <v>0.05</v>
      </c>
      <c r="O9" s="7" t="e">
        <f>HLOOKUP(N9,Matrix!$D$8:$H$9,2,FALSE)</f>
        <v>#N/A</v>
      </c>
      <c r="P9" s="7">
        <f t="shared" si="0"/>
        <v>0.27</v>
      </c>
      <c r="Q9" s="18" t="str">
        <f t="shared" si="1"/>
        <v/>
      </c>
      <c r="R9" s="25" t="s">
        <v>33</v>
      </c>
      <c r="S9" s="23" t="s">
        <v>23</v>
      </c>
    </row>
    <row r="10" spans="1:19" ht="89.25" x14ac:dyDescent="0.25">
      <c r="A10" s="5">
        <v>8</v>
      </c>
      <c r="B10" s="21" t="s">
        <v>88</v>
      </c>
      <c r="C10" s="21" t="s">
        <v>90</v>
      </c>
      <c r="D10" s="21" t="s">
        <v>89</v>
      </c>
      <c r="E10" s="23" t="s">
        <v>24</v>
      </c>
      <c r="F10" s="16">
        <f>IF(E10&lt;&gt;"",VLOOKUP(E10,Matrix!$B$2:$C$6,2,FALSE),"")</f>
        <v>0.7</v>
      </c>
      <c r="G10" s="23" t="s">
        <v>17</v>
      </c>
      <c r="H10" s="15">
        <f>IF(G10&lt;&gt;"",HLOOKUP(G10,Matrix!$D$8:$H$9,2,FALSE),"")</f>
        <v>0.3</v>
      </c>
      <c r="I10" s="23" t="s">
        <v>21</v>
      </c>
      <c r="J10" s="15">
        <f>IF(I10&lt;&gt;"",HLOOKUP(I10,Matrix!$D$8:$H$9,2,FALSE),"")</f>
        <v>0.55000000000000004</v>
      </c>
      <c r="K10" s="23" t="s">
        <v>16</v>
      </c>
      <c r="L10" s="15">
        <f>IF(K10&lt;&gt;"",HLOOKUP(K10,Matrix!$D$8:$H$9,2,FALSE),"")</f>
        <v>0.15</v>
      </c>
      <c r="M10" s="23" t="s">
        <v>17</v>
      </c>
      <c r="N10" s="15">
        <f>IF(M10&lt;&gt;"",HLOOKUP(M10,Matrix!$D$8:$H$9,2,FALSE),"")</f>
        <v>0.3</v>
      </c>
      <c r="O10" s="7" t="e">
        <f>HLOOKUP(N10,Matrix!$D$8:$H$9,2,FALSE)</f>
        <v>#N/A</v>
      </c>
      <c r="P10" s="7">
        <f t="shared" si="0"/>
        <v>0.38500000000000001</v>
      </c>
      <c r="Q10" s="18" t="str">
        <f t="shared" si="1"/>
        <v/>
      </c>
      <c r="R10" s="25" t="s">
        <v>91</v>
      </c>
      <c r="S10" s="23" t="s">
        <v>18</v>
      </c>
    </row>
    <row r="11" spans="1:19" ht="63.75" x14ac:dyDescent="0.25">
      <c r="A11" s="5">
        <v>9</v>
      </c>
      <c r="B11" s="21" t="s">
        <v>59</v>
      </c>
      <c r="C11" s="21" t="s">
        <v>60</v>
      </c>
      <c r="D11" s="21" t="s">
        <v>61</v>
      </c>
      <c r="E11" s="23" t="s">
        <v>20</v>
      </c>
      <c r="F11" s="16">
        <f>IF(E11&lt;&gt;"",VLOOKUP(E11,Matrix!$B$2:$C$6,2,FALSE),"")</f>
        <v>0.5</v>
      </c>
      <c r="G11" s="23" t="s">
        <v>21</v>
      </c>
      <c r="H11" s="15">
        <f>IF(G11&lt;&gt;"",HLOOKUP(G11,Matrix!$D$8:$H$9,2,FALSE),"")</f>
        <v>0.55000000000000004</v>
      </c>
      <c r="I11" s="23" t="s">
        <v>17</v>
      </c>
      <c r="J11" s="15">
        <f>IF(I11&lt;&gt;"",HLOOKUP(I11,Matrix!$D$8:$H$9,2,FALSE),"")</f>
        <v>0.3</v>
      </c>
      <c r="K11" s="23" t="s">
        <v>16</v>
      </c>
      <c r="L11" s="15">
        <f>IF(K11&lt;&gt;"",HLOOKUP(K11,Matrix!$D$8:$H$9,2,FALSE),"")</f>
        <v>0.15</v>
      </c>
      <c r="M11" s="23" t="s">
        <v>32</v>
      </c>
      <c r="N11" s="15">
        <f>IF(M11&lt;&gt;"",HLOOKUP(M11,Matrix!$D$8:$H$9,2,FALSE),"")</f>
        <v>0.05</v>
      </c>
      <c r="O11" s="7" t="e">
        <f>HLOOKUP(N11,Matrix!$D$8:$H$9,2,FALSE)</f>
        <v>#N/A</v>
      </c>
      <c r="P11" s="7">
        <f t="shared" si="0"/>
        <v>0.27500000000000002</v>
      </c>
      <c r="Q11" s="18" t="str">
        <f t="shared" si="1"/>
        <v/>
      </c>
      <c r="R11" s="25" t="s">
        <v>62</v>
      </c>
      <c r="S11" s="23" t="s">
        <v>18</v>
      </c>
    </row>
    <row r="12" spans="1:19" ht="38.25" x14ac:dyDescent="0.25">
      <c r="A12" s="5">
        <v>10</v>
      </c>
      <c r="B12" s="22" t="s">
        <v>63</v>
      </c>
      <c r="C12" s="21" t="s">
        <v>65</v>
      </c>
      <c r="D12" s="21" t="s">
        <v>64</v>
      </c>
      <c r="E12" s="23" t="s">
        <v>20</v>
      </c>
      <c r="F12" s="16">
        <f>IF(E12&lt;&gt;"",VLOOKUP(E12,Matrix!$B$2:$C$6,2,FALSE),"")</f>
        <v>0.5</v>
      </c>
      <c r="G12" s="23" t="s">
        <v>17</v>
      </c>
      <c r="H12" s="15">
        <f>IF(G12&lt;&gt;"",HLOOKUP(G12,Matrix!$D$8:$H$9,2,FALSE),"")</f>
        <v>0.3</v>
      </c>
      <c r="I12" s="23" t="s">
        <v>16</v>
      </c>
      <c r="J12" s="15">
        <f>IF(I12&lt;&gt;"",HLOOKUP(I12,Matrix!$D$8:$H$9,2,FALSE),"")</f>
        <v>0.15</v>
      </c>
      <c r="K12" s="23" t="s">
        <v>17</v>
      </c>
      <c r="L12" s="15">
        <f>IF(K12&lt;&gt;"",HLOOKUP(K12,Matrix!$D$8:$H$9,2,FALSE),"")</f>
        <v>0.3</v>
      </c>
      <c r="M12" s="23" t="s">
        <v>16</v>
      </c>
      <c r="N12" s="15">
        <f>IF(M12&lt;&gt;"",HLOOKUP(M12,Matrix!$D$8:$H$9,2,FALSE),"")</f>
        <v>0.15</v>
      </c>
      <c r="O12" s="7" t="e">
        <f>HLOOKUP(N12,Matrix!$D$8:$H$9,2,FALSE)</f>
        <v>#N/A</v>
      </c>
      <c r="P12" s="7">
        <f t="shared" si="0"/>
        <v>0.15</v>
      </c>
      <c r="Q12" s="18" t="str">
        <f t="shared" si="1"/>
        <v/>
      </c>
      <c r="R12" s="25" t="s">
        <v>66</v>
      </c>
      <c r="S12" s="23" t="s">
        <v>27</v>
      </c>
    </row>
    <row r="13" spans="1:19" ht="89.25" x14ac:dyDescent="0.25">
      <c r="A13" s="5">
        <v>11</v>
      </c>
      <c r="B13" s="21" t="s">
        <v>67</v>
      </c>
      <c r="C13" s="21" t="s">
        <v>71</v>
      </c>
      <c r="D13" s="21" t="s">
        <v>64</v>
      </c>
      <c r="E13" s="23" t="s">
        <v>20</v>
      </c>
      <c r="F13" s="16">
        <f>IF(E13&lt;&gt;"",VLOOKUP(E13,Matrix!$B$2:$C$6,2,FALSE),"")</f>
        <v>0.5</v>
      </c>
      <c r="G13" s="23" t="s">
        <v>32</v>
      </c>
      <c r="H13" s="15">
        <f>IF(G13&lt;&gt;"",HLOOKUP(G13,Matrix!$D$8:$H$9,2,FALSE),"")</f>
        <v>0.05</v>
      </c>
      <c r="I13" s="23" t="s">
        <v>16</v>
      </c>
      <c r="J13" s="15">
        <f>IF(I13&lt;&gt;"",HLOOKUP(I13,Matrix!$D$8:$H$9,2,FALSE),"")</f>
        <v>0.15</v>
      </c>
      <c r="K13" s="23" t="s">
        <v>16</v>
      </c>
      <c r="L13" s="15">
        <f>IF(K13&lt;&gt;"",HLOOKUP(K13,Matrix!$D$8:$H$9,2,FALSE),"")</f>
        <v>0.15</v>
      </c>
      <c r="M13" s="23" t="s">
        <v>17</v>
      </c>
      <c r="N13" s="15">
        <f>IF(M13&lt;&gt;"",HLOOKUP(M13,Matrix!$D$8:$H$9,2,FALSE),"")</f>
        <v>0.3</v>
      </c>
      <c r="O13" s="7" t="e">
        <f>HLOOKUP(N13,Matrix!$D$8:$H$9,2,FALSE)</f>
        <v>#N/A</v>
      </c>
      <c r="P13" s="7">
        <f t="shared" si="0"/>
        <v>0.15</v>
      </c>
      <c r="Q13" s="18" t="str">
        <f t="shared" si="1"/>
        <v/>
      </c>
      <c r="R13" s="25" t="s">
        <v>72</v>
      </c>
      <c r="S13" s="23" t="s">
        <v>27</v>
      </c>
    </row>
    <row r="14" spans="1:19" ht="76.5" x14ac:dyDescent="0.25">
      <c r="A14" s="5">
        <v>12</v>
      </c>
      <c r="B14" s="21" t="s">
        <v>68</v>
      </c>
      <c r="C14" s="21" t="s">
        <v>69</v>
      </c>
      <c r="D14" s="21" t="s">
        <v>61</v>
      </c>
      <c r="E14" s="23" t="s">
        <v>15</v>
      </c>
      <c r="F14" s="16">
        <f>IF(E14&lt;&gt;"",VLOOKUP(E14,Matrix!$B$2:$C$6,2,FALSE),"")</f>
        <v>0.3</v>
      </c>
      <c r="G14" s="23" t="s">
        <v>16</v>
      </c>
      <c r="H14" s="15">
        <f>IF(G14&lt;&gt;"",HLOOKUP(G14,Matrix!$D$8:$H$9,2,FALSE),"")</f>
        <v>0.15</v>
      </c>
      <c r="I14" s="23" t="s">
        <v>17</v>
      </c>
      <c r="J14" s="15">
        <f>IF(I14&lt;&gt;"",HLOOKUP(I14,Matrix!$D$8:$H$9,2,FALSE),"")</f>
        <v>0.3</v>
      </c>
      <c r="K14" s="23" t="s">
        <v>17</v>
      </c>
      <c r="L14" s="15">
        <f>IF(K14&lt;&gt;"",HLOOKUP(K14,Matrix!$D$8:$H$9,2,FALSE),"")</f>
        <v>0.3</v>
      </c>
      <c r="M14" s="23" t="s">
        <v>16</v>
      </c>
      <c r="N14" s="15">
        <f>IF(M14&lt;&gt;"",HLOOKUP(M14,Matrix!$D$8:$H$9,2,FALSE),"")</f>
        <v>0.15</v>
      </c>
      <c r="O14" s="7" t="e">
        <f>HLOOKUP(N14,Matrix!$D$8:$H$9,2,FALSE)</f>
        <v>#N/A</v>
      </c>
      <c r="P14" s="7">
        <f t="shared" si="0"/>
        <v>0.09</v>
      </c>
      <c r="Q14" s="18" t="str">
        <f t="shared" si="1"/>
        <v/>
      </c>
      <c r="R14" s="21" t="s">
        <v>70</v>
      </c>
      <c r="S14" s="23" t="s">
        <v>18</v>
      </c>
    </row>
    <row r="15" spans="1:19" ht="38.25" x14ac:dyDescent="0.25">
      <c r="A15" s="5">
        <v>13</v>
      </c>
      <c r="B15" s="21" t="s">
        <v>73</v>
      </c>
      <c r="C15" s="21" t="s">
        <v>74</v>
      </c>
      <c r="D15" s="21" t="s">
        <v>19</v>
      </c>
      <c r="E15" s="23" t="s">
        <v>20</v>
      </c>
      <c r="F15" s="16">
        <f>IF(E15&lt;&gt;"",VLOOKUP(E15,Matrix!$B$2:$C$6,2,FALSE),"")</f>
        <v>0.5</v>
      </c>
      <c r="G15" s="23" t="s">
        <v>22</v>
      </c>
      <c r="H15" s="15">
        <f>IF(G15&lt;&gt;"",HLOOKUP(G15,Matrix!$D$8:$H$9,2,FALSE),"")</f>
        <v>0.9</v>
      </c>
      <c r="I15" s="23" t="s">
        <v>21</v>
      </c>
      <c r="J15" s="15">
        <f>IF(I15&lt;&gt;"",HLOOKUP(I15,Matrix!$D$8:$H$9,2,FALSE),"")</f>
        <v>0.55000000000000004</v>
      </c>
      <c r="K15" s="23" t="s">
        <v>22</v>
      </c>
      <c r="L15" s="15">
        <f>IF(K15&lt;&gt;"",HLOOKUP(K15,Matrix!$D$8:$H$9,2,FALSE),"")</f>
        <v>0.9</v>
      </c>
      <c r="M15" s="23" t="s">
        <v>22</v>
      </c>
      <c r="N15" s="15">
        <f>IF(M15&lt;&gt;"",HLOOKUP(M15,Matrix!$D$8:$H$9,2,FALSE),"")</f>
        <v>0.9</v>
      </c>
      <c r="O15" s="7" t="e">
        <f>HLOOKUP(N15,Matrix!$D$8:$H$9,2,FALSE)</f>
        <v>#N/A</v>
      </c>
      <c r="P15" s="7">
        <f t="shared" si="0"/>
        <v>0.45</v>
      </c>
      <c r="Q15" s="18" t="str">
        <f t="shared" si="1"/>
        <v/>
      </c>
      <c r="R15" s="22" t="s">
        <v>75</v>
      </c>
      <c r="S15" s="22" t="s">
        <v>28</v>
      </c>
    </row>
    <row r="16" spans="1:19" ht="51" x14ac:dyDescent="0.25">
      <c r="A16" s="5">
        <v>14</v>
      </c>
      <c r="B16" s="21" t="s">
        <v>34</v>
      </c>
      <c r="C16" s="21" t="s">
        <v>35</v>
      </c>
      <c r="D16" s="21" t="s">
        <v>26</v>
      </c>
      <c r="E16" s="23" t="s">
        <v>20</v>
      </c>
      <c r="F16" s="16">
        <f>IF(E16&lt;&gt;"",VLOOKUP(E16,Matrix!$B$2:$C$6,2,FALSE),"")</f>
        <v>0.5</v>
      </c>
      <c r="G16" s="23" t="s">
        <v>22</v>
      </c>
      <c r="H16" s="15">
        <f>IF(G16&lt;&gt;"",HLOOKUP(G16,Matrix!$D$8:$H$9,2,FALSE),"")</f>
        <v>0.9</v>
      </c>
      <c r="I16" s="23" t="s">
        <v>21</v>
      </c>
      <c r="J16" s="15">
        <f>IF(I16&lt;&gt;"",HLOOKUP(I16,Matrix!$D$8:$H$9,2,FALSE),"")</f>
        <v>0.55000000000000004</v>
      </c>
      <c r="K16" s="23" t="s">
        <v>22</v>
      </c>
      <c r="L16" s="15">
        <f>IF(K16&lt;&gt;"",HLOOKUP(K16,Matrix!$D$8:$H$9,2,FALSE),"")</f>
        <v>0.9</v>
      </c>
      <c r="M16" s="23" t="s">
        <v>21</v>
      </c>
      <c r="N16" s="15">
        <f>IF(M16&lt;&gt;"",HLOOKUP(M16,Matrix!$D$8:$H$9,2,FALSE),"")</f>
        <v>0.55000000000000004</v>
      </c>
      <c r="O16" s="7" t="e">
        <f>HLOOKUP(N16,Matrix!$D$8:$H$9,2,FALSE)</f>
        <v>#N/A</v>
      </c>
      <c r="P16" s="7">
        <f t="shared" ref="P16" si="2">IF(F16&lt;&gt;"",F16*MAX(H16,J16,L16,N16),"")</f>
        <v>0.45</v>
      </c>
      <c r="Q16" s="18" t="str">
        <f t="shared" ref="Q16" si="3">IF(P16&gt;=$Q$1,1,"")</f>
        <v/>
      </c>
      <c r="R16" s="21" t="s">
        <v>36</v>
      </c>
      <c r="S16" s="23" t="s">
        <v>18</v>
      </c>
    </row>
    <row r="17" spans="1:19" ht="38.25" x14ac:dyDescent="0.25">
      <c r="A17" s="6">
        <v>15</v>
      </c>
      <c r="B17" s="21" t="s">
        <v>76</v>
      </c>
      <c r="C17" s="21" t="s">
        <v>77</v>
      </c>
      <c r="D17" s="21" t="s">
        <v>19</v>
      </c>
      <c r="E17" s="23" t="s">
        <v>15</v>
      </c>
      <c r="F17" s="16">
        <f>IF(E17&lt;&gt;"",VLOOKUP(E17,Matrix!$B$2:$C$6,2,FALSE),"")</f>
        <v>0.3</v>
      </c>
      <c r="G17" s="23" t="s">
        <v>16</v>
      </c>
      <c r="H17" s="15">
        <f>IF(G17&lt;&gt;"",HLOOKUP(G17,Matrix!$D$8:$H$9,2,FALSE),"")</f>
        <v>0.15</v>
      </c>
      <c r="I17" s="23" t="s">
        <v>17</v>
      </c>
      <c r="J17" s="15">
        <f>IF(I17&lt;&gt;"",HLOOKUP(I17,Matrix!$D$8:$H$9,2,FALSE),"")</f>
        <v>0.3</v>
      </c>
      <c r="K17" s="23" t="s">
        <v>22</v>
      </c>
      <c r="L17" s="15">
        <f>IF(K17&lt;&gt;"",HLOOKUP(K17,Matrix!$D$8:$H$9,2,FALSE),"")</f>
        <v>0.9</v>
      </c>
      <c r="M17" s="23" t="s">
        <v>17</v>
      </c>
      <c r="N17" s="15">
        <f>IF(M17&lt;&gt;"",HLOOKUP(M17,Matrix!$D$8:$H$9,2,FALSE),"")</f>
        <v>0.3</v>
      </c>
      <c r="O17" s="7" t="e">
        <f>HLOOKUP(N17,Matrix!$D$8:$H$9,2,FALSE)</f>
        <v>#N/A</v>
      </c>
      <c r="P17" s="7">
        <f t="shared" si="0"/>
        <v>0.27</v>
      </c>
      <c r="Q17" s="18" t="str">
        <f t="shared" si="1"/>
        <v/>
      </c>
      <c r="R17" s="21" t="s">
        <v>78</v>
      </c>
      <c r="S17" s="23" t="s">
        <v>28</v>
      </c>
    </row>
    <row r="18" spans="1:19" ht="51" x14ac:dyDescent="0.25">
      <c r="A18" s="6">
        <v>16</v>
      </c>
      <c r="B18" s="21" t="s">
        <v>79</v>
      </c>
      <c r="C18" s="21" t="s">
        <v>80</v>
      </c>
      <c r="D18" s="21" t="s">
        <v>37</v>
      </c>
      <c r="E18" s="23" t="s">
        <v>15</v>
      </c>
      <c r="F18" s="16">
        <f>IF(E18&lt;&gt;"",VLOOKUP(E18,Matrix!$B$2:$C$6,2,FALSE),"")</f>
        <v>0.3</v>
      </c>
      <c r="G18" s="23" t="s">
        <v>22</v>
      </c>
      <c r="H18" s="15">
        <f>IF(G18&lt;&gt;"",HLOOKUP(G18,Matrix!$D$8:$H$9,2,FALSE),"")</f>
        <v>0.9</v>
      </c>
      <c r="I18" s="23" t="s">
        <v>17</v>
      </c>
      <c r="J18" s="15">
        <f>IF(I18&lt;&gt;"",HLOOKUP(I18,Matrix!$D$8:$H$9,2,FALSE),"")</f>
        <v>0.3</v>
      </c>
      <c r="K18" s="23" t="s">
        <v>17</v>
      </c>
      <c r="L18" s="15">
        <f>IF(K18&lt;&gt;"",HLOOKUP(K18,Matrix!$D$8:$H$9,2,FALSE),"")</f>
        <v>0.3</v>
      </c>
      <c r="M18" s="23" t="s">
        <v>17</v>
      </c>
      <c r="N18" s="15">
        <f>IF(M18&lt;&gt;"",HLOOKUP(M18,Matrix!$D$8:$H$9,2,FALSE),"")</f>
        <v>0.3</v>
      </c>
      <c r="O18" s="7" t="e">
        <f>HLOOKUP(N18,Matrix!$D$8:$H$9,2,FALSE)</f>
        <v>#N/A</v>
      </c>
      <c r="P18" s="7">
        <f t="shared" si="0"/>
        <v>0.27</v>
      </c>
      <c r="Q18" s="18" t="str">
        <f t="shared" si="1"/>
        <v/>
      </c>
      <c r="R18" s="25" t="s">
        <v>81</v>
      </c>
      <c r="S18" s="23" t="s">
        <v>18</v>
      </c>
    </row>
    <row r="19" spans="1:19" x14ac:dyDescent="0.25">
      <c r="A19" s="6">
        <v>17</v>
      </c>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x14ac:dyDescent="0.25">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x14ac:dyDescent="0.25">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x14ac:dyDescent="0.25">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x14ac:dyDescent="0.25">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x14ac:dyDescent="0.25">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x14ac:dyDescent="0.25">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x14ac:dyDescent="0.25">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x14ac:dyDescent="0.25">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x14ac:dyDescent="0.25">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x14ac:dyDescent="0.25">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x14ac:dyDescent="0.25">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x14ac:dyDescent="0.25">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x14ac:dyDescent="0.25">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x14ac:dyDescent="0.25">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x14ac:dyDescent="0.25">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x14ac:dyDescent="0.25">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x14ac:dyDescent="0.25">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x14ac:dyDescent="0.25">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x14ac:dyDescent="0.25">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x14ac:dyDescent="0.25">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x14ac:dyDescent="0.25">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x14ac:dyDescent="0.25">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x14ac:dyDescent="0.25">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x14ac:dyDescent="0.25">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x14ac:dyDescent="0.25">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x14ac:dyDescent="0.25">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x14ac:dyDescent="0.25">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x14ac:dyDescent="0.25">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x14ac:dyDescent="0.25">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x14ac:dyDescent="0.25">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x14ac:dyDescent="0.25">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x14ac:dyDescent="0.25">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x14ac:dyDescent="0.25">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x14ac:dyDescent="0.25">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x14ac:dyDescent="0.25">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x14ac:dyDescent="0.25">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x14ac:dyDescent="0.25">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x14ac:dyDescent="0.25">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x14ac:dyDescent="0.25">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x14ac:dyDescent="0.25">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x14ac:dyDescent="0.25">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x14ac:dyDescent="0.25">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x14ac:dyDescent="0.25">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ErrorMessage="1" errorTitle="Error en los datos" error="Error en el dato de entrada, sólo las opciones de la lista son válidas." sqref="S3" xr:uid="{00000000-0002-0000-0000-000001000000}">
      <formula1>Estrategias</formula1>
    </dataValidation>
    <dataValidation type="list" allowBlank="1" showInputMessage="1" showErrorMessage="1" sqref="S16:S62 S4:S14" xr:uid="{00000000-0002-0000-0000-000000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Q17:Q24 P3:Q16</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D2" sqref="D2:H2"/>
    </sheetView>
  </sheetViews>
  <sheetFormatPr baseColWidth="10" defaultColWidth="9.140625" defaultRowHeight="15" x14ac:dyDescent="0.25"/>
  <cols>
    <col min="1" max="1" width="3.7109375" bestFit="1" customWidth="1"/>
    <col min="2" max="3" width="10.7109375" style="9" customWidth="1"/>
    <col min="4" max="8" width="12.7109375" style="9" customWidth="1"/>
  </cols>
  <sheetData>
    <row r="2" spans="1:12" x14ac:dyDescent="0.25">
      <c r="A2" s="54" t="s">
        <v>4</v>
      </c>
      <c r="B2" s="8" t="s">
        <v>38</v>
      </c>
      <c r="C2" s="10">
        <v>0.9</v>
      </c>
      <c r="D2" s="11">
        <f>C2*$D$7</f>
        <v>4.5000000000000005E-2</v>
      </c>
      <c r="E2" s="11">
        <f>C2*$E$7</f>
        <v>0.13500000000000001</v>
      </c>
      <c r="F2" s="11">
        <f>C2*$F$7</f>
        <v>0.27</v>
      </c>
      <c r="G2" s="11">
        <f>C2*$G$7</f>
        <v>0.49500000000000005</v>
      </c>
      <c r="H2" s="11">
        <f>C2*$H$7</f>
        <v>0.81</v>
      </c>
      <c r="J2" s="3"/>
      <c r="K2" s="8" t="s">
        <v>39</v>
      </c>
      <c r="L2" s="8" t="s">
        <v>40</v>
      </c>
    </row>
    <row r="3" spans="1:12" x14ac:dyDescent="0.25">
      <c r="A3" s="54"/>
      <c r="B3" s="8" t="s">
        <v>24</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41</v>
      </c>
      <c r="K3" s="11">
        <v>0</v>
      </c>
      <c r="L3" s="38">
        <v>0.05</v>
      </c>
    </row>
    <row r="4" spans="1:12" x14ac:dyDescent="0.25">
      <c r="A4" s="54"/>
      <c r="B4" s="8" t="s">
        <v>20</v>
      </c>
      <c r="C4" s="10">
        <v>0.5</v>
      </c>
      <c r="D4" s="11">
        <f t="shared" si="0"/>
        <v>2.5000000000000001E-2</v>
      </c>
      <c r="E4" s="11">
        <f t="shared" si="1"/>
        <v>7.4999999999999997E-2</v>
      </c>
      <c r="F4" s="11">
        <f t="shared" si="2"/>
        <v>0.15</v>
      </c>
      <c r="G4" s="11">
        <f t="shared" si="3"/>
        <v>0.27500000000000002</v>
      </c>
      <c r="H4" s="11">
        <f t="shared" si="4"/>
        <v>0.45</v>
      </c>
      <c r="J4" s="12" t="s">
        <v>42</v>
      </c>
      <c r="K4" s="11">
        <f>L3</f>
        <v>0.05</v>
      </c>
      <c r="L4" s="38">
        <v>0.15</v>
      </c>
    </row>
    <row r="5" spans="1:12" x14ac:dyDescent="0.25">
      <c r="A5" s="54"/>
      <c r="B5" s="8" t="s">
        <v>15</v>
      </c>
      <c r="C5" s="10">
        <v>0.3</v>
      </c>
      <c r="D5" s="11">
        <f t="shared" si="0"/>
        <v>1.4999999999999999E-2</v>
      </c>
      <c r="E5" s="11">
        <f t="shared" si="1"/>
        <v>4.4999999999999998E-2</v>
      </c>
      <c r="F5" s="11">
        <f t="shared" si="2"/>
        <v>0.09</v>
      </c>
      <c r="G5" s="11">
        <f t="shared" si="3"/>
        <v>0.16500000000000001</v>
      </c>
      <c r="H5" s="11">
        <f t="shared" si="4"/>
        <v>0.27</v>
      </c>
      <c r="J5" s="14" t="s">
        <v>43</v>
      </c>
      <c r="K5" s="11">
        <f>L4</f>
        <v>0.15</v>
      </c>
      <c r="L5" s="11">
        <v>1</v>
      </c>
    </row>
    <row r="6" spans="1:12" x14ac:dyDescent="0.25">
      <c r="A6" s="54"/>
      <c r="B6" s="8" t="s">
        <v>44</v>
      </c>
      <c r="C6" s="10">
        <v>0.1</v>
      </c>
      <c r="D6" s="11">
        <f t="shared" si="0"/>
        <v>5.000000000000001E-3</v>
      </c>
      <c r="E6" s="11">
        <f t="shared" si="1"/>
        <v>1.4999999999999999E-2</v>
      </c>
      <c r="F6" s="11">
        <f t="shared" si="2"/>
        <v>0.03</v>
      </c>
      <c r="G6" s="11">
        <f t="shared" si="3"/>
        <v>5.5000000000000007E-2</v>
      </c>
      <c r="H6" s="11">
        <f t="shared" si="4"/>
        <v>9.0000000000000011E-2</v>
      </c>
      <c r="J6" s="56" t="s">
        <v>45</v>
      </c>
      <c r="K6" s="56"/>
      <c r="L6" s="56"/>
    </row>
    <row r="7" spans="1:12" x14ac:dyDescent="0.25">
      <c r="A7" s="19"/>
      <c r="B7" s="53"/>
      <c r="C7" s="53"/>
      <c r="D7" s="10">
        <v>0.05</v>
      </c>
      <c r="E7" s="10">
        <v>0.15</v>
      </c>
      <c r="F7" s="10">
        <v>0.3</v>
      </c>
      <c r="G7" s="10">
        <v>0.55000000000000004</v>
      </c>
      <c r="H7" s="10">
        <v>0.9</v>
      </c>
    </row>
    <row r="8" spans="1:12" x14ac:dyDescent="0.25">
      <c r="A8" s="19"/>
      <c r="B8" s="53"/>
      <c r="C8" s="53"/>
      <c r="D8" s="8" t="s">
        <v>32</v>
      </c>
      <c r="E8" s="8" t="s">
        <v>16</v>
      </c>
      <c r="F8" s="8" t="s">
        <v>17</v>
      </c>
      <c r="G8" s="8" t="s">
        <v>21</v>
      </c>
      <c r="H8" s="8" t="s">
        <v>22</v>
      </c>
    </row>
    <row r="9" spans="1:12" x14ac:dyDescent="0.25">
      <c r="A9" s="19"/>
      <c r="B9" s="20"/>
      <c r="C9" s="20"/>
      <c r="D9" s="10">
        <f>D7</f>
        <v>0.05</v>
      </c>
      <c r="E9" s="10">
        <f t="shared" ref="E9:H9" si="5">E7</f>
        <v>0.15</v>
      </c>
      <c r="F9" s="10">
        <f t="shared" si="5"/>
        <v>0.3</v>
      </c>
      <c r="G9" s="10">
        <f t="shared" si="5"/>
        <v>0.55000000000000004</v>
      </c>
      <c r="H9" s="10">
        <f t="shared" si="5"/>
        <v>0.9</v>
      </c>
    </row>
    <row r="10" spans="1:12" x14ac:dyDescent="0.25">
      <c r="A10" s="19"/>
      <c r="B10" s="20"/>
      <c r="C10" s="20"/>
      <c r="D10" s="55" t="s">
        <v>6</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2" sqref="A52"/>
    </sheetView>
  </sheetViews>
  <sheetFormatPr baseColWidth="10" defaultColWidth="9.140625" defaultRowHeight="15" x14ac:dyDescent="0.25"/>
  <cols>
    <col min="1" max="1" width="17.7109375" bestFit="1" customWidth="1"/>
  </cols>
  <sheetData>
    <row r="1" spans="1:1" x14ac:dyDescent="0.25">
      <c r="A1" s="26" t="s">
        <v>46</v>
      </c>
    </row>
    <row r="2" spans="1:1" x14ac:dyDescent="0.25">
      <c r="A2" t="s">
        <v>28</v>
      </c>
    </row>
    <row r="3" spans="1:1" x14ac:dyDescent="0.25">
      <c r="A3" t="s">
        <v>18</v>
      </c>
    </row>
    <row r="4" spans="1:1" x14ac:dyDescent="0.25">
      <c r="A4" t="s">
        <v>27</v>
      </c>
    </row>
    <row r="5" spans="1:1" x14ac:dyDescent="0.25">
      <c r="A5" t="s">
        <v>23</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5426e2-0f14-43b8-86bb-aece17810ea6">
      <Terms xmlns="http://schemas.microsoft.com/office/infopath/2007/PartnerControls"/>
    </lcf76f155ced4ddcb4097134ff3c332f>
    <TaxCatchAll xmlns="4d6f739f-0c4a-4009-b70a-e57ccd87c7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4326AB81C6CF248AA54994EC2B758A4" ma:contentTypeVersion="11" ma:contentTypeDescription="Crear nuevo documento." ma:contentTypeScope="" ma:versionID="71b6670b48d8c51b791f3a7ca35e6ecd">
  <xsd:schema xmlns:xsd="http://www.w3.org/2001/XMLSchema" xmlns:xs="http://www.w3.org/2001/XMLSchema" xmlns:p="http://schemas.microsoft.com/office/2006/metadata/properties" xmlns:ns2="e75426e2-0f14-43b8-86bb-aece17810ea6" xmlns:ns3="4d6f739f-0c4a-4009-b70a-e57ccd87c7d3" targetNamespace="http://schemas.microsoft.com/office/2006/metadata/properties" ma:root="true" ma:fieldsID="8d68a84c4d9006f9a4de50fb13e999e4" ns2:_="" ns3:_="">
    <xsd:import namespace="e75426e2-0f14-43b8-86bb-aece17810ea6"/>
    <xsd:import namespace="4d6f739f-0c4a-4009-b70a-e57ccd87c7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426e2-0f14-43b8-86bb-aece17810e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fd49586-4e9d-4401-97cc-84a6e35ca03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6f739f-0c4a-4009-b70a-e57ccd87c7d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4ee4694-2146-410f-b44e-8a29b6f246c4}" ma:internalName="TaxCatchAll" ma:showField="CatchAllData" ma:web="4d6f739f-0c4a-4009-b70a-e57ccd87c7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724008-4028-45A7-A775-E04C5ED56546}">
  <ds:schemaRefs>
    <ds:schemaRef ds:uri="http://schemas.microsoft.com/sharepoint/v3/contenttype/forms"/>
  </ds:schemaRefs>
</ds:datastoreItem>
</file>

<file path=customXml/itemProps2.xml><?xml version="1.0" encoding="utf-8"?>
<ds:datastoreItem xmlns:ds="http://schemas.openxmlformats.org/officeDocument/2006/customXml" ds:itemID="{10AD289E-9FD9-4B59-8331-25B6748DB32E}">
  <ds:schemaRefs>
    <ds:schemaRef ds:uri="http://schemas.microsoft.com/office/2006/metadata/properties"/>
    <ds:schemaRef ds:uri="http://schemas.microsoft.com/office/infopath/2007/PartnerControls"/>
    <ds:schemaRef ds:uri="e75426e2-0f14-43b8-86bb-aece17810ea6"/>
    <ds:schemaRef ds:uri="4d6f739f-0c4a-4009-b70a-e57ccd87c7d3"/>
  </ds:schemaRefs>
</ds:datastoreItem>
</file>

<file path=customXml/itemProps3.xml><?xml version="1.0" encoding="utf-8"?>
<ds:datastoreItem xmlns:ds="http://schemas.openxmlformats.org/officeDocument/2006/customXml" ds:itemID="{AA2E3365-B445-425B-BDF1-604FC8DC26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5426e2-0f14-43b8-86bb-aece17810ea6"/>
    <ds:schemaRef ds:uri="4d6f739f-0c4a-4009-b70a-e57ccd87c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Risk Register</vt:lpstr>
      <vt:lpstr>Matrix</vt:lpstr>
      <vt:lpstr>Listas</vt:lpstr>
      <vt:lpstr>Estrategias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2024-04-11T14:52:47Z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0x010100B4326AB81C6CF248AA54994EC2B758A4</vt:lpwstr>
  </property>
  <property fmtid="{D5CDD505-2E9C-101B-9397-08002B2CF9AE}" pid="3" name="MediaServiceImageTags">
    <vt:lpwstr/>
  </property>
</Properties>
</file>