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DATA\DATOS\Universidad\Docencia\Dirección y Planificación de Proyectos Informáticos (DPPI)\curso2019_2020\Presentaciones\Practicas\Estimaciones\"/>
    </mc:Choice>
  </mc:AlternateContent>
  <xr:revisionPtr revIDLastSave="0" documentId="11_C7C3A766C9FB510DFCD73245DC3588F56F0C00F3" xr6:coauthVersionLast="47" xr6:coauthVersionMax="47" xr10:uidLastSave="{00000000-0000-0000-0000-000000000000}"/>
  <bookViews>
    <workbookView xWindow="120" yWindow="135" windowWidth="9420" windowHeight="4500" xr2:uid="{00000000-000D-0000-FFFF-FFFF00000000}"/>
  </bookViews>
  <sheets>
    <sheet name="PtoFuncionM1" sheetId="4" r:id="rId1"/>
    <sheet name="DescripciónM1" sheetId="5" r:id="rId2"/>
    <sheet name="PtoFuncionM2" sheetId="6" r:id="rId3"/>
    <sheet name="DescripciónM2" sheetId="7" r:id="rId4"/>
    <sheet name=" Resto Modulos" sheetId="8" r:id="rId5"/>
    <sheet name="Estimar" sheetId="1" r:id="rId6"/>
    <sheet name="Parametros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4" l="1"/>
  <c r="B13" i="1"/>
  <c r="B12" i="1"/>
  <c r="B11" i="1"/>
  <c r="B10" i="1"/>
  <c r="D13" i="1"/>
  <c r="C13" i="1"/>
  <c r="D12" i="1"/>
  <c r="C12" i="1"/>
  <c r="D11" i="1"/>
  <c r="C11" i="1"/>
  <c r="D10" i="1"/>
  <c r="C10" i="1"/>
  <c r="D9" i="1"/>
  <c r="C9" i="1"/>
  <c r="B9" i="1"/>
  <c r="K17" i="4"/>
  <c r="P35" i="4"/>
  <c r="M17" i="6"/>
  <c r="L8" i="6"/>
  <c r="K8" i="6"/>
  <c r="J8" i="6"/>
  <c r="L7" i="6"/>
  <c r="K7" i="6"/>
  <c r="J7" i="6"/>
  <c r="L6" i="6"/>
  <c r="K6" i="6"/>
  <c r="J6" i="6"/>
  <c r="L5" i="6"/>
  <c r="K5" i="6"/>
  <c r="J5" i="6"/>
  <c r="L4" i="6"/>
  <c r="K4" i="6"/>
  <c r="J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19" i="4"/>
  <c r="A20" i="4" s="1"/>
  <c r="A21" i="4" s="1"/>
  <c r="A22" i="4" s="1"/>
  <c r="A23" i="4" s="1"/>
  <c r="A24" i="4" s="1"/>
  <c r="J5" i="4"/>
  <c r="K5" i="4"/>
  <c r="L5" i="4"/>
  <c r="J6" i="4"/>
  <c r="K6" i="4"/>
  <c r="L6" i="4"/>
  <c r="J7" i="4"/>
  <c r="K7" i="4"/>
  <c r="L7" i="4"/>
  <c r="J8" i="4"/>
  <c r="K8" i="4"/>
  <c r="L8" i="4"/>
  <c r="L4" i="4"/>
  <c r="K4" i="4"/>
  <c r="J4" i="4"/>
  <c r="H17" i="4" s="1"/>
  <c r="A17" i="4"/>
  <c r="A18" i="4" s="1"/>
  <c r="A16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H17" i="6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4" i="4"/>
  <c r="M17" i="4"/>
  <c r="N52" i="1"/>
  <c r="N62" i="1" s="1"/>
  <c r="N48" i="1"/>
  <c r="N58" i="1" s="1"/>
  <c r="N47" i="1"/>
  <c r="N53" i="1" s="1"/>
  <c r="H53" i="1"/>
  <c r="G53" i="1"/>
  <c r="H52" i="1"/>
  <c r="G52" i="1" s="1"/>
  <c r="H51" i="1"/>
  <c r="G51" i="1"/>
  <c r="H50" i="1"/>
  <c r="G50" i="1" s="1"/>
  <c r="H49" i="1"/>
  <c r="G49" i="1"/>
  <c r="H48" i="1"/>
  <c r="G48" i="1" s="1"/>
  <c r="J58" i="1"/>
  <c r="S47" i="1"/>
  <c r="S50" i="1" s="1"/>
  <c r="S60" i="1" s="1"/>
  <c r="S53" i="1"/>
  <c r="S63" i="1" s="1"/>
  <c r="F39" i="1"/>
  <c r="G39" i="1"/>
  <c r="H39" i="1"/>
  <c r="F40" i="1"/>
  <c r="G40" i="1"/>
  <c r="J39" i="1" s="1"/>
  <c r="R39" i="1" s="1"/>
  <c r="H40" i="1"/>
  <c r="F41" i="1"/>
  <c r="G41" i="1"/>
  <c r="H41" i="1"/>
  <c r="F42" i="1"/>
  <c r="G42" i="1"/>
  <c r="H42" i="1"/>
  <c r="F43" i="1"/>
  <c r="G43" i="1"/>
  <c r="H43" i="1"/>
  <c r="O39" i="1"/>
  <c r="F9" i="1"/>
  <c r="J9" i="1" s="1"/>
  <c r="R9" i="1" s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O9" i="1"/>
  <c r="F33" i="1"/>
  <c r="G33" i="1"/>
  <c r="J33" i="1" s="1"/>
  <c r="R33" i="1" s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O33" i="1"/>
  <c r="F27" i="1"/>
  <c r="J27" i="1" s="1"/>
  <c r="R27" i="1" s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O27" i="1"/>
  <c r="F21" i="1"/>
  <c r="G21" i="1"/>
  <c r="H21" i="1"/>
  <c r="F22" i="1"/>
  <c r="G22" i="1"/>
  <c r="J21" i="1" s="1"/>
  <c r="R21" i="1" s="1"/>
  <c r="H22" i="1"/>
  <c r="F23" i="1"/>
  <c r="G23" i="1"/>
  <c r="H23" i="1"/>
  <c r="F24" i="1"/>
  <c r="G24" i="1"/>
  <c r="H24" i="1"/>
  <c r="F25" i="1"/>
  <c r="G25" i="1"/>
  <c r="H25" i="1"/>
  <c r="O21" i="1"/>
  <c r="F15" i="1"/>
  <c r="J15" i="1" s="1"/>
  <c r="R15" i="1" s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O15" i="1"/>
  <c r="S51" i="1"/>
  <c r="S61" i="1"/>
  <c r="S49" i="1"/>
  <c r="S59" i="1"/>
  <c r="N51" i="1"/>
  <c r="N50" i="1"/>
  <c r="N60" i="1"/>
  <c r="N61" i="1"/>
  <c r="N49" i="1"/>
  <c r="N59" i="1"/>
  <c r="V9" i="1" l="1"/>
  <c r="W9" i="1"/>
  <c r="N63" i="1"/>
  <c r="S52" i="1"/>
  <c r="S62" i="1" s="1"/>
  <c r="S48" i="1"/>
  <c r="S58" i="1" s="1"/>
  <c r="T15" i="1" l="1"/>
  <c r="O47" i="1" s="1"/>
  <c r="T27" i="1"/>
  <c r="Q47" i="1" s="1"/>
  <c r="T33" i="1"/>
  <c r="R47" i="1" s="1"/>
  <c r="T21" i="1"/>
  <c r="P47" i="1" s="1"/>
  <c r="O49" i="1" l="1"/>
  <c r="O51" i="1"/>
  <c r="O50" i="1"/>
  <c r="O48" i="1"/>
  <c r="O53" i="1"/>
  <c r="O52" i="1"/>
  <c r="P51" i="1"/>
  <c r="P61" i="1" s="1"/>
  <c r="P50" i="1"/>
  <c r="P60" i="1" s="1"/>
  <c r="P52" i="1"/>
  <c r="P62" i="1" s="1"/>
  <c r="P53" i="1"/>
  <c r="P63" i="1" s="1"/>
  <c r="P48" i="1"/>
  <c r="P58" i="1" s="1"/>
  <c r="P49" i="1"/>
  <c r="P59" i="1" s="1"/>
  <c r="R53" i="1"/>
  <c r="R63" i="1" s="1"/>
  <c r="R49" i="1"/>
  <c r="R59" i="1" s="1"/>
  <c r="R48" i="1"/>
  <c r="R58" i="1" s="1"/>
  <c r="R52" i="1"/>
  <c r="R62" i="1" s="1"/>
  <c r="R51" i="1"/>
  <c r="R61" i="1" s="1"/>
  <c r="R50" i="1"/>
  <c r="R60" i="1" s="1"/>
  <c r="Q49" i="1"/>
  <c r="Q59" i="1" s="1"/>
  <c r="Q52" i="1"/>
  <c r="Q62" i="1" s="1"/>
  <c r="Q51" i="1"/>
  <c r="Q61" i="1" s="1"/>
  <c r="Q48" i="1"/>
  <c r="Q58" i="1" s="1"/>
  <c r="Q53" i="1"/>
  <c r="Q63" i="1" s="1"/>
  <c r="Q50" i="1"/>
  <c r="Q60" i="1" s="1"/>
  <c r="T52" i="1" l="1"/>
  <c r="O62" i="1"/>
  <c r="T62" i="1" s="1"/>
  <c r="T51" i="1"/>
  <c r="O61" i="1"/>
  <c r="T61" i="1" s="1"/>
  <c r="T65" i="1" s="1"/>
  <c r="O63" i="1"/>
  <c r="T63" i="1" s="1"/>
  <c r="T53" i="1"/>
  <c r="O59" i="1"/>
  <c r="T59" i="1" s="1"/>
  <c r="T49" i="1"/>
  <c r="O58" i="1"/>
  <c r="T58" i="1" s="1"/>
  <c r="T48" i="1"/>
  <c r="O60" i="1"/>
  <c r="T60" i="1" s="1"/>
  <c r="T50" i="1"/>
</calcChain>
</file>

<file path=xl/sharedStrings.xml><?xml version="1.0" encoding="utf-8"?>
<sst xmlns="http://schemas.openxmlformats.org/spreadsheetml/2006/main" count="215" uniqueCount="82">
  <si>
    <t>Nº</t>
  </si>
  <si>
    <t>Función</t>
  </si>
  <si>
    <t>Tipo función</t>
  </si>
  <si>
    <t>Grado de la función</t>
  </si>
  <si>
    <t>Parámetro de medida</t>
  </si>
  <si>
    <t>Contador Funciones</t>
  </si>
  <si>
    <t>Factor de peso</t>
  </si>
  <si>
    <t>Pantalla de registro de cliente (Alta de cliente)</t>
  </si>
  <si>
    <t>Nº Entradas de usuario (IN)</t>
  </si>
  <si>
    <t>Elemental</t>
  </si>
  <si>
    <t>Medio</t>
  </si>
  <si>
    <t>Complejo</t>
  </si>
  <si>
    <t>Pantalla de Modificación de datos de cliente</t>
  </si>
  <si>
    <t>Pantalla Consulta de clientes</t>
  </si>
  <si>
    <t>Nº Salidas de usuario (OUT)</t>
  </si>
  <si>
    <t>Pantalla de eliminación de cliente</t>
  </si>
  <si>
    <t>Nº de ficheros maestros (FM)</t>
  </si>
  <si>
    <t>Pantalla de registro de productos</t>
  </si>
  <si>
    <t>Nº Consultas usuario (Q)</t>
  </si>
  <si>
    <t>Pantalla de modificación de datos de productos</t>
  </si>
  <si>
    <t>Nº de interfaces externos</t>
  </si>
  <si>
    <t>Informe de productos</t>
  </si>
  <si>
    <t>Informe de pedidos</t>
  </si>
  <si>
    <t>Informe de clientes</t>
  </si>
  <si>
    <t>Informe de Clientes Inactivos</t>
  </si>
  <si>
    <t>Informe de productos perecederos</t>
  </si>
  <si>
    <t>Informe de pedidos pendientes</t>
  </si>
  <si>
    <t>Informe de pedidos entregados</t>
  </si>
  <si>
    <t>Informe de productos - II</t>
  </si>
  <si>
    <t>CF</t>
  </si>
  <si>
    <t>Σ factores de ajuste</t>
  </si>
  <si>
    <t>Ck</t>
  </si>
  <si>
    <t>Informe de pedidos  - II</t>
  </si>
  <si>
    <t>Informe de clientes  - II</t>
  </si>
  <si>
    <t>Informe de Clientes Inactivos  - II</t>
  </si>
  <si>
    <t>Informe de productos perecederos  - II</t>
  </si>
  <si>
    <t>Característica</t>
  </si>
  <si>
    <t>Influencia</t>
  </si>
  <si>
    <t xml:space="preserve">Informe de pedidos pendientes  - II </t>
  </si>
  <si>
    <t>1.       ¿Requiere el sistema copias de seguridad y de recuperación fiables?</t>
  </si>
  <si>
    <t>Informe de pedidos entregados   - II</t>
  </si>
  <si>
    <t>2.       ¿Se requiere comunicación de datos?</t>
  </si>
  <si>
    <t>Registro de Clientes</t>
  </si>
  <si>
    <t>3.       ¿Existen funciones de procesamiento distribuido?</t>
  </si>
  <si>
    <t>Consulta de Productos</t>
  </si>
  <si>
    <t>4.       ¿Es crítico el rendimiento?</t>
  </si>
  <si>
    <t>Histórico de Clientes</t>
  </si>
  <si>
    <t>5.       ¿Se ejecutaría el sistema en un entorno operativo existente y fuertemente utilizado?</t>
  </si>
  <si>
    <t>6.       ¿Requiere  el sistema entrada de datos interactiva?</t>
  </si>
  <si>
    <t>7.       ¿Requiere la entrada de datos interactiva que las transacciones de entrada se lleven a cabo sobre múltiples pantallas u operaciones?</t>
  </si>
  <si>
    <t>8.       ¿Se actualizan los archivos maestros de forma interactiva?</t>
  </si>
  <si>
    <t>9.       ¿Son complejas las entradas, las salidas, los archivos o las peticiones?</t>
  </si>
  <si>
    <t>10.   ¿Es complejo el procesamiento interno?</t>
  </si>
  <si>
    <t>11.   ¿Se ha diseñado el código para ser reutilizable?</t>
  </si>
  <si>
    <t>12.   ¿Están incluidas en el diseño la conversión y la instalación?</t>
  </si>
  <si>
    <t>13.   ¿Se ha diseñado el sistema para soportar múltiples instalaciones en diferentes organizaciones?</t>
  </si>
  <si>
    <t>14. ¿Se ha diseñado la aplicación para facilitar los cambios y para ser fácilmente utilizada por el usuario?</t>
  </si>
  <si>
    <t>Nivel de Influencia</t>
  </si>
  <si>
    <t>Función (Módulo 1)</t>
  </si>
  <si>
    <t>Explicación de la Función</t>
  </si>
  <si>
    <t>Función (Módulo 2)</t>
  </si>
  <si>
    <t>V</t>
  </si>
  <si>
    <t>E</t>
  </si>
  <si>
    <t>Horas/hombre</t>
  </si>
  <si>
    <t>PF</t>
  </si>
  <si>
    <t>Esfuerzo</t>
  </si>
  <si>
    <t>b</t>
  </si>
  <si>
    <t>a</t>
  </si>
  <si>
    <t>Modulo 1</t>
  </si>
  <si>
    <t>Modulo 2</t>
  </si>
  <si>
    <t>Modulo 3</t>
  </si>
  <si>
    <t>Modulo 4</t>
  </si>
  <si>
    <t>Modulo 5</t>
  </si>
  <si>
    <t>Modulo 6</t>
  </si>
  <si>
    <t>Coste vía</t>
  </si>
  <si>
    <t>Horas/día</t>
  </si>
  <si>
    <t>Aprovech.</t>
  </si>
  <si>
    <t>Vias</t>
  </si>
  <si>
    <t>Programadores</t>
  </si>
  <si>
    <t>TOTAL</t>
  </si>
  <si>
    <t>€/hora</t>
  </si>
  <si>
    <t>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</si>
</sst>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914400</xdr:colOff>
          <xdr:row>12</xdr:row>
          <xdr:rowOff>66675</xdr:rowOff>
        </xdr:from>
        <xdr:to>
          <xdr:col>13</xdr:col>
          <xdr:colOff>581025</xdr:colOff>
          <xdr:row>14</xdr:row>
          <xdr:rowOff>47625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657225</xdr:colOff>
          <xdr:row>11</xdr:row>
          <xdr:rowOff>133350</xdr:rowOff>
        </xdr:from>
        <xdr:to>
          <xdr:col>8</xdr:col>
          <xdr:colOff>190500</xdr:colOff>
          <xdr:row>14</xdr:row>
          <xdr:rowOff>152400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2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47625</xdr:colOff>
      <xdr:row>10</xdr:row>
      <xdr:rowOff>28575</xdr:rowOff>
    </xdr:from>
    <xdr:to>
      <xdr:col>29</xdr:col>
      <xdr:colOff>581025</xdr:colOff>
      <xdr:row>30</xdr:row>
      <xdr:rowOff>28575</xdr:rowOff>
    </xdr:to>
    <xdr:pic>
      <xdr:nvPicPr>
        <xdr:cNvPr id="1074" name="Picture 44">
          <a:extLst>
            <a:ext uri="{FF2B5EF4-FFF2-40B4-BE49-F238E27FC236}">
              <a16:creationId xmlns:a16="http://schemas.microsoft.com/office/drawing/2014/main" id="{00000000-0008-0000-05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4325" y="1647825"/>
          <a:ext cx="5410200" cy="323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323850</xdr:colOff>
          <xdr:row>4</xdr:row>
          <xdr:rowOff>9525</xdr:rowOff>
        </xdr:from>
        <xdr:to>
          <xdr:col>10</xdr:col>
          <xdr:colOff>323850</xdr:colOff>
          <xdr:row>7</xdr:row>
          <xdr:rowOff>28575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5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209550</xdr:colOff>
          <xdr:row>4</xdr:row>
          <xdr:rowOff>66675</xdr:rowOff>
        </xdr:from>
        <xdr:to>
          <xdr:col>15</xdr:col>
          <xdr:colOff>495300</xdr:colOff>
          <xdr:row>6</xdr:row>
          <xdr:rowOff>47625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5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1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5"/>
  <sheetViews>
    <sheetView tabSelected="1" workbookViewId="0">
      <selection activeCell="A25" sqref="A25"/>
    </sheetView>
  </sheetViews>
  <sheetFormatPr defaultColWidth="11.42578125" defaultRowHeight="12.75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>
      <c r="A2" s="29" t="s">
        <v>0</v>
      </c>
      <c r="B2" s="29" t="s">
        <v>1</v>
      </c>
      <c r="C2" s="29" t="s">
        <v>2</v>
      </c>
      <c r="D2" s="29" t="s">
        <v>3</v>
      </c>
      <c r="I2" s="36" t="s">
        <v>4</v>
      </c>
      <c r="J2" s="34" t="s">
        <v>5</v>
      </c>
      <c r="K2" s="34"/>
      <c r="L2" s="34"/>
      <c r="N2" s="36" t="s">
        <v>4</v>
      </c>
      <c r="O2" s="34" t="s">
        <v>6</v>
      </c>
      <c r="P2" s="34"/>
      <c r="Q2" s="34"/>
    </row>
    <row r="3" spans="1:17">
      <c r="A3" s="3">
        <v>1</v>
      </c>
      <c r="B3" s="25" t="s">
        <v>7</v>
      </c>
      <c r="C3" s="3" t="s">
        <v>8</v>
      </c>
      <c r="D3" s="3" t="s">
        <v>9</v>
      </c>
      <c r="I3" s="36"/>
      <c r="J3" s="2" t="s">
        <v>9</v>
      </c>
      <c r="K3" s="2" t="s">
        <v>10</v>
      </c>
      <c r="L3" s="2" t="s">
        <v>11</v>
      </c>
      <c r="N3" s="36"/>
      <c r="O3" s="2" t="s">
        <v>9</v>
      </c>
      <c r="P3" s="2" t="s">
        <v>10</v>
      </c>
      <c r="Q3" s="2" t="s">
        <v>11</v>
      </c>
    </row>
    <row r="4" spans="1:17">
      <c r="A4" s="3">
        <f>A3+1</f>
        <v>2</v>
      </c>
      <c r="B4" s="25" t="s">
        <v>12</v>
      </c>
      <c r="C4" s="3" t="s">
        <v>8</v>
      </c>
      <c r="D4" s="3" t="s">
        <v>11</v>
      </c>
      <c r="I4" s="5" t="s">
        <v>8</v>
      </c>
      <c r="J4" s="4">
        <f>COUNTIFS($C$3:$C$32,$I4,$D$3:$D$32,J$3)</f>
        <v>1</v>
      </c>
      <c r="K4" s="4">
        <f>COUNTIFS($C$3:$C$32,$I4,$D$3:$D$32,K$3)</f>
        <v>0</v>
      </c>
      <c r="L4" s="4">
        <f>COUNTIFS($C$3:$C$32,$I4,$D$3:$D$32,L$3)</f>
        <v>5</v>
      </c>
      <c r="N4" s="5" t="s">
        <v>8</v>
      </c>
      <c r="O4" s="4">
        <v>3</v>
      </c>
      <c r="P4" s="4">
        <v>4</v>
      </c>
      <c r="Q4" s="4">
        <v>6</v>
      </c>
    </row>
    <row r="5" spans="1:17">
      <c r="A5" s="3">
        <f t="shared" ref="A5:A25" si="0">A4+1</f>
        <v>3</v>
      </c>
      <c r="B5" s="25" t="s">
        <v>13</v>
      </c>
      <c r="C5" s="3" t="s">
        <v>8</v>
      </c>
      <c r="D5" s="3" t="s">
        <v>11</v>
      </c>
      <c r="I5" s="5" t="s">
        <v>14</v>
      </c>
      <c r="J5" s="4">
        <f>COUNTIFS($C$3:$C$32,$I5,$D$3:$D$32,J$3)</f>
        <v>2</v>
      </c>
      <c r="K5" s="4">
        <f>COUNTIFS($C$3:$C$32,$I5,$D$3:$D$32,K$3)</f>
        <v>6</v>
      </c>
      <c r="L5" s="4">
        <f>COUNTIFS($C$3:$C$32,$I5,$D$3:$D$32,L$3)</f>
        <v>6</v>
      </c>
      <c r="N5" s="5" t="s">
        <v>14</v>
      </c>
      <c r="O5" s="4">
        <v>4</v>
      </c>
      <c r="P5" s="4">
        <v>5</v>
      </c>
      <c r="Q5" s="4">
        <v>7</v>
      </c>
    </row>
    <row r="6" spans="1:17">
      <c r="A6" s="3">
        <f t="shared" si="0"/>
        <v>4</v>
      </c>
      <c r="B6" s="25" t="s">
        <v>15</v>
      </c>
      <c r="C6" s="3" t="s">
        <v>8</v>
      </c>
      <c r="D6" s="3" t="s">
        <v>11</v>
      </c>
      <c r="I6" s="5" t="s">
        <v>16</v>
      </c>
      <c r="J6" s="4">
        <f>COUNTIFS($C$3:$C$32,$I6,$D$3:$D$32,J$3)</f>
        <v>1</v>
      </c>
      <c r="K6" s="4">
        <f>COUNTIFS($C$3:$C$32,$I6,$D$3:$D$32,K$3)</f>
        <v>0</v>
      </c>
      <c r="L6" s="4">
        <f>COUNTIFS($C$3:$C$32,$I6,$D$3:$D$32,L$3)</f>
        <v>0</v>
      </c>
      <c r="N6" s="5" t="s">
        <v>16</v>
      </c>
      <c r="O6" s="4">
        <v>7</v>
      </c>
      <c r="P6" s="4">
        <v>10</v>
      </c>
      <c r="Q6" s="4">
        <v>15</v>
      </c>
    </row>
    <row r="7" spans="1:17">
      <c r="A7" s="3">
        <f t="shared" si="0"/>
        <v>5</v>
      </c>
      <c r="B7" s="25" t="s">
        <v>17</v>
      </c>
      <c r="C7" s="3" t="s">
        <v>8</v>
      </c>
      <c r="D7" s="3" t="s">
        <v>11</v>
      </c>
      <c r="I7" s="5" t="s">
        <v>18</v>
      </c>
      <c r="J7" s="4">
        <f>COUNTIFS($C$3:$C$32,$I7,$D$3:$D$32,J$3)</f>
        <v>1</v>
      </c>
      <c r="K7" s="4">
        <f>COUNTIFS($C$3:$C$32,$I7,$D$3:$D$32,K$3)</f>
        <v>0</v>
      </c>
      <c r="L7" s="4">
        <f>COUNTIFS($C$3:$C$32,$I7,$D$3:$D$32,L$3)</f>
        <v>0</v>
      </c>
      <c r="N7" s="5" t="s">
        <v>18</v>
      </c>
      <c r="O7" s="4">
        <v>3</v>
      </c>
      <c r="P7" s="4">
        <v>4</v>
      </c>
      <c r="Q7" s="4">
        <v>6</v>
      </c>
    </row>
    <row r="8" spans="1:17">
      <c r="A8" s="3">
        <f t="shared" si="0"/>
        <v>6</v>
      </c>
      <c r="B8" s="25" t="s">
        <v>19</v>
      </c>
      <c r="C8" s="3" t="s">
        <v>8</v>
      </c>
      <c r="D8" s="3" t="s">
        <v>11</v>
      </c>
      <c r="I8" s="5" t="s">
        <v>20</v>
      </c>
      <c r="J8" s="4">
        <f>COUNTIFS($C$3:$C$32,$I8,$D$3:$D$32,J$3)</f>
        <v>1</v>
      </c>
      <c r="K8" s="4">
        <f>COUNTIFS($C$3:$C$32,$I8,$D$3:$D$32,K$3)</f>
        <v>0</v>
      </c>
      <c r="L8" s="4">
        <f>COUNTIFS($C$3:$C$32,$I8,$D$3:$D$32,L$3)</f>
        <v>0</v>
      </c>
      <c r="N8" s="5" t="s">
        <v>20</v>
      </c>
      <c r="O8" s="4">
        <v>5</v>
      </c>
      <c r="P8" s="4">
        <v>7</v>
      </c>
      <c r="Q8" s="4">
        <v>10</v>
      </c>
    </row>
    <row r="9" spans="1:17">
      <c r="A9" s="3">
        <f t="shared" si="0"/>
        <v>7</v>
      </c>
      <c r="B9" s="25" t="s">
        <v>21</v>
      </c>
      <c r="C9" s="3" t="s">
        <v>14</v>
      </c>
      <c r="D9" s="3" t="s">
        <v>9</v>
      </c>
    </row>
    <row r="10" spans="1:17">
      <c r="A10" s="3">
        <f t="shared" si="0"/>
        <v>8</v>
      </c>
      <c r="B10" s="25" t="s">
        <v>22</v>
      </c>
      <c r="C10" s="3" t="s">
        <v>14</v>
      </c>
      <c r="D10" s="3" t="s">
        <v>9</v>
      </c>
    </row>
    <row r="11" spans="1:17">
      <c r="A11" s="3">
        <f t="shared" si="0"/>
        <v>9</v>
      </c>
      <c r="B11" s="25" t="s">
        <v>23</v>
      </c>
      <c r="C11" s="3" t="s">
        <v>14</v>
      </c>
      <c r="D11" s="3" t="s">
        <v>10</v>
      </c>
    </row>
    <row r="12" spans="1:17">
      <c r="A12" s="3">
        <f t="shared" si="0"/>
        <v>10</v>
      </c>
      <c r="B12" s="25" t="s">
        <v>24</v>
      </c>
      <c r="C12" s="3" t="s">
        <v>14</v>
      </c>
      <c r="D12" s="3" t="s">
        <v>10</v>
      </c>
    </row>
    <row r="13" spans="1:17">
      <c r="A13" s="3">
        <f t="shared" si="0"/>
        <v>11</v>
      </c>
      <c r="B13" s="25" t="s">
        <v>25</v>
      </c>
      <c r="C13" s="3" t="s">
        <v>14</v>
      </c>
      <c r="D13" s="3" t="s">
        <v>11</v>
      </c>
    </row>
    <row r="14" spans="1:17">
      <c r="A14" s="3">
        <f t="shared" si="0"/>
        <v>12</v>
      </c>
      <c r="B14" s="25" t="s">
        <v>26</v>
      </c>
      <c r="C14" s="3" t="s">
        <v>14</v>
      </c>
      <c r="D14" s="3" t="s">
        <v>11</v>
      </c>
    </row>
    <row r="15" spans="1:17">
      <c r="A15" s="3">
        <f t="shared" si="0"/>
        <v>13</v>
      </c>
      <c r="B15" s="25" t="s">
        <v>27</v>
      </c>
      <c r="C15" s="3" t="s">
        <v>14</v>
      </c>
      <c r="D15" s="3" t="s">
        <v>11</v>
      </c>
    </row>
    <row r="16" spans="1:17">
      <c r="A16" s="3">
        <f t="shared" si="0"/>
        <v>14</v>
      </c>
      <c r="B16" s="25" t="s">
        <v>28</v>
      </c>
      <c r="C16" s="3" t="s">
        <v>14</v>
      </c>
      <c r="D16" s="3" t="s">
        <v>10</v>
      </c>
      <c r="H16" s="16" t="s">
        <v>29</v>
      </c>
      <c r="J16" s="35" t="s">
        <v>30</v>
      </c>
      <c r="K16" s="35"/>
      <c r="L16" s="35"/>
      <c r="M16" s="8" t="s">
        <v>31</v>
      </c>
    </row>
    <row r="17" spans="1:16">
      <c r="A17" s="3">
        <f t="shared" si="0"/>
        <v>15</v>
      </c>
      <c r="B17" s="25" t="s">
        <v>32</v>
      </c>
      <c r="C17" s="3" t="s">
        <v>14</v>
      </c>
      <c r="D17" s="3" t="s">
        <v>11</v>
      </c>
      <c r="H17" s="3">
        <f>SUMPRODUCT(J4:L8,O4:Q8)</f>
        <v>128</v>
      </c>
      <c r="K17" s="4">
        <f>P35</f>
        <v>22</v>
      </c>
      <c r="M17" s="3">
        <f>K17*0.01+0.65</f>
        <v>0.87</v>
      </c>
    </row>
    <row r="18" spans="1:16">
      <c r="A18" s="3">
        <f t="shared" si="0"/>
        <v>16</v>
      </c>
      <c r="B18" s="25" t="s">
        <v>33</v>
      </c>
      <c r="C18" s="3" t="s">
        <v>14</v>
      </c>
      <c r="D18" s="3" t="s">
        <v>10</v>
      </c>
    </row>
    <row r="19" spans="1:16">
      <c r="A19" s="3">
        <f t="shared" si="0"/>
        <v>17</v>
      </c>
      <c r="B19" s="25" t="s">
        <v>34</v>
      </c>
      <c r="C19" s="3" t="s">
        <v>14</v>
      </c>
      <c r="D19" s="3" t="s">
        <v>10</v>
      </c>
    </row>
    <row r="20" spans="1:16">
      <c r="A20" s="3">
        <f t="shared" si="0"/>
        <v>18</v>
      </c>
      <c r="B20" s="25" t="s">
        <v>35</v>
      </c>
      <c r="C20" s="3" t="s">
        <v>14</v>
      </c>
      <c r="D20" s="3" t="s">
        <v>10</v>
      </c>
      <c r="G20" s="30" t="s">
        <v>36</v>
      </c>
      <c r="H20" s="31"/>
      <c r="I20" s="31"/>
      <c r="J20" s="31"/>
      <c r="K20" s="31"/>
      <c r="L20" s="31"/>
      <c r="M20" s="31"/>
      <c r="N20" s="31"/>
      <c r="O20" s="31"/>
      <c r="P20" s="27" t="s">
        <v>37</v>
      </c>
    </row>
    <row r="21" spans="1:16">
      <c r="A21" s="3">
        <f t="shared" si="0"/>
        <v>19</v>
      </c>
      <c r="B21" s="25" t="s">
        <v>38</v>
      </c>
      <c r="C21" s="3" t="s">
        <v>14</v>
      </c>
      <c r="D21" s="3" t="s">
        <v>11</v>
      </c>
      <c r="G21" s="22" t="s">
        <v>39</v>
      </c>
      <c r="H21" s="21"/>
      <c r="I21" s="21"/>
      <c r="J21" s="21"/>
      <c r="K21" s="21"/>
      <c r="L21" s="21"/>
      <c r="M21" s="21"/>
      <c r="N21" s="21"/>
      <c r="O21" s="23"/>
      <c r="P21" s="3">
        <v>2</v>
      </c>
    </row>
    <row r="22" spans="1:16">
      <c r="A22" s="3">
        <f t="shared" si="0"/>
        <v>20</v>
      </c>
      <c r="B22" s="25" t="s">
        <v>40</v>
      </c>
      <c r="C22" s="3" t="s">
        <v>14</v>
      </c>
      <c r="D22" s="3" t="s">
        <v>11</v>
      </c>
      <c r="G22" s="22" t="s">
        <v>41</v>
      </c>
      <c r="H22" s="21"/>
      <c r="I22" s="21"/>
      <c r="J22" s="21"/>
      <c r="K22" s="21"/>
      <c r="L22" s="21"/>
      <c r="M22" s="21"/>
      <c r="N22" s="21"/>
      <c r="O22" s="23"/>
      <c r="P22" s="3">
        <v>1</v>
      </c>
    </row>
    <row r="23" spans="1:16">
      <c r="A23" s="3">
        <f t="shared" si="0"/>
        <v>21</v>
      </c>
      <c r="B23" s="25" t="s">
        <v>42</v>
      </c>
      <c r="C23" s="3" t="s">
        <v>16</v>
      </c>
      <c r="D23" s="3" t="s">
        <v>9</v>
      </c>
      <c r="G23" s="22" t="s">
        <v>43</v>
      </c>
      <c r="H23" s="21"/>
      <c r="I23" s="21"/>
      <c r="J23" s="21"/>
      <c r="K23" s="21"/>
      <c r="L23" s="21"/>
      <c r="M23" s="21"/>
      <c r="N23" s="21"/>
      <c r="O23" s="23"/>
      <c r="P23" s="3">
        <v>2</v>
      </c>
    </row>
    <row r="24" spans="1:16">
      <c r="A24" s="3">
        <f t="shared" si="0"/>
        <v>22</v>
      </c>
      <c r="B24" s="25" t="s">
        <v>44</v>
      </c>
      <c r="C24" s="3" t="s">
        <v>18</v>
      </c>
      <c r="D24" s="3" t="s">
        <v>9</v>
      </c>
      <c r="G24" s="22" t="s">
        <v>45</v>
      </c>
      <c r="H24" s="21"/>
      <c r="I24" s="21"/>
      <c r="J24" s="21"/>
      <c r="K24" s="21"/>
      <c r="L24" s="21"/>
      <c r="M24" s="21"/>
      <c r="N24" s="21"/>
      <c r="O24" s="23"/>
      <c r="P24" s="3">
        <v>3</v>
      </c>
    </row>
    <row r="25" spans="1:16">
      <c r="A25" s="3">
        <f t="shared" si="0"/>
        <v>23</v>
      </c>
      <c r="B25" s="3" t="s">
        <v>46</v>
      </c>
      <c r="C25" s="3" t="s">
        <v>20</v>
      </c>
      <c r="D25" s="3" t="s">
        <v>9</v>
      </c>
      <c r="G25" s="22" t="s">
        <v>47</v>
      </c>
      <c r="H25" s="21"/>
      <c r="I25" s="21"/>
      <c r="J25" s="21"/>
      <c r="K25" s="21"/>
      <c r="L25" s="21"/>
      <c r="M25" s="21"/>
      <c r="N25" s="21"/>
      <c r="O25" s="23"/>
      <c r="P25" s="3">
        <v>1</v>
      </c>
    </row>
    <row r="26" spans="1:16">
      <c r="G26" s="22" t="s">
        <v>48</v>
      </c>
      <c r="H26" s="21"/>
      <c r="I26" s="21"/>
      <c r="J26" s="21"/>
      <c r="K26" s="21"/>
      <c r="L26" s="21"/>
      <c r="M26" s="21"/>
      <c r="N26" s="21"/>
      <c r="O26" s="23"/>
      <c r="P26" s="3">
        <v>3</v>
      </c>
    </row>
    <row r="27" spans="1:16">
      <c r="G27" s="22" t="s">
        <v>49</v>
      </c>
      <c r="H27" s="21"/>
      <c r="I27" s="21"/>
      <c r="J27" s="21"/>
      <c r="K27" s="21"/>
      <c r="L27" s="21"/>
      <c r="M27" s="21"/>
      <c r="N27" s="21"/>
      <c r="O27" s="23"/>
      <c r="P27" s="3">
        <v>1</v>
      </c>
    </row>
    <row r="28" spans="1:16">
      <c r="G28" s="22" t="s">
        <v>50</v>
      </c>
      <c r="H28" s="21"/>
      <c r="I28" s="21"/>
      <c r="J28" s="21"/>
      <c r="K28" s="21"/>
      <c r="L28" s="21"/>
      <c r="M28" s="21"/>
      <c r="N28" s="21"/>
      <c r="O28" s="23"/>
      <c r="P28" s="3">
        <v>0</v>
      </c>
    </row>
    <row r="29" spans="1:16">
      <c r="G29" s="22" t="s">
        <v>51</v>
      </c>
      <c r="H29" s="21"/>
      <c r="I29" s="21"/>
      <c r="J29" s="21"/>
      <c r="K29" s="21"/>
      <c r="L29" s="21"/>
      <c r="M29" s="21"/>
      <c r="N29" s="21"/>
      <c r="O29" s="23"/>
      <c r="P29" s="3">
        <v>1</v>
      </c>
    </row>
    <row r="30" spans="1:16">
      <c r="B30" s="20"/>
      <c r="G30" s="22" t="s">
        <v>52</v>
      </c>
      <c r="H30" s="21"/>
      <c r="I30" s="21"/>
      <c r="J30" s="21"/>
      <c r="K30" s="21"/>
      <c r="L30" s="21"/>
      <c r="M30" s="21"/>
      <c r="N30" s="21"/>
      <c r="O30" s="23"/>
      <c r="P30" s="3">
        <v>2</v>
      </c>
    </row>
    <row r="31" spans="1:16">
      <c r="B31" s="20"/>
      <c r="G31" s="22" t="s">
        <v>53</v>
      </c>
      <c r="H31" s="21"/>
      <c r="I31" s="21"/>
      <c r="J31" s="21"/>
      <c r="K31" s="21"/>
      <c r="L31" s="21"/>
      <c r="M31" s="21"/>
      <c r="N31" s="21"/>
      <c r="O31" s="23"/>
      <c r="P31" s="3">
        <v>2</v>
      </c>
    </row>
    <row r="32" spans="1:16">
      <c r="G32" s="22" t="s">
        <v>54</v>
      </c>
      <c r="H32" s="21"/>
      <c r="I32" s="21"/>
      <c r="J32" s="21"/>
      <c r="K32" s="21"/>
      <c r="L32" s="21"/>
      <c r="M32" s="21"/>
      <c r="N32" s="21"/>
      <c r="O32" s="23"/>
      <c r="P32" s="3">
        <v>2</v>
      </c>
    </row>
    <row r="33" spans="7:16">
      <c r="G33" s="22" t="s">
        <v>55</v>
      </c>
      <c r="H33" s="21"/>
      <c r="I33" s="21"/>
      <c r="J33" s="21"/>
      <c r="K33" s="21"/>
      <c r="L33" s="21"/>
      <c r="M33" s="21"/>
      <c r="N33" s="21"/>
      <c r="O33" s="23"/>
      <c r="P33" s="3">
        <v>0</v>
      </c>
    </row>
    <row r="34" spans="7:16">
      <c r="G34" s="22" t="s">
        <v>56</v>
      </c>
      <c r="H34" s="21"/>
      <c r="I34" s="21"/>
      <c r="J34" s="21"/>
      <c r="K34" s="21"/>
      <c r="L34" s="21"/>
      <c r="M34" s="21"/>
      <c r="N34" s="21"/>
      <c r="O34" s="23"/>
      <c r="P34" s="3">
        <v>2</v>
      </c>
    </row>
    <row r="35" spans="7:16">
      <c r="G35" s="32" t="s">
        <v>57</v>
      </c>
      <c r="H35" s="33"/>
      <c r="I35" s="33"/>
      <c r="J35" s="33"/>
      <c r="K35" s="33"/>
      <c r="L35" s="33"/>
      <c r="M35" s="33"/>
      <c r="N35" s="33"/>
      <c r="O35" s="33"/>
      <c r="P35" s="28">
        <f>SUM(P21:P34)</f>
        <v>22</v>
      </c>
    </row>
  </sheetData>
  <mergeCells count="7">
    <mergeCell ref="G20:O20"/>
    <mergeCell ref="G35:O35"/>
    <mergeCell ref="J2:L2"/>
    <mergeCell ref="J16:L16"/>
    <mergeCell ref="I2:I3"/>
    <mergeCell ref="N2:N3"/>
    <mergeCell ref="O2:Q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8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4098" r:id="rId3"/>
      </mc:Fallback>
    </mc:AlternateContent>
    <mc:AlternateContent xmlns:mc="http://schemas.openxmlformats.org/markup-compatibility/2006">
      <mc:Choice Requires="x14">
        <oleObject progId="Equation.3" shapeId="4099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4099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Parametros!$A$2:$A$6</xm:f>
          </x14:formula1>
          <xm:sqref>C30:C32 C3:C25</xm:sqref>
        </x14:dataValidation>
        <x14:dataValidation type="list" allowBlank="1" showInputMessage="1" showErrorMessage="1" xr:uid="{00000000-0002-0000-0000-000001000000}">
          <x14:formula1>
            <xm:f>Parametros!$D$2:$D$4</xm:f>
          </x14:formula1>
          <xm:sqref>D30:D32 D3:D25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" sqref="B1"/>
    </sheetView>
  </sheetViews>
  <sheetFormatPr defaultColWidth="11.42578125" defaultRowHeight="12.75"/>
  <cols>
    <col min="1" max="1" width="6.28515625" customWidth="1"/>
    <col min="2" max="2" width="42.140625" customWidth="1"/>
    <col min="3" max="3" width="89.7109375" customWidth="1"/>
  </cols>
  <sheetData>
    <row r="1" spans="1:3">
      <c r="A1" s="24" t="s">
        <v>0</v>
      </c>
      <c r="B1" s="24" t="s">
        <v>58</v>
      </c>
      <c r="C1" s="24" t="s">
        <v>59</v>
      </c>
    </row>
    <row r="2" spans="1:3">
      <c r="A2" s="3">
        <v>1</v>
      </c>
      <c r="B2" s="25" t="s">
        <v>7</v>
      </c>
      <c r="C2" s="26"/>
    </row>
    <row r="3" spans="1:3">
      <c r="A3" s="3">
        <f>A2+1</f>
        <v>2</v>
      </c>
      <c r="B3" s="25" t="s">
        <v>12</v>
      </c>
      <c r="C3" s="26"/>
    </row>
    <row r="4" spans="1:3">
      <c r="A4" s="3">
        <f t="shared" ref="A4:A14" si="0">A3+1</f>
        <v>3</v>
      </c>
      <c r="B4" s="25" t="s">
        <v>13</v>
      </c>
      <c r="C4" s="26"/>
    </row>
    <row r="5" spans="1:3">
      <c r="A5" s="3">
        <f t="shared" si="0"/>
        <v>4</v>
      </c>
      <c r="B5" s="25" t="s">
        <v>15</v>
      </c>
      <c r="C5" s="26"/>
    </row>
    <row r="6" spans="1:3">
      <c r="A6" s="3">
        <f t="shared" si="0"/>
        <v>5</v>
      </c>
      <c r="B6" s="25" t="s">
        <v>17</v>
      </c>
      <c r="C6" s="26"/>
    </row>
    <row r="7" spans="1:3">
      <c r="A7" s="3">
        <f t="shared" si="0"/>
        <v>6</v>
      </c>
      <c r="B7" s="25" t="s">
        <v>19</v>
      </c>
      <c r="C7" s="26"/>
    </row>
    <row r="8" spans="1:3">
      <c r="A8" s="3">
        <f t="shared" si="0"/>
        <v>7</v>
      </c>
      <c r="B8" s="25" t="s">
        <v>21</v>
      </c>
      <c r="C8" s="26"/>
    </row>
    <row r="9" spans="1:3">
      <c r="A9" s="3">
        <f t="shared" si="0"/>
        <v>8</v>
      </c>
      <c r="B9" s="25" t="s">
        <v>22</v>
      </c>
      <c r="C9" s="26"/>
    </row>
    <row r="10" spans="1:3">
      <c r="A10" s="3">
        <f t="shared" si="0"/>
        <v>9</v>
      </c>
      <c r="B10" s="25" t="s">
        <v>23</v>
      </c>
      <c r="C10" s="26"/>
    </row>
    <row r="11" spans="1:3">
      <c r="A11" s="3">
        <f t="shared" si="0"/>
        <v>10</v>
      </c>
      <c r="B11" s="25" t="s">
        <v>24</v>
      </c>
      <c r="C11" s="26"/>
    </row>
    <row r="12" spans="1:3">
      <c r="A12" s="3">
        <f t="shared" si="0"/>
        <v>11</v>
      </c>
      <c r="B12" s="25" t="s">
        <v>25</v>
      </c>
      <c r="C12" s="26"/>
    </row>
    <row r="13" spans="1:3">
      <c r="A13" s="3">
        <f t="shared" si="0"/>
        <v>12</v>
      </c>
      <c r="B13" s="25" t="s">
        <v>26</v>
      </c>
      <c r="C13" s="26"/>
    </row>
    <row r="14" spans="1:3">
      <c r="A14" s="3">
        <f t="shared" si="0"/>
        <v>13</v>
      </c>
      <c r="B14" s="25" t="s">
        <v>27</v>
      </c>
      <c r="C14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3"/>
  <sheetViews>
    <sheetView workbookViewId="0">
      <selection activeCell="C2" sqref="C2"/>
    </sheetView>
  </sheetViews>
  <sheetFormatPr defaultColWidth="11.42578125" defaultRowHeight="12.75"/>
  <cols>
    <col min="1" max="1" width="3.85546875" customWidth="1"/>
    <col min="2" max="2" width="46.85546875" customWidth="1"/>
    <col min="3" max="3" width="25.85546875" customWidth="1"/>
    <col min="4" max="4" width="19.140625" customWidth="1"/>
    <col min="9" max="9" width="26.5703125" customWidth="1"/>
  </cols>
  <sheetData>
    <row r="2" spans="1:17">
      <c r="A2" s="7" t="s">
        <v>0</v>
      </c>
      <c r="B2" s="7" t="s">
        <v>1</v>
      </c>
      <c r="C2" s="7" t="s">
        <v>2</v>
      </c>
      <c r="D2" s="7" t="s">
        <v>3</v>
      </c>
      <c r="I2" s="36" t="s">
        <v>4</v>
      </c>
      <c r="J2" s="34" t="s">
        <v>5</v>
      </c>
      <c r="K2" s="34"/>
      <c r="L2" s="34"/>
      <c r="N2" s="36" t="s">
        <v>4</v>
      </c>
      <c r="O2" s="34" t="s">
        <v>6</v>
      </c>
      <c r="P2" s="34"/>
      <c r="Q2" s="34"/>
    </row>
    <row r="3" spans="1:17">
      <c r="A3">
        <v>1</v>
      </c>
      <c r="B3" s="20"/>
      <c r="I3" s="36"/>
      <c r="J3" s="2" t="s">
        <v>9</v>
      </c>
      <c r="K3" s="2" t="s">
        <v>10</v>
      </c>
      <c r="L3" s="2" t="s">
        <v>11</v>
      </c>
      <c r="N3" s="36"/>
      <c r="O3" s="2" t="s">
        <v>9</v>
      </c>
      <c r="P3" s="2" t="s">
        <v>10</v>
      </c>
      <c r="Q3" s="2" t="s">
        <v>11</v>
      </c>
    </row>
    <row r="4" spans="1:17">
      <c r="A4">
        <f>A3+1</f>
        <v>2</v>
      </c>
      <c r="B4" s="20"/>
      <c r="I4" s="5" t="s">
        <v>8</v>
      </c>
      <c r="J4" s="4">
        <f>COUNTIFS($C$3:$C$32,$I4,$D$3:$D$32,J$3)</f>
        <v>0</v>
      </c>
      <c r="K4" s="4">
        <f>COUNTIFS($C$3:$C$32,$I4,$D$3:$D$32,K$3)</f>
        <v>0</v>
      </c>
      <c r="L4" s="4">
        <f>COUNTIFS($C$3:$C$32,$I4,$D$3:$D$32,L$3)</f>
        <v>0</v>
      </c>
      <c r="N4" s="5" t="s">
        <v>8</v>
      </c>
      <c r="O4" s="4">
        <v>3</v>
      </c>
      <c r="P4" s="4">
        <v>4</v>
      </c>
      <c r="Q4" s="4">
        <v>6</v>
      </c>
    </row>
    <row r="5" spans="1:17">
      <c r="A5">
        <f t="shared" ref="A5:A24" si="0">A4+1</f>
        <v>3</v>
      </c>
      <c r="B5" s="20"/>
      <c r="I5" s="5" t="s">
        <v>14</v>
      </c>
      <c r="J5" s="4">
        <f>COUNTIFS($C$3:$C$32,$I5,$D$3:$D$32,J$3)</f>
        <v>0</v>
      </c>
      <c r="K5" s="4">
        <f>COUNTIFS($C$3:$C$32,$I5,$D$3:$D$32,K$3)</f>
        <v>0</v>
      </c>
      <c r="L5" s="4">
        <f>COUNTIFS($C$3:$C$32,$I5,$D$3:$D$32,L$3)</f>
        <v>0</v>
      </c>
      <c r="N5" s="5" t="s">
        <v>14</v>
      </c>
      <c r="O5" s="4">
        <v>4</v>
      </c>
      <c r="P5" s="4">
        <v>5</v>
      </c>
      <c r="Q5" s="4">
        <v>7</v>
      </c>
    </row>
    <row r="6" spans="1:17">
      <c r="A6">
        <f t="shared" si="0"/>
        <v>4</v>
      </c>
      <c r="B6" s="20"/>
      <c r="I6" s="5" t="s">
        <v>16</v>
      </c>
      <c r="J6" s="4">
        <f>COUNTIFS($C$3:$C$32,$I6,$D$3:$D$32,J$3)</f>
        <v>0</v>
      </c>
      <c r="K6" s="4">
        <f>COUNTIFS($C$3:$C$32,$I6,$D$3:$D$32,K$3)</f>
        <v>0</v>
      </c>
      <c r="L6" s="4">
        <f>COUNTIFS($C$3:$C$32,$I6,$D$3:$D$32,L$3)</f>
        <v>0</v>
      </c>
      <c r="N6" s="5" t="s">
        <v>16</v>
      </c>
      <c r="O6" s="4">
        <v>7</v>
      </c>
      <c r="P6" s="4">
        <v>10</v>
      </c>
      <c r="Q6" s="4">
        <v>15</v>
      </c>
    </row>
    <row r="7" spans="1:17">
      <c r="A7">
        <f t="shared" si="0"/>
        <v>5</v>
      </c>
      <c r="B7" s="20"/>
      <c r="I7" s="5" t="s">
        <v>18</v>
      </c>
      <c r="J7" s="4">
        <f>COUNTIFS($C$3:$C$32,$I7,$D$3:$D$32,J$3)</f>
        <v>0</v>
      </c>
      <c r="K7" s="4">
        <f>COUNTIFS($C$3:$C$32,$I7,$D$3:$D$32,K$3)</f>
        <v>0</v>
      </c>
      <c r="L7" s="4">
        <f>COUNTIFS($C$3:$C$32,$I7,$D$3:$D$32,L$3)</f>
        <v>0</v>
      </c>
      <c r="N7" s="5" t="s">
        <v>18</v>
      </c>
      <c r="O7" s="4">
        <v>3</v>
      </c>
      <c r="P7" s="4">
        <v>4</v>
      </c>
      <c r="Q7" s="4">
        <v>6</v>
      </c>
    </row>
    <row r="8" spans="1:17">
      <c r="A8">
        <f t="shared" si="0"/>
        <v>6</v>
      </c>
      <c r="B8" s="20"/>
      <c r="I8" s="5" t="s">
        <v>20</v>
      </c>
      <c r="J8" s="4">
        <f>COUNTIFS($C$3:$C$32,$I8,$D$3:$D$32,J$3)</f>
        <v>0</v>
      </c>
      <c r="K8" s="4">
        <f>COUNTIFS($C$3:$C$32,$I8,$D$3:$D$32,K$3)</f>
        <v>0</v>
      </c>
      <c r="L8" s="4">
        <f>COUNTIFS($C$3:$C$32,$I8,$D$3:$D$32,L$3)</f>
        <v>0</v>
      </c>
      <c r="N8" s="5" t="s">
        <v>20</v>
      </c>
      <c r="O8" s="4">
        <v>5</v>
      </c>
      <c r="P8" s="4">
        <v>7</v>
      </c>
      <c r="Q8" s="4">
        <v>10</v>
      </c>
    </row>
    <row r="9" spans="1:17">
      <c r="A9">
        <f t="shared" si="0"/>
        <v>7</v>
      </c>
      <c r="B9" s="20"/>
    </row>
    <row r="10" spans="1:17">
      <c r="A10">
        <f t="shared" si="0"/>
        <v>8</v>
      </c>
      <c r="B10" s="20"/>
    </row>
    <row r="11" spans="1:17">
      <c r="A11">
        <f t="shared" si="0"/>
        <v>9</v>
      </c>
      <c r="B11" s="20"/>
    </row>
    <row r="12" spans="1:17">
      <c r="A12">
        <f t="shared" si="0"/>
        <v>10</v>
      </c>
      <c r="B12" s="20"/>
    </row>
    <row r="13" spans="1:17">
      <c r="A13">
        <f t="shared" si="0"/>
        <v>11</v>
      </c>
      <c r="B13" s="20"/>
    </row>
    <row r="14" spans="1:17">
      <c r="A14">
        <f t="shared" si="0"/>
        <v>12</v>
      </c>
      <c r="B14" s="20"/>
    </row>
    <row r="15" spans="1:17">
      <c r="A15">
        <f t="shared" si="0"/>
        <v>13</v>
      </c>
      <c r="B15" s="20"/>
    </row>
    <row r="16" spans="1:17">
      <c r="A16">
        <f t="shared" si="0"/>
        <v>14</v>
      </c>
      <c r="B16" s="20"/>
      <c r="H16" s="16" t="s">
        <v>29</v>
      </c>
      <c r="J16" s="35" t="s">
        <v>30</v>
      </c>
      <c r="K16" s="35"/>
      <c r="L16" s="35"/>
      <c r="M16" s="8" t="s">
        <v>31</v>
      </c>
    </row>
    <row r="17" spans="1:16">
      <c r="A17">
        <f t="shared" si="0"/>
        <v>15</v>
      </c>
      <c r="B17" s="20"/>
      <c r="H17" s="3">
        <f>SUMPRODUCT(J4:L8,O4:Q8)</f>
        <v>0</v>
      </c>
      <c r="K17" s="4">
        <v>22</v>
      </c>
      <c r="M17" s="3">
        <f>K17*0.01+0.65</f>
        <v>0.87</v>
      </c>
    </row>
    <row r="18" spans="1:16">
      <c r="A18">
        <f t="shared" si="0"/>
        <v>16</v>
      </c>
      <c r="B18" s="20"/>
    </row>
    <row r="19" spans="1:16">
      <c r="A19">
        <f t="shared" si="0"/>
        <v>17</v>
      </c>
      <c r="B19" s="20"/>
    </row>
    <row r="20" spans="1:16">
      <c r="A20">
        <f t="shared" si="0"/>
        <v>18</v>
      </c>
      <c r="B20" s="20"/>
      <c r="G20" s="22" t="s">
        <v>39</v>
      </c>
      <c r="H20" s="21"/>
      <c r="I20" s="21"/>
      <c r="J20" s="21"/>
      <c r="K20" s="21"/>
      <c r="L20" s="21"/>
      <c r="M20" s="21"/>
      <c r="N20" s="21"/>
      <c r="O20" s="23"/>
      <c r="P20" s="3"/>
    </row>
    <row r="21" spans="1:16">
      <c r="A21">
        <f t="shared" si="0"/>
        <v>19</v>
      </c>
      <c r="B21" s="20"/>
      <c r="G21" s="22" t="s">
        <v>41</v>
      </c>
      <c r="H21" s="21"/>
      <c r="I21" s="21"/>
      <c r="J21" s="21"/>
      <c r="K21" s="21"/>
      <c r="L21" s="21"/>
      <c r="M21" s="21"/>
      <c r="N21" s="21"/>
      <c r="O21" s="23"/>
      <c r="P21" s="3"/>
    </row>
    <row r="22" spans="1:16">
      <c r="A22">
        <f t="shared" si="0"/>
        <v>20</v>
      </c>
      <c r="B22" s="20"/>
      <c r="G22" s="22" t="s">
        <v>43</v>
      </c>
      <c r="H22" s="21"/>
      <c r="I22" s="21"/>
      <c r="J22" s="21"/>
      <c r="K22" s="21"/>
      <c r="L22" s="21"/>
      <c r="M22" s="21"/>
      <c r="N22" s="21"/>
      <c r="O22" s="23"/>
      <c r="P22" s="3"/>
    </row>
    <row r="23" spans="1:16">
      <c r="A23">
        <f t="shared" si="0"/>
        <v>21</v>
      </c>
      <c r="B23" s="20"/>
      <c r="G23" s="22" t="s">
        <v>45</v>
      </c>
      <c r="H23" s="21"/>
      <c r="I23" s="21"/>
      <c r="J23" s="21"/>
      <c r="K23" s="21"/>
      <c r="L23" s="21"/>
      <c r="M23" s="21"/>
      <c r="N23" s="21"/>
      <c r="O23" s="23"/>
      <c r="P23" s="3"/>
    </row>
    <row r="24" spans="1:16">
      <c r="A24">
        <f t="shared" si="0"/>
        <v>22</v>
      </c>
      <c r="B24" s="20"/>
      <c r="G24" s="22" t="s">
        <v>47</v>
      </c>
      <c r="H24" s="21"/>
      <c r="I24" s="21"/>
      <c r="J24" s="21"/>
      <c r="K24" s="21"/>
      <c r="L24" s="21"/>
      <c r="M24" s="21"/>
      <c r="N24" s="21"/>
      <c r="O24" s="23"/>
      <c r="P24" s="3"/>
    </row>
    <row r="25" spans="1:16">
      <c r="G25" s="22" t="s">
        <v>48</v>
      </c>
      <c r="H25" s="21"/>
      <c r="I25" s="21"/>
      <c r="J25" s="21"/>
      <c r="K25" s="21"/>
      <c r="L25" s="21"/>
      <c r="M25" s="21"/>
      <c r="N25" s="21"/>
      <c r="O25" s="23"/>
      <c r="P25" s="3"/>
    </row>
    <row r="26" spans="1:16">
      <c r="G26" s="22" t="s">
        <v>49</v>
      </c>
      <c r="H26" s="21"/>
      <c r="I26" s="21"/>
      <c r="J26" s="21"/>
      <c r="K26" s="21"/>
      <c r="L26" s="21"/>
      <c r="M26" s="21"/>
      <c r="N26" s="21"/>
      <c r="O26" s="23"/>
      <c r="P26" s="3"/>
    </row>
    <row r="27" spans="1:16">
      <c r="G27" s="22" t="s">
        <v>50</v>
      </c>
      <c r="H27" s="21"/>
      <c r="I27" s="21"/>
      <c r="J27" s="21"/>
      <c r="K27" s="21"/>
      <c r="L27" s="21"/>
      <c r="M27" s="21"/>
      <c r="N27" s="21"/>
      <c r="O27" s="23"/>
      <c r="P27" s="3"/>
    </row>
    <row r="28" spans="1:16">
      <c r="G28" s="22" t="s">
        <v>51</v>
      </c>
      <c r="H28" s="21"/>
      <c r="I28" s="21"/>
      <c r="J28" s="21"/>
      <c r="K28" s="21"/>
      <c r="L28" s="21"/>
      <c r="M28" s="21"/>
      <c r="N28" s="21"/>
      <c r="O28" s="23"/>
      <c r="P28" s="3"/>
    </row>
    <row r="29" spans="1:16">
      <c r="G29" s="22" t="s">
        <v>52</v>
      </c>
      <c r="H29" s="21"/>
      <c r="I29" s="21"/>
      <c r="J29" s="21"/>
      <c r="K29" s="21"/>
      <c r="L29" s="21"/>
      <c r="M29" s="21"/>
      <c r="N29" s="21"/>
      <c r="O29" s="23"/>
      <c r="P29" s="3"/>
    </row>
    <row r="30" spans="1:16">
      <c r="B30" s="20"/>
      <c r="G30" s="22" t="s">
        <v>53</v>
      </c>
      <c r="H30" s="21"/>
      <c r="I30" s="21"/>
      <c r="J30" s="21"/>
      <c r="K30" s="21"/>
      <c r="L30" s="21"/>
      <c r="M30" s="21"/>
      <c r="N30" s="21"/>
      <c r="O30" s="23"/>
      <c r="P30" s="3"/>
    </row>
    <row r="31" spans="1:16">
      <c r="B31" s="20"/>
      <c r="G31" s="22" t="s">
        <v>54</v>
      </c>
      <c r="H31" s="21"/>
      <c r="I31" s="21"/>
      <c r="J31" s="21"/>
      <c r="K31" s="21"/>
      <c r="L31" s="21"/>
      <c r="M31" s="21"/>
      <c r="N31" s="21"/>
      <c r="O31" s="23"/>
      <c r="P31" s="3"/>
    </row>
    <row r="32" spans="1:16">
      <c r="G32" s="22" t="s">
        <v>55</v>
      </c>
      <c r="H32" s="21"/>
      <c r="I32" s="21"/>
      <c r="J32" s="21"/>
      <c r="K32" s="21"/>
      <c r="L32" s="21"/>
      <c r="M32" s="21"/>
      <c r="N32" s="21"/>
      <c r="O32" s="23"/>
      <c r="P32" s="3"/>
    </row>
    <row r="33" spans="7:16">
      <c r="G33" s="22" t="s">
        <v>56</v>
      </c>
      <c r="H33" s="21"/>
      <c r="I33" s="21"/>
      <c r="J33" s="21"/>
      <c r="K33" s="21"/>
      <c r="L33" s="21"/>
      <c r="M33" s="21"/>
      <c r="N33" s="21"/>
      <c r="O33" s="23"/>
      <c r="P33" s="3"/>
    </row>
  </sheetData>
  <mergeCells count="5">
    <mergeCell ref="I2:I3"/>
    <mergeCell ref="J2:L2"/>
    <mergeCell ref="N2:N3"/>
    <mergeCell ref="O2:Q2"/>
    <mergeCell ref="J16:L1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8</xdr:col>
                <xdr:colOff>914400</xdr:colOff>
                <xdr:row>12</xdr:row>
                <xdr:rowOff>66675</xdr:rowOff>
              </from>
              <to>
                <xdr:col>13</xdr:col>
                <xdr:colOff>581025</xdr:colOff>
                <xdr:row>14</xdr:row>
                <xdr:rowOff>47625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6</xdr:col>
                <xdr:colOff>657225</xdr:colOff>
                <xdr:row>11</xdr:row>
                <xdr:rowOff>133350</xdr:rowOff>
              </from>
              <to>
                <xdr:col>8</xdr:col>
                <xdr:colOff>190500</xdr:colOff>
                <xdr:row>14</xdr:row>
                <xdr:rowOff>152400</xdr:rowOff>
              </to>
            </anchor>
          </objectPr>
        </oleObject>
      </mc:Choice>
      <mc:Fallback>
        <oleObject progId="Equation.3" shapeId="8194" r:id="rId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Parametros!$D$2:$D$4</xm:f>
          </x14:formula1>
          <xm:sqref>D30:D32 D3:D25</xm:sqref>
        </x14:dataValidation>
        <x14:dataValidation type="list" allowBlank="1" showInputMessage="1" showErrorMessage="1" xr:uid="{00000000-0002-0000-0200-000001000000}">
          <x14:formula1>
            <xm:f>Parametros!$A$2:$A$6</xm:f>
          </x14:formula1>
          <xm:sqref>C30:C32 C3:C25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B2" sqref="B2"/>
    </sheetView>
  </sheetViews>
  <sheetFormatPr defaultColWidth="11.42578125" defaultRowHeight="12.75"/>
  <cols>
    <col min="1" max="1" width="6.28515625" customWidth="1"/>
    <col min="2" max="2" width="42.140625" customWidth="1"/>
    <col min="3" max="3" width="89.7109375" customWidth="1"/>
  </cols>
  <sheetData>
    <row r="1" spans="1:3">
      <c r="A1" s="24" t="s">
        <v>0</v>
      </c>
      <c r="B1" s="24" t="s">
        <v>60</v>
      </c>
      <c r="C1" s="24" t="s">
        <v>59</v>
      </c>
    </row>
    <row r="2" spans="1:3">
      <c r="A2" s="3">
        <v>1</v>
      </c>
      <c r="B2" s="25"/>
      <c r="C2" s="26"/>
    </row>
    <row r="3" spans="1:3">
      <c r="A3" s="3"/>
      <c r="B3" s="25"/>
      <c r="C3" s="26"/>
    </row>
    <row r="4" spans="1:3">
      <c r="A4" s="3"/>
      <c r="B4" s="25"/>
      <c r="C4" s="26"/>
    </row>
    <row r="5" spans="1:3">
      <c r="A5" s="3"/>
      <c r="B5" s="25"/>
      <c r="C5" s="26"/>
    </row>
    <row r="6" spans="1:3">
      <c r="A6" s="3"/>
      <c r="B6" s="25"/>
      <c r="C6" s="26"/>
    </row>
    <row r="7" spans="1:3">
      <c r="A7" s="3"/>
      <c r="B7" s="25"/>
      <c r="C7" s="26"/>
    </row>
    <row r="8" spans="1:3">
      <c r="A8" s="3"/>
      <c r="B8" s="25"/>
      <c r="C8" s="26"/>
    </row>
    <row r="9" spans="1:3">
      <c r="A9" s="3"/>
      <c r="B9" s="25"/>
      <c r="C9" s="26"/>
    </row>
    <row r="10" spans="1:3">
      <c r="A10" s="3"/>
      <c r="B10" s="25"/>
      <c r="C10" s="26"/>
    </row>
    <row r="11" spans="1:3">
      <c r="A11" s="3"/>
      <c r="B11" s="25"/>
      <c r="C11" s="26"/>
    </row>
    <row r="12" spans="1:3">
      <c r="A12" s="3"/>
      <c r="B12" s="25"/>
      <c r="C12" s="26"/>
    </row>
    <row r="13" spans="1:3">
      <c r="A13" s="3"/>
      <c r="B13" s="25"/>
      <c r="C13" s="26"/>
    </row>
    <row r="14" spans="1:3">
      <c r="A14" s="3"/>
      <c r="B14" s="25"/>
      <c r="C1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5"/>
  <sheetViews>
    <sheetView workbookViewId="0">
      <selection activeCell="J12" sqref="J12"/>
    </sheetView>
  </sheetViews>
  <sheetFormatPr defaultColWidth="9.140625" defaultRowHeight="12.75"/>
  <cols>
    <col min="1" max="1" width="27.28515625" style="6" bestFit="1" customWidth="1"/>
    <col min="2" max="4" width="10.7109375" style="1" customWidth="1"/>
    <col min="5" max="5" width="2.5703125" customWidth="1"/>
    <col min="6" max="8" width="9.140625" customWidth="1"/>
    <col min="9" max="9" width="6.7109375" customWidth="1"/>
    <col min="10" max="10" width="9.140625" customWidth="1"/>
    <col min="11" max="11" width="6.7109375" customWidth="1"/>
    <col min="12" max="12" width="9.7109375" customWidth="1"/>
    <col min="13" max="16" width="12.7109375" customWidth="1"/>
    <col min="17" max="17" width="12.7109375" style="1" customWidth="1"/>
    <col min="18" max="19" width="12.7109375" customWidth="1"/>
    <col min="20" max="20" width="12.7109375" style="1" customWidth="1"/>
  </cols>
  <sheetData>
    <row r="1" spans="1:23">
      <c r="A1" s="36" t="s">
        <v>4</v>
      </c>
      <c r="B1" s="34" t="s">
        <v>6</v>
      </c>
      <c r="C1" s="34"/>
      <c r="D1" s="34"/>
    </row>
    <row r="2" spans="1:23">
      <c r="A2" s="36"/>
      <c r="B2" s="2" t="s">
        <v>9</v>
      </c>
      <c r="C2" s="2" t="s">
        <v>10</v>
      </c>
      <c r="D2" s="2" t="s">
        <v>11</v>
      </c>
    </row>
    <row r="3" spans="1:23">
      <c r="A3" s="5" t="s">
        <v>8</v>
      </c>
      <c r="B3" s="4">
        <v>3</v>
      </c>
      <c r="C3" s="4">
        <v>4</v>
      </c>
      <c r="D3" s="4">
        <v>6</v>
      </c>
    </row>
    <row r="4" spans="1:23">
      <c r="A4" s="5" t="s">
        <v>14</v>
      </c>
      <c r="B4" s="4">
        <v>4</v>
      </c>
      <c r="C4" s="4">
        <v>5</v>
      </c>
      <c r="D4" s="4">
        <v>7</v>
      </c>
      <c r="R4" s="1"/>
    </row>
    <row r="5" spans="1:23">
      <c r="A5" s="5" t="s">
        <v>16</v>
      </c>
      <c r="B5" s="4">
        <v>7</v>
      </c>
      <c r="C5" s="4">
        <v>10</v>
      </c>
      <c r="D5" s="4">
        <v>15</v>
      </c>
      <c r="I5" s="37"/>
      <c r="J5" s="37"/>
      <c r="K5" s="37"/>
      <c r="L5" s="37"/>
      <c r="M5" s="37"/>
      <c r="N5" s="37"/>
      <c r="O5" s="37"/>
      <c r="P5" s="37"/>
      <c r="R5" s="1" t="s">
        <v>61</v>
      </c>
      <c r="T5" s="1" t="s">
        <v>62</v>
      </c>
    </row>
    <row r="6" spans="1:23">
      <c r="A6" s="5" t="s">
        <v>18</v>
      </c>
      <c r="B6" s="4">
        <v>3</v>
      </c>
      <c r="C6" s="4">
        <v>4</v>
      </c>
      <c r="D6" s="4">
        <v>6</v>
      </c>
      <c r="I6" s="37"/>
      <c r="J6" s="37"/>
      <c r="K6" s="37"/>
      <c r="L6" s="37"/>
      <c r="M6" s="37"/>
      <c r="N6" s="37"/>
      <c r="O6" s="37"/>
      <c r="P6" s="37"/>
    </row>
    <row r="7" spans="1:23">
      <c r="A7" s="5" t="s">
        <v>20</v>
      </c>
      <c r="B7" s="4">
        <v>5</v>
      </c>
      <c r="C7" s="4">
        <v>7</v>
      </c>
      <c r="D7" s="4">
        <v>10</v>
      </c>
      <c r="I7" s="37"/>
      <c r="J7" s="37"/>
      <c r="K7" s="37"/>
      <c r="L7" s="37"/>
      <c r="M7" s="37"/>
      <c r="N7" s="37"/>
      <c r="O7" s="37"/>
      <c r="P7" s="37"/>
      <c r="T7" s="9" t="s">
        <v>63</v>
      </c>
    </row>
    <row r="8" spans="1:23">
      <c r="L8" s="35" t="s">
        <v>30</v>
      </c>
      <c r="M8" s="35"/>
      <c r="N8" s="35"/>
      <c r="O8" s="6"/>
      <c r="R8" s="7" t="s">
        <v>64</v>
      </c>
      <c r="T8" s="7" t="s">
        <v>65</v>
      </c>
      <c r="V8" s="10" t="s">
        <v>66</v>
      </c>
      <c r="W8" s="10" t="s">
        <v>67</v>
      </c>
    </row>
    <row r="9" spans="1:23">
      <c r="A9" s="36" t="s">
        <v>68</v>
      </c>
      <c r="B9" s="4">
        <f>PtoFuncionM1!J4</f>
        <v>1</v>
      </c>
      <c r="C9" s="4">
        <f>PtoFuncionM1!K4</f>
        <v>0</v>
      </c>
      <c r="D9" s="4">
        <f>PtoFuncionM1!L4</f>
        <v>5</v>
      </c>
      <c r="F9" s="3">
        <f>B3*B9</f>
        <v>3</v>
      </c>
      <c r="G9" s="3">
        <f>C3*C9</f>
        <v>0</v>
      </c>
      <c r="H9" s="3">
        <f>D3*D9</f>
        <v>30</v>
      </c>
      <c r="J9" s="3">
        <f>SUM(F9:H13)</f>
        <v>128</v>
      </c>
      <c r="M9" s="4">
        <v>22</v>
      </c>
      <c r="O9" s="3">
        <f>M9*0.01+0.65</f>
        <v>0.87</v>
      </c>
      <c r="Q9" s="1">
        <v>0</v>
      </c>
      <c r="R9" s="3">
        <f>J9*O9</f>
        <v>111.36</v>
      </c>
      <c r="T9" s="11">
        <v>170</v>
      </c>
      <c r="V9" s="4">
        <f>(T39-T9)/(R39-R9)</f>
        <v>1.332461786001609</v>
      </c>
      <c r="W9" s="4">
        <f>(T9*R39-R9*T39)/(R39-R9)</f>
        <v>21.617055510860805</v>
      </c>
    </row>
    <row r="10" spans="1:23">
      <c r="A10" s="36"/>
      <c r="B10" s="4">
        <f>PtoFuncionM1!J5</f>
        <v>2</v>
      </c>
      <c r="C10" s="4">
        <f>PtoFuncionM1!K5</f>
        <v>6</v>
      </c>
      <c r="D10" s="4">
        <f>PtoFuncionM1!L5</f>
        <v>6</v>
      </c>
      <c r="F10" s="3">
        <f t="shared" ref="F10:H13" si="0">B4*B10</f>
        <v>8</v>
      </c>
      <c r="G10" s="3">
        <f t="shared" si="0"/>
        <v>30</v>
      </c>
      <c r="H10" s="3">
        <f t="shared" si="0"/>
        <v>42</v>
      </c>
      <c r="M10" s="1"/>
      <c r="T10" s="12"/>
    </row>
    <row r="11" spans="1:23">
      <c r="A11" s="36"/>
      <c r="B11" s="4">
        <f>PtoFuncionM1!J6</f>
        <v>1</v>
      </c>
      <c r="C11" s="4">
        <f>PtoFuncionM1!K6</f>
        <v>0</v>
      </c>
      <c r="D11" s="4">
        <f>PtoFuncionM1!L6</f>
        <v>0</v>
      </c>
      <c r="F11" s="3">
        <f t="shared" si="0"/>
        <v>7</v>
      </c>
      <c r="G11" s="3">
        <f t="shared" si="0"/>
        <v>0</v>
      </c>
      <c r="H11" s="3">
        <f t="shared" si="0"/>
        <v>0</v>
      </c>
      <c r="M11" s="1"/>
      <c r="T11" s="12"/>
    </row>
    <row r="12" spans="1:23">
      <c r="A12" s="36"/>
      <c r="B12" s="4">
        <f>PtoFuncionM1!J7</f>
        <v>1</v>
      </c>
      <c r="C12" s="4">
        <f>PtoFuncionM1!K7</f>
        <v>0</v>
      </c>
      <c r="D12" s="4">
        <f>PtoFuncionM1!L7</f>
        <v>0</v>
      </c>
      <c r="F12" s="3">
        <f t="shared" si="0"/>
        <v>3</v>
      </c>
      <c r="G12" s="3">
        <f t="shared" si="0"/>
        <v>0</v>
      </c>
      <c r="H12" s="3">
        <f t="shared" si="0"/>
        <v>0</v>
      </c>
      <c r="M12" s="1"/>
      <c r="T12" s="13"/>
    </row>
    <row r="13" spans="1:23">
      <c r="A13" s="36"/>
      <c r="B13" s="4">
        <f>PtoFuncionM1!J8</f>
        <v>1</v>
      </c>
      <c r="C13" s="4">
        <f>PtoFuncionM1!K8</f>
        <v>0</v>
      </c>
      <c r="D13" s="4">
        <f>PtoFuncionM1!L8</f>
        <v>0</v>
      </c>
      <c r="F13" s="3">
        <f t="shared" si="0"/>
        <v>5</v>
      </c>
      <c r="G13" s="3">
        <f t="shared" si="0"/>
        <v>0</v>
      </c>
      <c r="H13" s="3">
        <f t="shared" si="0"/>
        <v>0</v>
      </c>
      <c r="M13" s="1"/>
      <c r="T13" s="12"/>
    </row>
    <row r="14" spans="1:23">
      <c r="M14" s="1"/>
      <c r="T14" s="12"/>
    </row>
    <row r="15" spans="1:23">
      <c r="A15" s="36" t="s">
        <v>69</v>
      </c>
      <c r="B15" s="4">
        <v>3</v>
      </c>
      <c r="C15" s="4">
        <v>0</v>
      </c>
      <c r="D15" s="4">
        <v>2</v>
      </c>
      <c r="F15" s="3">
        <f t="shared" ref="F15:H19" si="1">B3*B15</f>
        <v>9</v>
      </c>
      <c r="G15" s="3">
        <f t="shared" si="1"/>
        <v>0</v>
      </c>
      <c r="H15" s="3">
        <f t="shared" si="1"/>
        <v>12</v>
      </c>
      <c r="J15" s="3">
        <f>SUM(F15:H19)</f>
        <v>107</v>
      </c>
      <c r="M15" s="4">
        <v>56</v>
      </c>
      <c r="O15" s="3">
        <f>M15*0.01+0.65</f>
        <v>1.21</v>
      </c>
      <c r="R15" s="3">
        <f>J15*O15</f>
        <v>129.47</v>
      </c>
      <c r="T15" s="11">
        <f>$W$9+$V$9*R15</f>
        <v>194.13088294448912</v>
      </c>
    </row>
    <row r="16" spans="1:23">
      <c r="A16" s="36"/>
      <c r="B16" s="4">
        <v>4</v>
      </c>
      <c r="C16" s="4">
        <v>1</v>
      </c>
      <c r="D16" s="4">
        <v>2</v>
      </c>
      <c r="F16" s="3">
        <f t="shared" si="1"/>
        <v>16</v>
      </c>
      <c r="G16" s="3">
        <f t="shared" si="1"/>
        <v>5</v>
      </c>
      <c r="H16" s="3">
        <f t="shared" si="1"/>
        <v>14</v>
      </c>
      <c r="M16" s="1"/>
      <c r="T16" s="12"/>
    </row>
    <row r="17" spans="1:20">
      <c r="A17" s="36"/>
      <c r="B17" s="4">
        <v>1</v>
      </c>
      <c r="C17" s="4">
        <v>1</v>
      </c>
      <c r="D17" s="4">
        <v>1</v>
      </c>
      <c r="F17" s="3">
        <f t="shared" si="1"/>
        <v>7</v>
      </c>
      <c r="G17" s="3">
        <f t="shared" si="1"/>
        <v>10</v>
      </c>
      <c r="H17" s="3">
        <f t="shared" si="1"/>
        <v>15</v>
      </c>
      <c r="M17" s="1"/>
      <c r="T17" s="12"/>
    </row>
    <row r="18" spans="1:20">
      <c r="A18" s="36"/>
      <c r="B18" s="4">
        <v>2</v>
      </c>
      <c r="C18" s="4">
        <v>0</v>
      </c>
      <c r="D18" s="4">
        <v>1</v>
      </c>
      <c r="F18" s="3">
        <f t="shared" si="1"/>
        <v>6</v>
      </c>
      <c r="G18" s="3">
        <f t="shared" si="1"/>
        <v>0</v>
      </c>
      <c r="H18" s="3">
        <f t="shared" si="1"/>
        <v>6</v>
      </c>
      <c r="M18" s="1"/>
      <c r="T18" s="12"/>
    </row>
    <row r="19" spans="1:20">
      <c r="A19" s="36"/>
      <c r="B19" s="4">
        <v>0</v>
      </c>
      <c r="C19" s="4">
        <v>1</v>
      </c>
      <c r="D19" s="4">
        <v>0</v>
      </c>
      <c r="F19" s="3">
        <f t="shared" si="1"/>
        <v>0</v>
      </c>
      <c r="G19" s="3">
        <f t="shared" si="1"/>
        <v>7</v>
      </c>
      <c r="H19" s="3">
        <f t="shared" si="1"/>
        <v>0</v>
      </c>
      <c r="M19" s="1"/>
      <c r="T19" s="12"/>
    </row>
    <row r="20" spans="1:20">
      <c r="M20" s="1"/>
      <c r="T20" s="12"/>
    </row>
    <row r="21" spans="1:20">
      <c r="A21" s="36" t="s">
        <v>70</v>
      </c>
      <c r="B21" s="4">
        <v>2</v>
      </c>
      <c r="C21" s="4">
        <v>1</v>
      </c>
      <c r="D21" s="4">
        <v>5</v>
      </c>
      <c r="F21" s="3">
        <f t="shared" ref="F21:H25" si="2">B3*B21</f>
        <v>6</v>
      </c>
      <c r="G21" s="3">
        <f t="shared" si="2"/>
        <v>4</v>
      </c>
      <c r="H21" s="3">
        <f t="shared" si="2"/>
        <v>30</v>
      </c>
      <c r="J21" s="3">
        <f>SUM(F21:H25)</f>
        <v>143</v>
      </c>
      <c r="M21" s="4">
        <v>32</v>
      </c>
      <c r="O21" s="3">
        <f>M21*0.01+0.65</f>
        <v>0.97</v>
      </c>
      <c r="R21" s="3">
        <f>J21*O21</f>
        <v>138.71</v>
      </c>
      <c r="T21" s="11">
        <f>$W$9+$V$9*R21</f>
        <v>206.442829847144</v>
      </c>
    </row>
    <row r="22" spans="1:20">
      <c r="A22" s="36"/>
      <c r="B22" s="4">
        <v>1</v>
      </c>
      <c r="C22" s="4">
        <v>1</v>
      </c>
      <c r="D22" s="4">
        <v>1</v>
      </c>
      <c r="F22" s="3">
        <f t="shared" si="2"/>
        <v>4</v>
      </c>
      <c r="G22" s="3">
        <f t="shared" si="2"/>
        <v>5</v>
      </c>
      <c r="H22" s="3">
        <f t="shared" si="2"/>
        <v>7</v>
      </c>
      <c r="M22" s="1"/>
      <c r="T22" s="12"/>
    </row>
    <row r="23" spans="1:20">
      <c r="A23" s="36"/>
      <c r="B23" s="4">
        <v>1</v>
      </c>
      <c r="C23" s="4">
        <v>1</v>
      </c>
      <c r="D23" s="4">
        <v>0</v>
      </c>
      <c r="F23" s="3">
        <f t="shared" si="2"/>
        <v>7</v>
      </c>
      <c r="G23" s="3">
        <f t="shared" si="2"/>
        <v>10</v>
      </c>
      <c r="H23" s="3">
        <f t="shared" si="2"/>
        <v>0</v>
      </c>
      <c r="M23" s="1"/>
      <c r="T23" s="12"/>
    </row>
    <row r="24" spans="1:20">
      <c r="A24" s="36"/>
      <c r="B24" s="4">
        <v>1</v>
      </c>
      <c r="C24" s="4">
        <v>1</v>
      </c>
      <c r="D24" s="4">
        <v>2</v>
      </c>
      <c r="F24" s="3">
        <f t="shared" si="2"/>
        <v>3</v>
      </c>
      <c r="G24" s="3">
        <f t="shared" si="2"/>
        <v>4</v>
      </c>
      <c r="H24" s="3">
        <f t="shared" si="2"/>
        <v>12</v>
      </c>
      <c r="M24" s="1"/>
      <c r="T24" s="12"/>
    </row>
    <row r="25" spans="1:20">
      <c r="A25" s="36"/>
      <c r="B25" s="4">
        <v>2</v>
      </c>
      <c r="C25" s="4">
        <v>3</v>
      </c>
      <c r="D25" s="4">
        <v>2</v>
      </c>
      <c r="F25" s="3">
        <f t="shared" si="2"/>
        <v>10</v>
      </c>
      <c r="G25" s="3">
        <f t="shared" si="2"/>
        <v>21</v>
      </c>
      <c r="H25" s="3">
        <f t="shared" si="2"/>
        <v>20</v>
      </c>
      <c r="M25" s="1"/>
      <c r="T25" s="12"/>
    </row>
    <row r="26" spans="1:20">
      <c r="M26" s="1"/>
      <c r="T26" s="12"/>
    </row>
    <row r="27" spans="1:20">
      <c r="A27" s="36" t="s">
        <v>71</v>
      </c>
      <c r="B27" s="4">
        <v>3</v>
      </c>
      <c r="C27" s="4">
        <v>3</v>
      </c>
      <c r="D27" s="4">
        <v>1</v>
      </c>
      <c r="F27" s="3">
        <f t="shared" ref="F27:H31" si="3">B3*B27</f>
        <v>9</v>
      </c>
      <c r="G27" s="3">
        <f t="shared" si="3"/>
        <v>12</v>
      </c>
      <c r="H27" s="3">
        <f t="shared" si="3"/>
        <v>6</v>
      </c>
      <c r="J27" s="3">
        <f>SUM(F27:H31)</f>
        <v>203</v>
      </c>
      <c r="M27" s="4">
        <v>11</v>
      </c>
      <c r="O27" s="3">
        <f>M27*0.01+0.65</f>
        <v>0.76</v>
      </c>
      <c r="R27" s="3">
        <f>J27*O27</f>
        <v>154.28</v>
      </c>
      <c r="T27" s="11">
        <f>$W$9+$V$9*R27</f>
        <v>227.18925985518905</v>
      </c>
    </row>
    <row r="28" spans="1:20">
      <c r="A28" s="36"/>
      <c r="B28" s="4">
        <v>2</v>
      </c>
      <c r="C28" s="4">
        <v>4</v>
      </c>
      <c r="D28" s="4">
        <v>6</v>
      </c>
      <c r="F28" s="3">
        <f t="shared" si="3"/>
        <v>8</v>
      </c>
      <c r="G28" s="3">
        <f t="shared" si="3"/>
        <v>20</v>
      </c>
      <c r="H28" s="3">
        <f t="shared" si="3"/>
        <v>42</v>
      </c>
      <c r="M28" s="1"/>
      <c r="T28" s="12"/>
    </row>
    <row r="29" spans="1:20">
      <c r="A29" s="36"/>
      <c r="B29" s="4">
        <v>1</v>
      </c>
      <c r="C29" s="4">
        <v>4</v>
      </c>
      <c r="D29" s="4">
        <v>1</v>
      </c>
      <c r="F29" s="3">
        <f t="shared" si="3"/>
        <v>7</v>
      </c>
      <c r="G29" s="3">
        <f t="shared" si="3"/>
        <v>40</v>
      </c>
      <c r="H29" s="3">
        <f t="shared" si="3"/>
        <v>15</v>
      </c>
      <c r="M29" s="1"/>
      <c r="T29" s="12"/>
    </row>
    <row r="30" spans="1:20">
      <c r="A30" s="36"/>
      <c r="B30" s="4">
        <v>1</v>
      </c>
      <c r="C30" s="4">
        <v>1</v>
      </c>
      <c r="D30" s="4">
        <v>0</v>
      </c>
      <c r="F30" s="3">
        <f t="shared" si="3"/>
        <v>3</v>
      </c>
      <c r="G30" s="3">
        <f t="shared" si="3"/>
        <v>4</v>
      </c>
      <c r="H30" s="3">
        <f t="shared" si="3"/>
        <v>0</v>
      </c>
      <c r="M30" s="1"/>
      <c r="T30" s="12"/>
    </row>
    <row r="31" spans="1:20">
      <c r="A31" s="36"/>
      <c r="B31" s="4">
        <v>2</v>
      </c>
      <c r="C31" s="4">
        <v>1</v>
      </c>
      <c r="D31" s="4">
        <v>2</v>
      </c>
      <c r="F31" s="3">
        <f t="shared" si="3"/>
        <v>10</v>
      </c>
      <c r="G31" s="3">
        <f t="shared" si="3"/>
        <v>7</v>
      </c>
      <c r="H31" s="3">
        <f t="shared" si="3"/>
        <v>20</v>
      </c>
      <c r="M31" s="1"/>
      <c r="T31" s="12"/>
    </row>
    <row r="32" spans="1:20">
      <c r="M32" s="1"/>
      <c r="T32" s="12"/>
    </row>
    <row r="33" spans="1:20">
      <c r="A33" s="36" t="s">
        <v>72</v>
      </c>
      <c r="B33" s="4">
        <v>12</v>
      </c>
      <c r="C33" s="4">
        <v>2</v>
      </c>
      <c r="D33" s="4">
        <v>5</v>
      </c>
      <c r="F33" s="3">
        <f t="shared" ref="F33:H37" si="4">B3*B33</f>
        <v>36</v>
      </c>
      <c r="G33" s="3">
        <f t="shared" si="4"/>
        <v>8</v>
      </c>
      <c r="H33" s="3">
        <f t="shared" si="4"/>
        <v>30</v>
      </c>
      <c r="J33" s="3">
        <f>SUM(F33:H37)</f>
        <v>365</v>
      </c>
      <c r="M33" s="4">
        <v>7</v>
      </c>
      <c r="O33" s="3">
        <f>M33*0.01+0.65</f>
        <v>0.72</v>
      </c>
      <c r="R33" s="3">
        <f>J33*O33</f>
        <v>262.8</v>
      </c>
      <c r="T33" s="11">
        <f>$W$9+$V$9*R33</f>
        <v>371.78801287208364</v>
      </c>
    </row>
    <row r="34" spans="1:20">
      <c r="A34" s="36"/>
      <c r="B34" s="4">
        <v>3</v>
      </c>
      <c r="C34" s="4">
        <v>2</v>
      </c>
      <c r="D34" s="4">
        <v>1</v>
      </c>
      <c r="F34" s="3">
        <f t="shared" si="4"/>
        <v>12</v>
      </c>
      <c r="G34" s="3">
        <f t="shared" si="4"/>
        <v>10</v>
      </c>
      <c r="H34" s="3">
        <f t="shared" si="4"/>
        <v>7</v>
      </c>
      <c r="M34" s="1"/>
      <c r="T34" s="12"/>
    </row>
    <row r="35" spans="1:20">
      <c r="A35" s="36"/>
      <c r="B35" s="4">
        <v>4</v>
      </c>
      <c r="C35" s="4">
        <v>4</v>
      </c>
      <c r="D35" s="4">
        <v>3</v>
      </c>
      <c r="F35" s="3">
        <f t="shared" si="4"/>
        <v>28</v>
      </c>
      <c r="G35" s="3">
        <f t="shared" si="4"/>
        <v>40</v>
      </c>
      <c r="H35" s="3">
        <f t="shared" si="4"/>
        <v>45</v>
      </c>
      <c r="M35" s="1"/>
      <c r="T35" s="12"/>
    </row>
    <row r="36" spans="1:20">
      <c r="A36" s="36"/>
      <c r="B36" s="4">
        <v>6</v>
      </c>
      <c r="C36" s="4">
        <v>4</v>
      </c>
      <c r="D36" s="4">
        <v>2</v>
      </c>
      <c r="F36" s="3">
        <f t="shared" si="4"/>
        <v>18</v>
      </c>
      <c r="G36" s="3">
        <f t="shared" si="4"/>
        <v>16</v>
      </c>
      <c r="H36" s="3">
        <f t="shared" si="4"/>
        <v>12</v>
      </c>
      <c r="M36" s="1"/>
      <c r="T36" s="12"/>
    </row>
    <row r="37" spans="1:20">
      <c r="A37" s="36"/>
      <c r="B37" s="4">
        <v>9</v>
      </c>
      <c r="C37" s="4">
        <v>4</v>
      </c>
      <c r="D37" s="4">
        <v>3</v>
      </c>
      <c r="F37" s="3">
        <f t="shared" si="4"/>
        <v>45</v>
      </c>
      <c r="G37" s="3">
        <f t="shared" si="4"/>
        <v>28</v>
      </c>
      <c r="H37" s="3">
        <f t="shared" si="4"/>
        <v>30</v>
      </c>
      <c r="M37" s="1"/>
      <c r="T37" s="12"/>
    </row>
    <row r="38" spans="1:20">
      <c r="M38" s="1"/>
      <c r="T38" s="12"/>
    </row>
    <row r="39" spans="1:20">
      <c r="A39" s="36" t="s">
        <v>73</v>
      </c>
      <c r="B39" s="4">
        <v>2</v>
      </c>
      <c r="C39" s="4">
        <v>1</v>
      </c>
      <c r="D39" s="4">
        <v>5</v>
      </c>
      <c r="F39" s="3">
        <f t="shared" ref="F39:H43" si="5">B3*B39</f>
        <v>6</v>
      </c>
      <c r="G39" s="3">
        <f t="shared" si="5"/>
        <v>4</v>
      </c>
      <c r="H39" s="3">
        <f t="shared" si="5"/>
        <v>30</v>
      </c>
      <c r="J39" s="3">
        <f>SUM(F39:H43)</f>
        <v>592</v>
      </c>
      <c r="M39" s="4">
        <v>21</v>
      </c>
      <c r="O39" s="3">
        <f>M39*0.01+0.65</f>
        <v>0.86</v>
      </c>
      <c r="Q39" s="1">
        <v>1</v>
      </c>
      <c r="R39" s="3">
        <f>J39*O39</f>
        <v>509.12</v>
      </c>
      <c r="T39" s="11">
        <v>700</v>
      </c>
    </row>
    <row r="40" spans="1:20">
      <c r="A40" s="36"/>
      <c r="B40" s="4">
        <v>3</v>
      </c>
      <c r="C40" s="4">
        <v>2</v>
      </c>
      <c r="D40" s="4">
        <v>23</v>
      </c>
      <c r="F40" s="3">
        <f t="shared" si="5"/>
        <v>12</v>
      </c>
      <c r="G40" s="3">
        <f t="shared" si="5"/>
        <v>10</v>
      </c>
      <c r="H40" s="3">
        <f t="shared" si="5"/>
        <v>161</v>
      </c>
    </row>
    <row r="41" spans="1:20">
      <c r="A41" s="36"/>
      <c r="B41" s="4">
        <v>5</v>
      </c>
      <c r="C41" s="4">
        <v>7</v>
      </c>
      <c r="D41" s="4">
        <v>7</v>
      </c>
      <c r="F41" s="3">
        <f t="shared" si="5"/>
        <v>35</v>
      </c>
      <c r="G41" s="3">
        <f t="shared" si="5"/>
        <v>70</v>
      </c>
      <c r="H41" s="3">
        <f t="shared" si="5"/>
        <v>105</v>
      </c>
    </row>
    <row r="42" spans="1:20">
      <c r="A42" s="36"/>
      <c r="B42" s="4">
        <v>12</v>
      </c>
      <c r="C42" s="4">
        <v>6</v>
      </c>
      <c r="D42" s="4">
        <v>6</v>
      </c>
      <c r="F42" s="3">
        <f t="shared" si="5"/>
        <v>36</v>
      </c>
      <c r="G42" s="3">
        <f t="shared" si="5"/>
        <v>24</v>
      </c>
      <c r="H42" s="3">
        <f t="shared" si="5"/>
        <v>36</v>
      </c>
    </row>
    <row r="43" spans="1:20">
      <c r="A43" s="36"/>
      <c r="B43" s="4">
        <v>3</v>
      </c>
      <c r="C43" s="4">
        <v>4</v>
      </c>
      <c r="D43" s="4">
        <v>2</v>
      </c>
      <c r="F43" s="3">
        <f t="shared" si="5"/>
        <v>15</v>
      </c>
      <c r="G43" s="3">
        <f t="shared" si="5"/>
        <v>28</v>
      </c>
      <c r="H43" s="3">
        <f t="shared" si="5"/>
        <v>20</v>
      </c>
    </row>
    <row r="45" spans="1:20">
      <c r="J45" s="10" t="s">
        <v>74</v>
      </c>
    </row>
    <row r="46" spans="1:20">
      <c r="J46" s="4">
        <v>0.5</v>
      </c>
    </row>
    <row r="47" spans="1:20">
      <c r="G47" s="7" t="s">
        <v>75</v>
      </c>
      <c r="H47" s="7" t="s">
        <v>76</v>
      </c>
      <c r="J47" s="8" t="s">
        <v>77</v>
      </c>
      <c r="L47" s="6" t="s">
        <v>78</v>
      </c>
      <c r="M47" s="6"/>
      <c r="N47" s="11">
        <f>T9</f>
        <v>170</v>
      </c>
      <c r="O47" s="11">
        <f>T15</f>
        <v>194.13088294448912</v>
      </c>
      <c r="P47" s="11">
        <f>T21</f>
        <v>206.442829847144</v>
      </c>
      <c r="Q47" s="11">
        <f>T27</f>
        <v>227.18925985518905</v>
      </c>
      <c r="R47" s="11">
        <f>T33</f>
        <v>371.78801287208364</v>
      </c>
      <c r="S47" s="11">
        <f>T39</f>
        <v>700</v>
      </c>
      <c r="T47" s="14" t="s">
        <v>79</v>
      </c>
    </row>
    <row r="48" spans="1:20">
      <c r="G48" s="4">
        <f t="shared" ref="G48:G53" si="6">H48*L48</f>
        <v>8</v>
      </c>
      <c r="H48" s="4">
        <f t="shared" ref="H48:H53" si="7">8-J48*$J$46</f>
        <v>8</v>
      </c>
      <c r="J48" s="17">
        <v>0</v>
      </c>
      <c r="L48" s="16">
        <v>1</v>
      </c>
      <c r="N48" s="11">
        <f>N47/8</f>
        <v>21.25</v>
      </c>
      <c r="O48" s="11">
        <f t="shared" ref="O48:S48" si="8">O47/8</f>
        <v>24.266360368061139</v>
      </c>
      <c r="P48" s="11">
        <f t="shared" si="8"/>
        <v>25.805353730893</v>
      </c>
      <c r="Q48" s="11">
        <f t="shared" si="8"/>
        <v>28.398657481898631</v>
      </c>
      <c r="R48" s="11">
        <f t="shared" si="8"/>
        <v>46.473501609010455</v>
      </c>
      <c r="S48" s="11">
        <f t="shared" si="8"/>
        <v>87.5</v>
      </c>
      <c r="T48" s="11">
        <f t="shared" ref="T48:T53" si="9">SUM(N48:S48)</f>
        <v>233.69387318986321</v>
      </c>
    </row>
    <row r="49" spans="7:20">
      <c r="G49" s="4">
        <f t="shared" si="6"/>
        <v>15</v>
      </c>
      <c r="H49" s="4">
        <f t="shared" si="7"/>
        <v>7.5</v>
      </c>
      <c r="J49" s="4">
        <v>1</v>
      </c>
      <c r="L49" s="16">
        <v>2</v>
      </c>
      <c r="N49" s="11">
        <f t="shared" ref="N49:S49" si="10">N$47/((8-$J$46*$J49)*$L49)</f>
        <v>11.333333333333334</v>
      </c>
      <c r="O49" s="11">
        <f t="shared" si="10"/>
        <v>12.942058862965942</v>
      </c>
      <c r="P49" s="11">
        <f t="shared" si="10"/>
        <v>13.762855323142933</v>
      </c>
      <c r="Q49" s="11">
        <f t="shared" si="10"/>
        <v>15.145950657012603</v>
      </c>
      <c r="R49" s="11">
        <f t="shared" si="10"/>
        <v>24.785867524805575</v>
      </c>
      <c r="S49" s="11">
        <f t="shared" si="10"/>
        <v>46.666666666666664</v>
      </c>
      <c r="T49" s="11">
        <f t="shared" si="9"/>
        <v>124.63673236792704</v>
      </c>
    </row>
    <row r="50" spans="7:20">
      <c r="G50" s="4">
        <f t="shared" si="6"/>
        <v>19.5</v>
      </c>
      <c r="H50" s="4">
        <f t="shared" si="7"/>
        <v>6.5</v>
      </c>
      <c r="J50" s="4">
        <v>3</v>
      </c>
      <c r="L50" s="16">
        <v>3</v>
      </c>
      <c r="N50" s="11">
        <f t="shared" ref="N50:S53" si="11">N$47/((8-$J$46*$J50)*$L50)</f>
        <v>8.7179487179487172</v>
      </c>
      <c r="O50" s="11">
        <f t="shared" si="11"/>
        <v>9.9554298945891855</v>
      </c>
      <c r="P50" s="11">
        <f t="shared" si="11"/>
        <v>10.586811787033026</v>
      </c>
      <c r="Q50" s="11">
        <f t="shared" si="11"/>
        <v>11.650731274625079</v>
      </c>
      <c r="R50" s="11">
        <f t="shared" si="11"/>
        <v>19.066051942158136</v>
      </c>
      <c r="S50" s="11">
        <f t="shared" si="11"/>
        <v>35.897435897435898</v>
      </c>
      <c r="T50" s="11">
        <f t="shared" si="9"/>
        <v>95.874409513790042</v>
      </c>
    </row>
    <row r="51" spans="7:20">
      <c r="G51" s="4">
        <f t="shared" si="6"/>
        <v>20</v>
      </c>
      <c r="H51" s="4">
        <f t="shared" si="7"/>
        <v>5</v>
      </c>
      <c r="J51" s="4">
        <v>6</v>
      </c>
      <c r="L51" s="16">
        <v>4</v>
      </c>
      <c r="N51" s="18">
        <f t="shared" si="11"/>
        <v>8.5</v>
      </c>
      <c r="O51" s="18">
        <f t="shared" si="11"/>
        <v>9.7065441472244558</v>
      </c>
      <c r="P51" s="18">
        <f t="shared" si="11"/>
        <v>10.322141492357201</v>
      </c>
      <c r="Q51" s="18">
        <f t="shared" si="11"/>
        <v>11.359462992759452</v>
      </c>
      <c r="R51" s="18">
        <f t="shared" si="11"/>
        <v>18.589400643604183</v>
      </c>
      <c r="S51" s="18">
        <f t="shared" si="11"/>
        <v>35</v>
      </c>
      <c r="T51" s="18">
        <f t="shared" si="9"/>
        <v>93.477549275945293</v>
      </c>
    </row>
    <row r="52" spans="7:20">
      <c r="G52" s="4">
        <f t="shared" si="6"/>
        <v>17.5</v>
      </c>
      <c r="H52" s="4">
        <f t="shared" si="7"/>
        <v>3.5</v>
      </c>
      <c r="J52" s="4">
        <v>9</v>
      </c>
      <c r="L52" s="16">
        <v>5</v>
      </c>
      <c r="N52" s="11">
        <f>N$47/((8-$J$46*$J52)*$L52)</f>
        <v>9.7142857142857135</v>
      </c>
      <c r="O52" s="11">
        <f t="shared" si="11"/>
        <v>11.093193311113664</v>
      </c>
      <c r="P52" s="11">
        <f t="shared" si="11"/>
        <v>11.796733134122514</v>
      </c>
      <c r="Q52" s="11">
        <f t="shared" si="11"/>
        <v>12.982243420296518</v>
      </c>
      <c r="R52" s="11">
        <f t="shared" si="11"/>
        <v>21.245029306976207</v>
      </c>
      <c r="S52" s="11">
        <f t="shared" si="11"/>
        <v>40</v>
      </c>
      <c r="T52" s="11">
        <f t="shared" si="9"/>
        <v>106.83148488679461</v>
      </c>
    </row>
    <row r="53" spans="7:20">
      <c r="G53" s="4">
        <f t="shared" si="6"/>
        <v>3</v>
      </c>
      <c r="H53" s="4">
        <f t="shared" si="7"/>
        <v>0.5</v>
      </c>
      <c r="J53" s="4">
        <v>15</v>
      </c>
      <c r="L53" s="16">
        <v>6</v>
      </c>
      <c r="N53" s="11">
        <f>N$47/((8-$J$46*$J53)*$L53)</f>
        <v>56.666666666666664</v>
      </c>
      <c r="O53" s="11">
        <f t="shared" si="11"/>
        <v>64.71029431482971</v>
      </c>
      <c r="P53" s="11">
        <f t="shared" si="11"/>
        <v>68.814276615714661</v>
      </c>
      <c r="Q53" s="11">
        <f t="shared" si="11"/>
        <v>75.729753285063012</v>
      </c>
      <c r="R53" s="11">
        <f t="shared" si="11"/>
        <v>123.92933762402788</v>
      </c>
      <c r="S53" s="11">
        <f t="shared" si="11"/>
        <v>233.33333333333334</v>
      </c>
      <c r="T53" s="11">
        <f t="shared" si="9"/>
        <v>623.18366183963531</v>
      </c>
    </row>
    <row r="55" spans="7:20">
      <c r="T55"/>
    </row>
    <row r="57" spans="7:20">
      <c r="J57" s="10" t="s">
        <v>80</v>
      </c>
    </row>
    <row r="58" spans="7:20">
      <c r="J58" s="4">
        <f>15*8</f>
        <v>120</v>
      </c>
      <c r="L58" s="15" t="s">
        <v>81</v>
      </c>
      <c r="N58" s="11">
        <f t="shared" ref="N58:S63" si="12">N48*$L48*$J$58</f>
        <v>2550</v>
      </c>
      <c r="O58" s="11">
        <f t="shared" si="12"/>
        <v>2911.9632441673366</v>
      </c>
      <c r="P58" s="11">
        <f t="shared" si="12"/>
        <v>3096.64244770716</v>
      </c>
      <c r="Q58" s="11">
        <f t="shared" si="12"/>
        <v>3407.8388978278358</v>
      </c>
      <c r="R58" s="11">
        <f t="shared" si="12"/>
        <v>5576.8201930812547</v>
      </c>
      <c r="S58" s="11">
        <f t="shared" si="12"/>
        <v>10500</v>
      </c>
      <c r="T58" s="11">
        <f t="shared" ref="T58:T63" si="13">SUM(N58:S58)</f>
        <v>28043.264782783586</v>
      </c>
    </row>
    <row r="59" spans="7:20">
      <c r="N59" s="11">
        <f t="shared" si="12"/>
        <v>2720</v>
      </c>
      <c r="O59" s="11">
        <f t="shared" si="12"/>
        <v>3106.0941271118259</v>
      </c>
      <c r="P59" s="11">
        <f t="shared" si="12"/>
        <v>3303.085277554304</v>
      </c>
      <c r="Q59" s="11">
        <f t="shared" si="12"/>
        <v>3635.0281576830248</v>
      </c>
      <c r="R59" s="11">
        <f t="shared" si="12"/>
        <v>5948.6082059533383</v>
      </c>
      <c r="S59" s="11">
        <f t="shared" si="12"/>
        <v>11200</v>
      </c>
      <c r="T59" s="11">
        <f t="shared" si="13"/>
        <v>29912.815768302491</v>
      </c>
    </row>
    <row r="60" spans="7:20">
      <c r="N60" s="11">
        <f t="shared" si="12"/>
        <v>3138.4615384615386</v>
      </c>
      <c r="O60" s="11">
        <f t="shared" si="12"/>
        <v>3583.9547620521066</v>
      </c>
      <c r="P60" s="11">
        <f t="shared" si="12"/>
        <v>3811.2522433318891</v>
      </c>
      <c r="Q60" s="11">
        <f t="shared" si="12"/>
        <v>4194.2632588650285</v>
      </c>
      <c r="R60" s="11">
        <f t="shared" si="12"/>
        <v>6863.778699176929</v>
      </c>
      <c r="S60" s="11">
        <f t="shared" si="12"/>
        <v>12923.076923076924</v>
      </c>
      <c r="T60" s="11">
        <f t="shared" si="13"/>
        <v>34514.787424964416</v>
      </c>
    </row>
    <row r="61" spans="7:20">
      <c r="N61" s="18">
        <f t="shared" si="12"/>
        <v>4080</v>
      </c>
      <c r="O61" s="18">
        <f t="shared" si="12"/>
        <v>4659.1411906677386</v>
      </c>
      <c r="P61" s="18">
        <f t="shared" si="12"/>
        <v>4954.6279163314566</v>
      </c>
      <c r="Q61" s="18">
        <f t="shared" si="12"/>
        <v>5452.5422365245367</v>
      </c>
      <c r="R61" s="18">
        <f t="shared" si="12"/>
        <v>8922.9123089300083</v>
      </c>
      <c r="S61" s="18">
        <f t="shared" si="12"/>
        <v>16800</v>
      </c>
      <c r="T61" s="18">
        <f t="shared" si="13"/>
        <v>44869.223652453744</v>
      </c>
    </row>
    <row r="62" spans="7:20">
      <c r="N62" s="11">
        <f t="shared" si="12"/>
        <v>5828.5714285714284</v>
      </c>
      <c r="O62" s="11">
        <f t="shared" si="12"/>
        <v>6655.9159866681985</v>
      </c>
      <c r="P62" s="11">
        <f t="shared" si="12"/>
        <v>7078.0398804735078</v>
      </c>
      <c r="Q62" s="11">
        <f t="shared" si="12"/>
        <v>7789.3460521779107</v>
      </c>
      <c r="R62" s="11">
        <f t="shared" si="12"/>
        <v>12747.017584185724</v>
      </c>
      <c r="S62" s="11">
        <f t="shared" si="12"/>
        <v>24000</v>
      </c>
      <c r="T62" s="11">
        <f t="shared" si="13"/>
        <v>64098.890932076771</v>
      </c>
    </row>
    <row r="63" spans="7:20">
      <c r="N63" s="11">
        <f t="shared" si="12"/>
        <v>40800</v>
      </c>
      <c r="O63" s="11">
        <f t="shared" si="12"/>
        <v>46591.411906677393</v>
      </c>
      <c r="P63" s="11">
        <f t="shared" si="12"/>
        <v>49546.279163314553</v>
      </c>
      <c r="Q63" s="11">
        <f t="shared" si="12"/>
        <v>54525.422365245373</v>
      </c>
      <c r="R63" s="11">
        <f t="shared" si="12"/>
        <v>89229.123089300076</v>
      </c>
      <c r="S63" s="11">
        <f t="shared" si="12"/>
        <v>168000</v>
      </c>
      <c r="T63" s="11">
        <f t="shared" si="13"/>
        <v>448692.23652453738</v>
      </c>
    </row>
    <row r="64" spans="7:20" ht="13.5" thickBot="1">
      <c r="Q64"/>
    </row>
    <row r="65" spans="17:20" ht="13.5" thickBot="1">
      <c r="Q65"/>
      <c r="T65" s="19">
        <f>T61+T61*0.15</f>
        <v>51599.607200321807</v>
      </c>
    </row>
  </sheetData>
  <mergeCells count="11">
    <mergeCell ref="L5:P7"/>
    <mergeCell ref="L8:N8"/>
    <mergeCell ref="A21:A25"/>
    <mergeCell ref="B1:D1"/>
    <mergeCell ref="A9:A13"/>
    <mergeCell ref="A15:A19"/>
    <mergeCell ref="A27:A31"/>
    <mergeCell ref="A33:A37"/>
    <mergeCell ref="A39:A43"/>
    <mergeCell ref="A1:A2"/>
    <mergeCell ref="I5:K7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64" r:id="rId4">
          <objectPr defaultSize="0" autoPict="0" r:id="rId5">
            <anchor moveWithCells="1" sizeWithCells="1">
              <from>
                <xdr:col>8</xdr:col>
                <xdr:colOff>323850</xdr:colOff>
                <xdr:row>4</xdr:row>
                <xdr:rowOff>9525</xdr:rowOff>
              </from>
              <to>
                <xdr:col>10</xdr:col>
                <xdr:colOff>323850</xdr:colOff>
                <xdr:row>7</xdr:row>
                <xdr:rowOff>28575</xdr:rowOff>
              </to>
            </anchor>
          </objectPr>
        </oleObject>
      </mc:Choice>
      <mc:Fallback>
        <oleObject progId="Equation.3" shapeId="1064" r:id="rId4"/>
      </mc:Fallback>
    </mc:AlternateContent>
    <mc:AlternateContent xmlns:mc="http://schemas.openxmlformats.org/markup-compatibility/2006">
      <mc:Choice Requires="x14">
        <oleObject progId="Equation.3" shapeId="1065" r:id="rId6">
          <objectPr defaultSize="0" autoPict="0" r:id="rId7">
            <anchor moveWithCells="1" sizeWithCells="1">
              <from>
                <xdr:col>11</xdr:col>
                <xdr:colOff>209550</xdr:colOff>
                <xdr:row>4</xdr:row>
                <xdr:rowOff>66675</xdr:rowOff>
              </from>
              <to>
                <xdr:col>15</xdr:col>
                <xdr:colOff>495300</xdr:colOff>
                <xdr:row>6</xdr:row>
                <xdr:rowOff>47625</xdr:rowOff>
              </to>
            </anchor>
          </objectPr>
        </oleObject>
      </mc:Choice>
      <mc:Fallback>
        <oleObject progId="Equation.3" shapeId="1065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"/>
    </sheetView>
  </sheetViews>
  <sheetFormatPr defaultColWidth="9.140625" defaultRowHeight="12.75"/>
  <cols>
    <col min="1" max="1" width="32.85546875" customWidth="1"/>
    <col min="4" max="4" width="17.85546875" customWidth="1"/>
  </cols>
  <sheetData>
    <row r="1" spans="1:4">
      <c r="A1" s="7" t="s">
        <v>4</v>
      </c>
      <c r="D1" s="7" t="s">
        <v>6</v>
      </c>
    </row>
    <row r="2" spans="1:4">
      <c r="A2" t="s">
        <v>8</v>
      </c>
      <c r="D2" t="s">
        <v>9</v>
      </c>
    </row>
    <row r="3" spans="1:4">
      <c r="A3" t="s">
        <v>14</v>
      </c>
      <c r="D3" t="s">
        <v>10</v>
      </c>
    </row>
    <row r="4" spans="1:4">
      <c r="A4" t="s">
        <v>16</v>
      </c>
      <c r="D4" t="s">
        <v>11</v>
      </c>
    </row>
    <row r="5" spans="1:4">
      <c r="A5" t="s">
        <v>18</v>
      </c>
    </row>
    <row r="6" spans="1:4">
      <c r="A6" t="s">
        <v>20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4" ma:contentTypeDescription="Crear nuevo documento." ma:contentTypeScope="" ma:versionID="429d5f27c627efae1d86cc6b0a7f75ff">
  <xsd:schema xmlns:xsd="http://www.w3.org/2001/XMLSchema" xmlns:xs="http://www.w3.org/2001/XMLSchema" xmlns:p="http://schemas.microsoft.com/office/2006/metadata/properties" xmlns:ns2="e75426e2-0f14-43b8-86bb-aece17810ea6" targetNamespace="http://schemas.microsoft.com/office/2006/metadata/properties" ma:root="true" ma:fieldsID="fff14d3a14190fac93c9f1df9f611444" ns2:_="">
    <xsd:import namespace="e75426e2-0f14-43b8-86bb-aece17810e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49AFCA-A8A0-46C8-9A8A-44E6D0C368C9}"/>
</file>

<file path=customXml/itemProps2.xml><?xml version="1.0" encoding="utf-8"?>
<ds:datastoreItem xmlns:ds="http://schemas.openxmlformats.org/officeDocument/2006/customXml" ds:itemID="{192417D6-0A4B-4E15-9E39-8D5AFE16CCDF}"/>
</file>

<file path=customXml/itemProps3.xml><?xml version="1.0" encoding="utf-8"?>
<ds:datastoreItem xmlns:ds="http://schemas.openxmlformats.org/officeDocument/2006/customXml" ds:itemID="{38D994F2-6314-44D8-BFDE-A4E0BBDFA6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Mercurio Verde Hopson</cp:lastModifiedBy>
  <cp:revision/>
  <dcterms:created xsi:type="dcterms:W3CDTF">1996-11-27T10:00:04Z</dcterms:created>
  <dcterms:modified xsi:type="dcterms:W3CDTF">2024-03-06T20:17:21Z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0x010100B4326AB81C6CF248AA54994EC2B758A4</vt:lpwstr>
  </property>
</Properties>
</file>