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Sheet1!$A$2:$BS$2</definedName>
  </definedNames>
  <calcPr fullCalcOnLoad="1"/>
</workbook>
</file>

<file path=xl/sharedStrings.xml><?xml version="1.0" encoding="utf-8"?>
<sst xmlns="http://schemas.openxmlformats.org/spreadsheetml/2006/main" count="206" uniqueCount="206">
  <si>
    <t xml:space="preserve">Total Carat: 23.68    Total Amount  : 2,68,192.36    Average: 11,325.69    Rap Average : -30.41%  </t>
  </si>
  <si>
    <t>SrNo</t>
  </si>
  <si>
    <t>Location</t>
  </si>
  <si>
    <t>Image</t>
  </si>
  <si>
    <t>View360</t>
  </si>
  <si>
    <t>Lab</t>
  </si>
  <si>
    <t>DNA</t>
  </si>
  <si>
    <t>Verify</t>
  </si>
  <si>
    <t>RefNo</t>
  </si>
  <si>
    <t>Shape</t>
  </si>
  <si>
    <t>Carat</t>
  </si>
  <si>
    <t>Threads</t>
  </si>
  <si>
    <t>Rapaport</t>
  </si>
  <si>
    <t xml:space="preserve">Price/CTS </t>
  </si>
  <si>
    <t>TotalValue</t>
  </si>
  <si>
    <t>OffPer</t>
  </si>
  <si>
    <t>Color</t>
  </si>
  <si>
    <t>CS</t>
  </si>
  <si>
    <t>Clarity</t>
  </si>
  <si>
    <t>Cut</t>
  </si>
  <si>
    <t>Polish</t>
  </si>
  <si>
    <t>Symm</t>
  </si>
  <si>
    <t>FL</t>
  </si>
  <si>
    <t>FC</t>
  </si>
  <si>
    <t>Diam/LxW/TD(mm)</t>
  </si>
  <si>
    <t>TD%</t>
  </si>
  <si>
    <t>Tab%</t>
  </si>
  <si>
    <t>NOBGM</t>
  </si>
  <si>
    <t>Grd%</t>
  </si>
  <si>
    <t>CrAngPer</t>
  </si>
  <si>
    <t>HA</t>
  </si>
  <si>
    <t>Ratio</t>
  </si>
  <si>
    <t>TI</t>
  </si>
  <si>
    <t>BIS</t>
  </si>
  <si>
    <t>BIC</t>
  </si>
  <si>
    <t>TOI</t>
  </si>
  <si>
    <t>EyeClean</t>
  </si>
  <si>
    <t>Luster</t>
  </si>
  <si>
    <t>CrownHeight</t>
  </si>
  <si>
    <t>PavalionHeight</t>
  </si>
  <si>
    <t>PavalionAngle</t>
  </si>
  <si>
    <t>CU</t>
  </si>
  <si>
    <t>OPPV</t>
  </si>
  <si>
    <t>OPCR</t>
  </si>
  <si>
    <t>OPTA</t>
  </si>
  <si>
    <t>EFCR</t>
  </si>
  <si>
    <t>EFPV</t>
  </si>
  <si>
    <t>Natural-PV</t>
  </si>
  <si>
    <t>Natural-CR</t>
  </si>
  <si>
    <t>Natural-GRD</t>
  </si>
  <si>
    <t>IndentedNatural</t>
  </si>
  <si>
    <t>Graining</t>
  </si>
  <si>
    <t>SurfaceGraining</t>
  </si>
  <si>
    <t>GirdleDesc</t>
  </si>
  <si>
    <t>GirdleMinMax%</t>
  </si>
  <si>
    <t>GC</t>
  </si>
  <si>
    <t>StarLength</t>
  </si>
  <si>
    <t>LowerHalf</t>
  </si>
  <si>
    <t>Cert.No</t>
  </si>
  <si>
    <t>MultiBoxVal</t>
  </si>
  <si>
    <t>Type2</t>
  </si>
  <si>
    <t>FM</t>
  </si>
  <si>
    <t>M2MCode</t>
  </si>
  <si>
    <t>SealedCode</t>
  </si>
  <si>
    <t>MineName</t>
  </si>
  <si>
    <t>RoughOrigin</t>
  </si>
  <si>
    <t>LabControlNo</t>
  </si>
  <si>
    <t>KeytoSymbols</t>
  </si>
  <si>
    <t>ReportComments</t>
  </si>
  <si>
    <t>RPComment</t>
  </si>
  <si>
    <t>BuyerComment</t>
  </si>
  <si>
    <t>Username</t>
  </si>
  <si>
    <t>MUMBAI</t>
  </si>
  <si>
    <t>422613126</t>
  </si>
  <si>
    <t>RD</t>
  </si>
  <si>
    <t>E</t>
  </si>
  <si>
    <t/>
  </si>
  <si>
    <t>VS2</t>
  </si>
  <si>
    <t>EX+</t>
  </si>
  <si>
    <t>EX</t>
  </si>
  <si>
    <t>N</t>
  </si>
  <si>
    <t>6.40 x 6.44 x 4.00</t>
  </si>
  <si>
    <t>No BGM</t>
  </si>
  <si>
    <t>FR</t>
  </si>
  <si>
    <t>T2</t>
  </si>
  <si>
    <t>NN</t>
  </si>
  <si>
    <t>B1</t>
  </si>
  <si>
    <t>C</t>
  </si>
  <si>
    <t>E1</t>
  </si>
  <si>
    <t>L1</t>
  </si>
  <si>
    <t>PO</t>
  </si>
  <si>
    <t>NV</t>
  </si>
  <si>
    <t>MED TO STK</t>
  </si>
  <si>
    <t>1.87 - 2.82</t>
  </si>
  <si>
    <t>F</t>
  </si>
  <si>
    <t>******5536</t>
  </si>
  <si>
    <t>-</t>
  </si>
  <si>
    <t>100748481941</t>
  </si>
  <si>
    <t>Feather, Crystal, Knot, Needle, Pinpoint, Cloud</t>
  </si>
  <si>
    <t>Additional pinpoints are not shown.</t>
  </si>
  <si>
    <t>422708857</t>
  </si>
  <si>
    <t>G+</t>
  </si>
  <si>
    <t>SI1+</t>
  </si>
  <si>
    <t>6.51 x 6.55 x 4.09</t>
  </si>
  <si>
    <t>VG</t>
  </si>
  <si>
    <t>B0</t>
  </si>
  <si>
    <t>O1</t>
  </si>
  <si>
    <t>SG</t>
  </si>
  <si>
    <t>2.13 - 2.81</t>
  </si>
  <si>
    <t>******3645</t>
  </si>
  <si>
    <t>100748041449</t>
  </si>
  <si>
    <t>Cloud, Crystal, Feather, Knot, Needle</t>
  </si>
  <si>
    <t>Additional clouds, pinpoints and surface graining are not shown.</t>
  </si>
  <si>
    <t>322212364</t>
  </si>
  <si>
    <t>H</t>
  </si>
  <si>
    <t>6.44 x 6.48 x 3.97</t>
  </si>
  <si>
    <t>GD</t>
  </si>
  <si>
    <t>T1</t>
  </si>
  <si>
    <t>B</t>
  </si>
  <si>
    <t>1.90 - 2.45</t>
  </si>
  <si>
    <t>******3070</t>
  </si>
  <si>
    <t>BOTSWANA</t>
  </si>
  <si>
    <t>100751696948</t>
  </si>
  <si>
    <t>Cloud, Knot, Crystal, Feather</t>
  </si>
  <si>
    <t>Additional clouds are not shown. Pinpoints are not shown.</t>
  </si>
  <si>
    <t>422510370</t>
  </si>
  <si>
    <t>I</t>
  </si>
  <si>
    <t>SI1</t>
  </si>
  <si>
    <t>6.58 x 6.63 x 4.12</t>
  </si>
  <si>
    <t>MN</t>
  </si>
  <si>
    <t>IG</t>
  </si>
  <si>
    <t>STK</t>
  </si>
  <si>
    <t>2.18 - 2.80</t>
  </si>
  <si>
    <t>******4778</t>
  </si>
  <si>
    <t>DE BEERS GROUP OF COMPANIES</t>
  </si>
  <si>
    <t>100748143462</t>
  </si>
  <si>
    <t>Feather, Twinning Wisp, Crystal, Cloud, Knot, Needle</t>
  </si>
  <si>
    <t>Additional twinning wisps, additional clouds, pinpoints, internal graining and surface graining are not shown.</t>
  </si>
  <si>
    <t>122711105</t>
  </si>
  <si>
    <t>6.75 x 6.81 x 4.24</t>
  </si>
  <si>
    <t>T3</t>
  </si>
  <si>
    <t>B2</t>
  </si>
  <si>
    <t>D</t>
  </si>
  <si>
    <t>THN TO STK</t>
  </si>
  <si>
    <t>1.32 - 2.75</t>
  </si>
  <si>
    <t>******6579</t>
  </si>
  <si>
    <t>100748079347</t>
  </si>
  <si>
    <t>Crystal, Cloud, Needle, Knot</t>
  </si>
  <si>
    <t>522312249</t>
  </si>
  <si>
    <t>6.87 x 6.91 x 4.21</t>
  </si>
  <si>
    <t>1.81 - 2.82</t>
  </si>
  <si>
    <t>******4507</t>
  </si>
  <si>
    <t>100751749095</t>
  </si>
  <si>
    <t>Crystal, Cloud, Feather, Knot</t>
  </si>
  <si>
    <t>Additional clouds, pinpoints and internal graining are not shown.</t>
  </si>
  <si>
    <t>622011550</t>
  </si>
  <si>
    <t>6.83 x 6.86 x 4.27</t>
  </si>
  <si>
    <t>2.00 - 2.58</t>
  </si>
  <si>
    <t>******9135</t>
  </si>
  <si>
    <t>100747985969</t>
  </si>
  <si>
    <t>Twinning Wisp, Crystal, Feather, Knot</t>
  </si>
  <si>
    <t>Additional twinning wisps, pinpoints, clouds and surface graining are not shown.</t>
  </si>
  <si>
    <t>922111769</t>
  </si>
  <si>
    <t>J+</t>
  </si>
  <si>
    <t>7.24 x 7.29 x 4.52</t>
  </si>
  <si>
    <t>1.90 - 2.79</t>
  </si>
  <si>
    <t>******0128</t>
  </si>
  <si>
    <t>100748287742</t>
  </si>
  <si>
    <t>Feather, Crystal, Needle, Pinpoint</t>
  </si>
  <si>
    <t>522708950</t>
  </si>
  <si>
    <t>8.01 x 8.08 x 5.04</t>
  </si>
  <si>
    <t>1.82 - 2.26</t>
  </si>
  <si>
    <t>******2554</t>
  </si>
  <si>
    <t>100748171496</t>
  </si>
  <si>
    <t>Crystal, Feather, Needle, Knot</t>
  </si>
  <si>
    <t>Clouds are not shown. Pinpoints are not shown.</t>
  </si>
  <si>
    <t>322212367</t>
  </si>
  <si>
    <t>M</t>
  </si>
  <si>
    <t>BL</t>
  </si>
  <si>
    <t>9.40 x 9.44 x 5.83</t>
  </si>
  <si>
    <t>2.16 - 2.68</t>
  </si>
  <si>
    <t>******2092</t>
  </si>
  <si>
    <t>SIERRA LEONE</t>
  </si>
  <si>
    <t>100748371441</t>
  </si>
  <si>
    <t>Crystal, Cloud</t>
  </si>
  <si>
    <t>Pinpoints are not shown.</t>
  </si>
  <si>
    <t>922111834</t>
  </si>
  <si>
    <t>9.20 x 9.27 x 5.72</t>
  </si>
  <si>
    <t>1.98 - 2.55</t>
  </si>
  <si>
    <t>******2062</t>
  </si>
  <si>
    <t>100748331376</t>
  </si>
  <si>
    <t>Cloud, Crystal, Feather, Needle</t>
  </si>
  <si>
    <t>422212833</t>
  </si>
  <si>
    <t>G</t>
  </si>
  <si>
    <t>9.22 x 9.28 x 5.72</t>
  </si>
  <si>
    <t>2.10 - 2.68</t>
  </si>
  <si>
    <t>******2083</t>
  </si>
  <si>
    <t>100748338992</t>
  </si>
  <si>
    <t>Crystal, Cloud, Needle</t>
  </si>
  <si>
    <t>422212710</t>
  </si>
  <si>
    <t>9.15 x 9.21 x 5.75</t>
  </si>
  <si>
    <t>E2</t>
  </si>
  <si>
    <t>2.00 - 2.88</t>
  </si>
  <si>
    <t>******2071</t>
  </si>
  <si>
    <t>100748372674</t>
  </si>
  <si>
    <t>Cloud, Crystal, Feather, Needle, Indented Natural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</si>
</sst>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color rgb="FF009646" tint="0"/>
      <name val="Tahoma"/>
    </font>
    <font>
      <u/>
      <sz val="11"/>
      <color rgb="FF0000FF" tint="0"/>
      <name val="Calibri"/>
    </font>
    <font>
      <b/>
      <sz val="11"/>
      <color rgb="FFFFFF00" tint="0"/>
      <name val="Calibri"/>
    </font>
    <font>
      <b/>
      <sz val="8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5A5A5A" tint="0"/>
      </patternFill>
    </fill>
    <fill>
      <patternFill patternType="solid">
        <fgColor rgb="FF00CC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2" applyFont="1" borderId="1" applyBorder="1" xfId="0" applyProtection="1"/>
    <xf numFmtId="0" applyNumberFormat="1" fontId="3" applyFont="1" fillId="2" applyFill="1" xfId="0" applyProtection="1"/>
    <xf numFmtId="0" applyNumberFormat="1" fontId="0" applyFont="1" xfId="0" applyProtection="1"/>
    <xf numFmtId="0" applyNumberFormat="1" fontId="4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S15"/>
  <sheetViews>
    <sheetView workbookViewId="0">
      <pane ySplit="2" topLeftCell="A3" state="frozen" activePane="bottomLeft"/>
      <selection pane="bottomLeft" activeCell="A1" sqref="A1"/>
    </sheetView>
  </sheetViews>
  <sheetFormatPr defaultRowHeight="18" customHeight="1" defaultColWidth="20"/>
  <cols>
    <col min="1" max="1" width="7.32490049089704" customWidth="1"/>
    <col min="2" max="2" width="10.2058519635882" customWidth="1"/>
    <col min="3" max="3" width="8.58754893711635" customWidth="1"/>
    <col min="4" max="4" width="10.3308519635882" customWidth="1"/>
    <col min="5" max="5" width="6.30183492388044" customWidth="1"/>
    <col min="6" max="6" width="6.94469206673758" customWidth="1"/>
    <col min="7" max="7" width="8.12028666904994" customWidth="1"/>
    <col min="8" max="8" width="8.93650708879743" customWidth="1"/>
    <col min="9" max="9" width="8.33010809762137" customWidth="1"/>
    <col min="10" max="10" width="7.73263822283064" customWidth="1"/>
    <col min="11" max="11" width="9.78620910644531" customWidth="1"/>
    <col min="12" max="12" width="10.7698402404785" customWidth="1"/>
    <col min="13" max="13" width="11.3256438119071" customWidth="1"/>
    <col min="14" max="14" width="11.8769830976214" customWidth="1"/>
    <col min="15" max="15" width="8.523560660226" customWidth="1"/>
    <col min="16" max="16" width="7.61210250854492" customWidth="1"/>
    <col min="17" max="17" width="5.51388849530901" customWidth="1"/>
    <col min="18" max="18" width="8.64409637451172" customWidth="1"/>
    <col min="19" max="19" width="6.17683492388044" customWidth="1"/>
    <col min="20" max="20" width="8.23263822283064" customWidth="1"/>
    <col min="21" max="21" width="8.36359024047852" customWidth="1"/>
    <col min="22" max="22" width="5.28248977661133" customWidth="1"/>
    <col min="23" max="23" width="5.4320433480399" customWidth="1"/>
    <col min="24" max="24" width="19.4126957484654" customWidth="1"/>
    <col min="25" max="25" width="7.50421578543527" customWidth="1"/>
    <col min="26" max="26" width="8.24677494594029" customWidth="1"/>
    <col min="27" max="27" width="9.53769738333566" customWidth="1"/>
    <col min="28" max="28" width="8.19245965140206" customWidth="1"/>
    <col min="29" max="29" width="10.9112091064453" customWidth="1"/>
    <col min="30" max="30" width="5.74603135245187" customWidth="1"/>
    <col min="31" max="31" width="7.64707292829241" customWidth="1"/>
    <col min="32" max="32" width="5.19246006011963" customWidth="1"/>
    <col min="33" max="33" width="6.30183492388044" customWidth="1"/>
    <col min="34" max="34" width="6.35540635245187" customWidth="1"/>
    <col min="35" max="35" width="6.4007933480399" customWidth="1"/>
    <col min="36" max="36" width="10.6701376778739" customWidth="1"/>
    <col min="37" max="37" width="8.44766780308315" customWidth="1"/>
    <col min="38" max="38" width="13.8204345703125" customWidth="1"/>
    <col min="39" max="39" width="15.4625473022461" customWidth="1"/>
    <col min="40" max="40" width="14.6850182669503" customWidth="1"/>
    <col min="41" max="41" width="5.67906706673758" customWidth="1"/>
    <col min="42" max="42" width="7.80183465140207" customWidth="1"/>
    <col min="43" max="43" width="7.89930507114955" customWidth="1"/>
    <col min="44" max="44" width="7.74751935686384" customWidth="1"/>
    <col min="45" max="45" width="7.53769792829241" customWidth="1"/>
    <col min="46" max="46" width="7.4402277810233" customWidth="1"/>
    <col min="47" max="47" width="12.1388876778739" customWidth="1"/>
    <col min="48" max="48" width="12.2363575526646" customWidth="1"/>
    <col min="49" max="49" width="13.5473687308175" customWidth="1"/>
    <col min="50" max="50" width="16.632190159389" customWidth="1"/>
    <col min="51" max="51" width="10.2073402404785" customWidth="1"/>
    <col min="52" max="52" width="16.1850171770368" customWidth="1"/>
    <col min="53" max="53" width="11.9461795261928" customWidth="1"/>
    <col min="54" max="54" width="16.2423095703125" customWidth="1"/>
    <col min="55" max="55" width="5.6894839150565" customWidth="1"/>
    <col min="56" max="56" width="12.2185004098075" customWidth="1"/>
    <col min="57" max="57" width="11.5607626778739" customWidth="1"/>
    <col min="58" max="58" width="9.79364994594029" customWidth="1"/>
    <col min="59" max="59" width="12.9454345703125" customWidth="1"/>
    <col min="60" max="60" width="8.25570351736886" customWidth="1"/>
    <col min="61" max="61" width="5.78620992388044" customWidth="1"/>
    <col min="62" max="62" width="11.211060660226" customWidth="1"/>
    <col min="63" max="63" width="12.6671611240932" customWidth="1"/>
    <col min="64" max="64" width="11.8613580976214" customWidth="1"/>
    <col min="65" max="65" width="25.0726645333426" customWidth="1"/>
    <col min="66" max="66" width="14.2765361240932" customWidth="1"/>
    <col min="67" max="67" width="37.9543587820871" customWidth="1"/>
    <col min="68" max="68" width="76.2914079938616" customWidth="1"/>
    <col min="69" max="69" width="13.2423095703125" customWidth="1"/>
    <col min="70" max="70" width="15.6679044451032" customWidth="1"/>
    <col min="71" max="71" width="11.424601963588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</row>
    <row r="3">
      <c r="A3" s="1">
        <v>1</v>
      </c>
      <c r="B3" s="1" t="s">
        <v>72</v>
      </c>
      <c r="C3" s="2">
        <f>=HYPERLINK("https://i.stonehdfile.com/StoneImage?RefNo=422613126","Image")</f>
      </c>
      <c r="D3" s="2">
        <f>=HYPERLINK("https://dna.stonehdfile.com/ViewHD.html?d=422613126","View360")</f>
      </c>
      <c r="E3" s="2">
        <f>=HYPERLINK("https://i.stonehdfile.com/Certificate?RefNo=422613126","GIA")</f>
      </c>
      <c r="F3" s="2">
        <f>=HYPERLINK("https://i.stonehdfile.com/DNAReport?RefNo=422613126","DNA")</f>
      </c>
      <c r="G3" s="2">
        <f>=HYPERLINK("https://www.gia.edu/report-check?reportno=1438485536","Verify")</f>
      </c>
      <c r="H3" s="1" t="s">
        <v>73</v>
      </c>
      <c r="I3" s="1" t="s">
        <v>74</v>
      </c>
      <c r="J3" s="1">
        <v>1.01</v>
      </c>
      <c r="K3" s="1">
        <v>5</v>
      </c>
      <c r="L3" s="1">
        <v>11300</v>
      </c>
      <c r="M3" s="1">
        <v>7903</v>
      </c>
      <c r="N3" s="1">
        <v>7982.03</v>
      </c>
      <c r="O3" s="1">
        <v>-30.06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79</v>
      </c>
      <c r="V3" s="1" t="s">
        <v>80</v>
      </c>
      <c r="W3" s="1" t="s">
        <v>76</v>
      </c>
      <c r="X3" s="1" t="s">
        <v>81</v>
      </c>
      <c r="Y3" s="1">
        <v>62.3</v>
      </c>
      <c r="Z3" s="1">
        <v>58</v>
      </c>
      <c r="AA3" s="1" t="s">
        <v>82</v>
      </c>
      <c r="AB3" s="1">
        <v>4</v>
      </c>
      <c r="AC3" s="1">
        <v>34</v>
      </c>
      <c r="AD3" s="1" t="s">
        <v>83</v>
      </c>
      <c r="AE3" s="1">
        <v>0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>
        <v>14</v>
      </c>
      <c r="AM3" s="1">
        <v>44</v>
      </c>
      <c r="AN3" s="1">
        <v>41.6</v>
      </c>
      <c r="AO3" s="1" t="s">
        <v>90</v>
      </c>
      <c r="AP3" s="1" t="s">
        <v>76</v>
      </c>
      <c r="AQ3" s="1" t="s">
        <v>76</v>
      </c>
      <c r="AR3" s="1" t="s">
        <v>76</v>
      </c>
      <c r="AS3" s="1" t="s">
        <v>76</v>
      </c>
      <c r="AT3" s="1" t="s">
        <v>91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92</v>
      </c>
      <c r="BB3" s="1" t="s">
        <v>93</v>
      </c>
      <c r="BC3" s="1" t="s">
        <v>94</v>
      </c>
      <c r="BD3" s="1">
        <v>50</v>
      </c>
      <c r="BE3" s="1">
        <v>80</v>
      </c>
      <c r="BF3" s="1" t="s">
        <v>95</v>
      </c>
      <c r="BG3" s="1" t="s">
        <v>76</v>
      </c>
      <c r="BH3" s="1" t="s">
        <v>76</v>
      </c>
      <c r="BI3" s="1" t="s">
        <v>76</v>
      </c>
      <c r="BJ3" s="1" t="s">
        <v>76</v>
      </c>
      <c r="BK3" s="1" t="s">
        <v>76</v>
      </c>
      <c r="BL3" s="1" t="s">
        <v>96</v>
      </c>
      <c r="BM3" s="1" t="s">
        <v>76</v>
      </c>
      <c r="BN3" s="1" t="s">
        <v>97</v>
      </c>
      <c r="BO3" s="1" t="s">
        <v>98</v>
      </c>
      <c r="BP3" s="1" t="s">
        <v>99</v>
      </c>
      <c r="BQ3" s="1" t="s">
        <v>76</v>
      </c>
      <c r="BR3" s="1" t="s">
        <v>76</v>
      </c>
      <c r="BS3" s="1" t="s">
        <v>76</v>
      </c>
    </row>
    <row r="4">
      <c r="A4" s="1">
        <v>2</v>
      </c>
      <c r="B4" s="1" t="s">
        <v>72</v>
      </c>
      <c r="C4" s="2">
        <f>=HYPERLINK("https://i.stonehdfile.com/StoneImage?RefNo=422708857","Image")</f>
      </c>
      <c r="D4" s="2">
        <f>=HYPERLINK("https://dna.stonehdfile.com/ViewHD.html?d=422708857","View360")</f>
      </c>
      <c r="E4" s="2">
        <f>=HYPERLINK("https://i.stonehdfile.com/Certificate?RefNo=422708857","GIA")</f>
      </c>
      <c r="F4" s="2">
        <f>=HYPERLINK("https://i.stonehdfile.com/DNAReport?RefNo=422708857","DNA")</f>
      </c>
      <c r="G4" s="2">
        <f>=HYPERLINK("https://www.gia.edu/report-check?reportno=7423993645","Verify")</f>
      </c>
      <c r="H4" s="1" t="s">
        <v>100</v>
      </c>
      <c r="I4" s="1" t="s">
        <v>74</v>
      </c>
      <c r="J4" s="1">
        <v>1.09</v>
      </c>
      <c r="K4" s="1">
        <v>1</v>
      </c>
      <c r="L4" s="1">
        <v>8100</v>
      </c>
      <c r="M4" s="1">
        <v>6009</v>
      </c>
      <c r="N4" s="1">
        <v>6549.81</v>
      </c>
      <c r="O4" s="1">
        <v>-25.81</v>
      </c>
      <c r="P4" s="1" t="s">
        <v>101</v>
      </c>
      <c r="Q4" s="1" t="s">
        <v>76</v>
      </c>
      <c r="R4" s="1" t="s">
        <v>102</v>
      </c>
      <c r="S4" s="1" t="s">
        <v>78</v>
      </c>
      <c r="T4" s="1" t="s">
        <v>79</v>
      </c>
      <c r="U4" s="1" t="s">
        <v>79</v>
      </c>
      <c r="V4" s="1" t="s">
        <v>80</v>
      </c>
      <c r="W4" s="1" t="s">
        <v>76</v>
      </c>
      <c r="X4" s="1" t="s">
        <v>103</v>
      </c>
      <c r="Y4" s="1">
        <v>62.6</v>
      </c>
      <c r="Z4" s="1">
        <v>58</v>
      </c>
      <c r="AA4" s="1" t="s">
        <v>82</v>
      </c>
      <c r="AB4" s="1">
        <v>4</v>
      </c>
      <c r="AC4" s="1">
        <v>36</v>
      </c>
      <c r="AD4" s="1" t="s">
        <v>104</v>
      </c>
      <c r="AE4" s="1">
        <v>0</v>
      </c>
      <c r="AF4" s="1" t="s">
        <v>84</v>
      </c>
      <c r="AG4" s="1" t="s">
        <v>85</v>
      </c>
      <c r="AH4" s="1" t="s">
        <v>105</v>
      </c>
      <c r="AI4" s="1" t="s">
        <v>87</v>
      </c>
      <c r="AJ4" s="1" t="s">
        <v>88</v>
      </c>
      <c r="AK4" s="1" t="s">
        <v>89</v>
      </c>
      <c r="AL4" s="1">
        <v>15.5</v>
      </c>
      <c r="AM4" s="1">
        <v>43</v>
      </c>
      <c r="AN4" s="1">
        <v>40.8</v>
      </c>
      <c r="AO4" s="1" t="s">
        <v>90</v>
      </c>
      <c r="AP4" s="1" t="s">
        <v>76</v>
      </c>
      <c r="AQ4" s="1" t="s">
        <v>106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107</v>
      </c>
      <c r="BA4" s="1" t="s">
        <v>92</v>
      </c>
      <c r="BB4" s="1" t="s">
        <v>108</v>
      </c>
      <c r="BC4" s="1" t="s">
        <v>94</v>
      </c>
      <c r="BD4" s="1">
        <v>50</v>
      </c>
      <c r="BE4" s="1">
        <v>80</v>
      </c>
      <c r="BF4" s="1" t="s">
        <v>109</v>
      </c>
      <c r="BG4" s="1" t="s">
        <v>76</v>
      </c>
      <c r="BH4" s="1" t="s">
        <v>76</v>
      </c>
      <c r="BI4" s="1" t="s">
        <v>76</v>
      </c>
      <c r="BJ4" s="1" t="s">
        <v>76</v>
      </c>
      <c r="BK4" s="1" t="s">
        <v>76</v>
      </c>
      <c r="BL4" s="1" t="s">
        <v>96</v>
      </c>
      <c r="BM4" s="1" t="s">
        <v>76</v>
      </c>
      <c r="BN4" s="1" t="s">
        <v>110</v>
      </c>
      <c r="BO4" s="1" t="s">
        <v>111</v>
      </c>
      <c r="BP4" s="1" t="s">
        <v>112</v>
      </c>
      <c r="BQ4" s="1" t="s">
        <v>76</v>
      </c>
      <c r="BR4" s="1" t="s">
        <v>76</v>
      </c>
      <c r="BS4" s="1" t="s">
        <v>76</v>
      </c>
    </row>
    <row r="5">
      <c r="A5" s="1">
        <v>3</v>
      </c>
      <c r="B5" s="1" t="s">
        <v>72</v>
      </c>
      <c r="C5" s="2">
        <f>=HYPERLINK("https://i.stonehdfile.com/StoneImage?RefNo=322212364","Image")</f>
      </c>
      <c r="D5" s="2">
        <f>=HYPERLINK("https://dna.stonehdfile.com/ViewHD.html?d=322212364","View360")</f>
      </c>
      <c r="E5" s="2">
        <f>=HYPERLINK("https://i.stonehdfile.com/Certificate?RefNo=322212364","GIA")</f>
      </c>
      <c r="F5" s="2">
        <f>=HYPERLINK("https://i.stonehdfile.com/DNAReport?RefNo=322212364","DNA")</f>
      </c>
      <c r="G5" s="2">
        <f>=HYPERLINK("https://www.gia.edu/report-check?reportno=1433363070","Verify")</f>
      </c>
      <c r="H5" s="1" t="s">
        <v>113</v>
      </c>
      <c r="I5" s="1" t="s">
        <v>74</v>
      </c>
      <c r="J5" s="1">
        <v>1.01</v>
      </c>
      <c r="K5" s="1">
        <v>3</v>
      </c>
      <c r="L5" s="1">
        <v>9100</v>
      </c>
      <c r="M5" s="1">
        <v>6853</v>
      </c>
      <c r="N5" s="1">
        <v>6921.53</v>
      </c>
      <c r="O5" s="1">
        <v>-24.69</v>
      </c>
      <c r="P5" s="1" t="s">
        <v>114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79</v>
      </c>
      <c r="V5" s="1" t="s">
        <v>80</v>
      </c>
      <c r="W5" s="1" t="s">
        <v>76</v>
      </c>
      <c r="X5" s="1" t="s">
        <v>115</v>
      </c>
      <c r="Y5" s="1">
        <v>61.4</v>
      </c>
      <c r="Z5" s="1">
        <v>59</v>
      </c>
      <c r="AA5" s="1" t="s">
        <v>82</v>
      </c>
      <c r="AB5" s="1">
        <v>4</v>
      </c>
      <c r="AC5" s="1">
        <v>33.5</v>
      </c>
      <c r="AD5" s="1" t="s">
        <v>116</v>
      </c>
      <c r="AE5" s="1">
        <v>0</v>
      </c>
      <c r="AF5" s="1" t="s">
        <v>117</v>
      </c>
      <c r="AG5" s="1" t="s">
        <v>85</v>
      </c>
      <c r="AH5" s="1" t="s">
        <v>105</v>
      </c>
      <c r="AI5" s="1" t="s">
        <v>118</v>
      </c>
      <c r="AJ5" s="1" t="s">
        <v>88</v>
      </c>
      <c r="AK5" s="1" t="s">
        <v>89</v>
      </c>
      <c r="AL5" s="1">
        <v>13.5</v>
      </c>
      <c r="AM5" s="1">
        <v>44.5</v>
      </c>
      <c r="AN5" s="1">
        <v>41.6</v>
      </c>
      <c r="AO5" s="1" t="s">
        <v>90</v>
      </c>
      <c r="AP5" s="1" t="s">
        <v>76</v>
      </c>
      <c r="AQ5" s="1" t="s">
        <v>76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92</v>
      </c>
      <c r="BB5" s="1" t="s">
        <v>119</v>
      </c>
      <c r="BC5" s="1" t="s">
        <v>94</v>
      </c>
      <c r="BD5" s="1">
        <v>50</v>
      </c>
      <c r="BE5" s="1">
        <v>75</v>
      </c>
      <c r="BF5" s="1" t="s">
        <v>120</v>
      </c>
      <c r="BG5" s="1" t="s">
        <v>76</v>
      </c>
      <c r="BH5" s="1" t="s">
        <v>76</v>
      </c>
      <c r="BI5" s="1" t="s">
        <v>76</v>
      </c>
      <c r="BJ5" s="1" t="s">
        <v>76</v>
      </c>
      <c r="BK5" s="1" t="s">
        <v>76</v>
      </c>
      <c r="BL5" s="1" t="s">
        <v>96</v>
      </c>
      <c r="BM5" s="1" t="s">
        <v>121</v>
      </c>
      <c r="BN5" s="1" t="s">
        <v>122</v>
      </c>
      <c r="BO5" s="1" t="s">
        <v>123</v>
      </c>
      <c r="BP5" s="1" t="s">
        <v>124</v>
      </c>
      <c r="BQ5" s="1" t="s">
        <v>76</v>
      </c>
      <c r="BR5" s="1" t="s">
        <v>76</v>
      </c>
      <c r="BS5" s="1" t="s">
        <v>76</v>
      </c>
    </row>
    <row r="6">
      <c r="A6" s="1">
        <v>4</v>
      </c>
      <c r="B6" s="1" t="s">
        <v>72</v>
      </c>
      <c r="C6" s="2">
        <f>=HYPERLINK("https://i.stonehdfile.com/StoneImage?RefNo=422510370","Image")</f>
      </c>
      <c r="D6" s="2">
        <f>=HYPERLINK("https://dna.stonehdfile.com/ViewHD.html?d=422510370","View360")</f>
      </c>
      <c r="E6" s="2">
        <f>=HYPERLINK("https://i.stonehdfile.com/Certificate?RefNo=422510370","GIA")</f>
      </c>
      <c r="F6" s="2">
        <f>=HYPERLINK("https://i.stonehdfile.com/DNAReport?RefNo=422510370","DNA")</f>
      </c>
      <c r="G6" s="2">
        <f>=HYPERLINK("https://www.gia.edu/report-check?reportno=5436214778","Verify")</f>
      </c>
      <c r="H6" s="1" t="s">
        <v>125</v>
      </c>
      <c r="I6" s="1" t="s">
        <v>74</v>
      </c>
      <c r="J6" s="1">
        <v>1.12</v>
      </c>
      <c r="K6" s="1">
        <v>3</v>
      </c>
      <c r="L6" s="1">
        <v>6700</v>
      </c>
      <c r="M6" s="1">
        <v>4696</v>
      </c>
      <c r="N6" s="1">
        <v>5259.52</v>
      </c>
      <c r="O6" s="1">
        <v>-29.91</v>
      </c>
      <c r="P6" s="1" t="s">
        <v>126</v>
      </c>
      <c r="Q6" s="1" t="s">
        <v>76</v>
      </c>
      <c r="R6" s="1" t="s">
        <v>127</v>
      </c>
      <c r="S6" s="1" t="s">
        <v>78</v>
      </c>
      <c r="T6" s="1" t="s">
        <v>79</v>
      </c>
      <c r="U6" s="1" t="s">
        <v>79</v>
      </c>
      <c r="V6" s="1" t="s">
        <v>80</v>
      </c>
      <c r="W6" s="1" t="s">
        <v>76</v>
      </c>
      <c r="X6" s="1" t="s">
        <v>128</v>
      </c>
      <c r="Y6" s="1">
        <v>62.4</v>
      </c>
      <c r="Z6" s="1">
        <v>58</v>
      </c>
      <c r="AA6" s="1" t="s">
        <v>82</v>
      </c>
      <c r="AB6" s="1">
        <v>4</v>
      </c>
      <c r="AC6" s="1">
        <v>36</v>
      </c>
      <c r="AD6" s="1" t="s">
        <v>104</v>
      </c>
      <c r="AE6" s="1">
        <v>0</v>
      </c>
      <c r="AF6" s="1" t="s">
        <v>117</v>
      </c>
      <c r="AG6" s="1" t="s">
        <v>105</v>
      </c>
      <c r="AH6" s="1" t="s">
        <v>85</v>
      </c>
      <c r="AI6" s="1" t="s">
        <v>87</v>
      </c>
      <c r="AJ6" s="1" t="s">
        <v>88</v>
      </c>
      <c r="AK6" s="1" t="s">
        <v>89</v>
      </c>
      <c r="AL6" s="1">
        <v>15.5</v>
      </c>
      <c r="AM6" s="1">
        <v>43</v>
      </c>
      <c r="AN6" s="1">
        <v>40.8</v>
      </c>
      <c r="AO6" s="1" t="s">
        <v>90</v>
      </c>
      <c r="AP6" s="1" t="s">
        <v>76</v>
      </c>
      <c r="AQ6" s="1" t="s">
        <v>76</v>
      </c>
      <c r="AR6" s="1" t="s">
        <v>76</v>
      </c>
      <c r="AS6" s="1" t="s">
        <v>76</v>
      </c>
      <c r="AT6" s="1" t="s">
        <v>129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130</v>
      </c>
      <c r="AZ6" s="1" t="s">
        <v>107</v>
      </c>
      <c r="BA6" s="1" t="s">
        <v>131</v>
      </c>
      <c r="BB6" s="1" t="s">
        <v>132</v>
      </c>
      <c r="BC6" s="1" t="s">
        <v>94</v>
      </c>
      <c r="BD6" s="1">
        <v>50</v>
      </c>
      <c r="BE6" s="1">
        <v>75</v>
      </c>
      <c r="BF6" s="1" t="s">
        <v>133</v>
      </c>
      <c r="BG6" s="1" t="s">
        <v>76</v>
      </c>
      <c r="BH6" s="1" t="s">
        <v>76</v>
      </c>
      <c r="BI6" s="1" t="s">
        <v>76</v>
      </c>
      <c r="BJ6" s="1" t="s">
        <v>76</v>
      </c>
      <c r="BK6" s="1" t="s">
        <v>76</v>
      </c>
      <c r="BL6" s="1" t="s">
        <v>96</v>
      </c>
      <c r="BM6" s="1" t="s">
        <v>134</v>
      </c>
      <c r="BN6" s="1" t="s">
        <v>135</v>
      </c>
      <c r="BO6" s="1" t="s">
        <v>136</v>
      </c>
      <c r="BP6" s="1" t="s">
        <v>137</v>
      </c>
      <c r="BQ6" s="1" t="s">
        <v>76</v>
      </c>
      <c r="BR6" s="1" t="s">
        <v>76</v>
      </c>
      <c r="BS6" s="1" t="s">
        <v>76</v>
      </c>
    </row>
    <row r="7">
      <c r="A7" s="1">
        <v>5</v>
      </c>
      <c r="B7" s="1" t="s">
        <v>72</v>
      </c>
      <c r="C7" s="2">
        <f>=HYPERLINK("https://i.stonehdfile.com/StoneImage?RefNo=122711105","Image")</f>
      </c>
      <c r="D7" s="2">
        <f>=HYPERLINK("https://dna.stonehdfile.com/ViewHD.html?d=122711105","View360")</f>
      </c>
      <c r="E7" s="2">
        <f>=HYPERLINK("https://i.stonehdfile.com/Certificate?RefNo=122711105","GIA")</f>
      </c>
      <c r="F7" s="2">
        <f>=HYPERLINK("https://i.stonehdfile.com/DNAReport?RefNo=122711105","DNA")</f>
      </c>
      <c r="G7" s="2">
        <f>=HYPERLINK("https://www.gia.edu/report-check?reportno=6432336579","Verify")</f>
      </c>
      <c r="H7" s="1" t="s">
        <v>138</v>
      </c>
      <c r="I7" s="1" t="s">
        <v>74</v>
      </c>
      <c r="J7" s="1">
        <v>1.22</v>
      </c>
      <c r="K7" s="1">
        <v>0</v>
      </c>
      <c r="L7" s="1">
        <v>11300</v>
      </c>
      <c r="M7" s="1">
        <v>7619</v>
      </c>
      <c r="N7" s="1">
        <v>9295.18</v>
      </c>
      <c r="O7" s="1">
        <v>-32.58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79</v>
      </c>
      <c r="V7" s="1" t="s">
        <v>94</v>
      </c>
      <c r="W7" s="1" t="s">
        <v>76</v>
      </c>
      <c r="X7" s="1" t="s">
        <v>139</v>
      </c>
      <c r="Y7" s="1">
        <v>62.5</v>
      </c>
      <c r="Z7" s="1">
        <v>58</v>
      </c>
      <c r="AA7" s="1" t="s">
        <v>82</v>
      </c>
      <c r="AB7" s="1">
        <v>4</v>
      </c>
      <c r="AC7" s="1">
        <v>36</v>
      </c>
      <c r="AD7" s="1" t="s">
        <v>116</v>
      </c>
      <c r="AE7" s="1">
        <v>0</v>
      </c>
      <c r="AF7" s="1" t="s">
        <v>140</v>
      </c>
      <c r="AG7" s="1" t="s">
        <v>85</v>
      </c>
      <c r="AH7" s="1" t="s">
        <v>141</v>
      </c>
      <c r="AI7" s="1" t="s">
        <v>142</v>
      </c>
      <c r="AJ7" s="1" t="s">
        <v>88</v>
      </c>
      <c r="AK7" s="1" t="s">
        <v>89</v>
      </c>
      <c r="AL7" s="1">
        <v>15.5</v>
      </c>
      <c r="AM7" s="1">
        <v>43</v>
      </c>
      <c r="AN7" s="1">
        <v>40.8</v>
      </c>
      <c r="AO7" s="1" t="s">
        <v>90</v>
      </c>
      <c r="AP7" s="1" t="s">
        <v>106</v>
      </c>
      <c r="AQ7" s="1" t="s">
        <v>76</v>
      </c>
      <c r="AR7" s="1" t="s">
        <v>76</v>
      </c>
      <c r="AS7" s="1" t="s">
        <v>76</v>
      </c>
      <c r="AT7" s="1" t="s">
        <v>129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107</v>
      </c>
      <c r="BA7" s="1" t="s">
        <v>143</v>
      </c>
      <c r="BB7" s="1" t="s">
        <v>144</v>
      </c>
      <c r="BC7" s="1" t="s">
        <v>94</v>
      </c>
      <c r="BD7" s="1">
        <v>50</v>
      </c>
      <c r="BE7" s="1">
        <v>80</v>
      </c>
      <c r="BF7" s="1" t="s">
        <v>145</v>
      </c>
      <c r="BG7" s="1" t="s">
        <v>76</v>
      </c>
      <c r="BH7" s="1" t="s">
        <v>76</v>
      </c>
      <c r="BI7" s="1" t="s">
        <v>76</v>
      </c>
      <c r="BJ7" s="1" t="s">
        <v>76</v>
      </c>
      <c r="BK7" s="1" t="s">
        <v>76</v>
      </c>
      <c r="BL7" s="1" t="s">
        <v>96</v>
      </c>
      <c r="BM7" s="1" t="s">
        <v>121</v>
      </c>
      <c r="BN7" s="1" t="s">
        <v>146</v>
      </c>
      <c r="BO7" s="1" t="s">
        <v>147</v>
      </c>
      <c r="BP7" s="1" t="s">
        <v>112</v>
      </c>
      <c r="BQ7" s="1" t="s">
        <v>76</v>
      </c>
      <c r="BR7" s="1" t="s">
        <v>76</v>
      </c>
      <c r="BS7" s="1" t="s">
        <v>76</v>
      </c>
    </row>
    <row r="8">
      <c r="A8" s="1">
        <v>6</v>
      </c>
      <c r="B8" s="1" t="s">
        <v>72</v>
      </c>
      <c r="C8" s="2">
        <f>=HYPERLINK("https://i.stonehdfile.com/StoneImage?RefNo=522312249","Image")</f>
      </c>
      <c r="D8" s="2">
        <f>=HYPERLINK("https://dna.stonehdfile.com/ViewHD.html?d=522312249","View360")</f>
      </c>
      <c r="E8" s="2">
        <f>=HYPERLINK("https://i.stonehdfile.com/Certificate?RefNo=522312249","GIA")</f>
      </c>
      <c r="F8" s="2">
        <f>=HYPERLINK("https://i.stonehdfile.com/DNAReport?RefNo=522312249","DNA")</f>
      </c>
      <c r="G8" s="2">
        <f>=HYPERLINK("https://www.gia.edu/report-check?reportno=6432404507","Verify")</f>
      </c>
      <c r="H8" s="1" t="s">
        <v>148</v>
      </c>
      <c r="I8" s="1" t="s">
        <v>74</v>
      </c>
      <c r="J8" s="1">
        <v>1.23</v>
      </c>
      <c r="K8" s="1">
        <v>1</v>
      </c>
      <c r="L8" s="1">
        <v>9100</v>
      </c>
      <c r="M8" s="1">
        <v>6685</v>
      </c>
      <c r="N8" s="1">
        <v>8222.55</v>
      </c>
      <c r="O8" s="1">
        <v>-26.54</v>
      </c>
      <c r="P8" s="1" t="s">
        <v>114</v>
      </c>
      <c r="Q8" s="1" t="s">
        <v>76</v>
      </c>
      <c r="R8" s="1" t="s">
        <v>77</v>
      </c>
      <c r="S8" s="1" t="s">
        <v>78</v>
      </c>
      <c r="T8" s="1" t="s">
        <v>79</v>
      </c>
      <c r="U8" s="1" t="s">
        <v>79</v>
      </c>
      <c r="V8" s="1" t="s">
        <v>80</v>
      </c>
      <c r="W8" s="1" t="s">
        <v>76</v>
      </c>
      <c r="X8" s="1" t="s">
        <v>149</v>
      </c>
      <c r="Y8" s="1">
        <v>61.1</v>
      </c>
      <c r="Z8" s="1">
        <v>60</v>
      </c>
      <c r="AA8" s="1" t="s">
        <v>82</v>
      </c>
      <c r="AB8" s="1">
        <v>4</v>
      </c>
      <c r="AC8" s="1">
        <v>33</v>
      </c>
      <c r="AD8" s="1" t="s">
        <v>116</v>
      </c>
      <c r="AE8" s="1">
        <v>0</v>
      </c>
      <c r="AF8" s="1" t="s">
        <v>84</v>
      </c>
      <c r="AG8" s="1" t="s">
        <v>85</v>
      </c>
      <c r="AH8" s="1" t="s">
        <v>105</v>
      </c>
      <c r="AI8" s="1" t="s">
        <v>87</v>
      </c>
      <c r="AJ8" s="1" t="s">
        <v>88</v>
      </c>
      <c r="AK8" s="1" t="s">
        <v>89</v>
      </c>
      <c r="AL8" s="1">
        <v>13</v>
      </c>
      <c r="AM8" s="1">
        <v>44</v>
      </c>
      <c r="AN8" s="1">
        <v>41.6</v>
      </c>
      <c r="AO8" s="1" t="s">
        <v>90</v>
      </c>
      <c r="AP8" s="1" t="s">
        <v>76</v>
      </c>
      <c r="AQ8" s="1" t="s">
        <v>76</v>
      </c>
      <c r="AR8" s="1" t="s">
        <v>76</v>
      </c>
      <c r="AS8" s="1" t="s">
        <v>76</v>
      </c>
      <c r="AT8" s="1" t="s">
        <v>129</v>
      </c>
      <c r="AU8" s="1" t="s">
        <v>76</v>
      </c>
      <c r="AV8" s="1" t="s">
        <v>76</v>
      </c>
      <c r="AW8" s="1" t="s">
        <v>76</v>
      </c>
      <c r="AX8" s="1" t="s">
        <v>76</v>
      </c>
      <c r="AY8" s="1" t="s">
        <v>130</v>
      </c>
      <c r="AZ8" s="1" t="s">
        <v>76</v>
      </c>
      <c r="BA8" s="1" t="s">
        <v>92</v>
      </c>
      <c r="BB8" s="1" t="s">
        <v>150</v>
      </c>
      <c r="BC8" s="1" t="s">
        <v>94</v>
      </c>
      <c r="BD8" s="1">
        <v>50</v>
      </c>
      <c r="BE8" s="1">
        <v>75</v>
      </c>
      <c r="BF8" s="1" t="s">
        <v>151</v>
      </c>
      <c r="BG8" s="1" t="s">
        <v>76</v>
      </c>
      <c r="BH8" s="1" t="s">
        <v>76</v>
      </c>
      <c r="BI8" s="1" t="s">
        <v>76</v>
      </c>
      <c r="BJ8" s="1" t="s">
        <v>76</v>
      </c>
      <c r="BK8" s="1" t="s">
        <v>76</v>
      </c>
      <c r="BL8" s="1" t="s">
        <v>96</v>
      </c>
      <c r="BM8" s="1" t="s">
        <v>121</v>
      </c>
      <c r="BN8" s="1" t="s">
        <v>152</v>
      </c>
      <c r="BO8" s="1" t="s">
        <v>153</v>
      </c>
      <c r="BP8" s="1" t="s">
        <v>154</v>
      </c>
      <c r="BQ8" s="1" t="s">
        <v>76</v>
      </c>
      <c r="BR8" s="1" t="s">
        <v>76</v>
      </c>
      <c r="BS8" s="1" t="s">
        <v>76</v>
      </c>
    </row>
    <row r="9">
      <c r="A9" s="1">
        <v>7</v>
      </c>
      <c r="B9" s="1" t="s">
        <v>72</v>
      </c>
      <c r="C9" s="2">
        <f>=HYPERLINK("https://i.stonehdfile.com/StoneImage?RefNo=622011550","Image")</f>
      </c>
      <c r="D9" s="2">
        <f>=HYPERLINK("https://dna.stonehdfile.com/ViewHD.html?d=622011550","View360")</f>
      </c>
      <c r="E9" s="2">
        <f>=HYPERLINK("https://i.stonehdfile.com/Certificate?RefNo=622011550","GIA")</f>
      </c>
      <c r="F9" s="2">
        <f>=HYPERLINK("https://i.stonehdfile.com/DNAReport?RefNo=622011550","DNA")</f>
      </c>
      <c r="G9" s="2">
        <f>=HYPERLINK("https://www.gia.edu/report-check?reportno=1435369135","Verify")</f>
      </c>
      <c r="H9" s="1" t="s">
        <v>155</v>
      </c>
      <c r="I9" s="1" t="s">
        <v>74</v>
      </c>
      <c r="J9" s="1">
        <v>1.25</v>
      </c>
      <c r="K9" s="1">
        <v>2</v>
      </c>
      <c r="L9" s="1">
        <v>7400</v>
      </c>
      <c r="M9" s="1">
        <v>5662</v>
      </c>
      <c r="N9" s="1">
        <v>7077.5</v>
      </c>
      <c r="O9" s="1">
        <v>-23.49</v>
      </c>
      <c r="P9" s="1" t="s">
        <v>114</v>
      </c>
      <c r="Q9" s="1" t="s">
        <v>76</v>
      </c>
      <c r="R9" s="1" t="s">
        <v>127</v>
      </c>
      <c r="S9" s="1" t="s">
        <v>78</v>
      </c>
      <c r="T9" s="1" t="s">
        <v>79</v>
      </c>
      <c r="U9" s="1" t="s">
        <v>79</v>
      </c>
      <c r="V9" s="1" t="s">
        <v>80</v>
      </c>
      <c r="W9" s="1" t="s">
        <v>76</v>
      </c>
      <c r="X9" s="1" t="s">
        <v>156</v>
      </c>
      <c r="Y9" s="1">
        <v>62.4</v>
      </c>
      <c r="Z9" s="1">
        <v>58</v>
      </c>
      <c r="AA9" s="1" t="s">
        <v>82</v>
      </c>
      <c r="AB9" s="1">
        <v>4</v>
      </c>
      <c r="AC9" s="1">
        <v>36</v>
      </c>
      <c r="AD9" s="1" t="s">
        <v>104</v>
      </c>
      <c r="AE9" s="1">
        <v>0</v>
      </c>
      <c r="AF9" s="1" t="s">
        <v>84</v>
      </c>
      <c r="AG9" s="1" t="s">
        <v>105</v>
      </c>
      <c r="AH9" s="1" t="s">
        <v>105</v>
      </c>
      <c r="AI9" s="1" t="s">
        <v>87</v>
      </c>
      <c r="AJ9" s="1" t="s">
        <v>88</v>
      </c>
      <c r="AK9" s="1" t="s">
        <v>89</v>
      </c>
      <c r="AL9" s="1">
        <v>15</v>
      </c>
      <c r="AM9" s="1">
        <v>43</v>
      </c>
      <c r="AN9" s="1">
        <v>40.8</v>
      </c>
      <c r="AO9" s="1" t="s">
        <v>90</v>
      </c>
      <c r="AP9" s="1" t="s">
        <v>76</v>
      </c>
      <c r="AQ9" s="1" t="s">
        <v>106</v>
      </c>
      <c r="AR9" s="1" t="s">
        <v>76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76</v>
      </c>
      <c r="AX9" s="1" t="s">
        <v>76</v>
      </c>
      <c r="AY9" s="1" t="s">
        <v>76</v>
      </c>
      <c r="AZ9" s="1" t="s">
        <v>107</v>
      </c>
      <c r="BA9" s="1" t="s">
        <v>92</v>
      </c>
      <c r="BB9" s="1" t="s">
        <v>157</v>
      </c>
      <c r="BC9" s="1" t="s">
        <v>94</v>
      </c>
      <c r="BD9" s="1">
        <v>50</v>
      </c>
      <c r="BE9" s="1">
        <v>75</v>
      </c>
      <c r="BF9" s="1" t="s">
        <v>158</v>
      </c>
      <c r="BG9" s="1" t="s">
        <v>76</v>
      </c>
      <c r="BH9" s="1" t="s">
        <v>76</v>
      </c>
      <c r="BI9" s="1" t="s">
        <v>76</v>
      </c>
      <c r="BJ9" s="1" t="s">
        <v>76</v>
      </c>
      <c r="BK9" s="1" t="s">
        <v>76</v>
      </c>
      <c r="BL9" s="1" t="s">
        <v>96</v>
      </c>
      <c r="BM9" s="1" t="s">
        <v>121</v>
      </c>
      <c r="BN9" s="1" t="s">
        <v>159</v>
      </c>
      <c r="BO9" s="1" t="s">
        <v>160</v>
      </c>
      <c r="BP9" s="1" t="s">
        <v>161</v>
      </c>
      <c r="BQ9" s="1" t="s">
        <v>76</v>
      </c>
      <c r="BR9" s="1" t="s">
        <v>76</v>
      </c>
      <c r="BS9" s="1" t="s">
        <v>76</v>
      </c>
    </row>
    <row r="10">
      <c r="A10" s="1">
        <v>8</v>
      </c>
      <c r="B10" s="1" t="s">
        <v>72</v>
      </c>
      <c r="C10" s="2">
        <f>=HYPERLINK("https://i.stonehdfile.com/StoneImage?RefNo=922111769","Image")</f>
      </c>
      <c r="D10" s="2">
        <f>=HYPERLINK("https://dna.stonehdfile.com/ViewHD.html?d=922111769","View360")</f>
      </c>
      <c r="E10" s="2">
        <f>=HYPERLINK("https://i.stonehdfile.com/Certificate?RefNo=922111769","GIA")</f>
      </c>
      <c r="F10" s="2">
        <f>=HYPERLINK("https://i.stonehdfile.com/DNAReport?RefNo=922111769","DNA")</f>
      </c>
      <c r="G10" s="2">
        <f>=HYPERLINK("https://www.gia.edu/report-check?reportno=1433470128","Verify")</f>
      </c>
      <c r="H10" s="1" t="s">
        <v>162</v>
      </c>
      <c r="I10" s="1" t="s">
        <v>74</v>
      </c>
      <c r="J10" s="1">
        <v>1.5</v>
      </c>
      <c r="K10" s="1">
        <v>0</v>
      </c>
      <c r="L10" s="1">
        <v>8100</v>
      </c>
      <c r="M10" s="1">
        <v>5983</v>
      </c>
      <c r="N10" s="1">
        <v>8974.5</v>
      </c>
      <c r="O10" s="1">
        <v>-26.14</v>
      </c>
      <c r="P10" s="1" t="s">
        <v>163</v>
      </c>
      <c r="Q10" s="1" t="s">
        <v>76</v>
      </c>
      <c r="R10" s="1" t="s">
        <v>77</v>
      </c>
      <c r="S10" s="1" t="s">
        <v>78</v>
      </c>
      <c r="T10" s="1" t="s">
        <v>79</v>
      </c>
      <c r="U10" s="1" t="s">
        <v>79</v>
      </c>
      <c r="V10" s="1" t="s">
        <v>80</v>
      </c>
      <c r="W10" s="1" t="s">
        <v>76</v>
      </c>
      <c r="X10" s="1" t="s">
        <v>164</v>
      </c>
      <c r="Y10" s="1">
        <v>62.3</v>
      </c>
      <c r="Z10" s="1">
        <v>59</v>
      </c>
      <c r="AA10" s="1" t="s">
        <v>82</v>
      </c>
      <c r="AB10" s="1">
        <v>4</v>
      </c>
      <c r="AC10" s="1">
        <v>36</v>
      </c>
      <c r="AD10" s="1" t="s">
        <v>116</v>
      </c>
      <c r="AE10" s="1">
        <v>0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89</v>
      </c>
      <c r="AL10" s="1">
        <v>15</v>
      </c>
      <c r="AM10" s="1">
        <v>43</v>
      </c>
      <c r="AN10" s="1">
        <v>40.8</v>
      </c>
      <c r="AO10" s="1" t="s">
        <v>90</v>
      </c>
      <c r="AP10" s="1" t="s">
        <v>76</v>
      </c>
      <c r="AQ10" s="1" t="s">
        <v>76</v>
      </c>
      <c r="AR10" s="1" t="s">
        <v>76</v>
      </c>
      <c r="AS10" s="1" t="s">
        <v>76</v>
      </c>
      <c r="AT10" s="1" t="s">
        <v>129</v>
      </c>
      <c r="AU10" s="1" t="s">
        <v>76</v>
      </c>
      <c r="AV10" s="1" t="s">
        <v>76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92</v>
      </c>
      <c r="BB10" s="1" t="s">
        <v>165</v>
      </c>
      <c r="BC10" s="1" t="s">
        <v>94</v>
      </c>
      <c r="BD10" s="1">
        <v>50</v>
      </c>
      <c r="BE10" s="1">
        <v>75</v>
      </c>
      <c r="BF10" s="1" t="s">
        <v>166</v>
      </c>
      <c r="BG10" s="1" t="s">
        <v>76</v>
      </c>
      <c r="BH10" s="1" t="s">
        <v>76</v>
      </c>
      <c r="BI10" s="1" t="s">
        <v>76</v>
      </c>
      <c r="BJ10" s="1" t="s">
        <v>76</v>
      </c>
      <c r="BK10" s="1" t="s">
        <v>76</v>
      </c>
      <c r="BL10" s="1" t="s">
        <v>96</v>
      </c>
      <c r="BM10" s="1" t="s">
        <v>76</v>
      </c>
      <c r="BN10" s="1" t="s">
        <v>167</v>
      </c>
      <c r="BO10" s="1" t="s">
        <v>168</v>
      </c>
      <c r="BP10" s="1" t="s">
        <v>99</v>
      </c>
      <c r="BQ10" s="1" t="s">
        <v>76</v>
      </c>
      <c r="BR10" s="1" t="s">
        <v>76</v>
      </c>
      <c r="BS10" s="1" t="s">
        <v>76</v>
      </c>
    </row>
    <row r="11">
      <c r="A11" s="1">
        <v>9</v>
      </c>
      <c r="B11" s="1" t="s">
        <v>72</v>
      </c>
      <c r="C11" s="2">
        <f>=HYPERLINK("https://i.stonehdfile.com/StoneImage?RefNo=522708950","Image")</f>
      </c>
      <c r="D11" s="2">
        <f>=HYPERLINK("https://dna.stonehdfile.com/ViewHD.html?d=522708950","View360")</f>
      </c>
      <c r="E11" s="2">
        <f>=HYPERLINK("https://i.stonehdfile.com/Certificate?RefNo=522708950","GIA")</f>
      </c>
      <c r="F11" s="2">
        <f>=HYPERLINK("https://i.stonehdfile.com/DNAReport?RefNo=522708950","DNA")</f>
      </c>
      <c r="G11" s="2">
        <f>=HYPERLINK("https://www.gia.edu/report-check?reportno=6431002554","Verify")</f>
      </c>
      <c r="H11" s="1" t="s">
        <v>169</v>
      </c>
      <c r="I11" s="1" t="s">
        <v>74</v>
      </c>
      <c r="J11" s="1">
        <v>2.01</v>
      </c>
      <c r="K11" s="1">
        <v>2</v>
      </c>
      <c r="L11" s="1">
        <v>12300</v>
      </c>
      <c r="M11" s="1">
        <v>8943</v>
      </c>
      <c r="N11" s="1">
        <v>17975.43</v>
      </c>
      <c r="O11" s="1">
        <v>-27.29</v>
      </c>
      <c r="P11" s="1" t="s">
        <v>126</v>
      </c>
      <c r="Q11" s="1" t="s">
        <v>76</v>
      </c>
      <c r="R11" s="1" t="s">
        <v>127</v>
      </c>
      <c r="S11" s="1" t="s">
        <v>78</v>
      </c>
      <c r="T11" s="1" t="s">
        <v>79</v>
      </c>
      <c r="U11" s="1" t="s">
        <v>79</v>
      </c>
      <c r="V11" s="1" t="s">
        <v>80</v>
      </c>
      <c r="W11" s="1" t="s">
        <v>76</v>
      </c>
      <c r="X11" s="1" t="s">
        <v>170</v>
      </c>
      <c r="Y11" s="1">
        <v>62.7</v>
      </c>
      <c r="Z11" s="1">
        <v>58</v>
      </c>
      <c r="AA11" s="1" t="s">
        <v>82</v>
      </c>
      <c r="AB11" s="1">
        <v>4</v>
      </c>
      <c r="AC11" s="1">
        <v>34.5</v>
      </c>
      <c r="AD11" s="1" t="s">
        <v>83</v>
      </c>
      <c r="AE11" s="1">
        <v>0</v>
      </c>
      <c r="AF11" s="1" t="s">
        <v>84</v>
      </c>
      <c r="AG11" s="1" t="s">
        <v>105</v>
      </c>
      <c r="AH11" s="1" t="s">
        <v>105</v>
      </c>
      <c r="AI11" s="1" t="s">
        <v>87</v>
      </c>
      <c r="AJ11" s="1" t="s">
        <v>88</v>
      </c>
      <c r="AK11" s="1" t="s">
        <v>89</v>
      </c>
      <c r="AL11" s="1">
        <v>14.5</v>
      </c>
      <c r="AM11" s="1">
        <v>44.5</v>
      </c>
      <c r="AN11" s="1">
        <v>41.6</v>
      </c>
      <c r="AO11" s="1" t="s">
        <v>90</v>
      </c>
      <c r="AP11" s="1" t="s">
        <v>76</v>
      </c>
      <c r="AQ11" s="1" t="s">
        <v>106</v>
      </c>
      <c r="AR11" s="1" t="s">
        <v>76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76</v>
      </c>
      <c r="AX11" s="1" t="s">
        <v>76</v>
      </c>
      <c r="AY11" s="1" t="s">
        <v>76</v>
      </c>
      <c r="AZ11" s="1" t="s">
        <v>76</v>
      </c>
      <c r="BA11" s="1" t="s">
        <v>92</v>
      </c>
      <c r="BB11" s="1" t="s">
        <v>171</v>
      </c>
      <c r="BC11" s="1" t="s">
        <v>94</v>
      </c>
      <c r="BD11" s="1">
        <v>50</v>
      </c>
      <c r="BE11" s="1">
        <v>75</v>
      </c>
      <c r="BF11" s="1" t="s">
        <v>172</v>
      </c>
      <c r="BG11" s="1" t="s">
        <v>76</v>
      </c>
      <c r="BH11" s="1" t="s">
        <v>76</v>
      </c>
      <c r="BI11" s="1" t="s">
        <v>76</v>
      </c>
      <c r="BJ11" s="1" t="s">
        <v>76</v>
      </c>
      <c r="BK11" s="1" t="s">
        <v>76</v>
      </c>
      <c r="BL11" s="1" t="s">
        <v>96</v>
      </c>
      <c r="BM11" s="1" t="s">
        <v>76</v>
      </c>
      <c r="BN11" s="1" t="s">
        <v>173</v>
      </c>
      <c r="BO11" s="1" t="s">
        <v>174</v>
      </c>
      <c r="BP11" s="1" t="s">
        <v>175</v>
      </c>
      <c r="BQ11" s="1" t="s">
        <v>76</v>
      </c>
      <c r="BR11" s="1" t="s">
        <v>76</v>
      </c>
      <c r="BS11" s="1" t="s">
        <v>76</v>
      </c>
    </row>
    <row r="12">
      <c r="A12" s="1">
        <v>10</v>
      </c>
      <c r="B12" s="1" t="s">
        <v>72</v>
      </c>
      <c r="C12" s="2">
        <f>=HYPERLINK("https://i.stonehdfile.com/StoneImage?RefNo=322212367","Image")</f>
      </c>
      <c r="D12" s="2">
        <f>=HYPERLINK("https://dna.stonehdfile.com/ViewHD.html?d=322212367","View360")</f>
      </c>
      <c r="E12" s="2">
        <f>=HYPERLINK("https://i.stonehdfile.com/Certificate?RefNo=322212367","GIA")</f>
      </c>
      <c r="F12" s="2">
        <f>=HYPERLINK("https://i.stonehdfile.com/DNAReport?RefNo=322212367","DNA")</f>
      </c>
      <c r="G12" s="2">
        <f>=HYPERLINK("https://www.gia.edu/report-check?reportno=1438472092","Verify")</f>
      </c>
      <c r="H12" s="1" t="s">
        <v>176</v>
      </c>
      <c r="I12" s="1" t="s">
        <v>74</v>
      </c>
      <c r="J12" s="1">
        <v>3.2</v>
      </c>
      <c r="K12" s="1">
        <v>1</v>
      </c>
      <c r="L12" s="1">
        <v>25000</v>
      </c>
      <c r="M12" s="1">
        <v>13901</v>
      </c>
      <c r="N12" s="1">
        <v>44483.2</v>
      </c>
      <c r="O12" s="1">
        <v>-44.4</v>
      </c>
      <c r="P12" s="1" t="s">
        <v>75</v>
      </c>
      <c r="Q12" s="1" t="s">
        <v>76</v>
      </c>
      <c r="R12" s="1" t="s">
        <v>127</v>
      </c>
      <c r="S12" s="1" t="s">
        <v>78</v>
      </c>
      <c r="T12" s="1" t="s">
        <v>79</v>
      </c>
      <c r="U12" s="1" t="s">
        <v>79</v>
      </c>
      <c r="V12" s="1" t="s">
        <v>177</v>
      </c>
      <c r="W12" s="1" t="s">
        <v>178</v>
      </c>
      <c r="X12" s="1" t="s">
        <v>179</v>
      </c>
      <c r="Y12" s="1">
        <v>61.9</v>
      </c>
      <c r="Z12" s="1">
        <v>56</v>
      </c>
      <c r="AA12" s="1" t="s">
        <v>82</v>
      </c>
      <c r="AB12" s="1">
        <v>4</v>
      </c>
      <c r="AC12" s="1">
        <v>34</v>
      </c>
      <c r="AD12" s="1" t="s">
        <v>76</v>
      </c>
      <c r="AE12" s="1">
        <v>0</v>
      </c>
      <c r="AF12" s="1" t="s">
        <v>84</v>
      </c>
      <c r="AG12" s="1" t="s">
        <v>141</v>
      </c>
      <c r="AH12" s="1" t="s">
        <v>141</v>
      </c>
      <c r="AI12" s="1" t="s">
        <v>142</v>
      </c>
      <c r="AJ12" s="1" t="s">
        <v>88</v>
      </c>
      <c r="AK12" s="1" t="s">
        <v>89</v>
      </c>
      <c r="AL12" s="1">
        <v>15</v>
      </c>
      <c r="AM12" s="1">
        <v>42.5</v>
      </c>
      <c r="AN12" s="1">
        <v>40.6</v>
      </c>
      <c r="AO12" s="1" t="s">
        <v>90</v>
      </c>
      <c r="AP12" s="1" t="s">
        <v>106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76</v>
      </c>
      <c r="BA12" s="1" t="s">
        <v>131</v>
      </c>
      <c r="BB12" s="1" t="s">
        <v>180</v>
      </c>
      <c r="BC12" s="1" t="s">
        <v>94</v>
      </c>
      <c r="BD12" s="1">
        <v>50</v>
      </c>
      <c r="BE12" s="1">
        <v>80</v>
      </c>
      <c r="BF12" s="1" t="s">
        <v>181</v>
      </c>
      <c r="BG12" s="1" t="s">
        <v>76</v>
      </c>
      <c r="BH12" s="1" t="s">
        <v>76</v>
      </c>
      <c r="BI12" s="1" t="s">
        <v>76</v>
      </c>
      <c r="BJ12" s="1" t="s">
        <v>76</v>
      </c>
      <c r="BK12" s="1" t="s">
        <v>76</v>
      </c>
      <c r="BL12" s="1" t="s">
        <v>96</v>
      </c>
      <c r="BM12" s="1" t="s">
        <v>182</v>
      </c>
      <c r="BN12" s="1" t="s">
        <v>183</v>
      </c>
      <c r="BO12" s="1" t="s">
        <v>184</v>
      </c>
      <c r="BP12" s="1" t="s">
        <v>185</v>
      </c>
      <c r="BQ12" s="1" t="s">
        <v>76</v>
      </c>
      <c r="BR12" s="1" t="s">
        <v>76</v>
      </c>
      <c r="BS12" s="1" t="s">
        <v>76</v>
      </c>
    </row>
    <row r="13">
      <c r="A13" s="1">
        <v>11</v>
      </c>
      <c r="B13" s="1" t="s">
        <v>72</v>
      </c>
      <c r="C13" s="2">
        <f>=HYPERLINK("https://i.stonehdfile.com/StoneImage?RefNo=922111834","Image")</f>
      </c>
      <c r="D13" s="2">
        <f>=HYPERLINK("https://dna.stonehdfile.com/ViewHD.html?d=922111834","View360")</f>
      </c>
      <c r="E13" s="2">
        <f>=HYPERLINK("https://i.stonehdfile.com/Certificate?RefNo=922111834","GIA")</f>
      </c>
      <c r="F13" s="2">
        <f>=HYPERLINK("https://i.stonehdfile.com/DNAReport?RefNo=922111834","DNA")</f>
      </c>
      <c r="G13" s="2">
        <f>=HYPERLINK("https://www.gia.edu/report-check?reportno=5433472062","Verify")</f>
      </c>
      <c r="H13" s="1" t="s">
        <v>186</v>
      </c>
      <c r="I13" s="1" t="s">
        <v>74</v>
      </c>
      <c r="J13" s="1">
        <v>3.01</v>
      </c>
      <c r="K13" s="1">
        <v>1</v>
      </c>
      <c r="L13" s="1">
        <v>25500</v>
      </c>
      <c r="M13" s="1">
        <v>19145</v>
      </c>
      <c r="N13" s="1">
        <v>57626.45</v>
      </c>
      <c r="O13" s="1">
        <v>-24.92</v>
      </c>
      <c r="P13" s="1" t="s">
        <v>101</v>
      </c>
      <c r="Q13" s="1" t="s">
        <v>76</v>
      </c>
      <c r="R13" s="1" t="s">
        <v>77</v>
      </c>
      <c r="S13" s="1" t="s">
        <v>78</v>
      </c>
      <c r="T13" s="1" t="s">
        <v>79</v>
      </c>
      <c r="U13" s="1" t="s">
        <v>79</v>
      </c>
      <c r="V13" s="1" t="s">
        <v>80</v>
      </c>
      <c r="W13" s="1" t="s">
        <v>76</v>
      </c>
      <c r="X13" s="1" t="s">
        <v>187</v>
      </c>
      <c r="Y13" s="1">
        <v>61.9</v>
      </c>
      <c r="Z13" s="1">
        <v>60</v>
      </c>
      <c r="AA13" s="1" t="s">
        <v>82</v>
      </c>
      <c r="AB13" s="1">
        <v>4</v>
      </c>
      <c r="AC13" s="1">
        <v>34.5</v>
      </c>
      <c r="AD13" s="1" t="s">
        <v>116</v>
      </c>
      <c r="AE13" s="1">
        <v>0</v>
      </c>
      <c r="AF13" s="1" t="s">
        <v>84</v>
      </c>
      <c r="AG13" s="1" t="s">
        <v>105</v>
      </c>
      <c r="AH13" s="1" t="s">
        <v>105</v>
      </c>
      <c r="AI13" s="1" t="s">
        <v>118</v>
      </c>
      <c r="AJ13" s="1" t="s">
        <v>88</v>
      </c>
      <c r="AK13" s="1" t="s">
        <v>89</v>
      </c>
      <c r="AL13" s="1">
        <v>13.5</v>
      </c>
      <c r="AM13" s="1">
        <v>44.5</v>
      </c>
      <c r="AN13" s="1">
        <v>41.6</v>
      </c>
      <c r="AO13" s="1" t="s">
        <v>90</v>
      </c>
      <c r="AP13" s="1" t="s">
        <v>76</v>
      </c>
      <c r="AQ13" s="1" t="s">
        <v>76</v>
      </c>
      <c r="AR13" s="1" t="s">
        <v>76</v>
      </c>
      <c r="AS13" s="1" t="s">
        <v>76</v>
      </c>
      <c r="AT13" s="1" t="s">
        <v>129</v>
      </c>
      <c r="AU13" s="1" t="s">
        <v>76</v>
      </c>
      <c r="AV13" s="1" t="s">
        <v>76</v>
      </c>
      <c r="AW13" s="1" t="s">
        <v>76</v>
      </c>
      <c r="AX13" s="1" t="s">
        <v>76</v>
      </c>
      <c r="AY13" s="1" t="s">
        <v>76</v>
      </c>
      <c r="AZ13" s="1" t="s">
        <v>76</v>
      </c>
      <c r="BA13" s="1" t="s">
        <v>92</v>
      </c>
      <c r="BB13" s="1" t="s">
        <v>188</v>
      </c>
      <c r="BC13" s="1" t="s">
        <v>94</v>
      </c>
      <c r="BD13" s="1">
        <v>50</v>
      </c>
      <c r="BE13" s="1">
        <v>80</v>
      </c>
      <c r="BF13" s="1" t="s">
        <v>189</v>
      </c>
      <c r="BG13" s="1" t="s">
        <v>76</v>
      </c>
      <c r="BH13" s="1" t="s">
        <v>76</v>
      </c>
      <c r="BI13" s="1" t="s">
        <v>76</v>
      </c>
      <c r="BJ13" s="1" t="s">
        <v>76</v>
      </c>
      <c r="BK13" s="1" t="s">
        <v>76</v>
      </c>
      <c r="BL13" s="1" t="s">
        <v>96</v>
      </c>
      <c r="BM13" s="1" t="s">
        <v>76</v>
      </c>
      <c r="BN13" s="1" t="s">
        <v>190</v>
      </c>
      <c r="BO13" s="1" t="s">
        <v>191</v>
      </c>
      <c r="BP13" s="1" t="s">
        <v>124</v>
      </c>
      <c r="BQ13" s="1" t="s">
        <v>76</v>
      </c>
      <c r="BR13" s="1" t="s">
        <v>76</v>
      </c>
      <c r="BS13" s="1" t="s">
        <v>76</v>
      </c>
    </row>
    <row r="14">
      <c r="A14" s="1">
        <v>12</v>
      </c>
      <c r="B14" s="1" t="s">
        <v>72</v>
      </c>
      <c r="C14" s="2">
        <f>=HYPERLINK("https://i.stonehdfile.com/StoneImage?RefNo=422212833","Image")</f>
      </c>
      <c r="D14" s="2">
        <f>=HYPERLINK("https://dna.stonehdfile.com/ViewHD.html?d=422212833","View360")</f>
      </c>
      <c r="E14" s="2">
        <f>=HYPERLINK("https://i.stonehdfile.com/Certificate?RefNo=422212833","GIA")</f>
      </c>
      <c r="F14" s="2">
        <f>=HYPERLINK("https://i.stonehdfile.com/DNAReport?RefNo=422212833","DNA")</f>
      </c>
      <c r="G14" s="2">
        <f>=HYPERLINK("https://www.gia.edu/report-check?reportno=6431472083","Verify")</f>
      </c>
      <c r="H14" s="1" t="s">
        <v>192</v>
      </c>
      <c r="I14" s="1" t="s">
        <v>74</v>
      </c>
      <c r="J14" s="1">
        <v>3.01</v>
      </c>
      <c r="K14" s="1">
        <v>5</v>
      </c>
      <c r="L14" s="1">
        <v>21000</v>
      </c>
      <c r="M14" s="1">
        <v>14794</v>
      </c>
      <c r="N14" s="1">
        <v>44529.94</v>
      </c>
      <c r="O14" s="1">
        <v>-29.55</v>
      </c>
      <c r="P14" s="1" t="s">
        <v>193</v>
      </c>
      <c r="Q14" s="1" t="s">
        <v>76</v>
      </c>
      <c r="R14" s="1" t="s">
        <v>127</v>
      </c>
      <c r="S14" s="1" t="s">
        <v>78</v>
      </c>
      <c r="T14" s="1" t="s">
        <v>79</v>
      </c>
      <c r="U14" s="1" t="s">
        <v>79</v>
      </c>
      <c r="V14" s="1" t="s">
        <v>80</v>
      </c>
      <c r="W14" s="1" t="s">
        <v>76</v>
      </c>
      <c r="X14" s="1" t="s">
        <v>194</v>
      </c>
      <c r="Y14" s="1">
        <v>61.8</v>
      </c>
      <c r="Z14" s="1">
        <v>60</v>
      </c>
      <c r="AA14" s="1" t="s">
        <v>82</v>
      </c>
      <c r="AB14" s="1">
        <v>4</v>
      </c>
      <c r="AC14" s="1">
        <v>34</v>
      </c>
      <c r="AD14" s="1" t="s">
        <v>116</v>
      </c>
      <c r="AE14" s="1">
        <v>0</v>
      </c>
      <c r="AF14" s="1" t="s">
        <v>84</v>
      </c>
      <c r="AG14" s="1" t="s">
        <v>85</v>
      </c>
      <c r="AH14" s="1" t="s">
        <v>86</v>
      </c>
      <c r="AI14" s="1" t="s">
        <v>87</v>
      </c>
      <c r="AJ14" s="1" t="s">
        <v>88</v>
      </c>
      <c r="AK14" s="1" t="s">
        <v>89</v>
      </c>
      <c r="AL14" s="1">
        <v>13.5</v>
      </c>
      <c r="AM14" s="1">
        <v>44.5</v>
      </c>
      <c r="AN14" s="1">
        <v>41.6</v>
      </c>
      <c r="AO14" s="1" t="s">
        <v>90</v>
      </c>
      <c r="AP14" s="1" t="s">
        <v>76</v>
      </c>
      <c r="AQ14" s="1" t="s">
        <v>76</v>
      </c>
      <c r="AR14" s="1" t="s">
        <v>76</v>
      </c>
      <c r="AS14" s="1" t="s">
        <v>76</v>
      </c>
      <c r="AT14" s="1" t="s">
        <v>91</v>
      </c>
      <c r="AU14" s="1" t="s">
        <v>76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92</v>
      </c>
      <c r="BB14" s="1" t="s">
        <v>195</v>
      </c>
      <c r="BC14" s="1" t="s">
        <v>94</v>
      </c>
      <c r="BD14" s="1">
        <v>50</v>
      </c>
      <c r="BE14" s="1">
        <v>80</v>
      </c>
      <c r="BF14" s="1" t="s">
        <v>196</v>
      </c>
      <c r="BG14" s="1" t="s">
        <v>76</v>
      </c>
      <c r="BH14" s="1" t="s">
        <v>76</v>
      </c>
      <c r="BI14" s="1" t="s">
        <v>76</v>
      </c>
      <c r="BJ14" s="1" t="s">
        <v>76</v>
      </c>
      <c r="BK14" s="1" t="s">
        <v>76</v>
      </c>
      <c r="BL14" s="1" t="s">
        <v>96</v>
      </c>
      <c r="BM14" s="1" t="s">
        <v>76</v>
      </c>
      <c r="BN14" s="1" t="s">
        <v>197</v>
      </c>
      <c r="BO14" s="1" t="s">
        <v>198</v>
      </c>
      <c r="BP14" s="1" t="s">
        <v>124</v>
      </c>
      <c r="BQ14" s="1" t="s">
        <v>76</v>
      </c>
      <c r="BR14" s="1" t="s">
        <v>76</v>
      </c>
      <c r="BS14" s="1" t="s">
        <v>76</v>
      </c>
    </row>
    <row r="15">
      <c r="A15" s="1">
        <v>13</v>
      </c>
      <c r="B15" s="1" t="s">
        <v>72</v>
      </c>
      <c r="C15" s="2">
        <f>=HYPERLINK("https://i.stonehdfile.com/StoneImage?RefNo=422212710","Image")</f>
      </c>
      <c r="D15" s="2">
        <f>=HYPERLINK("https://dna.stonehdfile.com/ViewHD.html?d=422212710","View360")</f>
      </c>
      <c r="E15" s="2">
        <f>=HYPERLINK("https://i.stonehdfile.com/Certificate?RefNo=422212710","GIA")</f>
      </c>
      <c r="F15" s="2">
        <f>=HYPERLINK("https://i.stonehdfile.com/DNAReport?RefNo=422212710","DNA")</f>
      </c>
      <c r="G15" s="2">
        <f>=HYPERLINK("https://www.gia.edu/report-check?reportno=6431472071","Verify")</f>
      </c>
      <c r="H15" s="1" t="s">
        <v>199</v>
      </c>
      <c r="I15" s="1" t="s">
        <v>74</v>
      </c>
      <c r="J15" s="1">
        <v>3.02</v>
      </c>
      <c r="K15" s="1">
        <v>0</v>
      </c>
      <c r="L15" s="1">
        <v>19000</v>
      </c>
      <c r="M15" s="1">
        <v>14336</v>
      </c>
      <c r="N15" s="1">
        <v>43294.72</v>
      </c>
      <c r="O15" s="1">
        <v>-24.55</v>
      </c>
      <c r="P15" s="1" t="s">
        <v>114</v>
      </c>
      <c r="Q15" s="1" t="s">
        <v>76</v>
      </c>
      <c r="R15" s="1" t="s">
        <v>127</v>
      </c>
      <c r="S15" s="1" t="s">
        <v>78</v>
      </c>
      <c r="T15" s="1" t="s">
        <v>79</v>
      </c>
      <c r="U15" s="1" t="s">
        <v>79</v>
      </c>
      <c r="V15" s="1" t="s">
        <v>80</v>
      </c>
      <c r="W15" s="1" t="s">
        <v>76</v>
      </c>
      <c r="X15" s="1" t="s">
        <v>200</v>
      </c>
      <c r="Y15" s="1">
        <v>62.7</v>
      </c>
      <c r="Z15" s="1">
        <v>58</v>
      </c>
      <c r="AA15" s="1" t="s">
        <v>82</v>
      </c>
      <c r="AB15" s="1">
        <v>4</v>
      </c>
      <c r="AC15" s="1">
        <v>35.5</v>
      </c>
      <c r="AD15" s="1" t="s">
        <v>104</v>
      </c>
      <c r="AE15" s="1">
        <v>0</v>
      </c>
      <c r="AF15" s="1" t="s">
        <v>84</v>
      </c>
      <c r="AG15" s="1" t="s">
        <v>105</v>
      </c>
      <c r="AH15" s="1" t="s">
        <v>105</v>
      </c>
      <c r="AI15" s="1" t="s">
        <v>87</v>
      </c>
      <c r="AJ15" s="1" t="s">
        <v>201</v>
      </c>
      <c r="AK15" s="1" t="s">
        <v>89</v>
      </c>
      <c r="AL15" s="1">
        <v>15</v>
      </c>
      <c r="AM15" s="1">
        <v>44</v>
      </c>
      <c r="AN15" s="1">
        <v>41.2</v>
      </c>
      <c r="AO15" s="1" t="s">
        <v>90</v>
      </c>
      <c r="AP15" s="1" t="s">
        <v>76</v>
      </c>
      <c r="AQ15" s="1" t="s">
        <v>76</v>
      </c>
      <c r="AR15" s="1" t="s">
        <v>106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91</v>
      </c>
      <c r="AY15" s="1" t="s">
        <v>76</v>
      </c>
      <c r="AZ15" s="1" t="s">
        <v>76</v>
      </c>
      <c r="BA15" s="1" t="s">
        <v>92</v>
      </c>
      <c r="BB15" s="1" t="s">
        <v>202</v>
      </c>
      <c r="BC15" s="1" t="s">
        <v>94</v>
      </c>
      <c r="BD15" s="1">
        <v>50</v>
      </c>
      <c r="BE15" s="1">
        <v>80</v>
      </c>
      <c r="BF15" s="1" t="s">
        <v>203</v>
      </c>
      <c r="BG15" s="1" t="s">
        <v>76</v>
      </c>
      <c r="BH15" s="1" t="s">
        <v>76</v>
      </c>
      <c r="BI15" s="1" t="s">
        <v>76</v>
      </c>
      <c r="BJ15" s="1" t="s">
        <v>76</v>
      </c>
      <c r="BK15" s="1" t="s">
        <v>76</v>
      </c>
      <c r="BL15" s="1" t="s">
        <v>96</v>
      </c>
      <c r="BM15" s="1" t="s">
        <v>76</v>
      </c>
      <c r="BN15" s="1" t="s">
        <v>204</v>
      </c>
      <c r="BO15" s="1" t="s">
        <v>205</v>
      </c>
      <c r="BP15" s="1" t="s">
        <v>124</v>
      </c>
      <c r="BQ15" s="1" t="s">
        <v>76</v>
      </c>
      <c r="BR15" s="1" t="s">
        <v>76</v>
      </c>
      <c r="BS15" s="1" t="s">
        <v>76</v>
      </c>
    </row>
  </sheetData>
  <autoFilter ref="A2:BS2"/>
  <mergeCells>
    <mergeCell ref="A1:BS1"/>
  </mergeCells>
  <headerFooter/>
</worksheet>
</file>