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OneDrive\Desktop\web\web\files\data\"/>
    </mc:Choice>
  </mc:AlternateContent>
  <xr:revisionPtr revIDLastSave="0" documentId="13_ncr:1_{D298D718-A20E-4ACB-ACCA-3E5C0EB72418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Cylinder" sheetId="1" r:id="rId1"/>
    <sheet name="Power-Pack" sheetId="2" r:id="rId2"/>
    <sheet name="Struc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G16" i="3"/>
  <c r="L16" i="3" s="1"/>
  <c r="K15" i="3"/>
  <c r="I15" i="3"/>
  <c r="N15" i="3" s="1"/>
  <c r="G15" i="3"/>
  <c r="L15" i="3" s="1"/>
  <c r="I14" i="3"/>
  <c r="N14" i="3" s="1"/>
  <c r="E14" i="3"/>
  <c r="K13" i="3"/>
  <c r="J13" i="3"/>
  <c r="I13" i="3"/>
  <c r="G13" i="3"/>
  <c r="L13" i="3" s="1"/>
  <c r="I12" i="3"/>
  <c r="G12" i="3"/>
  <c r="L12" i="3" s="1"/>
  <c r="K11" i="3"/>
  <c r="J11" i="3"/>
  <c r="I11" i="3"/>
  <c r="N11" i="3" s="1"/>
  <c r="G11" i="3"/>
  <c r="L11" i="3" s="1"/>
  <c r="I10" i="3"/>
  <c r="J10" i="3" s="1"/>
  <c r="K10" i="3" s="1"/>
  <c r="G10" i="3"/>
  <c r="L10" i="3" s="1"/>
  <c r="K9" i="3"/>
  <c r="J9" i="3"/>
  <c r="I9" i="3"/>
  <c r="G9" i="3"/>
  <c r="L9" i="3" s="1"/>
  <c r="I8" i="3"/>
  <c r="G8" i="3"/>
  <c r="L8" i="3" s="1"/>
  <c r="G7" i="3"/>
  <c r="I7" i="3" s="1"/>
  <c r="I6" i="3"/>
  <c r="G6" i="3"/>
  <c r="L6" i="3" s="1"/>
  <c r="G5" i="3"/>
  <c r="I5" i="3" s="1"/>
  <c r="I4" i="3"/>
  <c r="G4" i="3"/>
  <c r="L4" i="3" s="1"/>
  <c r="G3" i="3"/>
  <c r="I3" i="3" s="1"/>
  <c r="I2" i="3"/>
  <c r="G2" i="3"/>
  <c r="L2" i="3" s="1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N25" i="1"/>
  <c r="U25" i="1" s="1"/>
  <c r="K24" i="1"/>
  <c r="N24" i="1" s="1"/>
  <c r="U24" i="1" s="1"/>
  <c r="L23" i="1"/>
  <c r="S23" i="1" s="1"/>
  <c r="N22" i="1"/>
  <c r="U22" i="1" s="1"/>
  <c r="N21" i="1"/>
  <c r="U21" i="1" s="1"/>
  <c r="N20" i="1"/>
  <c r="U20" i="1" s="1"/>
  <c r="K19" i="1"/>
  <c r="N19" i="1" s="1"/>
  <c r="U19" i="1" s="1"/>
  <c r="K18" i="1"/>
  <c r="N18" i="1" s="1"/>
  <c r="U18" i="1" s="1"/>
  <c r="N17" i="1"/>
  <c r="U17" i="1" s="1"/>
  <c r="N16" i="1"/>
  <c r="U16" i="1" s="1"/>
  <c r="N15" i="1"/>
  <c r="U15" i="1" s="1"/>
  <c r="N14" i="1"/>
  <c r="U14" i="1" s="1"/>
  <c r="Q13" i="1"/>
  <c r="R13" i="1" s="1"/>
  <c r="L13" i="1"/>
  <c r="S13" i="1" s="1"/>
  <c r="Q12" i="1"/>
  <c r="R12" i="1" s="1"/>
  <c r="L12" i="1"/>
  <c r="S12" i="1" s="1"/>
  <c r="Q11" i="1"/>
  <c r="R11" i="1" s="1"/>
  <c r="L11" i="1"/>
  <c r="S11" i="1" s="1"/>
  <c r="Q10" i="1"/>
  <c r="R10" i="1" s="1"/>
  <c r="L10" i="1"/>
  <c r="N10" i="1" s="1"/>
  <c r="L9" i="1"/>
  <c r="N9" i="1" s="1"/>
  <c r="S8" i="1"/>
  <c r="N8" i="1"/>
  <c r="L7" i="1"/>
  <c r="N7" i="1" s="1"/>
  <c r="S6" i="1"/>
  <c r="N6" i="1"/>
  <c r="O6" i="1" s="1"/>
  <c r="P6" i="1" s="1"/>
  <c r="Q5" i="1"/>
  <c r="L5" i="1"/>
  <c r="S5" i="1" s="1"/>
  <c r="Q4" i="1"/>
  <c r="R4" i="1" s="1"/>
  <c r="L4" i="1"/>
  <c r="S4" i="1" s="1"/>
  <c r="L3" i="1"/>
  <c r="S3" i="1" s="1"/>
  <c r="Q2" i="1"/>
  <c r="L2" i="1"/>
  <c r="N2" i="1" s="1"/>
  <c r="N23" i="1" l="1"/>
  <c r="N3" i="1"/>
  <c r="O3" i="1" s="1"/>
  <c r="U3" i="1" s="1"/>
  <c r="S10" i="1"/>
  <c r="N5" i="1"/>
  <c r="O5" i="1" s="1"/>
  <c r="S9" i="1"/>
  <c r="O9" i="1"/>
  <c r="U9" i="1" s="1"/>
  <c r="J3" i="3"/>
  <c r="K3" i="3" s="1"/>
  <c r="N12" i="3"/>
  <c r="O2" i="1"/>
  <c r="P2" i="1" s="1"/>
  <c r="O7" i="1"/>
  <c r="P7" i="1" s="1"/>
  <c r="O10" i="1"/>
  <c r="P10" i="1" s="1"/>
  <c r="J7" i="3"/>
  <c r="K7" i="3" s="1"/>
  <c r="N9" i="3"/>
  <c r="N13" i="3"/>
  <c r="J5" i="3"/>
  <c r="K5" i="3" s="1"/>
  <c r="N5" i="3"/>
  <c r="S2" i="1"/>
  <c r="N4" i="1"/>
  <c r="U6" i="1"/>
  <c r="O8" i="1"/>
  <c r="P8" i="1" s="1"/>
  <c r="N10" i="3"/>
  <c r="S7" i="1"/>
  <c r="N12" i="1"/>
  <c r="N13" i="1"/>
  <c r="J2" i="3"/>
  <c r="K2" i="3" s="1"/>
  <c r="L3" i="3"/>
  <c r="J4" i="3"/>
  <c r="K4" i="3" s="1"/>
  <c r="L5" i="3"/>
  <c r="J6" i="3"/>
  <c r="K6" i="3" s="1"/>
  <c r="L7" i="3"/>
  <c r="N7" i="3" s="1"/>
  <c r="J8" i="3"/>
  <c r="K8" i="3" s="1"/>
  <c r="J12" i="3"/>
  <c r="K12" i="3" s="1"/>
  <c r="K16" i="3"/>
  <c r="N16" i="3" s="1"/>
  <c r="O23" i="1"/>
  <c r="P23" i="1" s="1"/>
  <c r="N11" i="1"/>
  <c r="U5" i="1" l="1"/>
  <c r="U2" i="1"/>
  <c r="U23" i="1"/>
  <c r="U10" i="1"/>
  <c r="U7" i="1"/>
  <c r="N8" i="3"/>
  <c r="O11" i="1"/>
  <c r="U11" i="1" s="1"/>
  <c r="O13" i="1"/>
  <c r="P13" i="1" s="1"/>
  <c r="N2" i="3"/>
  <c r="U8" i="1"/>
  <c r="N3" i="3"/>
  <c r="O4" i="1"/>
  <c r="U4" i="1" s="1"/>
  <c r="O12" i="1"/>
  <c r="P12" i="1" s="1"/>
  <c r="N4" i="3"/>
  <c r="N6" i="3"/>
  <c r="U12" i="1" l="1"/>
  <c r="U13" i="1"/>
</calcChain>
</file>

<file path=xl/sharedStrings.xml><?xml version="1.0" encoding="utf-8"?>
<sst xmlns="http://schemas.openxmlformats.org/spreadsheetml/2006/main" count="188" uniqueCount="137">
  <si>
    <t>SL.NO.</t>
  </si>
  <si>
    <t>DESCRIPTION</t>
  </si>
  <si>
    <t>STROKE</t>
  </si>
  <si>
    <t>Diameter</t>
  </si>
  <si>
    <t>Length/Thickness</t>
  </si>
  <si>
    <t>WEIGH</t>
  </si>
  <si>
    <t>RS/KG</t>
  </si>
  <si>
    <t>RATE</t>
  </si>
  <si>
    <t>M/C</t>
  </si>
  <si>
    <t>Drill/Weld</t>
  </si>
  <si>
    <t>GR/HO</t>
  </si>
  <si>
    <t>HC PL</t>
  </si>
  <si>
    <t>OTH</t>
  </si>
  <si>
    <t>Quantity</t>
  </si>
  <si>
    <t>Total</t>
  </si>
  <si>
    <t>CYLINDER</t>
  </si>
  <si>
    <t>FLANGE</t>
  </si>
  <si>
    <t>RAM</t>
  </si>
  <si>
    <t>PISTON HEAD</t>
  </si>
  <si>
    <t>PISTON NUT</t>
  </si>
  <si>
    <t>END COVER</t>
  </si>
  <si>
    <t>END COVER NUT</t>
  </si>
  <si>
    <t>SEAL BOX</t>
  </si>
  <si>
    <t>WIPER RING</t>
  </si>
  <si>
    <t>GUIDE PIECE</t>
  </si>
  <si>
    <t>RAM PLATE</t>
  </si>
  <si>
    <t>WIPER SEAL</t>
  </si>
  <si>
    <t>ROD SEAL</t>
  </si>
  <si>
    <t>PISTON SEAL</t>
  </si>
  <si>
    <t>ORING</t>
  </si>
  <si>
    <t>TURCITE ROD</t>
  </si>
  <si>
    <t>TURCITE PISTON</t>
  </si>
  <si>
    <t>HARDWARE</t>
  </si>
  <si>
    <t>PAINTING</t>
  </si>
  <si>
    <t>ASSY/TEST</t>
  </si>
  <si>
    <t>RAM ADPATOR</t>
  </si>
  <si>
    <t>TURCITE</t>
  </si>
  <si>
    <t>15X2.5</t>
  </si>
  <si>
    <t>NUT</t>
  </si>
  <si>
    <t>M24</t>
  </si>
  <si>
    <t>MODEL NUMBER</t>
  </si>
  <si>
    <t>MAKE</t>
  </si>
  <si>
    <t>01</t>
  </si>
  <si>
    <t>ELECTRIC MOTOR</t>
  </si>
  <si>
    <t>5 HP TEFC 1500 RPM V1-CONST.</t>
  </si>
  <si>
    <t>ROTOMOTIVE</t>
  </si>
  <si>
    <t>02</t>
  </si>
  <si>
    <t>BELL HOUSING</t>
  </si>
  <si>
    <t>BH-B1-3-5</t>
  </si>
  <si>
    <t>POLYHYDRON</t>
  </si>
  <si>
    <t>03</t>
  </si>
  <si>
    <t>RP PUMP</t>
  </si>
  <si>
    <t>1RE 7F  14</t>
  </si>
  <si>
    <t>04</t>
  </si>
  <si>
    <t>05</t>
  </si>
  <si>
    <t>VANE PUMP</t>
  </si>
  <si>
    <t>PVR150-50</t>
  </si>
  <si>
    <t>YUKEN</t>
  </si>
  <si>
    <t>06</t>
  </si>
  <si>
    <t>AIR BREAHER</t>
  </si>
  <si>
    <t>FSB 25</t>
  </si>
  <si>
    <t>HYDROLINE</t>
  </si>
  <si>
    <t>07</t>
  </si>
  <si>
    <t>OIL LEVEL INDICATOR</t>
  </si>
  <si>
    <t>LG6-05</t>
  </si>
  <si>
    <t>08</t>
  </si>
  <si>
    <t>RETURN LINE FILTER</t>
  </si>
  <si>
    <t>TIF 2 08 25</t>
  </si>
  <si>
    <t>09</t>
  </si>
  <si>
    <t>SUCTION STRAINER</t>
  </si>
  <si>
    <t>SC3 1.5" BSP</t>
  </si>
  <si>
    <t>10</t>
  </si>
  <si>
    <t>RELIEF VALVE</t>
  </si>
  <si>
    <t>DPRS06K02/400</t>
  </si>
  <si>
    <t>11</t>
  </si>
  <si>
    <t>PRESSURE CONTROL VALVE</t>
  </si>
  <si>
    <t>PCM 20</t>
  </si>
  <si>
    <t>12</t>
  </si>
  <si>
    <t>SOLENOID DC VALVE</t>
  </si>
  <si>
    <t>DSG-01-2B2B-A240-N-50  ( SINGLE. SOL.)</t>
  </si>
  <si>
    <t>13</t>
  </si>
  <si>
    <t>DSG-01-3C2-A240-N-50   (E TYPE)</t>
  </si>
  <si>
    <t>14</t>
  </si>
  <si>
    <t>PILOT OPTED DC VALVE</t>
  </si>
  <si>
    <t>4DEP 20 J S-10X10/06</t>
  </si>
  <si>
    <t>15</t>
  </si>
  <si>
    <t>PONR VALVE</t>
  </si>
  <si>
    <t>CI30</t>
  </si>
  <si>
    <t>16</t>
  </si>
  <si>
    <t>BREAK VALVE</t>
  </si>
  <si>
    <t>CB 20</t>
  </si>
  <si>
    <t>17</t>
  </si>
  <si>
    <t>PRESSUSE GAUGE ASSY</t>
  </si>
  <si>
    <t>0-50 BAR (63 DIAL GLY FILLED )</t>
  </si>
  <si>
    <t>-</t>
  </si>
  <si>
    <t>18</t>
  </si>
  <si>
    <t>MANIFOLD</t>
  </si>
  <si>
    <t>120X120X120</t>
  </si>
  <si>
    <t>HYDROPYTHY</t>
  </si>
  <si>
    <t>19</t>
  </si>
  <si>
    <t>20</t>
  </si>
  <si>
    <t>PIPING</t>
  </si>
  <si>
    <t>21</t>
  </si>
  <si>
    <t>COPLING</t>
  </si>
  <si>
    <t>22</t>
  </si>
  <si>
    <t>23</t>
  </si>
  <si>
    <t>AIR BLAST COOLER</t>
  </si>
  <si>
    <t>24</t>
  </si>
  <si>
    <t>ASSEMBLY &amp; TESTING</t>
  </si>
  <si>
    <t>25</t>
  </si>
  <si>
    <t>OIL TANK</t>
  </si>
  <si>
    <t>550 LTRS</t>
  </si>
  <si>
    <t>26</t>
  </si>
  <si>
    <t>SERVICE</t>
  </si>
  <si>
    <t>Length</t>
  </si>
  <si>
    <t>Breadth</t>
  </si>
  <si>
    <t>TR</t>
  </si>
  <si>
    <t>TOP PLATE</t>
  </si>
  <si>
    <t>SUPPORT PLATE</t>
  </si>
  <si>
    <t>MOVING PLATE</t>
  </si>
  <si>
    <t>BOTTOM PLATE</t>
  </si>
  <si>
    <t>BOOSTER PLATE</t>
  </si>
  <si>
    <t>HEATER</t>
  </si>
  <si>
    <t>THERMO COUPLE</t>
  </si>
  <si>
    <t>SHEET</t>
  </si>
  <si>
    <t>TIE ROD</t>
  </si>
  <si>
    <t>SPLIT FLANGE</t>
  </si>
  <si>
    <t>TURCUIT</t>
  </si>
  <si>
    <t>MS PLATE</t>
  </si>
  <si>
    <t xml:space="preserve">ANGLE </t>
  </si>
  <si>
    <t>oil filter</t>
  </si>
  <si>
    <t>dcv</t>
  </si>
  <si>
    <t xml:space="preserve">check valve </t>
  </si>
  <si>
    <t>Bore-Diameter</t>
  </si>
  <si>
    <t>Tonage</t>
  </si>
  <si>
    <t>Pressure</t>
  </si>
  <si>
    <t xml:space="preserve">speed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</si>
</sst>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­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³ 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´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·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"/>
        <a:font script="Hang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§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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¬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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 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ª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³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 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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"/>
        <a:font script="Hans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¥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®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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¤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½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"/>
        <a:font script="Hant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¦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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§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´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¦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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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©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­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³ 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¼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´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·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£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¯"/>
        <a:font script="Hang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§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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¬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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 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ª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³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 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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"/>
        <a:font script="Hans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¥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®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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¤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½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"/>
        <a:font script="Hant" typeface="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¦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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§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´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°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¦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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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©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«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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ÃÂÃÂÃÂÃÂÃÂÃÂÃÂÃÂÃÂÃÂÃÂÃÂÃÂÃÂÃÂÃÂÃÂÃÂÃÂÃÂÃÂÃÂÃÂÃÂÃÂÃÂÃÂÃÂÃÂÃÂÃÂÃÂÃÂÃÂÃÂÃÂÃÂÃÂÃÂÃÂÃÂÃÂÃÂÃÂÃÂÃÂÃÂÃÂÃÂÃÂÃÂÃÂÃÂÃÂÃÂÃÂÃÂÃÂÃÂÃÂÃÂÃÂÃÂÃÂÃÂÃÂÃÂÃÂÃÂÃÂÃÂÃÂÃÂÃÂÃÂÃÂÃÂÃÂÃÂÃÂÃÂÃÂÃÂÃÂÃÂÃÂÃÂÃÂÃÂÃÂÃÂÃÂÃÂÃÂÃÂÃÂ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6"/>
  <sheetViews>
    <sheetView tabSelected="1" workbookViewId="0">
      <selection activeCell="B2" sqref="B2:B25"/>
    </sheetView>
  </sheetViews>
  <sheetFormatPr defaultRowHeight="15.75" x14ac:dyDescent="0.3"/>
  <cols>
    <col min="1" max="1" width="8.21875" customWidth="1"/>
    <col min="2" max="2" width="23" customWidth="1"/>
    <col min="3" max="3" width="7.33203125" customWidth="1"/>
    <col min="4" max="4" width="9" customWidth="1"/>
    <col min="5" max="7" width="12.77734375" customWidth="1"/>
    <col min="8" max="8" width="9.77734375" customWidth="1"/>
    <col min="9" max="9" width="11.33203125" customWidth="1"/>
    <col min="10" max="10" width="15.6640625" customWidth="1"/>
    <col min="11" max="11" width="22.33203125" customWidth="1"/>
    <col min="12" max="12" width="16.6640625" customWidth="1"/>
    <col min="13" max="13" width="10.109375" customWidth="1"/>
    <col min="14" max="14" width="14.77734375" customWidth="1"/>
    <col min="15" max="15" width="13.5546875" customWidth="1"/>
    <col min="16" max="16" width="12.44140625" customWidth="1"/>
    <col min="17" max="17" width="10" customWidth="1"/>
    <col min="18" max="18" width="12" customWidth="1"/>
    <col min="19" max="19" width="11.33203125" customWidth="1"/>
    <col min="20" max="20" width="15.21875" customWidth="1"/>
  </cols>
  <sheetData>
    <row r="1" spans="1:21" ht="15.75" customHeight="1" x14ac:dyDescent="0.3">
      <c r="A1" t="s">
        <v>0</v>
      </c>
      <c r="B1" t="s">
        <v>1</v>
      </c>
      <c r="E1" t="s">
        <v>134</v>
      </c>
      <c r="F1" t="s">
        <v>135</v>
      </c>
      <c r="G1" t="s">
        <v>136</v>
      </c>
      <c r="H1" t="s">
        <v>2</v>
      </c>
      <c r="I1" t="s">
        <v>3</v>
      </c>
      <c r="J1" t="s">
        <v>133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</row>
    <row r="2" spans="1:21" ht="15.75" customHeight="1" x14ac:dyDescent="0.3">
      <c r="A2">
        <v>1</v>
      </c>
      <c r="B2" t="s">
        <v>15</v>
      </c>
      <c r="C2">
        <v>100</v>
      </c>
      <c r="D2">
        <v>300</v>
      </c>
      <c r="E2">
        <v>10</v>
      </c>
      <c r="H2">
        <v>2000</v>
      </c>
      <c r="I2">
        <v>300</v>
      </c>
      <c r="J2">
        <v>100</v>
      </c>
      <c r="K2">
        <v>750</v>
      </c>
      <c r="L2">
        <f>(I2^2-J2^2)*0.7854*K2*0.00785/1000</f>
        <v>369.92339999999996</v>
      </c>
      <c r="M2">
        <v>90</v>
      </c>
      <c r="N2">
        <f t="shared" ref="N2:N16" si="0">L2*M2</f>
        <v>33293.106</v>
      </c>
      <c r="O2">
        <f>N2*0.2</f>
        <v>6658.6212000000005</v>
      </c>
      <c r="P2">
        <f>O2*0.4</f>
        <v>2663.4484800000005</v>
      </c>
      <c r="Q2">
        <f>C2*K2/100*3.142*0.5</f>
        <v>1178.25</v>
      </c>
      <c r="R2">
        <v>0</v>
      </c>
      <c r="S2">
        <f>L2*5</f>
        <v>1849.6169999999997</v>
      </c>
      <c r="T2">
        <v>1</v>
      </c>
      <c r="U2">
        <f t="shared" ref="U2:U16" si="1">(N2+O2+P2+Q2+R2+S2)*T2</f>
        <v>45643.042679999999</v>
      </c>
    </row>
    <row r="3" spans="1:21" ht="15.75" customHeight="1" x14ac:dyDescent="0.3">
      <c r="A3">
        <v>2</v>
      </c>
      <c r="B3" t="s">
        <v>16</v>
      </c>
      <c r="I3">
        <v>300</v>
      </c>
      <c r="J3">
        <v>220</v>
      </c>
      <c r="K3">
        <v>50</v>
      </c>
      <c r="L3">
        <f>I3*J3*K3*0.00785/1000</f>
        <v>25.904999999999998</v>
      </c>
      <c r="M3">
        <v>85</v>
      </c>
      <c r="N3">
        <f t="shared" si="0"/>
        <v>2201.9249999999997</v>
      </c>
      <c r="O3">
        <f>N3*0.5</f>
        <v>1100.9624999999999</v>
      </c>
      <c r="P3">
        <v>0</v>
      </c>
      <c r="Q3">
        <v>0</v>
      </c>
      <c r="R3">
        <v>0</v>
      </c>
      <c r="S3">
        <f>L3*3</f>
        <v>77.714999999999989</v>
      </c>
      <c r="T3">
        <v>1</v>
      </c>
      <c r="U3">
        <f t="shared" si="1"/>
        <v>3380.6025</v>
      </c>
    </row>
    <row r="4" spans="1:21" ht="15.75" customHeight="1" x14ac:dyDescent="0.3">
      <c r="A4">
        <v>3</v>
      </c>
      <c r="B4" t="s">
        <v>17</v>
      </c>
      <c r="D4">
        <v>200</v>
      </c>
      <c r="I4">
        <v>140</v>
      </c>
      <c r="K4">
        <v>750</v>
      </c>
      <c r="L4">
        <f>(I4^2)*0.7854*K4*0.00785/1000</f>
        <v>90.631232999999995</v>
      </c>
      <c r="M4">
        <v>85</v>
      </c>
      <c r="N4">
        <f t="shared" si="0"/>
        <v>7703.6548049999992</v>
      </c>
      <c r="O4">
        <f>N4*0.25</f>
        <v>1925.9137012499998</v>
      </c>
      <c r="P4">
        <v>0</v>
      </c>
      <c r="Q4">
        <f>D4*3.142*K4*0.01*0.5</f>
        <v>2356.5</v>
      </c>
      <c r="R4">
        <f>Q4</f>
        <v>2356.5</v>
      </c>
      <c r="S4">
        <f>L4*3</f>
        <v>271.89369899999997</v>
      </c>
      <c r="T4">
        <v>1</v>
      </c>
      <c r="U4">
        <f t="shared" si="1"/>
        <v>14614.46220525</v>
      </c>
    </row>
    <row r="5" spans="1:21" ht="15.75" customHeight="1" x14ac:dyDescent="0.3">
      <c r="A5">
        <v>4</v>
      </c>
      <c r="B5" t="s">
        <v>18</v>
      </c>
      <c r="C5">
        <v>100</v>
      </c>
      <c r="I5">
        <v>130</v>
      </c>
      <c r="K5">
        <v>100</v>
      </c>
      <c r="L5">
        <f>(I5^2)*0.7854*K5*0.00785/1000</f>
        <v>10.419509099999999</v>
      </c>
      <c r="M5">
        <v>85</v>
      </c>
      <c r="N5">
        <f t="shared" si="0"/>
        <v>885.65827349999995</v>
      </c>
      <c r="O5">
        <f>N5*0.4</f>
        <v>354.26330940000003</v>
      </c>
      <c r="Q5">
        <f>C5*3.142*K5*0.01*0.5</f>
        <v>157.1</v>
      </c>
      <c r="S5">
        <f>L5*4</f>
        <v>41.678036399999996</v>
      </c>
      <c r="T5">
        <v>1</v>
      </c>
      <c r="U5">
        <f t="shared" si="1"/>
        <v>1438.6996193</v>
      </c>
    </row>
    <row r="6" spans="1:21" ht="15.75" customHeight="1" x14ac:dyDescent="0.3">
      <c r="A6">
        <v>5</v>
      </c>
      <c r="B6" t="s">
        <v>19</v>
      </c>
      <c r="I6">
        <v>0</v>
      </c>
      <c r="K6">
        <v>0</v>
      </c>
      <c r="L6">
        <v>1</v>
      </c>
      <c r="M6">
        <v>85</v>
      </c>
      <c r="N6">
        <f t="shared" si="0"/>
        <v>85</v>
      </c>
      <c r="O6">
        <f>N6*0.4</f>
        <v>34</v>
      </c>
      <c r="P6">
        <f>O6*0.15</f>
        <v>5.0999999999999996</v>
      </c>
      <c r="S6">
        <f>L6*4</f>
        <v>4</v>
      </c>
      <c r="T6">
        <v>1</v>
      </c>
      <c r="U6">
        <f t="shared" si="1"/>
        <v>128.1</v>
      </c>
    </row>
    <row r="7" spans="1:21" ht="15.75" customHeight="1" x14ac:dyDescent="0.3">
      <c r="A7">
        <v>6</v>
      </c>
      <c r="B7" t="s">
        <v>20</v>
      </c>
      <c r="I7">
        <v>200</v>
      </c>
      <c r="J7">
        <v>110</v>
      </c>
      <c r="K7">
        <v>100</v>
      </c>
      <c r="L7">
        <f>(I7^2)*0.7854*K7*0.00785/1000</f>
        <v>24.661559999999998</v>
      </c>
      <c r="M7">
        <v>85</v>
      </c>
      <c r="N7">
        <f t="shared" si="0"/>
        <v>2096.2325999999998</v>
      </c>
      <c r="O7">
        <f>N7*0.2</f>
        <v>419.24651999999998</v>
      </c>
      <c r="P7">
        <f>O7*2</f>
        <v>838.49303999999995</v>
      </c>
      <c r="S7">
        <f>L7*4</f>
        <v>98.646239999999992</v>
      </c>
      <c r="T7">
        <v>1</v>
      </c>
      <c r="U7">
        <f t="shared" si="1"/>
        <v>3452.6183999999998</v>
      </c>
    </row>
    <row r="8" spans="1:21" ht="15.75" customHeight="1" x14ac:dyDescent="0.3">
      <c r="A8">
        <v>7</v>
      </c>
      <c r="B8" t="s">
        <v>21</v>
      </c>
      <c r="I8">
        <v>0</v>
      </c>
      <c r="K8">
        <v>0</v>
      </c>
      <c r="L8">
        <v>1</v>
      </c>
      <c r="M8">
        <v>85</v>
      </c>
      <c r="N8">
        <f t="shared" si="0"/>
        <v>85</v>
      </c>
      <c r="O8">
        <f>N8*0.3</f>
        <v>25.5</v>
      </c>
      <c r="P8">
        <f>O8*0.1</f>
        <v>2.5500000000000003</v>
      </c>
      <c r="Q8">
        <v>0</v>
      </c>
      <c r="R8">
        <v>0</v>
      </c>
      <c r="S8">
        <f>L8*3</f>
        <v>3</v>
      </c>
      <c r="T8">
        <v>1</v>
      </c>
      <c r="U8">
        <f t="shared" si="1"/>
        <v>116.05</v>
      </c>
    </row>
    <row r="9" spans="1:21" ht="15.75" customHeight="1" x14ac:dyDescent="0.3">
      <c r="A9">
        <v>8</v>
      </c>
      <c r="B9" t="s">
        <v>22</v>
      </c>
      <c r="I9">
        <v>200</v>
      </c>
      <c r="J9">
        <v>110</v>
      </c>
      <c r="K9">
        <v>180</v>
      </c>
      <c r="L9">
        <f>(I9^2-J9^2)*0.7854*K9*0.00785/1000</f>
        <v>30.962588579999995</v>
      </c>
      <c r="M9">
        <v>85</v>
      </c>
      <c r="N9">
        <f t="shared" si="0"/>
        <v>2631.8200292999995</v>
      </c>
      <c r="O9">
        <f>N9*0.5</f>
        <v>1315.9100146499998</v>
      </c>
      <c r="P9">
        <v>0</v>
      </c>
      <c r="S9">
        <f>L9*3</f>
        <v>92.887765739999992</v>
      </c>
      <c r="T9">
        <v>1</v>
      </c>
      <c r="U9">
        <f t="shared" si="1"/>
        <v>4040.6178096899994</v>
      </c>
    </row>
    <row r="10" spans="1:21" ht="15.75" customHeight="1" x14ac:dyDescent="0.3">
      <c r="A10">
        <v>9</v>
      </c>
      <c r="B10" t="s">
        <v>23</v>
      </c>
      <c r="I10">
        <v>100</v>
      </c>
      <c r="K10">
        <v>200</v>
      </c>
      <c r="L10">
        <f>(I10^2)*0.7854*K10*0.00785/1000</f>
        <v>12.330779999999999</v>
      </c>
      <c r="M10">
        <v>85</v>
      </c>
      <c r="N10">
        <f t="shared" si="0"/>
        <v>1048.1162999999999</v>
      </c>
      <c r="O10">
        <f>N10*0.4</f>
        <v>419.24651999999998</v>
      </c>
      <c r="P10">
        <f>O10*0.5</f>
        <v>209.62325999999999</v>
      </c>
      <c r="Q10">
        <f>J15*3.142*K10*0.01*0.6</f>
        <v>0</v>
      </c>
      <c r="R10">
        <f>Q10</f>
        <v>0</v>
      </c>
      <c r="S10">
        <f>L10*4</f>
        <v>49.323119999999996</v>
      </c>
      <c r="T10">
        <v>1</v>
      </c>
      <c r="U10">
        <f t="shared" si="1"/>
        <v>1726.3091999999999</v>
      </c>
    </row>
    <row r="11" spans="1:21" ht="15.75" customHeight="1" x14ac:dyDescent="0.3">
      <c r="A11">
        <v>10</v>
      </c>
      <c r="B11" t="s">
        <v>24</v>
      </c>
      <c r="I11">
        <v>100</v>
      </c>
      <c r="K11">
        <v>200</v>
      </c>
      <c r="L11">
        <f>(I11^2)*0.7854*K11*0.00785/1000</f>
        <v>12.330779999999999</v>
      </c>
      <c r="M11">
        <v>85</v>
      </c>
      <c r="N11">
        <f t="shared" si="0"/>
        <v>1048.1162999999999</v>
      </c>
      <c r="O11">
        <f>N11*0.3</f>
        <v>314.43488999999994</v>
      </c>
      <c r="P11">
        <v>0</v>
      </c>
      <c r="Q11">
        <f>J16*3.142*K11*0.01*0.6</f>
        <v>0</v>
      </c>
      <c r="R11">
        <f>Q11</f>
        <v>0</v>
      </c>
      <c r="S11">
        <f>L11*4</f>
        <v>49.323119999999996</v>
      </c>
      <c r="T11">
        <v>1</v>
      </c>
      <c r="U11">
        <f t="shared" si="1"/>
        <v>1411.8743099999999</v>
      </c>
    </row>
    <row r="12" spans="1:21" ht="15.75" customHeight="1" x14ac:dyDescent="0.3">
      <c r="A12">
        <v>11</v>
      </c>
      <c r="B12" t="s">
        <v>25</v>
      </c>
      <c r="I12">
        <v>350</v>
      </c>
      <c r="K12">
        <v>63</v>
      </c>
      <c r="L12">
        <f>(I12^2)*0.7854*K12*0.00785/1000</f>
        <v>47.581397324999998</v>
      </c>
      <c r="M12">
        <v>85</v>
      </c>
      <c r="N12">
        <f t="shared" si="0"/>
        <v>4044.4187726249997</v>
      </c>
      <c r="O12">
        <f>N12*0.4</f>
        <v>1617.7675090499999</v>
      </c>
      <c r="P12">
        <f>O12*0.5</f>
        <v>808.88375452499997</v>
      </c>
      <c r="Q12" t="e">
        <f>#REF!*3.142*K12*0.01*0.6</f>
        <v>#REF!</v>
      </c>
      <c r="R12" t="e">
        <f>Q12</f>
        <v>#REF!</v>
      </c>
      <c r="S12">
        <f>L12*4</f>
        <v>190.32558929999999</v>
      </c>
      <c r="T12">
        <v>1</v>
      </c>
      <c r="U12" t="e">
        <f t="shared" si="1"/>
        <v>#REF!</v>
      </c>
    </row>
    <row r="13" spans="1:21" ht="15.75" customHeight="1" x14ac:dyDescent="0.3">
      <c r="A13">
        <v>12</v>
      </c>
      <c r="B13" t="s">
        <v>25</v>
      </c>
      <c r="I13">
        <v>100</v>
      </c>
      <c r="K13">
        <v>50</v>
      </c>
      <c r="L13">
        <f>(I13^2)*0.7854*K13*0.00785/1000</f>
        <v>3.0826949999999997</v>
      </c>
      <c r="M13">
        <v>85</v>
      </c>
      <c r="N13">
        <f t="shared" si="0"/>
        <v>262.02907499999998</v>
      </c>
      <c r="O13">
        <f>N13*0.4</f>
        <v>104.81162999999999</v>
      </c>
      <c r="P13">
        <f>O13*0.5</f>
        <v>52.405814999999997</v>
      </c>
      <c r="Q13">
        <f>J17*3.142*K13*0.01*0.6</f>
        <v>0</v>
      </c>
      <c r="R13">
        <f>Q13</f>
        <v>0</v>
      </c>
      <c r="S13">
        <f>L13*4</f>
        <v>12.330779999999999</v>
      </c>
      <c r="T13">
        <v>1</v>
      </c>
      <c r="U13">
        <f t="shared" si="1"/>
        <v>431.57729999999998</v>
      </c>
    </row>
    <row r="14" spans="1:21" ht="15.75" customHeight="1" x14ac:dyDescent="0.3">
      <c r="A14">
        <v>13</v>
      </c>
      <c r="B14" t="s">
        <v>26</v>
      </c>
      <c r="L14">
        <v>1</v>
      </c>
      <c r="M14">
        <v>75</v>
      </c>
      <c r="N14">
        <f t="shared" si="0"/>
        <v>75</v>
      </c>
      <c r="T14">
        <v>1</v>
      </c>
      <c r="U14">
        <f t="shared" si="1"/>
        <v>75</v>
      </c>
    </row>
    <row r="15" spans="1:21" ht="15.75" customHeight="1" x14ac:dyDescent="0.3">
      <c r="A15">
        <v>14</v>
      </c>
      <c r="B15" t="s">
        <v>27</v>
      </c>
      <c r="L15">
        <v>2</v>
      </c>
      <c r="M15">
        <v>175</v>
      </c>
      <c r="N15">
        <f t="shared" si="0"/>
        <v>350</v>
      </c>
      <c r="T15">
        <v>1</v>
      </c>
      <c r="U15">
        <f t="shared" si="1"/>
        <v>350</v>
      </c>
    </row>
    <row r="16" spans="1:21" ht="15.75" customHeight="1" x14ac:dyDescent="0.3">
      <c r="A16">
        <v>15</v>
      </c>
      <c r="B16" t="s">
        <v>28</v>
      </c>
      <c r="L16">
        <v>2</v>
      </c>
      <c r="M16">
        <v>350</v>
      </c>
      <c r="N16">
        <f t="shared" si="0"/>
        <v>700</v>
      </c>
      <c r="T16">
        <v>1</v>
      </c>
      <c r="U16">
        <f t="shared" si="1"/>
        <v>700</v>
      </c>
    </row>
    <row r="17" spans="1:21" ht="15.75" customHeight="1" x14ac:dyDescent="0.3">
      <c r="A17">
        <v>16</v>
      </c>
      <c r="B17" t="s">
        <v>29</v>
      </c>
      <c r="L17">
        <v>2</v>
      </c>
      <c r="M17">
        <v>50</v>
      </c>
      <c r="N17">
        <f>L17*M17</f>
        <v>100</v>
      </c>
      <c r="T17">
        <v>1</v>
      </c>
      <c r="U17">
        <f t="shared" ref="U17:U25" si="2">(N17+O17+P17+Q17+R17+S17)*T17</f>
        <v>100</v>
      </c>
    </row>
    <row r="18" spans="1:21" ht="15.75" customHeight="1" x14ac:dyDescent="0.3">
      <c r="A18">
        <v>17</v>
      </c>
      <c r="B18" t="s">
        <v>30</v>
      </c>
      <c r="D18">
        <v>200</v>
      </c>
      <c r="J18">
        <v>2.5</v>
      </c>
      <c r="K18">
        <f>D18*3.145+15</f>
        <v>644</v>
      </c>
      <c r="L18">
        <v>2</v>
      </c>
      <c r="M18">
        <v>650</v>
      </c>
      <c r="N18">
        <f>L18*M18*K18/1000</f>
        <v>837.2</v>
      </c>
      <c r="T18">
        <v>1</v>
      </c>
      <c r="U18">
        <f t="shared" si="2"/>
        <v>837.2</v>
      </c>
    </row>
    <row r="19" spans="1:21" ht="15.75" customHeight="1" x14ac:dyDescent="0.3">
      <c r="A19">
        <v>18</v>
      </c>
      <c r="B19" t="s">
        <v>31</v>
      </c>
      <c r="C19">
        <v>100</v>
      </c>
      <c r="J19">
        <v>2.5</v>
      </c>
      <c r="K19">
        <f>C19*3.145+15</f>
        <v>329.5</v>
      </c>
      <c r="L19">
        <v>2</v>
      </c>
      <c r="M19">
        <v>650</v>
      </c>
      <c r="N19">
        <f>L19*M19*K19/1000</f>
        <v>428.35</v>
      </c>
      <c r="T19">
        <v>1</v>
      </c>
      <c r="U19">
        <f t="shared" si="2"/>
        <v>428.35</v>
      </c>
    </row>
    <row r="20" spans="1:21" ht="15.75" customHeight="1" x14ac:dyDescent="0.3">
      <c r="A20">
        <v>19</v>
      </c>
      <c r="B20" t="s">
        <v>32</v>
      </c>
      <c r="M20">
        <v>850</v>
      </c>
      <c r="N20">
        <f>M20</f>
        <v>850</v>
      </c>
      <c r="T20">
        <v>1</v>
      </c>
      <c r="U20">
        <f t="shared" si="2"/>
        <v>850</v>
      </c>
    </row>
    <row r="21" spans="1:21" ht="15.75" customHeight="1" x14ac:dyDescent="0.3">
      <c r="A21">
        <v>20</v>
      </c>
      <c r="B21" t="s">
        <v>33</v>
      </c>
      <c r="M21">
        <v>1500</v>
      </c>
      <c r="N21">
        <f>M21</f>
        <v>1500</v>
      </c>
      <c r="T21">
        <v>1</v>
      </c>
      <c r="U21">
        <f t="shared" si="2"/>
        <v>1500</v>
      </c>
    </row>
    <row r="22" spans="1:21" ht="15.75" customHeight="1" x14ac:dyDescent="0.3">
      <c r="A22">
        <v>21</v>
      </c>
      <c r="B22" t="s">
        <v>34</v>
      </c>
      <c r="M22">
        <v>4500</v>
      </c>
      <c r="N22">
        <f>M22</f>
        <v>4500</v>
      </c>
      <c r="T22">
        <v>1</v>
      </c>
      <c r="U22">
        <f t="shared" si="2"/>
        <v>4500</v>
      </c>
    </row>
    <row r="23" spans="1:21" ht="15.75" customHeight="1" x14ac:dyDescent="0.3">
      <c r="A23">
        <v>22</v>
      </c>
      <c r="B23" t="s">
        <v>35</v>
      </c>
      <c r="I23">
        <v>100</v>
      </c>
      <c r="K23">
        <v>40</v>
      </c>
      <c r="L23">
        <f>(I23^2)*0.7854*K23*0.00785/1000</f>
        <v>2.4661559999999998</v>
      </c>
      <c r="M23">
        <v>70</v>
      </c>
      <c r="N23">
        <f>L23*M23</f>
        <v>172.63091999999997</v>
      </c>
      <c r="O23">
        <f>N23*1</f>
        <v>172.63091999999997</v>
      </c>
      <c r="P23">
        <f>O23*0.25</f>
        <v>43.157729999999994</v>
      </c>
      <c r="S23">
        <f>L23*3</f>
        <v>7.3984679999999994</v>
      </c>
      <c r="T23">
        <v>1</v>
      </c>
      <c r="U23">
        <f t="shared" si="2"/>
        <v>395.81803799999994</v>
      </c>
    </row>
    <row r="24" spans="1:21" ht="15.75" customHeight="1" x14ac:dyDescent="0.3">
      <c r="A24">
        <v>23</v>
      </c>
      <c r="B24" t="s">
        <v>36</v>
      </c>
      <c r="I24" t="s">
        <v>37</v>
      </c>
      <c r="J24">
        <v>110</v>
      </c>
      <c r="K24">
        <f>J24*3.145+15</f>
        <v>360.95</v>
      </c>
      <c r="L24">
        <v>2</v>
      </c>
      <c r="M24">
        <v>700</v>
      </c>
      <c r="N24">
        <f>L24*M24*K24/1000</f>
        <v>505.33</v>
      </c>
      <c r="T24">
        <v>1</v>
      </c>
      <c r="U24">
        <f t="shared" si="2"/>
        <v>505.33</v>
      </c>
    </row>
    <row r="25" spans="1:21" ht="15.75" customHeight="1" x14ac:dyDescent="0.3">
      <c r="A25">
        <v>24</v>
      </c>
      <c r="B25" t="s">
        <v>38</v>
      </c>
      <c r="I25" t="s">
        <v>39</v>
      </c>
      <c r="L25">
        <v>8</v>
      </c>
      <c r="M25">
        <v>40</v>
      </c>
      <c r="N25">
        <f>M25*L25</f>
        <v>320</v>
      </c>
      <c r="T25">
        <v>1</v>
      </c>
      <c r="U25">
        <f t="shared" si="2"/>
        <v>320</v>
      </c>
    </row>
    <row r="26" spans="1:21" ht="15.75" customHeight="1" x14ac:dyDescent="0.3"/>
  </sheetData>
  <pageMargins left="0.7" right="0.7" top="0.75" bottom="0.75" header="0.3" footer="0.3"/>
  <ignoredErrors>
    <ignoredError sqref="H1:I1 H3:U16 J2 L2:U2 K1:U1 A2:C16 D3:D16 A1: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0"/>
  <sheetViews>
    <sheetView workbookViewId="0">
      <selection activeCell="E2" sqref="E2"/>
    </sheetView>
  </sheetViews>
  <sheetFormatPr defaultRowHeight="15.75" x14ac:dyDescent="0.3"/>
  <cols>
    <col min="2" max="2" width="24.88671875" customWidth="1"/>
    <col min="3" max="3" width="30.6640625" customWidth="1"/>
    <col min="4" max="4" width="22.5546875" customWidth="1"/>
    <col min="5" max="5" width="18.5546875" customWidth="1"/>
    <col min="6" max="6" width="13.44140625" customWidth="1"/>
  </cols>
  <sheetData>
    <row r="1" spans="1:7" ht="15.75" customHeight="1" x14ac:dyDescent="0.3">
      <c r="A1" t="s">
        <v>0</v>
      </c>
      <c r="B1" t="s">
        <v>1</v>
      </c>
      <c r="C1" t="s">
        <v>40</v>
      </c>
      <c r="D1" t="s">
        <v>41</v>
      </c>
      <c r="E1" t="s">
        <v>7</v>
      </c>
      <c r="F1" t="s">
        <v>13</v>
      </c>
      <c r="G1" t="s">
        <v>14</v>
      </c>
    </row>
    <row r="2" spans="1:7" ht="15.75" customHeight="1" x14ac:dyDescent="0.3">
      <c r="A2" t="s">
        <v>42</v>
      </c>
      <c r="B2" t="s">
        <v>43</v>
      </c>
      <c r="C2" t="s">
        <v>44</v>
      </c>
      <c r="D2" t="s">
        <v>45</v>
      </c>
      <c r="E2">
        <v>15150</v>
      </c>
      <c r="F2">
        <v>3</v>
      </c>
      <c r="G2">
        <f t="shared" ref="G2:G27" si="0">E2*F2</f>
        <v>45450</v>
      </c>
    </row>
    <row r="3" spans="1:7" ht="15.75" customHeight="1" x14ac:dyDescent="0.3">
      <c r="A3" t="s">
        <v>46</v>
      </c>
      <c r="B3" t="s">
        <v>47</v>
      </c>
      <c r="C3" t="s">
        <v>48</v>
      </c>
      <c r="D3" t="s">
        <v>49</v>
      </c>
      <c r="E3">
        <v>3550</v>
      </c>
      <c r="F3">
        <v>1</v>
      </c>
      <c r="G3">
        <f t="shared" si="0"/>
        <v>3550</v>
      </c>
    </row>
    <row r="4" spans="1:7" ht="15.75" customHeight="1" x14ac:dyDescent="0.3">
      <c r="A4" t="s">
        <v>50</v>
      </c>
      <c r="B4" t="s">
        <v>51</v>
      </c>
      <c r="C4" t="s">
        <v>52</v>
      </c>
      <c r="D4" t="s">
        <v>49</v>
      </c>
      <c r="E4">
        <v>9690</v>
      </c>
      <c r="F4">
        <v>1</v>
      </c>
      <c r="G4">
        <f t="shared" si="0"/>
        <v>9690</v>
      </c>
    </row>
    <row r="5" spans="1:7" ht="15.75" customHeight="1" x14ac:dyDescent="0.3">
      <c r="A5" t="s">
        <v>53</v>
      </c>
      <c r="B5" t="s">
        <v>47</v>
      </c>
      <c r="C5" t="s">
        <v>48</v>
      </c>
      <c r="D5" t="s">
        <v>49</v>
      </c>
      <c r="E5">
        <v>1450</v>
      </c>
      <c r="F5">
        <v>1</v>
      </c>
      <c r="G5">
        <f t="shared" si="0"/>
        <v>1450</v>
      </c>
    </row>
    <row r="6" spans="1:7" ht="15.75" customHeight="1" x14ac:dyDescent="0.3">
      <c r="A6" t="s">
        <v>54</v>
      </c>
      <c r="B6" t="s">
        <v>55</v>
      </c>
      <c r="C6" t="s">
        <v>56</v>
      </c>
      <c r="D6" t="s">
        <v>57</v>
      </c>
      <c r="E6">
        <v>6550</v>
      </c>
      <c r="F6">
        <v>1</v>
      </c>
      <c r="G6">
        <f t="shared" si="0"/>
        <v>6550</v>
      </c>
    </row>
    <row r="7" spans="1:7" ht="15.75" customHeight="1" x14ac:dyDescent="0.3">
      <c r="A7" t="s">
        <v>58</v>
      </c>
      <c r="B7" t="s">
        <v>59</v>
      </c>
      <c r="C7" t="s">
        <v>60</v>
      </c>
      <c r="D7" t="s">
        <v>61</v>
      </c>
      <c r="E7">
        <v>300</v>
      </c>
      <c r="F7">
        <v>1</v>
      </c>
      <c r="G7">
        <f t="shared" si="0"/>
        <v>300</v>
      </c>
    </row>
    <row r="8" spans="1:7" ht="15.75" customHeight="1" x14ac:dyDescent="0.3">
      <c r="A8" t="s">
        <v>62</v>
      </c>
      <c r="B8" t="s">
        <v>63</v>
      </c>
      <c r="C8" t="s">
        <v>64</v>
      </c>
      <c r="D8" t="s">
        <v>61</v>
      </c>
      <c r="E8">
        <v>375</v>
      </c>
      <c r="F8">
        <v>1</v>
      </c>
      <c r="G8">
        <f t="shared" si="0"/>
        <v>375</v>
      </c>
    </row>
    <row r="9" spans="1:7" ht="15.75" customHeight="1" x14ac:dyDescent="0.3">
      <c r="A9" t="s">
        <v>65</v>
      </c>
      <c r="B9" t="s">
        <v>66</v>
      </c>
      <c r="C9" t="s">
        <v>67</v>
      </c>
      <c r="D9" t="s">
        <v>61</v>
      </c>
      <c r="E9">
        <v>1250</v>
      </c>
      <c r="F9">
        <v>1</v>
      </c>
      <c r="G9">
        <f t="shared" si="0"/>
        <v>1250</v>
      </c>
    </row>
    <row r="10" spans="1:7" ht="15.75" customHeight="1" x14ac:dyDescent="0.3">
      <c r="A10" t="s">
        <v>68</v>
      </c>
      <c r="B10" t="s">
        <v>69</v>
      </c>
      <c r="C10" t="s">
        <v>70</v>
      </c>
      <c r="D10" t="s">
        <v>61</v>
      </c>
      <c r="E10">
        <v>750</v>
      </c>
      <c r="F10">
        <v>1</v>
      </c>
      <c r="G10">
        <f t="shared" si="0"/>
        <v>750</v>
      </c>
    </row>
    <row r="11" spans="1:7" ht="15.75" customHeight="1" x14ac:dyDescent="0.3">
      <c r="A11" t="s">
        <v>71</v>
      </c>
      <c r="B11" t="s">
        <v>72</v>
      </c>
      <c r="C11" t="s">
        <v>73</v>
      </c>
      <c r="D11" t="s">
        <v>49</v>
      </c>
      <c r="E11">
        <v>500</v>
      </c>
      <c r="F11">
        <v>1</v>
      </c>
      <c r="G11">
        <f t="shared" si="0"/>
        <v>500</v>
      </c>
    </row>
    <row r="12" spans="1:7" ht="15.75" customHeight="1" x14ac:dyDescent="0.3">
      <c r="A12" t="s">
        <v>74</v>
      </c>
      <c r="B12" t="s">
        <v>75</v>
      </c>
      <c r="C12" t="s">
        <v>76</v>
      </c>
      <c r="D12" t="s">
        <v>49</v>
      </c>
      <c r="E12">
        <v>4750</v>
      </c>
      <c r="F12">
        <v>1</v>
      </c>
      <c r="G12">
        <f t="shared" si="0"/>
        <v>4750</v>
      </c>
    </row>
    <row r="13" spans="1:7" ht="15.75" customHeight="1" x14ac:dyDescent="0.3">
      <c r="A13" t="s">
        <v>77</v>
      </c>
      <c r="B13" t="s">
        <v>78</v>
      </c>
      <c r="C13" t="s">
        <v>79</v>
      </c>
      <c r="D13" t="s">
        <v>49</v>
      </c>
      <c r="E13">
        <v>2485</v>
      </c>
      <c r="F13">
        <v>2</v>
      </c>
      <c r="G13">
        <f t="shared" si="0"/>
        <v>4970</v>
      </c>
    </row>
    <row r="14" spans="1:7" ht="15.75" customHeight="1" x14ac:dyDescent="0.3">
      <c r="A14" t="s">
        <v>80</v>
      </c>
      <c r="B14" t="s">
        <v>78</v>
      </c>
      <c r="C14" t="s">
        <v>81</v>
      </c>
      <c r="D14" t="s">
        <v>49</v>
      </c>
      <c r="E14">
        <v>3615</v>
      </c>
      <c r="F14">
        <v>2</v>
      </c>
      <c r="G14">
        <f t="shared" si="0"/>
        <v>7230</v>
      </c>
    </row>
    <row r="15" spans="1:7" ht="15.75" customHeight="1" x14ac:dyDescent="0.3">
      <c r="A15" t="s">
        <v>82</v>
      </c>
      <c r="B15" t="s">
        <v>83</v>
      </c>
      <c r="C15" t="s">
        <v>84</v>
      </c>
      <c r="D15" t="s">
        <v>49</v>
      </c>
      <c r="E15">
        <v>9751</v>
      </c>
      <c r="F15">
        <v>2</v>
      </c>
      <c r="G15">
        <f t="shared" si="0"/>
        <v>19502</v>
      </c>
    </row>
    <row r="16" spans="1:7" ht="15.75" customHeight="1" x14ac:dyDescent="0.3">
      <c r="A16" t="s">
        <v>85</v>
      </c>
      <c r="B16" t="s">
        <v>86</v>
      </c>
      <c r="C16" t="s">
        <v>87</v>
      </c>
      <c r="D16" t="s">
        <v>49</v>
      </c>
      <c r="E16">
        <v>3200</v>
      </c>
      <c r="F16">
        <v>2</v>
      </c>
      <c r="G16">
        <f t="shared" si="0"/>
        <v>6400</v>
      </c>
    </row>
    <row r="17" spans="1:7" ht="15.75" customHeight="1" x14ac:dyDescent="0.3">
      <c r="A17" t="s">
        <v>88</v>
      </c>
      <c r="B17" t="s">
        <v>89</v>
      </c>
      <c r="C17" t="s">
        <v>90</v>
      </c>
      <c r="D17" t="s">
        <v>49</v>
      </c>
      <c r="E17">
        <v>3950</v>
      </c>
      <c r="F17">
        <v>2</v>
      </c>
      <c r="G17">
        <f t="shared" si="0"/>
        <v>7900</v>
      </c>
    </row>
    <row r="18" spans="1:7" ht="15.75" customHeight="1" x14ac:dyDescent="0.3">
      <c r="A18" t="s">
        <v>91</v>
      </c>
      <c r="B18" t="s">
        <v>92</v>
      </c>
      <c r="C18" t="s">
        <v>93</v>
      </c>
      <c r="D18" t="s">
        <v>94</v>
      </c>
      <c r="E18">
        <v>1500</v>
      </c>
      <c r="F18">
        <v>1</v>
      </c>
      <c r="G18">
        <f t="shared" si="0"/>
        <v>1500</v>
      </c>
    </row>
    <row r="19" spans="1:7" ht="15.75" customHeight="1" x14ac:dyDescent="0.3">
      <c r="A19" t="s">
        <v>95</v>
      </c>
      <c r="B19" t="s">
        <v>96</v>
      </c>
      <c r="C19" t="s">
        <v>97</v>
      </c>
      <c r="D19" t="s">
        <v>98</v>
      </c>
      <c r="E19">
        <v>7500</v>
      </c>
      <c r="F19">
        <v>1</v>
      </c>
      <c r="G19">
        <f t="shared" si="0"/>
        <v>7500</v>
      </c>
    </row>
    <row r="20" spans="1:7" ht="15.75" customHeight="1" x14ac:dyDescent="0.3">
      <c r="A20" t="s">
        <v>99</v>
      </c>
      <c r="B20" t="s">
        <v>32</v>
      </c>
      <c r="C20" t="s">
        <v>94</v>
      </c>
      <c r="D20" t="s">
        <v>94</v>
      </c>
      <c r="E20">
        <v>2500</v>
      </c>
      <c r="F20">
        <v>1</v>
      </c>
      <c r="G20">
        <f t="shared" si="0"/>
        <v>2500</v>
      </c>
    </row>
    <row r="21" spans="1:7" ht="15.75" customHeight="1" x14ac:dyDescent="0.3">
      <c r="A21" t="s">
        <v>100</v>
      </c>
      <c r="B21" t="s">
        <v>101</v>
      </c>
      <c r="C21" t="s">
        <v>94</v>
      </c>
      <c r="D21" t="s">
        <v>94</v>
      </c>
      <c r="E21">
        <v>10500</v>
      </c>
      <c r="F21">
        <v>1</v>
      </c>
      <c r="G21">
        <f t="shared" si="0"/>
        <v>10500</v>
      </c>
    </row>
    <row r="22" spans="1:7" ht="15.75" customHeight="1" x14ac:dyDescent="0.3">
      <c r="A22" t="s">
        <v>102</v>
      </c>
      <c r="B22" t="s">
        <v>103</v>
      </c>
      <c r="C22" t="s">
        <v>94</v>
      </c>
      <c r="D22" t="s">
        <v>94</v>
      </c>
      <c r="E22">
        <v>2500</v>
      </c>
      <c r="F22">
        <v>1</v>
      </c>
      <c r="G22">
        <f t="shared" si="0"/>
        <v>2500</v>
      </c>
    </row>
    <row r="23" spans="1:7" ht="15.75" customHeight="1" x14ac:dyDescent="0.3">
      <c r="A23" t="s">
        <v>104</v>
      </c>
      <c r="B23" t="s">
        <v>33</v>
      </c>
      <c r="C23" t="s">
        <v>94</v>
      </c>
      <c r="D23" t="s">
        <v>94</v>
      </c>
      <c r="E23">
        <v>1000</v>
      </c>
      <c r="F23">
        <v>1</v>
      </c>
      <c r="G23">
        <f t="shared" si="0"/>
        <v>1000</v>
      </c>
    </row>
    <row r="24" spans="1:7" ht="15.75" customHeight="1" x14ac:dyDescent="0.3">
      <c r="A24" t="s">
        <v>105</v>
      </c>
      <c r="B24" t="s">
        <v>106</v>
      </c>
      <c r="C24" t="s">
        <v>94</v>
      </c>
      <c r="D24" t="s">
        <v>94</v>
      </c>
      <c r="E24">
        <v>18500</v>
      </c>
      <c r="F24">
        <v>1</v>
      </c>
      <c r="G24">
        <f t="shared" si="0"/>
        <v>18500</v>
      </c>
    </row>
    <row r="25" spans="1:7" ht="15.75" customHeight="1" x14ac:dyDescent="0.3">
      <c r="A25" t="s">
        <v>107</v>
      </c>
      <c r="B25" t="s">
        <v>108</v>
      </c>
      <c r="C25" t="s">
        <v>94</v>
      </c>
      <c r="D25" t="s">
        <v>94</v>
      </c>
      <c r="E25">
        <v>8500</v>
      </c>
      <c r="F25">
        <v>1</v>
      </c>
      <c r="G25">
        <f t="shared" si="0"/>
        <v>8500</v>
      </c>
    </row>
    <row r="26" spans="1:7" ht="15.75" customHeight="1" x14ac:dyDescent="0.3">
      <c r="A26" t="s">
        <v>109</v>
      </c>
      <c r="B26" t="s">
        <v>110</v>
      </c>
      <c r="C26" t="s">
        <v>111</v>
      </c>
      <c r="D26" t="s">
        <v>98</v>
      </c>
      <c r="E26">
        <v>0</v>
      </c>
      <c r="F26">
        <v>1</v>
      </c>
      <c r="G26">
        <f t="shared" si="0"/>
        <v>0</v>
      </c>
    </row>
    <row r="27" spans="1:7" ht="15.75" customHeight="1" x14ac:dyDescent="0.3">
      <c r="A27" t="s">
        <v>112</v>
      </c>
      <c r="B27" t="s">
        <v>113</v>
      </c>
      <c r="C27" t="s">
        <v>94</v>
      </c>
      <c r="D27" t="s">
        <v>98</v>
      </c>
      <c r="E27">
        <v>2500</v>
      </c>
      <c r="F27">
        <v>1</v>
      </c>
      <c r="G27">
        <f t="shared" si="0"/>
        <v>2500</v>
      </c>
    </row>
    <row r="28" spans="1:7" ht="15.75" customHeight="1" x14ac:dyDescent="0.3">
      <c r="B28" t="s">
        <v>130</v>
      </c>
    </row>
    <row r="29" spans="1:7" x14ac:dyDescent="0.3">
      <c r="B29" t="s">
        <v>131</v>
      </c>
    </row>
    <row r="30" spans="1:7" x14ac:dyDescent="0.3">
      <c r="B30" t="s">
        <v>132</v>
      </c>
    </row>
  </sheetData>
  <pageMargins left="0.7" right="0.7" top="0.75" bottom="0.75" header="0.3" footer="0.3"/>
  <ignoredErrors>
    <ignoredError sqref="A1:G27 A28 C28:G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17"/>
  <sheetViews>
    <sheetView workbookViewId="0">
      <selection activeCell="B26" sqref="B26"/>
    </sheetView>
  </sheetViews>
  <sheetFormatPr defaultRowHeight="15.75" x14ac:dyDescent="0.3"/>
  <cols>
    <col min="2" max="2" width="18" customWidth="1"/>
    <col min="3" max="3" width="8.6640625" customWidth="1"/>
    <col min="4" max="4" width="13.88671875" customWidth="1"/>
    <col min="5" max="5" width="16.6640625" customWidth="1"/>
    <col min="6" max="6" width="14.21875" customWidth="1"/>
    <col min="7" max="7" width="12.21875" customWidth="1"/>
    <col min="8" max="8" width="12.33203125" customWidth="1"/>
    <col min="9" max="9" width="13.109375" customWidth="1"/>
    <col min="10" max="10" width="12.77734375" customWidth="1"/>
    <col min="11" max="11" width="12.33203125" customWidth="1"/>
    <col min="12" max="12" width="13.33203125" customWidth="1"/>
    <col min="13" max="13" width="16.109375" customWidth="1"/>
    <col min="14" max="14" width="13.88671875" customWidth="1"/>
  </cols>
  <sheetData>
    <row r="1" spans="1:14" ht="15.75" customHeight="1" x14ac:dyDescent="0.3">
      <c r="A1" t="s">
        <v>0</v>
      </c>
      <c r="B1" t="s">
        <v>1</v>
      </c>
      <c r="C1" t="s">
        <v>114</v>
      </c>
      <c r="D1" t="s">
        <v>115</v>
      </c>
      <c r="E1" t="s">
        <v>4</v>
      </c>
      <c r="F1" t="s">
        <v>13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116</v>
      </c>
      <c r="M1" t="s">
        <v>13</v>
      </c>
      <c r="N1" t="s">
        <v>14</v>
      </c>
    </row>
    <row r="2" spans="1:14" ht="15.75" customHeight="1" x14ac:dyDescent="0.3">
      <c r="A2">
        <v>1</v>
      </c>
      <c r="B2" t="s">
        <v>117</v>
      </c>
      <c r="C2">
        <v>880</v>
      </c>
      <c r="D2">
        <v>630</v>
      </c>
      <c r="E2">
        <v>100</v>
      </c>
      <c r="F2">
        <v>1</v>
      </c>
      <c r="G2">
        <f>C2*D2*E2*0.000007854*F2</f>
        <v>435.42575999999997</v>
      </c>
      <c r="H2">
        <v>95</v>
      </c>
      <c r="I2">
        <f t="shared" ref="I2:I7" si="0">G2*H2</f>
        <v>41365.447199999995</v>
      </c>
      <c r="J2">
        <f>I2*0.15</f>
        <v>6204.8170799999989</v>
      </c>
      <c r="K2">
        <f>J2*0.15</f>
        <v>930.72256199999981</v>
      </c>
      <c r="L2">
        <f t="shared" ref="L2:L13" si="1">G2*3</f>
        <v>1306.2772799999998</v>
      </c>
      <c r="M2">
        <v>1</v>
      </c>
      <c r="N2">
        <f t="shared" ref="N2:N16" si="2">(I2+J2+K2+L2)*M2</f>
        <v>49807.264122</v>
      </c>
    </row>
    <row r="3" spans="1:14" ht="15.75" customHeight="1" x14ac:dyDescent="0.3">
      <c r="A3">
        <v>2</v>
      </c>
      <c r="B3" t="s">
        <v>118</v>
      </c>
      <c r="C3">
        <v>700</v>
      </c>
      <c r="D3">
        <v>100</v>
      </c>
      <c r="E3">
        <v>30</v>
      </c>
      <c r="F3">
        <v>1</v>
      </c>
      <c r="G3">
        <f>C3*D3*E3*0.000007854*F3</f>
        <v>16.493399999999998</v>
      </c>
      <c r="H3">
        <v>80</v>
      </c>
      <c r="I3">
        <f t="shared" si="0"/>
        <v>1319.4719999999998</v>
      </c>
      <c r="J3">
        <f>I3*0.25</f>
        <v>329.86799999999994</v>
      </c>
      <c r="K3">
        <f>J3*0.2</f>
        <v>65.97359999999999</v>
      </c>
      <c r="L3">
        <f t="shared" si="1"/>
        <v>49.480199999999996</v>
      </c>
      <c r="M3">
        <v>1</v>
      </c>
      <c r="N3">
        <f t="shared" si="2"/>
        <v>1764.7937999999997</v>
      </c>
    </row>
    <row r="4" spans="1:14" ht="15.75" customHeight="1" x14ac:dyDescent="0.3">
      <c r="A4">
        <v>3</v>
      </c>
      <c r="B4" t="s">
        <v>119</v>
      </c>
      <c r="C4">
        <v>880</v>
      </c>
      <c r="D4">
        <v>640</v>
      </c>
      <c r="E4">
        <v>100</v>
      </c>
      <c r="F4">
        <v>1</v>
      </c>
      <c r="G4">
        <f>C4*D4*E4*0.000007854</f>
        <v>442.33727999999996</v>
      </c>
      <c r="H4">
        <v>95</v>
      </c>
      <c r="I4">
        <f t="shared" si="0"/>
        <v>42022.041599999997</v>
      </c>
      <c r="J4">
        <f>I4*0.25</f>
        <v>10505.510399999999</v>
      </c>
      <c r="K4">
        <f>J4*0.15</f>
        <v>1575.8265599999997</v>
      </c>
      <c r="L4">
        <f t="shared" si="1"/>
        <v>1327.0118399999999</v>
      </c>
      <c r="M4">
        <v>1</v>
      </c>
      <c r="N4">
        <f t="shared" si="2"/>
        <v>55430.390399999997</v>
      </c>
    </row>
    <row r="5" spans="1:14" ht="15.75" customHeight="1" x14ac:dyDescent="0.3">
      <c r="A5">
        <v>4</v>
      </c>
      <c r="B5" t="s">
        <v>120</v>
      </c>
      <c r="C5">
        <v>880</v>
      </c>
      <c r="D5">
        <v>630</v>
      </c>
      <c r="E5">
        <v>110</v>
      </c>
      <c r="F5">
        <v>1</v>
      </c>
      <c r="G5">
        <f>C5*D5*E5*0.000007854</f>
        <v>478.96833599999997</v>
      </c>
      <c r="H5">
        <v>95</v>
      </c>
      <c r="I5">
        <f t="shared" si="0"/>
        <v>45501.991919999993</v>
      </c>
      <c r="J5">
        <f>I5*0.25</f>
        <v>11375.497979999998</v>
      </c>
      <c r="K5">
        <f>J5*0.15</f>
        <v>1706.3246969999998</v>
      </c>
      <c r="L5">
        <f t="shared" si="1"/>
        <v>1436.905008</v>
      </c>
      <c r="M5">
        <v>1</v>
      </c>
      <c r="N5">
        <f t="shared" si="2"/>
        <v>60020.719604999991</v>
      </c>
    </row>
    <row r="6" spans="1:14" ht="15.75" customHeight="1" x14ac:dyDescent="0.3">
      <c r="A6">
        <v>5</v>
      </c>
      <c r="B6" t="s">
        <v>118</v>
      </c>
      <c r="C6">
        <v>1000</v>
      </c>
      <c r="D6">
        <v>100</v>
      </c>
      <c r="E6">
        <v>20</v>
      </c>
      <c r="F6">
        <v>1</v>
      </c>
      <c r="G6">
        <f>C6*D6*E6*0.000007854*F6</f>
        <v>15.708</v>
      </c>
      <c r="H6">
        <v>80</v>
      </c>
      <c r="I6">
        <f t="shared" si="0"/>
        <v>1256.6400000000001</v>
      </c>
      <c r="J6">
        <f>I6*0.25</f>
        <v>314.16000000000003</v>
      </c>
      <c r="K6">
        <f>J6*0.2</f>
        <v>62.832000000000008</v>
      </c>
      <c r="L6">
        <f t="shared" si="1"/>
        <v>47.124000000000002</v>
      </c>
      <c r="M6">
        <v>1</v>
      </c>
      <c r="N6">
        <f t="shared" si="2"/>
        <v>1680.7560000000003</v>
      </c>
    </row>
    <row r="7" spans="1:14" ht="15.75" customHeight="1" x14ac:dyDescent="0.3">
      <c r="A7">
        <v>6</v>
      </c>
      <c r="B7" t="s">
        <v>121</v>
      </c>
      <c r="C7">
        <v>510</v>
      </c>
      <c r="D7">
        <v>510</v>
      </c>
      <c r="E7">
        <v>40</v>
      </c>
      <c r="F7">
        <v>2</v>
      </c>
      <c r="G7">
        <f>C7*D7*E7*0.000007854*F7</f>
        <v>163.42603199999999</v>
      </c>
      <c r="H7">
        <v>80</v>
      </c>
      <c r="I7">
        <f t="shared" si="0"/>
        <v>13074.082559999999</v>
      </c>
      <c r="J7">
        <f>I7*0.25</f>
        <v>3268.5206399999997</v>
      </c>
      <c r="K7">
        <f>J7*0.2</f>
        <v>653.70412799999997</v>
      </c>
      <c r="L7">
        <f t="shared" si="1"/>
        <v>490.27809600000001</v>
      </c>
      <c r="M7">
        <v>1</v>
      </c>
      <c r="N7">
        <f t="shared" si="2"/>
        <v>17486.585423999997</v>
      </c>
    </row>
    <row r="8" spans="1:14" ht="15.75" customHeight="1" x14ac:dyDescent="0.3">
      <c r="A8">
        <v>7</v>
      </c>
      <c r="B8" t="s">
        <v>122</v>
      </c>
      <c r="C8">
        <v>10</v>
      </c>
      <c r="E8">
        <v>200</v>
      </c>
      <c r="F8">
        <v>6</v>
      </c>
      <c r="G8">
        <f>C8*D8*E8*0.000007854*F8</f>
        <v>0</v>
      </c>
      <c r="H8">
        <v>1500</v>
      </c>
      <c r="I8">
        <f>F8*H8</f>
        <v>9000</v>
      </c>
      <c r="J8">
        <f>I8*0.5</f>
        <v>4500</v>
      </c>
      <c r="K8">
        <f>J8*0.2</f>
        <v>900</v>
      </c>
      <c r="L8">
        <f t="shared" si="1"/>
        <v>0</v>
      </c>
      <c r="M8">
        <v>1</v>
      </c>
      <c r="N8">
        <f t="shared" si="2"/>
        <v>14400</v>
      </c>
    </row>
    <row r="9" spans="1:14" ht="15.75" customHeight="1" x14ac:dyDescent="0.3">
      <c r="A9">
        <v>8</v>
      </c>
      <c r="B9" t="s">
        <v>123</v>
      </c>
      <c r="C9">
        <v>10</v>
      </c>
      <c r="E9">
        <v>200</v>
      </c>
      <c r="F9">
        <v>2</v>
      </c>
      <c r="G9">
        <f>C9*D9*E9*0.000007854*F9</f>
        <v>0</v>
      </c>
      <c r="H9">
        <v>1250</v>
      </c>
      <c r="I9">
        <f>F9*H9</f>
        <v>2500</v>
      </c>
      <c r="J9">
        <f>I9*0.5</f>
        <v>1250</v>
      </c>
      <c r="K9">
        <f>J9*0.2</f>
        <v>250</v>
      </c>
      <c r="L9">
        <f t="shared" si="1"/>
        <v>0</v>
      </c>
      <c r="M9">
        <v>1</v>
      </c>
      <c r="N9">
        <f t="shared" si="2"/>
        <v>4000</v>
      </c>
    </row>
    <row r="10" spans="1:14" ht="15.75" customHeight="1" x14ac:dyDescent="0.3">
      <c r="A10">
        <v>9</v>
      </c>
      <c r="B10" t="s">
        <v>124</v>
      </c>
      <c r="C10">
        <v>10</v>
      </c>
      <c r="E10">
        <v>200</v>
      </c>
      <c r="F10">
        <v>4</v>
      </c>
      <c r="G10">
        <f>C10*D10*E10*0.000007854*F10</f>
        <v>0</v>
      </c>
      <c r="H10">
        <v>1251</v>
      </c>
      <c r="I10">
        <f>F10*H10</f>
        <v>5004</v>
      </c>
      <c r="J10">
        <f>I10*0.5</f>
        <v>2502</v>
      </c>
      <c r="K10">
        <f>J10*0.2</f>
        <v>500.40000000000003</v>
      </c>
      <c r="L10">
        <f t="shared" si="1"/>
        <v>0</v>
      </c>
      <c r="M10">
        <v>1</v>
      </c>
      <c r="N10">
        <f t="shared" si="2"/>
        <v>8006.4</v>
      </c>
    </row>
    <row r="11" spans="1:14" ht="15.75" customHeight="1" x14ac:dyDescent="0.3">
      <c r="A11">
        <v>10</v>
      </c>
      <c r="B11" t="s">
        <v>125</v>
      </c>
      <c r="C11">
        <v>70</v>
      </c>
      <c r="E11">
        <v>975</v>
      </c>
      <c r="F11">
        <v>4</v>
      </c>
      <c r="G11">
        <f>C11^2*0.7854*E11*F11*0.000007854</f>
        <v>117.88063887599999</v>
      </c>
      <c r="H11">
        <v>6500</v>
      </c>
      <c r="I11">
        <f>E11*H11*0.001*F11</f>
        <v>25350</v>
      </c>
      <c r="J11">
        <f>I11*0.15</f>
        <v>3802.5</v>
      </c>
      <c r="K11">
        <f>J11*0.25</f>
        <v>950.625</v>
      </c>
      <c r="L11">
        <f t="shared" si="1"/>
        <v>353.64191662799999</v>
      </c>
      <c r="M11">
        <v>1</v>
      </c>
      <c r="N11">
        <f t="shared" si="2"/>
        <v>30456.766916627999</v>
      </c>
    </row>
    <row r="12" spans="1:14" ht="15.75" customHeight="1" x14ac:dyDescent="0.3">
      <c r="A12">
        <v>11</v>
      </c>
      <c r="B12" t="s">
        <v>38</v>
      </c>
      <c r="C12">
        <v>130</v>
      </c>
      <c r="E12">
        <v>40</v>
      </c>
      <c r="F12">
        <v>16</v>
      </c>
      <c r="G12">
        <f>C12^2*0.7854*E12*F12*0.000007854</f>
        <v>66.718837785600002</v>
      </c>
      <c r="H12">
        <v>80</v>
      </c>
      <c r="I12">
        <f>G12*H12</f>
        <v>5337.5070228479999</v>
      </c>
      <c r="J12">
        <f>I12*1</f>
        <v>5337.5070228479999</v>
      </c>
      <c r="K12">
        <f>J12*0.25</f>
        <v>1334.376755712</v>
      </c>
      <c r="L12">
        <f t="shared" si="1"/>
        <v>200.15651335680002</v>
      </c>
      <c r="M12">
        <v>1</v>
      </c>
      <c r="N12">
        <f t="shared" si="2"/>
        <v>12209.547314764801</v>
      </c>
    </row>
    <row r="13" spans="1:14" ht="15.75" customHeight="1" x14ac:dyDescent="0.3">
      <c r="A13">
        <v>12</v>
      </c>
      <c r="B13" t="s">
        <v>126</v>
      </c>
      <c r="C13">
        <v>120</v>
      </c>
      <c r="D13">
        <v>80</v>
      </c>
      <c r="E13">
        <v>30</v>
      </c>
      <c r="F13">
        <v>8</v>
      </c>
      <c r="G13">
        <f>C13*D13*E13*F13*0.000007854</f>
        <v>18.095616</v>
      </c>
      <c r="H13">
        <v>80</v>
      </c>
      <c r="I13">
        <f>G13*H13</f>
        <v>1447.6492800000001</v>
      </c>
      <c r="J13">
        <f>I13*0.6</f>
        <v>868.58956799999999</v>
      </c>
      <c r="K13">
        <f>J13*0.2</f>
        <v>173.7179136</v>
      </c>
      <c r="L13">
        <f t="shared" si="1"/>
        <v>54.286847999999999</v>
      </c>
      <c r="M13">
        <v>1</v>
      </c>
      <c r="N13">
        <f t="shared" si="2"/>
        <v>2544.2436096000001</v>
      </c>
    </row>
    <row r="14" spans="1:14" ht="15.75" customHeight="1" x14ac:dyDescent="0.3">
      <c r="A14">
        <v>13</v>
      </c>
      <c r="B14" t="s">
        <v>127</v>
      </c>
      <c r="C14">
        <v>50</v>
      </c>
      <c r="E14">
        <f>3.153*C14</f>
        <v>157.65</v>
      </c>
      <c r="F14">
        <v>12</v>
      </c>
      <c r="H14">
        <v>1500</v>
      </c>
      <c r="I14">
        <f>H14*F14*E14/1000</f>
        <v>2837.7</v>
      </c>
      <c r="M14">
        <v>1</v>
      </c>
      <c r="N14">
        <f t="shared" si="2"/>
        <v>2837.7</v>
      </c>
    </row>
    <row r="15" spans="1:14" ht="15.75" customHeight="1" x14ac:dyDescent="0.3">
      <c r="A15">
        <v>14</v>
      </c>
      <c r="B15" t="s">
        <v>128</v>
      </c>
      <c r="C15">
        <v>450</v>
      </c>
      <c r="D15">
        <v>200</v>
      </c>
      <c r="E15">
        <v>10</v>
      </c>
      <c r="F15">
        <v>6</v>
      </c>
      <c r="G15">
        <f>C15*2*D15*E15*F15*0.000007854</f>
        <v>84.8232</v>
      </c>
      <c r="H15">
        <v>70</v>
      </c>
      <c r="I15">
        <f>G15*H15</f>
        <v>5937.6239999999998</v>
      </c>
      <c r="J15">
        <v>0</v>
      </c>
      <c r="K15">
        <f>I15*0.1</f>
        <v>593.76239999999996</v>
      </c>
      <c r="L15">
        <f>G15*3</f>
        <v>254.46960000000001</v>
      </c>
      <c r="M15">
        <v>1</v>
      </c>
      <c r="N15">
        <f t="shared" si="2"/>
        <v>6785.8559999999998</v>
      </c>
    </row>
    <row r="16" spans="1:14" ht="15.75" customHeight="1" x14ac:dyDescent="0.3">
      <c r="A16">
        <v>15</v>
      </c>
      <c r="B16" t="s">
        <v>129</v>
      </c>
      <c r="C16">
        <v>70</v>
      </c>
      <c r="D16">
        <v>10</v>
      </c>
      <c r="E16">
        <v>750</v>
      </c>
      <c r="F16">
        <v>6</v>
      </c>
      <c r="G16">
        <f>C16*2*D16*E16*F16*0.000007854</f>
        <v>49.480199999999996</v>
      </c>
      <c r="H16">
        <v>70</v>
      </c>
      <c r="I16">
        <f>G16*H16</f>
        <v>3463.6139999999996</v>
      </c>
      <c r="J16">
        <v>0</v>
      </c>
      <c r="K16">
        <f>I16*0.1</f>
        <v>346.3614</v>
      </c>
      <c r="L16">
        <f>G16*3</f>
        <v>148.44059999999999</v>
      </c>
      <c r="M16">
        <v>1</v>
      </c>
      <c r="N16">
        <f t="shared" si="2"/>
        <v>3958.4159999999993</v>
      </c>
    </row>
    <row r="17" ht="15.75" customHeight="1" x14ac:dyDescent="0.3"/>
  </sheetData>
  <pageMargins left="0.7" right="0.7" top="0.75" bottom="0.75" header="0.3" footer="0.3"/>
  <ignoredErrors>
    <ignoredError sqref="A2:N17 B1:N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Cylinder</vt:lpstr>
      <vt:lpstr>Power-Pack</vt:lpstr>
      <vt:lpstr>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Hundre</dc:creator>
  <cp:lastModifiedBy>Omkar Hundre</cp:lastModifiedBy>
  <dcterms:created xsi:type="dcterms:W3CDTF">2015-06-05T18:17:20Z</dcterms:created>
  <dcterms:modified xsi:type="dcterms:W3CDTF">2025-03-13T14:45:58Z</dcterms:modified>
</cp:coreProperties>
</file>