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DATA ENGINEERING\Excel\"/>
    </mc:Choice>
  </mc:AlternateContent>
  <xr:revisionPtr revIDLastSave="0" documentId="13_ncr:1_{EC124AF4-FBB8-42E3-AC26-1FC0D27CD069}" xr6:coauthVersionLast="36" xr6:coauthVersionMax="47" xr10:uidLastSave="{00000000-0000-0000-0000-000000000000}"/>
  <bookViews>
    <workbookView xWindow="0" yWindow="0" windowWidth="19200" windowHeight="6825" firstSheet="34" activeTab="38" xr2:uid="{559762C4-EAE6-4F43-B892-94A60CC1A342}"/>
  </bookViews>
  <sheets>
    <sheet name="1_Basic" sheetId="3" r:id="rId1"/>
    <sheet name="2_Tabs and Groups" sheetId="4" r:id="rId2"/>
    <sheet name="3_Editing Data" sheetId="5" r:id="rId3"/>
    <sheet name="Copy &amp; Filling" sheetId="15" r:id="rId4"/>
    <sheet name="4 _Working with Worksheet" sheetId="22" r:id="rId5"/>
    <sheet name="5_Adjusting Worksheet" sheetId="21" r:id="rId6"/>
    <sheet name="6_Formulae" sheetId="35" r:id="rId7"/>
    <sheet name="7_Formatting" sheetId="6" r:id="rId8"/>
    <sheet name="8_ Name Range" sheetId="33" r:id="rId9"/>
    <sheet name="9_Name range with Formula" sheetId="34" r:id="rId10"/>
    <sheet name="10_Statistical Functions" sheetId="41" r:id="rId11"/>
    <sheet name="11_Characteristics of Cell" sheetId="7" r:id="rId12"/>
    <sheet name="12_Relative Reference" sheetId="8" r:id="rId13"/>
    <sheet name="13_Absolute Refrence" sheetId="9" r:id="rId14"/>
    <sheet name="14_Mixed Referenced" sheetId="11" r:id="rId15"/>
    <sheet name="15_Speak Cells" sheetId="12" r:id="rId16"/>
    <sheet name="16_Text to Columns" sheetId="13" r:id="rId17"/>
    <sheet name="17_Comments" sheetId="14" r:id="rId18"/>
    <sheet name="18_Filling Series" sheetId="16" r:id="rId19"/>
    <sheet name="19_Advance Fill" sheetId="19" r:id="rId20"/>
    <sheet name="20_Flash Fill" sheetId="17" r:id="rId21"/>
    <sheet name="21_Viewing Worksheet" sheetId="18" r:id="rId22"/>
    <sheet name="22_Custom Views" sheetId="20" r:id="rId23"/>
    <sheet name="23_Compare two  sheets " sheetId="24" r:id="rId24"/>
    <sheet name="24_Logical Function" sheetId="25" r:id="rId25"/>
    <sheet name="25_IF Function" sheetId="23" r:id="rId26"/>
    <sheet name="26_Nested if Function" sheetId="26" r:id="rId27"/>
    <sheet name="27_NOT" sheetId="28" r:id="rId28"/>
    <sheet name="28_AND" sheetId="27" r:id="rId29"/>
    <sheet name="29_Auditing Tools" sheetId="29" r:id="rId30"/>
    <sheet name="30_Text Functions" sheetId="30" r:id="rId31"/>
    <sheet name="31_Date Function 1" sheetId="43" r:id="rId32"/>
    <sheet name="32_Date Function 2" sheetId="44" r:id="rId33"/>
    <sheet name="33_Date Function 3" sheetId="45" r:id="rId34"/>
    <sheet name="Count Functions" sheetId="36" r:id="rId35"/>
    <sheet name="Count" sheetId="37" r:id="rId36"/>
    <sheet name="Counta" sheetId="38" r:id="rId37"/>
    <sheet name="Count Blank" sheetId="39" r:id="rId38"/>
    <sheet name="Countif" sheetId="40" r:id="rId39"/>
  </sheets>
  <externalReferences>
    <externalReference r:id="rId40"/>
  </externalReferences>
  <definedNames>
    <definedName name="Dept">'8_ Name Range'!$H$2:$H$6</definedName>
    <definedName name="Designation">'8_ Name Range'!$F$2:$F$6</definedName>
    <definedName name="DSP">'[1]Name Range Function'!$E$5:$E$11</definedName>
    <definedName name="Name">'8_ Name Range'!$E$2:$E$6</definedName>
    <definedName name="Numbers">'9_Name range with Formula'!$F$4:$F$10</definedName>
    <definedName name="Omkar2">'8_ Name Range'!$E$2:$E$6</definedName>
    <definedName name="OSP">'[1]Name Range Function'!$F$5:$F$11</definedName>
    <definedName name="Salary">'8_ Name Range'!$G$2:$G$6</definedName>
    <definedName name="Text">'9_Name range with Formula'!$E$4:$E$10</definedName>
    <definedName name="Z_878A3593_3215_4621_83B9_4BC23B0296F0_.wvu.Cols" localSheetId="22" hidden="1">'22_Custom Views'!$A:$A</definedName>
    <definedName name="Z_E0CE8D3F_0C99_43EE_A381_8F1B9FE61CAD_.wvu.Cols" localSheetId="22" hidden="1">'22_Custom Views'!$G:$G</definedName>
  </definedNames>
  <calcPr calcId="191029"/>
  <customWorkbookViews>
    <customWorkbookView name="Manager" guid="{878A3593-3215-4621-83B9-4BC23B0296F0}" maximized="1" xWindow="-9" yWindow="-9" windowWidth="1938" windowHeight="1038" activeSheetId="20" showComments="commIndAndComment"/>
    <customWorkbookView name="Client" guid="{E0CE8D3F-0C99-43EE-A381-8F1B9FE61CAD}" maximized="1" xWindow="-9" yWindow="-9" windowWidth="1938" windowHeight="1038" activeSheetId="20" showComments="commIndAndComment"/>
    <customWorkbookView name="Myself" guid="{BB8F8BB8-BE80-40B1-B14B-772F070AC1BE}" maximized="1" xWindow="-9" yWindow="-9" windowWidth="1938" windowHeight="1038" activeSheetId="20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0" l="1"/>
  <c r="C9" i="37"/>
  <c r="C16" i="44"/>
  <c r="C15" i="44"/>
  <c r="C14" i="44"/>
  <c r="C8" i="45"/>
  <c r="C18" i="45" s="1"/>
  <c r="C28" i="44"/>
  <c r="C27" i="44"/>
  <c r="C26" i="44"/>
  <c r="C25" i="44"/>
  <c r="C24" i="44"/>
  <c r="D23" i="44"/>
  <c r="C23" i="44"/>
  <c r="C27" i="43"/>
  <c r="C28" i="43" s="1"/>
  <c r="C29" i="43" s="1"/>
  <c r="C22" i="43"/>
  <c r="C23" i="43" s="1"/>
  <c r="C24" i="43" s="1"/>
  <c r="C17" i="43"/>
  <c r="C18" i="43" s="1"/>
  <c r="C19" i="43" s="1"/>
  <c r="D13" i="43"/>
  <c r="D14" i="43" s="1"/>
  <c r="D12" i="43"/>
  <c r="D11" i="43"/>
  <c r="D10" i="43"/>
  <c r="D9" i="43"/>
  <c r="C12" i="45" l="1"/>
  <c r="C13" i="45"/>
  <c r="C11" i="45"/>
  <c r="C16" i="45"/>
  <c r="C17" i="45"/>
  <c r="K15" i="30" l="1"/>
  <c r="K16" i="30"/>
  <c r="H2" i="27"/>
  <c r="E6" i="9"/>
  <c r="E7" i="9"/>
  <c r="E8" i="9"/>
  <c r="E9" i="9"/>
  <c r="E10" i="9"/>
  <c r="E11" i="9"/>
  <c r="E12" i="9"/>
  <c r="E13" i="9"/>
  <c r="E5" i="9"/>
  <c r="D7" i="9"/>
  <c r="D6" i="9"/>
  <c r="D5" i="9"/>
  <c r="F4" i="8"/>
  <c r="F5" i="8"/>
  <c r="F6" i="8"/>
  <c r="F7" i="8"/>
  <c r="F8" i="8"/>
  <c r="F9" i="8"/>
  <c r="E6" i="8"/>
  <c r="E4" i="8"/>
  <c r="S4" i="41"/>
  <c r="C10" i="34"/>
  <c r="C8" i="34"/>
  <c r="C9" i="34"/>
  <c r="C11" i="34"/>
  <c r="C12" i="34"/>
  <c r="C5" i="34"/>
  <c r="C4" i="34"/>
  <c r="G6" i="6"/>
  <c r="F5" i="35" l="1"/>
  <c r="J18" i="5" l="1"/>
  <c r="J17" i="5"/>
  <c r="P22" i="4" l="1"/>
  <c r="O22" i="4"/>
  <c r="N22" i="4"/>
  <c r="M22" i="4"/>
  <c r="L22" i="4"/>
  <c r="K22" i="4"/>
  <c r="H16" i="4"/>
  <c r="H15" i="4"/>
  <c r="H14" i="4"/>
  <c r="H13" i="4"/>
  <c r="H12" i="4"/>
  <c r="H11" i="4"/>
  <c r="S10" i="41" l="1"/>
  <c r="S7" i="41"/>
  <c r="I9" i="41"/>
  <c r="I7" i="41"/>
  <c r="I5" i="41"/>
  <c r="I3" i="41"/>
  <c r="B2" i="39"/>
  <c r="A2" i="39"/>
  <c r="C8" i="39" s="1"/>
  <c r="A6" i="38"/>
  <c r="A2" i="38"/>
  <c r="C8" i="38" s="1"/>
  <c r="A6" i="37"/>
  <c r="A2" i="37"/>
  <c r="C8" i="37" s="1"/>
  <c r="E5" i="35"/>
  <c r="D5" i="35"/>
  <c r="C5" i="35"/>
  <c r="A1" i="35"/>
  <c r="E13" i="34"/>
  <c r="E2" i="34"/>
  <c r="C7" i="34"/>
  <c r="C6" i="34"/>
  <c r="K14" i="30"/>
  <c r="K13" i="30"/>
  <c r="K11" i="30"/>
  <c r="K10" i="30"/>
  <c r="K9" i="30"/>
  <c r="K8" i="30"/>
  <c r="G8" i="30"/>
  <c r="F8" i="30"/>
  <c r="E8" i="30"/>
  <c r="D8" i="30"/>
  <c r="C8" i="30"/>
  <c r="B21" i="29"/>
  <c r="D9" i="29"/>
  <c r="E9" i="29" s="1"/>
  <c r="D10" i="29"/>
  <c r="E10" i="29" s="1"/>
  <c r="D8" i="29"/>
  <c r="E8" i="29" s="1"/>
  <c r="D7" i="28"/>
  <c r="D6" i="28"/>
  <c r="G7" i="26"/>
  <c r="G8" i="26"/>
  <c r="G9" i="26"/>
  <c r="G10" i="26"/>
  <c r="G11" i="26"/>
  <c r="G12" i="26"/>
  <c r="G13" i="26"/>
  <c r="G6" i="26"/>
  <c r="C12" i="23"/>
  <c r="C11" i="23"/>
  <c r="C10" i="23"/>
  <c r="C9" i="23"/>
  <c r="C8" i="23"/>
  <c r="C7" i="23"/>
  <c r="C6" i="23"/>
  <c r="D11" i="25"/>
  <c r="D10" i="25"/>
  <c r="D9" i="25"/>
  <c r="D8" i="25"/>
  <c r="D7" i="25"/>
  <c r="D6" i="25"/>
  <c r="E6" i="11"/>
  <c r="I6" i="11"/>
  <c r="E8" i="11"/>
  <c r="E7" i="11"/>
  <c r="G6" i="11"/>
  <c r="H6" i="11"/>
  <c r="G7" i="11"/>
  <c r="H7" i="11"/>
  <c r="I7" i="11"/>
  <c r="G8" i="11"/>
  <c r="H8" i="11"/>
  <c r="I8" i="11"/>
  <c r="G9" i="11"/>
  <c r="H9" i="11"/>
  <c r="I9" i="11"/>
  <c r="G10" i="11"/>
  <c r="H10" i="11"/>
  <c r="I10" i="11"/>
  <c r="F6" i="11"/>
  <c r="F7" i="11"/>
  <c r="F8" i="11"/>
  <c r="F9" i="11"/>
  <c r="F10" i="11"/>
  <c r="E10" i="11"/>
  <c r="E9" i="11"/>
  <c r="D9" i="9"/>
  <c r="D8" i="9"/>
  <c r="D10" i="9"/>
  <c r="D11" i="9"/>
  <c r="D12" i="9"/>
  <c r="D13" i="9"/>
  <c r="E5" i="8"/>
  <c r="E7" i="8"/>
  <c r="E8" i="8"/>
  <c r="E9" i="8"/>
  <c r="E6" i="7"/>
  <c r="B6" i="7" a="1"/>
  <c r="B6" i="7" s="1"/>
  <c r="J12" i="5"/>
  <c r="J14" i="5" s="1"/>
  <c r="J16" i="5" s="1"/>
  <c r="J13" i="5"/>
  <c r="H8" i="29"/>
  <c r="J1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E9" authorId="0" shapeId="0" xr:uid="{DA268D43-E05E-4F2D-93B4-A6A3C77D3585}">
      <text>
        <r>
          <rPr>
            <b/>
            <sz val="9"/>
            <color indexed="81"/>
            <rFont val="Tahoma"/>
            <charset val="1"/>
          </rPr>
          <t>Vijay:</t>
        </r>
        <r>
          <rPr>
            <sz val="9"/>
            <color indexed="81"/>
            <rFont val="Tahoma"/>
            <charset val="1"/>
          </rPr>
          <t xml:space="preserve">
Hello Everybody
</t>
        </r>
      </text>
    </comment>
    <comment ref="E16" authorId="0" shapeId="0" xr:uid="{34F89E71-BD5B-4D3D-8A2D-5E6AB71EB579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tc={9A6DC789-C3D9-46E3-8D0A-EA3A06BB5AAF}</author>
    <author>tc={868D8B6F-A260-45DB-B753-C06745445942}</author>
  </authors>
  <commentList>
    <comment ref="E6" authorId="0" shapeId="0" xr:uid="{9A6DC789-C3D9-46E3-8D0A-EA3A06BB5AAF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Omkar Pomendkar
</t>
        </r>
      </text>
    </comment>
    <comment ref="E7" authorId="1" shapeId="0" xr:uid="{868D8B6F-A260-45DB-B753-C0674544594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Hello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<sst xmlns="http://schemas.openxmlformats.org/spreadsheetml/2006/main" count="1154" uniqueCount="645">
  <si>
    <t>Omkar is a good Boy</t>
  </si>
  <si>
    <t>The Excel Screen</t>
  </si>
  <si>
    <t>Rows ,Columns,Cells</t>
  </si>
  <si>
    <t>Scrollbar</t>
  </si>
  <si>
    <t>Tabs</t>
  </si>
  <si>
    <t>Ribbions</t>
  </si>
  <si>
    <t>Quick Access Toolbar</t>
  </si>
  <si>
    <t>Name box</t>
  </si>
  <si>
    <t>Formula Bar</t>
  </si>
  <si>
    <t>Zoom</t>
  </si>
  <si>
    <t>Sheets</t>
  </si>
  <si>
    <t>FileName</t>
  </si>
  <si>
    <t>Moving around Work Book</t>
  </si>
  <si>
    <t>Workbook Vs Worksheet</t>
  </si>
  <si>
    <t>Simple Data Entry</t>
  </si>
  <si>
    <t>Selecting Ranges</t>
  </si>
  <si>
    <t>Savings Workbook Formats</t>
  </si>
  <si>
    <t xml:space="preserve">Workbook can be Saved as a Macro Enabled </t>
  </si>
  <si>
    <t>Workbook is a collection of a Worksheet</t>
  </si>
  <si>
    <t>xsls</t>
  </si>
  <si>
    <t>xlsm</t>
  </si>
  <si>
    <t>Tabs and Groups</t>
  </si>
  <si>
    <t>Create Tab</t>
  </si>
  <si>
    <t>Rename Tab</t>
  </si>
  <si>
    <t>Delete Tab</t>
  </si>
  <si>
    <t>Add Groups</t>
  </si>
  <si>
    <t>Add Options in Groups</t>
  </si>
  <si>
    <t>Editing Data</t>
  </si>
  <si>
    <t>Overwriting / Editing / Cell Contents</t>
  </si>
  <si>
    <t>Editing Formulae / Functions</t>
  </si>
  <si>
    <t>Using Undo / Redo</t>
  </si>
  <si>
    <t>Find &amp; Replace</t>
  </si>
  <si>
    <t>Goto</t>
  </si>
  <si>
    <t>Tuesday</t>
  </si>
  <si>
    <t>Wednesday</t>
  </si>
  <si>
    <t>Thursday</t>
  </si>
  <si>
    <t>Friday</t>
  </si>
  <si>
    <t>Saturday</t>
  </si>
  <si>
    <t>Sunday</t>
  </si>
  <si>
    <t>Monday Happy</t>
  </si>
  <si>
    <t>Control + Z</t>
  </si>
  <si>
    <t>Control + Y</t>
  </si>
  <si>
    <t>to go to a Function</t>
  </si>
  <si>
    <t>Control + F</t>
  </si>
  <si>
    <t>Control + G</t>
  </si>
  <si>
    <t>Formatting in excel</t>
  </si>
  <si>
    <t>Font</t>
  </si>
  <si>
    <t>Alignment</t>
  </si>
  <si>
    <t>Number</t>
  </si>
  <si>
    <t>Bold</t>
  </si>
  <si>
    <t>Italic</t>
  </si>
  <si>
    <t>Double underline</t>
  </si>
  <si>
    <t>Background Colour</t>
  </si>
  <si>
    <t>Font Colour</t>
  </si>
  <si>
    <t>Font1</t>
  </si>
  <si>
    <t>Font 2</t>
  </si>
  <si>
    <t>Font 3</t>
  </si>
  <si>
    <t>Text</t>
  </si>
  <si>
    <t>Control + B</t>
  </si>
  <si>
    <t>Control + I</t>
  </si>
  <si>
    <t>Control + U</t>
  </si>
  <si>
    <t>Omkar</t>
  </si>
  <si>
    <t>Numbers</t>
  </si>
  <si>
    <t>Control + 1</t>
  </si>
  <si>
    <t>to format Cell</t>
  </si>
  <si>
    <t>Date</t>
  </si>
  <si>
    <t>List of what can go in a cell</t>
  </si>
  <si>
    <t>TEXT</t>
  </si>
  <si>
    <t>NUMBER</t>
  </si>
  <si>
    <t>omkar</t>
  </si>
  <si>
    <t>Error in Formula</t>
  </si>
  <si>
    <t>text</t>
  </si>
  <si>
    <t>t</t>
  </si>
  <si>
    <t>Relative Reference</t>
  </si>
  <si>
    <t>Month</t>
  </si>
  <si>
    <t>Total Revenue</t>
  </si>
  <si>
    <t>Total Expenses</t>
  </si>
  <si>
    <t>Net Income</t>
  </si>
  <si>
    <t>January</t>
  </si>
  <si>
    <t>February</t>
  </si>
  <si>
    <t>March</t>
  </si>
  <si>
    <t>April</t>
  </si>
  <si>
    <t>May</t>
  </si>
  <si>
    <t>June</t>
  </si>
  <si>
    <t>Shortcut Method for Relative Reference select all the Cells and press = (formula) and then press Control Enter</t>
  </si>
  <si>
    <t>Absolute Refrence</t>
  </si>
  <si>
    <t>Name</t>
  </si>
  <si>
    <t>Grade</t>
  </si>
  <si>
    <t>Percentage</t>
  </si>
  <si>
    <t>Max Score</t>
  </si>
  <si>
    <t>John</t>
  </si>
  <si>
    <t>Rita</t>
  </si>
  <si>
    <t>Neeta</t>
  </si>
  <si>
    <t>Joseph</t>
  </si>
  <si>
    <t>Robert</t>
  </si>
  <si>
    <t>Nick</t>
  </si>
  <si>
    <t>Reyan</t>
  </si>
  <si>
    <t>Harry</t>
  </si>
  <si>
    <t>Luke</t>
  </si>
  <si>
    <t xml:space="preserve">Sr No </t>
  </si>
  <si>
    <t xml:space="preserve">Control + ` </t>
  </si>
  <si>
    <t>To see the Formula</t>
  </si>
  <si>
    <t>USE</t>
  </si>
  <si>
    <t>F4 Command (Ones's)</t>
  </si>
  <si>
    <t>Multiplication Table</t>
  </si>
  <si>
    <t>Column Header</t>
  </si>
  <si>
    <t>Row Header</t>
  </si>
  <si>
    <t xml:space="preserve">Fixed the Key over here 100 ( Cell ) is locked </t>
  </si>
  <si>
    <t>Over here if Dollar ($) is in between then Row is Locked</t>
  </si>
  <si>
    <t>F4 Command (Two's)</t>
  </si>
  <si>
    <t>F4 Command (Three's)</t>
  </si>
  <si>
    <t>Over here Column and Row both are Locked</t>
  </si>
  <si>
    <t>Speak Cells</t>
  </si>
  <si>
    <t>Speak Cells by Row</t>
  </si>
  <si>
    <t>Speak Cells by Columns</t>
  </si>
  <si>
    <t>Speak Cells when Enter</t>
  </si>
  <si>
    <t>Stop Speaking Cells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</si>
  <si>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</si>
  <si>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</si>
  <si>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</si>
  <si>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</si>
  <si>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</si>
  <si>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</si>
  <si>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</si>
  <si>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</si>
  <si>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</si>
  <si>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</si>
  <si>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</si>
  <si>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</si>
  <si>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</si>
  <si>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</si>
  <si>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</si>
  <si>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</si>
  <si>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</si>
  <si>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</si>
  <si>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</si>
  <si>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</si>
  <si>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</si>
  <si>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Text to Columns</t>
  </si>
  <si>
    <t>Bradyn Kramer.</t>
  </si>
  <si>
    <t>Alvaro Mcgee.</t>
  </si>
  <si>
    <t>Lizeth Daniels.</t>
  </si>
  <si>
    <t>Allie Moore.</t>
  </si>
  <si>
    <t>Gordon Benton.</t>
  </si>
  <si>
    <t>Taniyah Combs.</t>
  </si>
  <si>
    <t>Irene Pitts.</t>
  </si>
  <si>
    <t>Dale Orozco</t>
  </si>
  <si>
    <t>Seprator is Space</t>
  </si>
  <si>
    <t>Seprator is &amp;</t>
  </si>
  <si>
    <t>Bradyn&amp;Kramer.</t>
  </si>
  <si>
    <t>Lizeth&amp;Daniels.</t>
  </si>
  <si>
    <t>Alvaro&amp;Mcgee.</t>
  </si>
  <si>
    <t>Allie&amp;Moore.</t>
  </si>
  <si>
    <t>Gordon&amp;Benton.</t>
  </si>
  <si>
    <t>Taniyah&amp;Combs.</t>
  </si>
  <si>
    <t>Irene&amp;Pitts.</t>
  </si>
  <si>
    <t>Dale&amp;Orozco</t>
  </si>
  <si>
    <t>Seprator is @</t>
  </si>
  <si>
    <t>Bradyn@Kramer.</t>
  </si>
  <si>
    <t>Alvaro@Mcgee.</t>
  </si>
  <si>
    <t>Lizeth@Daniels.</t>
  </si>
  <si>
    <t>Allie@Moore.</t>
  </si>
  <si>
    <t>Gordon@Benton.</t>
  </si>
  <si>
    <t>Taniyah@Combs.</t>
  </si>
  <si>
    <t>Irene@Pitts.</t>
  </si>
  <si>
    <t>Dale@Orozco</t>
  </si>
  <si>
    <t>Bradyn</t>
  </si>
  <si>
    <t>Kramer.</t>
  </si>
  <si>
    <t>Alvaro</t>
  </si>
  <si>
    <t>Mcgee.</t>
  </si>
  <si>
    <t>Lizeth</t>
  </si>
  <si>
    <t>Daniels.</t>
  </si>
  <si>
    <t>Allie</t>
  </si>
  <si>
    <t>Moore.</t>
  </si>
  <si>
    <t>Gordon</t>
  </si>
  <si>
    <t>Benton.</t>
  </si>
  <si>
    <t>Taniyah</t>
  </si>
  <si>
    <t>Combs.</t>
  </si>
  <si>
    <t>Irene</t>
  </si>
  <si>
    <t>Pitts.</t>
  </si>
  <si>
    <t>Dale</t>
  </si>
  <si>
    <t>Orozco</t>
  </si>
  <si>
    <t>Here we are Making use of Delimenator in Data Tab (Text to Columns)</t>
  </si>
  <si>
    <t>Br</t>
  </si>
  <si>
    <t>adyn</t>
  </si>
  <si>
    <t>@Kramer.</t>
  </si>
  <si>
    <t>Al</t>
  </si>
  <si>
    <t>varo</t>
  </si>
  <si>
    <t>@Mcgee.</t>
  </si>
  <si>
    <t>Li</t>
  </si>
  <si>
    <t>zeth</t>
  </si>
  <si>
    <t>@Daniels.</t>
  </si>
  <si>
    <t>lie@</t>
  </si>
  <si>
    <t>Go</t>
  </si>
  <si>
    <t>rdon</t>
  </si>
  <si>
    <t>@Benton.</t>
  </si>
  <si>
    <t>Ta</t>
  </si>
  <si>
    <t>niya</t>
  </si>
  <si>
    <t>h@Combs.</t>
  </si>
  <si>
    <t>Ir</t>
  </si>
  <si>
    <t>ene@</t>
  </si>
  <si>
    <t>Da</t>
  </si>
  <si>
    <t>le@O</t>
  </si>
  <si>
    <t>rozco</t>
  </si>
  <si>
    <t>Fixed Width</t>
  </si>
  <si>
    <t>Comments</t>
  </si>
  <si>
    <t>Insert Comments</t>
  </si>
  <si>
    <t>Delete Comments</t>
  </si>
  <si>
    <t>Edit Comments</t>
  </si>
  <si>
    <t>Show all Comments</t>
  </si>
  <si>
    <t>Go to Review Tab and click New Comment</t>
  </si>
  <si>
    <t>Shortcut Key Shift+ F2 for Review Tab</t>
  </si>
  <si>
    <t>Copy</t>
  </si>
  <si>
    <t>Paste</t>
  </si>
  <si>
    <t>Paste Special</t>
  </si>
  <si>
    <t>Copying Cells to One / Many Cells</t>
  </si>
  <si>
    <t>Copying to different Worksheets</t>
  </si>
  <si>
    <t>Using fill for Quick Copying</t>
  </si>
  <si>
    <t>Price</t>
  </si>
  <si>
    <t>USD</t>
  </si>
  <si>
    <t>Siddhanth</t>
  </si>
  <si>
    <t>Raja</t>
  </si>
  <si>
    <t>No 1</t>
  </si>
  <si>
    <t>No 2</t>
  </si>
  <si>
    <t>`</t>
  </si>
  <si>
    <t xml:space="preserve">Here Paste Special will work as Select the column </t>
  </si>
  <si>
    <t xml:space="preserve">Copying in Every Sheet  </t>
  </si>
  <si>
    <t>Mon</t>
  </si>
  <si>
    <t>Tue</t>
  </si>
  <si>
    <t>Wed</t>
  </si>
  <si>
    <t>Thu</t>
  </si>
  <si>
    <t>Fri</t>
  </si>
  <si>
    <t>Sat</t>
  </si>
  <si>
    <t>Sun</t>
  </si>
  <si>
    <t>Advance Fill</t>
  </si>
  <si>
    <t>Fill Drag Numbers</t>
  </si>
  <si>
    <t>Fill Drag Months</t>
  </si>
  <si>
    <t>Fill Drag days</t>
  </si>
  <si>
    <t>Fill Drag Custom List</t>
  </si>
  <si>
    <t>Fill Down right,left,up</t>
  </si>
  <si>
    <t>Jan</t>
  </si>
  <si>
    <t>Feb</t>
  </si>
  <si>
    <t>Mar</t>
  </si>
  <si>
    <t>Apr</t>
  </si>
  <si>
    <t>Jun</t>
  </si>
  <si>
    <t>Jul</t>
  </si>
  <si>
    <t>Monday</t>
  </si>
  <si>
    <t>India</t>
  </si>
  <si>
    <t>Creation of Custom List</t>
  </si>
  <si>
    <t>File &gt;Options &gt; Advance&gt; Edit Custom List</t>
  </si>
  <si>
    <t>Srilanka</t>
  </si>
  <si>
    <t>America</t>
  </si>
  <si>
    <t>Netherland</t>
  </si>
  <si>
    <t>England</t>
  </si>
  <si>
    <t>Control + D</t>
  </si>
  <si>
    <t>Control + R</t>
  </si>
  <si>
    <t>Down fill</t>
  </si>
  <si>
    <t>Right Fill</t>
  </si>
  <si>
    <t>Filling Series</t>
  </si>
  <si>
    <t>Filling  a Series with formatting</t>
  </si>
  <si>
    <t>Filling  a Series without formatting</t>
  </si>
  <si>
    <t>Filling a weekdays</t>
  </si>
  <si>
    <t>Fill Days</t>
  </si>
  <si>
    <t>Click the Dropdown below</t>
  </si>
  <si>
    <t>Flash Fill</t>
  </si>
  <si>
    <t>Product Code</t>
  </si>
  <si>
    <t>First 4 Digits</t>
  </si>
  <si>
    <t>1000-fdfdf-89fd-588d</t>
  </si>
  <si>
    <t>Select how much digit you want and then Click Control + E</t>
  </si>
  <si>
    <t>Here you have to train the Set</t>
  </si>
  <si>
    <t>88d</t>
  </si>
  <si>
    <t>Last 3 Digits</t>
  </si>
  <si>
    <t>middle 3 Digits</t>
  </si>
  <si>
    <t>fdfd</t>
  </si>
  <si>
    <t>Days</t>
  </si>
  <si>
    <t>last 2 letter</t>
  </si>
  <si>
    <t>ay</t>
  </si>
  <si>
    <t>First Name</t>
  </si>
  <si>
    <t>Last Name</t>
  </si>
  <si>
    <t xml:space="preserve">omkar </t>
  </si>
  <si>
    <t>pomendkar</t>
  </si>
  <si>
    <t>sanjay</t>
  </si>
  <si>
    <t>surbhi</t>
  </si>
  <si>
    <t>Full name</t>
  </si>
  <si>
    <t>omkar-pomendkar</t>
  </si>
  <si>
    <t>sanjay-pomendkar</t>
  </si>
  <si>
    <t>surbhi-pomendkar</t>
  </si>
  <si>
    <t>Pomendkar</t>
  </si>
  <si>
    <t>dinesh</t>
  </si>
  <si>
    <t>ramesh</t>
  </si>
  <si>
    <t>suresh</t>
  </si>
  <si>
    <t>jitesh</t>
  </si>
  <si>
    <t>pritesh</t>
  </si>
  <si>
    <t>nitesh</t>
  </si>
  <si>
    <t>Dinesh POMENDKAR</t>
  </si>
  <si>
    <t>Ramesh POMENDKAR</t>
  </si>
  <si>
    <t>Suresh POMENDKAR</t>
  </si>
  <si>
    <t>Jitesh POMENDKAR</t>
  </si>
  <si>
    <t>Pritesh POMENDKAR</t>
  </si>
  <si>
    <t>Nitesh POMENDKAR</t>
  </si>
  <si>
    <t>Viewing Worksheet</t>
  </si>
  <si>
    <t>Hiding / Unhiding Columns / Rows</t>
  </si>
  <si>
    <t>Freezing Panes</t>
  </si>
  <si>
    <t>Splitting Windows</t>
  </si>
  <si>
    <t>Click Split in a Ribbon</t>
  </si>
  <si>
    <t>Double Click on it to go Back</t>
  </si>
  <si>
    <t>Applicable to both row and column</t>
  </si>
  <si>
    <t>Custom Views</t>
  </si>
  <si>
    <t>Creating Custom Views</t>
  </si>
  <si>
    <t>Displaying Custom Views</t>
  </si>
  <si>
    <t>Deleting Custom Views</t>
  </si>
  <si>
    <t xml:space="preserve">Custom views helps us to hide the Columns </t>
  </si>
  <si>
    <t>Owner Name</t>
  </si>
  <si>
    <t>Product</t>
  </si>
  <si>
    <t>Price in Detail</t>
  </si>
  <si>
    <t xml:space="preserve">Joseph </t>
  </si>
  <si>
    <t>Sam</t>
  </si>
  <si>
    <t>Nike</t>
  </si>
  <si>
    <t>Mexo</t>
  </si>
  <si>
    <t>Simi</t>
  </si>
  <si>
    <t>Neexa</t>
  </si>
  <si>
    <t>Suzukhi</t>
  </si>
  <si>
    <t>Maruti</t>
  </si>
  <si>
    <t>Zen</t>
  </si>
  <si>
    <t>Alto</t>
  </si>
  <si>
    <t>Merc</t>
  </si>
  <si>
    <t>BMW</t>
  </si>
  <si>
    <t>Audi</t>
  </si>
  <si>
    <t>Custom Views &gt; Add &gt; Myself</t>
  </si>
  <si>
    <t>Custom Views &gt; Add &gt; Manager</t>
  </si>
  <si>
    <t>Custom Views &gt; Add &gt; Client</t>
  </si>
  <si>
    <t>Click on Delete to Delete the Custom View</t>
  </si>
  <si>
    <t>Adjusting Worksheet</t>
  </si>
  <si>
    <t>Inserting / Deleting Cells</t>
  </si>
  <si>
    <t>Inserting / Deleting Rows</t>
  </si>
  <si>
    <t>Inserting / Deleting Columns</t>
  </si>
  <si>
    <t>Resizing Column / Row size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</si>
  <si>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</si>
  <si>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</si>
  <si>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</si>
  <si>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</si>
  <si>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</si>
  <si>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</si>
  <si>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</si>
  <si>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</si>
  <si>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</si>
  <si>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</si>
  <si>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</si>
  <si>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</si>
  <si>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</si>
  <si>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Here do</t>
  </si>
  <si>
    <t xml:space="preserve">Right Click  Select Insert </t>
  </si>
  <si>
    <t>Right,Left</t>
  </si>
  <si>
    <t>Entire Row , Entire Column</t>
  </si>
  <si>
    <t>Working with Worksheet</t>
  </si>
  <si>
    <t>Inserting / Deleting / Renaming / Worksheet</t>
  </si>
  <si>
    <t>Copying / Moving Worksheet</t>
  </si>
  <si>
    <t>Hiding unhiding Worksheet</t>
  </si>
  <si>
    <t>Changing Sheet Colour</t>
  </si>
  <si>
    <t>Formatting worksheet after grouping</t>
  </si>
  <si>
    <t>Adding a Worksheet</t>
  </si>
  <si>
    <t xml:space="preserve"> Right Click Worksheet to do all the Functionality such as Rename Change Colour , Create a copy , Delete </t>
  </si>
  <si>
    <t>Compare two  sheets side by side</t>
  </si>
  <si>
    <t>Click New Window in &gt; View</t>
  </si>
  <si>
    <t>Once this is done it will create a temporary new File and both file Name will be Change</t>
  </si>
  <si>
    <t xml:space="preserve">Click on View Tab and Select view side by Side </t>
  </si>
  <si>
    <t>Click on view select Arrange all over here Synchoruns tasking is ON</t>
  </si>
  <si>
    <t>Logical Functions</t>
  </si>
  <si>
    <t>Logical Test</t>
  </si>
  <si>
    <t>What</t>
  </si>
  <si>
    <t>is 25=45?</t>
  </si>
  <si>
    <t>is 2&lt;&gt;45?</t>
  </si>
  <si>
    <t>is 25&gt;45?</t>
  </si>
  <si>
    <t>is 25&gt;=45?</t>
  </si>
  <si>
    <t>is 25&lt;45?</t>
  </si>
  <si>
    <t>is 25&lt;=45?</t>
  </si>
  <si>
    <t>No.</t>
  </si>
  <si>
    <t>Logical Formuale</t>
  </si>
  <si>
    <t>Comparative Operator</t>
  </si>
  <si>
    <t xml:space="preserve">Equal to </t>
  </si>
  <si>
    <t>Not Equal to</t>
  </si>
  <si>
    <t xml:space="preserve">Greater then </t>
  </si>
  <si>
    <t>Greater then equal to</t>
  </si>
  <si>
    <t xml:space="preserve">Less then </t>
  </si>
  <si>
    <t>Less then equal to</t>
  </si>
  <si>
    <t>=</t>
  </si>
  <si>
    <t>&lt;&gt;</t>
  </si>
  <si>
    <t>&gt;</t>
  </si>
  <si>
    <t>&lt;</t>
  </si>
  <si>
    <t>&gt;=</t>
  </si>
  <si>
    <t>&lt;=</t>
  </si>
  <si>
    <t>Click every Sheet by holding Control and then start entering your Details</t>
  </si>
  <si>
    <t xml:space="preserve">Over here you have to train your Set </t>
  </si>
  <si>
    <t>For Example : 2 or 3 cells you have to Train</t>
  </si>
  <si>
    <t>Sales 1</t>
  </si>
  <si>
    <t>Sales 2</t>
  </si>
  <si>
    <t>Ans as</t>
  </si>
  <si>
    <t>Formula</t>
  </si>
  <si>
    <t>True,False</t>
  </si>
  <si>
    <t>1,0</t>
  </si>
  <si>
    <t>Pass,Fail</t>
  </si>
  <si>
    <t>PASS,FAIL</t>
  </si>
  <si>
    <t>YES,NO</t>
  </si>
  <si>
    <t>F2+E2,0</t>
  </si>
  <si>
    <t>today(),Today()+10</t>
  </si>
  <si>
    <t>pass</t>
  </si>
  <si>
    <t>fail</t>
  </si>
  <si>
    <r>
      <t>IF Function can put one of two things in a cell. The IF Function has three parts
1) Logical Test
2) Value if True
3) Value if False
For the</t>
    </r>
    <r>
      <rPr>
        <b/>
        <sz val="11"/>
        <color theme="1"/>
        <rFont val="Calibri"/>
        <family val="2"/>
        <scheme val="minor"/>
      </rPr>
      <t xml:space="preserve"> "Value if True"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Value if False"</t>
    </r>
    <r>
      <rPr>
        <sz val="11"/>
        <color theme="1"/>
        <rFont val="Calibri"/>
        <family val="2"/>
        <scheme val="minor"/>
      </rPr>
      <t xml:space="preserve"> you can put numbers,text,formulas,or cell ranges (but they must be in Double Quotes)</t>
    </r>
  </si>
  <si>
    <t>Nested if Functions</t>
  </si>
  <si>
    <t>&lt;40</t>
  </si>
  <si>
    <t>&gt;40</t>
  </si>
  <si>
    <t>&gt;60</t>
  </si>
  <si>
    <t>Fail</t>
  </si>
  <si>
    <t>Pass</t>
  </si>
  <si>
    <t>Distinction</t>
  </si>
  <si>
    <t xml:space="preserve">Name </t>
  </si>
  <si>
    <t>Marks</t>
  </si>
  <si>
    <t>Result</t>
  </si>
  <si>
    <t>Payal</t>
  </si>
  <si>
    <t>Mayur</t>
  </si>
  <si>
    <t>Prem</t>
  </si>
  <si>
    <t>Jeet</t>
  </si>
  <si>
    <t>Saahil</t>
  </si>
  <si>
    <t>Akshay</t>
  </si>
  <si>
    <t>Amit</t>
  </si>
  <si>
    <t xml:space="preserve"> Vijay</t>
  </si>
  <si>
    <t>AND Functions</t>
  </si>
  <si>
    <t>Criteria 1</t>
  </si>
  <si>
    <t>Criteria 2</t>
  </si>
  <si>
    <t>&gt;=0</t>
  </si>
  <si>
    <t>&lt;=100</t>
  </si>
  <si>
    <t>NOT</t>
  </si>
  <si>
    <t>Data</t>
  </si>
  <si>
    <t xml:space="preserve">True will convert to False </t>
  </si>
  <si>
    <t>Using Auditing Tools</t>
  </si>
  <si>
    <t>Displaying Depedent and Precedent Arrows</t>
  </si>
  <si>
    <t>Removeing Depedent and Precedent Arrows2</t>
  </si>
  <si>
    <t>Evaluta Formula</t>
  </si>
  <si>
    <t>City</t>
  </si>
  <si>
    <t>Total</t>
  </si>
  <si>
    <t>Tax</t>
  </si>
  <si>
    <t>Chair</t>
  </si>
  <si>
    <t>Table</t>
  </si>
  <si>
    <t>Desk</t>
  </si>
  <si>
    <t>Tax per 100</t>
  </si>
  <si>
    <t>Go to Formula Tab and slect Trace Precedencce</t>
  </si>
  <si>
    <t>formula Text for seeing the Formula</t>
  </si>
  <si>
    <t>Evaluate a Formula</t>
  </si>
  <si>
    <t>mom</t>
  </si>
  <si>
    <t>Text Functions</t>
  </si>
  <si>
    <t>Proper, Upper,Lower</t>
  </si>
  <si>
    <t>Left,Right,Mid,Len</t>
  </si>
  <si>
    <t>Find,Search,Replace,Substitute</t>
  </si>
  <si>
    <t>Trim , Concatenate</t>
  </si>
  <si>
    <t>TRIM</t>
  </si>
  <si>
    <t>PROPER</t>
  </si>
  <si>
    <t>LOWER</t>
  </si>
  <si>
    <t>UPPER</t>
  </si>
  <si>
    <t>LEN</t>
  </si>
  <si>
    <t>Names</t>
  </si>
  <si>
    <t xml:space="preserve">   LAST01 OMKAR</t>
  </si>
  <si>
    <t>LEFT</t>
  </si>
  <si>
    <t>RIGHT</t>
  </si>
  <si>
    <t>MID</t>
  </si>
  <si>
    <t>CONCATENATE</t>
  </si>
  <si>
    <t>FIND</t>
  </si>
  <si>
    <t>SEARCH</t>
  </si>
  <si>
    <t>REPLACE</t>
  </si>
  <si>
    <t>SUSTITUE</t>
  </si>
  <si>
    <t>Case Sensitive</t>
  </si>
  <si>
    <t>Not Case Sensitive</t>
  </si>
  <si>
    <t xml:space="preserve"> </t>
  </si>
  <si>
    <t>Function</t>
  </si>
  <si>
    <t>TODAY</t>
  </si>
  <si>
    <t>NOW</t>
  </si>
  <si>
    <t>DAY</t>
  </si>
  <si>
    <t>MONTH</t>
  </si>
  <si>
    <t>YEAR</t>
  </si>
  <si>
    <t>DATE</t>
  </si>
  <si>
    <t>Date + 10 Months</t>
  </si>
  <si>
    <t>Date + 10 Years</t>
  </si>
  <si>
    <t>Date vs Days</t>
  </si>
  <si>
    <t>Network Days</t>
  </si>
  <si>
    <t>Define Name Range</t>
  </si>
  <si>
    <t>Creating Name Range</t>
  </si>
  <si>
    <t>Rename Name Range</t>
  </si>
  <si>
    <t>Ccreate from Selection</t>
  </si>
  <si>
    <t>Deleting Name Range</t>
  </si>
  <si>
    <t>Use Name Range in work Book</t>
  </si>
  <si>
    <t>Designation</t>
  </si>
  <si>
    <t>Dept</t>
  </si>
  <si>
    <t>Johnny</t>
  </si>
  <si>
    <t>Roy</t>
  </si>
  <si>
    <t>Kumar</t>
  </si>
  <si>
    <t>Ajay</t>
  </si>
  <si>
    <t>Manager</t>
  </si>
  <si>
    <t>Accountant</t>
  </si>
  <si>
    <t>Clerk</t>
  </si>
  <si>
    <t>Supervisor</t>
  </si>
  <si>
    <t>HouseKeeping</t>
  </si>
  <si>
    <t>Salary</t>
  </si>
  <si>
    <t>Accounts</t>
  </si>
  <si>
    <t>Housekeeping</t>
  </si>
  <si>
    <t>Maintainence</t>
  </si>
  <si>
    <t>Front Office</t>
  </si>
  <si>
    <t>Help Desk</t>
  </si>
  <si>
    <t>Working with Functions</t>
  </si>
  <si>
    <t>With Name Range</t>
  </si>
  <si>
    <t>Sum</t>
  </si>
  <si>
    <t>Minimum</t>
  </si>
  <si>
    <t>Maxximum</t>
  </si>
  <si>
    <t>Average</t>
  </si>
  <si>
    <t>Count</t>
  </si>
  <si>
    <t>Counta</t>
  </si>
  <si>
    <t>Countblank</t>
  </si>
  <si>
    <t>Small</t>
  </si>
  <si>
    <t>Large</t>
  </si>
  <si>
    <t>Count a is used for Counting non empty Cell</t>
  </si>
  <si>
    <t>Count a is used for counting the Text</t>
  </si>
  <si>
    <t>Small and Large is used to check the third,second,fouth largest or Smallest Value</t>
  </si>
  <si>
    <t>Formulae</t>
  </si>
  <si>
    <t>Add/Subtract/Multiply/Divide</t>
  </si>
  <si>
    <t>BODMAS</t>
  </si>
  <si>
    <t>Add</t>
  </si>
  <si>
    <t>Subtract</t>
  </si>
  <si>
    <t>Divide</t>
  </si>
  <si>
    <t>Multiply</t>
  </si>
  <si>
    <t>B</t>
  </si>
  <si>
    <t>O</t>
  </si>
  <si>
    <t>D</t>
  </si>
  <si>
    <t>M</t>
  </si>
  <si>
    <t>A</t>
  </si>
  <si>
    <t>S</t>
  </si>
  <si>
    <t>Bracket</t>
  </si>
  <si>
    <t>Order</t>
  </si>
  <si>
    <t>Addition</t>
  </si>
  <si>
    <t>Subtraction</t>
  </si>
  <si>
    <t>()</t>
  </si>
  <si>
    <t>^</t>
  </si>
  <si>
    <t>/</t>
  </si>
  <si>
    <t>*</t>
  </si>
  <si>
    <t>+</t>
  </si>
  <si>
    <t>Count Functions</t>
  </si>
  <si>
    <t>CountBlank</t>
  </si>
  <si>
    <t>Countif</t>
  </si>
  <si>
    <t>Permut</t>
  </si>
  <si>
    <t>Comnin</t>
  </si>
  <si>
    <t xml:space="preserve">Formula </t>
  </si>
  <si>
    <t>Description</t>
  </si>
  <si>
    <t>Counts the numbers of a cells that contain numbers in cell A2 to A6</t>
  </si>
  <si>
    <t>Counts the numbers of a cells that contain numbers in cell A5 to A6</t>
  </si>
  <si>
    <t>Counts the numbers of non blank cells in cell A2 to A6</t>
  </si>
  <si>
    <t>Counts empty cells in a range above . The above formula returns empty text</t>
  </si>
  <si>
    <t xml:space="preserve">7 empty cells </t>
  </si>
  <si>
    <t xml:space="preserve">Data </t>
  </si>
  <si>
    <t>Apple</t>
  </si>
  <si>
    <t>Orange</t>
  </si>
  <si>
    <t>Mango</t>
  </si>
  <si>
    <t>Banana</t>
  </si>
  <si>
    <t>Statistical Functions</t>
  </si>
  <si>
    <t>Sumif</t>
  </si>
  <si>
    <t>countif</t>
  </si>
  <si>
    <t>Averageif</t>
  </si>
  <si>
    <t>Sumifs</t>
  </si>
  <si>
    <t>Averageifs</t>
  </si>
  <si>
    <t>Countifs</t>
  </si>
  <si>
    <t>Joseoh</t>
  </si>
  <si>
    <t>Mexai</t>
  </si>
  <si>
    <t>Limely</t>
  </si>
  <si>
    <t>Sum of number less then 50</t>
  </si>
  <si>
    <t>Sum of Numbers against Mon</t>
  </si>
  <si>
    <t>Count of Numbers less then 50</t>
  </si>
  <si>
    <t>Average of Numbers less then 50</t>
  </si>
  <si>
    <t>There are Advance Functions called as Sumifs , Averageifs ,Countifs</t>
  </si>
  <si>
    <t>Advance Functions</t>
  </si>
  <si>
    <t>Criteria</t>
  </si>
  <si>
    <t>Sum of Numbers belonging to Monday and John</t>
  </si>
  <si>
    <t>Count of a number where they have John and Mon</t>
  </si>
  <si>
    <t>Average of Numbers belonging to Mon and John</t>
  </si>
  <si>
    <t>The Top Toolbar where Save Button is There</t>
  </si>
  <si>
    <t>Tabs sucha as Home ,Data etc</t>
  </si>
  <si>
    <t>Each Tab has it  Own Ribbion</t>
  </si>
  <si>
    <t>D3 Show location of the Box</t>
  </si>
  <si>
    <t>fx</t>
  </si>
  <si>
    <t>Right Click on the Sheet</t>
  </si>
  <si>
    <t>Work Sheet is a Sheet which we are seeing</t>
  </si>
  <si>
    <t>You can Save the File in different Extension</t>
  </si>
  <si>
    <t xml:space="preserve">Paste Format </t>
  </si>
  <si>
    <t>Paste Values</t>
  </si>
  <si>
    <t>No</t>
  </si>
  <si>
    <t>helps us to Add</t>
  </si>
  <si>
    <t>Transpose</t>
  </si>
  <si>
    <t>Traanspose</t>
  </si>
  <si>
    <t>Press Control + Copy and select Sheet in which you want to Paste</t>
  </si>
  <si>
    <t>Replace</t>
  </si>
  <si>
    <t>Control + H</t>
  </si>
  <si>
    <t>Press Control + G</t>
  </si>
  <si>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is used to move from one cell to another in Worksheet</t>
    </r>
  </si>
  <si>
    <r>
      <rPr>
        <b/>
        <sz val="11"/>
        <color theme="1"/>
        <rFont val="Calibri"/>
        <family val="2"/>
        <scheme val="minor"/>
      </rPr>
      <t>Go to Special</t>
    </r>
    <r>
      <rPr>
        <sz val="11"/>
        <color theme="1"/>
        <rFont val="Calibri"/>
        <family val="2"/>
        <scheme val="minor"/>
      </rPr>
      <t xml:space="preserve"> is used to move from One Worksheet to Another</t>
    </r>
  </si>
  <si>
    <t>For Cutting a Worksheet don't click on Create a Copy</t>
  </si>
  <si>
    <t>Just Right Click on Worksheet Hide and UnHide</t>
  </si>
  <si>
    <t>Want to Create a Worksheet from Jan to Dec</t>
  </si>
  <si>
    <t>Now Can we do that</t>
  </si>
  <si>
    <t>Create Sheet from Jan to Dec by Clicking Control +</t>
  </si>
  <si>
    <t>Come out from the Sheet</t>
  </si>
  <si>
    <t>Underline</t>
  </si>
  <si>
    <t xml:space="preserve">Create a Name </t>
  </si>
  <si>
    <t>Select the cell range go to Formula Tab &gt; Name Manager</t>
  </si>
  <si>
    <t>Create a Whole Table Name Range  Select the Table and Click on Create from Selection Top Row</t>
  </si>
  <si>
    <t>Count is used for sounting Number</t>
  </si>
  <si>
    <t>omka</t>
  </si>
  <si>
    <t>Delet Comment</t>
  </si>
  <si>
    <t>Press Esc Delete</t>
  </si>
  <si>
    <t>Flash Fill press Control+E</t>
  </si>
  <si>
    <t>Date  Function Part- 1</t>
  </si>
  <si>
    <t>Today,Now Function</t>
  </si>
  <si>
    <t>Month,Day,Year Functin</t>
  </si>
  <si>
    <t>Date Function</t>
  </si>
  <si>
    <t>Adding Days,Month,Years to today's Date</t>
  </si>
  <si>
    <t>Date and Time both are Together</t>
  </si>
  <si>
    <t>Add and Subtract Days</t>
  </si>
  <si>
    <t>Date + 5 Days</t>
  </si>
  <si>
    <t>Add and Subtract Months</t>
  </si>
  <si>
    <t>Add and Subtract Years</t>
  </si>
  <si>
    <t>Date Function 2</t>
  </si>
  <si>
    <t>Network Day , NetworkDays.intl</t>
  </si>
  <si>
    <t>Start Date</t>
  </si>
  <si>
    <t xml:space="preserve">End Date </t>
  </si>
  <si>
    <t>Holidays</t>
  </si>
  <si>
    <t>Independence Day</t>
  </si>
  <si>
    <t>Network Days with Holidays</t>
  </si>
  <si>
    <t>Gandhi Jayanti</t>
  </si>
  <si>
    <t>Network Days .intl</t>
  </si>
  <si>
    <t>Days vs Date</t>
  </si>
  <si>
    <t>Date Function 3</t>
  </si>
  <si>
    <t>Datediff</t>
  </si>
  <si>
    <t>Calculate how old are You</t>
  </si>
  <si>
    <t>Date of Birth</t>
  </si>
  <si>
    <t>Todays Date</t>
  </si>
  <si>
    <t>Date Diff</t>
  </si>
  <si>
    <t>Total Years</t>
  </si>
  <si>
    <t>Total Months</t>
  </si>
  <si>
    <t>Total Days</t>
  </si>
  <si>
    <t>Years</t>
  </si>
  <si>
    <t xml:space="preserve">Months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</si>
</sst>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[$-F800]dddd\,\ mmmm\ dd\,\ yyyy"/>
    <numFmt numFmtId="166" formatCode="_ [$₹-4009]\ * #,##0.00_ ;_ [$₹-4009]\ * \-#,##0.00_ ;_ [$₹-4009]\ * &quot;-&quot;??_ ;_ @_ "/>
    <numFmt numFmtId="168" formatCode="#,##0.00\ [$₽-46D]"/>
    <numFmt numFmtId="171" formatCode="#,##0\ [$₽-46D]"/>
    <numFmt numFmtId="172" formatCode="dd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9"/>
      <color theme="1"/>
      <name val="Arial Black"/>
      <family val="2"/>
    </font>
    <font>
      <b/>
      <sz val="11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5" borderId="0" xfId="0" applyFill="1"/>
    <xf numFmtId="0" fontId="10" fillId="0" borderId="0" xfId="0" applyFont="1"/>
    <xf numFmtId="164" fontId="0" fillId="0" borderId="0" xfId="0" applyNumberFormat="1"/>
    <xf numFmtId="0" fontId="0" fillId="0" borderId="1" xfId="0" applyBorder="1"/>
    <xf numFmtId="0" fontId="0" fillId="6" borderId="1" xfId="0" applyFill="1" applyBorder="1"/>
    <xf numFmtId="0" fontId="0" fillId="0" borderId="0" xfId="0" applyAlignment="1">
      <alignment horizontal="center" wrapText="1"/>
    </xf>
    <xf numFmtId="0" fontId="2" fillId="7" borderId="1" xfId="0" applyFont="1" applyFill="1" applyBorder="1"/>
    <xf numFmtId="9" fontId="0" fillId="0" borderId="1" xfId="0" applyNumberFormat="1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11" borderId="1" xfId="0" applyFont="1" applyFill="1" applyBorder="1"/>
    <xf numFmtId="0" fontId="12" fillId="0" borderId="1" xfId="0" applyFont="1" applyBorder="1"/>
    <xf numFmtId="0" fontId="0" fillId="0" borderId="0" xfId="0" applyAlignment="1">
      <alignment wrapText="1"/>
    </xf>
    <xf numFmtId="10" fontId="0" fillId="0" borderId="0" xfId="0" applyNumberFormat="1"/>
    <xf numFmtId="0" fontId="0" fillId="12" borderId="0" xfId="0" applyFill="1"/>
    <xf numFmtId="0" fontId="0" fillId="4" borderId="1" xfId="0" applyFill="1" applyBorder="1"/>
    <xf numFmtId="44" fontId="0" fillId="0" borderId="1" xfId="1" applyFont="1" applyBorder="1"/>
    <xf numFmtId="0" fontId="0" fillId="14" borderId="0" xfId="0" applyFill="1"/>
    <xf numFmtId="0" fontId="0" fillId="14" borderId="1" xfId="0" applyFill="1" applyBorder="1"/>
    <xf numFmtId="166" fontId="0" fillId="0" borderId="0" xfId="0" applyNumberFormat="1"/>
    <xf numFmtId="166" fontId="0" fillId="4" borderId="1" xfId="0" applyNumberFormat="1" applyFill="1" applyBorder="1"/>
    <xf numFmtId="166" fontId="0" fillId="0" borderId="1" xfId="0" applyNumberFormat="1" applyBorder="1"/>
    <xf numFmtId="14" fontId="0" fillId="0" borderId="1" xfId="0" applyNumberFormat="1" applyBorder="1"/>
    <xf numFmtId="0" fontId="13" fillId="7" borderId="1" xfId="0" applyFont="1" applyFill="1" applyBorder="1"/>
    <xf numFmtId="0" fontId="13" fillId="7" borderId="0" xfId="0" applyFont="1" applyFill="1"/>
    <xf numFmtId="0" fontId="13" fillId="0" borderId="0" xfId="0" applyFont="1"/>
    <xf numFmtId="0" fontId="2" fillId="7" borderId="0" xfId="0" applyFont="1" applyFill="1"/>
    <xf numFmtId="9" fontId="0" fillId="0" borderId="0" xfId="0" applyNumberFormat="1"/>
    <xf numFmtId="0" fontId="2" fillId="15" borderId="1" xfId="0" applyFont="1" applyFill="1" applyBorder="1"/>
    <xf numFmtId="1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wrapText="1"/>
    </xf>
    <xf numFmtId="0" fontId="11" fillId="8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168" fontId="0" fillId="0" borderId="0" xfId="0" applyNumberFormat="1"/>
    <xf numFmtId="171" fontId="0" fillId="0" borderId="0" xfId="2" applyNumberFormat="1" applyFont="1" applyAlignment="1">
      <alignment horizontal="left" indent="9"/>
    </xf>
    <xf numFmtId="0" fontId="0" fillId="15" borderId="1" xfId="0" applyFill="1" applyBorder="1"/>
    <xf numFmtId="14" fontId="0" fillId="2" borderId="1" xfId="0" applyNumberFormat="1" applyFill="1" applyBorder="1"/>
    <xf numFmtId="22" fontId="0" fillId="2" borderId="1" xfId="0" applyNumberFormat="1" applyFill="1" applyBorder="1"/>
    <xf numFmtId="14" fontId="0" fillId="0" borderId="1" xfId="0" applyNumberFormat="1" applyFill="1" applyBorder="1"/>
    <xf numFmtId="0" fontId="0" fillId="0" borderId="0" xfId="0" applyFill="1" applyBorder="1"/>
    <xf numFmtId="0" fontId="0" fillId="0" borderId="1" xfId="0" applyNumberFormat="1" applyBorder="1"/>
    <xf numFmtId="172" fontId="0" fillId="0" borderId="0" xfId="0" applyNumberFormat="1"/>
    <xf numFmtId="0" fontId="13" fillId="15" borderId="1" xfId="0" applyFont="1" applyFill="1" applyBorder="1"/>
    <xf numFmtId="0" fontId="0" fillId="15" borderId="0" xfId="0" applyFill="1"/>
    <xf numFmtId="15" fontId="0" fillId="0" borderId="1" xfId="0" applyNumberFormat="1" applyBorder="1"/>
    <xf numFmtId="0" fontId="0" fillId="10" borderId="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442281</xdr:colOff>
      <xdr:row>14</xdr:row>
      <xdr:rowOff>127222</xdr:rowOff>
    </xdr:from>
    <xdr:to>
      <xdr:col>1</xdr:col>
      <xdr:colOff>705851</xdr:colOff>
      <xdr:row>26</xdr:row>
      <xdr:rowOff>161191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B8095E-7658-472A-8253-BE4612FD77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990" t="33804" r="28016" b="19778"/>
        <a:stretch/>
      </xdr:blipFill>
      <xdr:spPr>
        <a:xfrm>
          <a:off x="442281" y="2794222"/>
          <a:ext cx="2300455" cy="23272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335107</xdr:colOff>
      <xdr:row>10</xdr:row>
      <xdr:rowOff>141143</xdr:rowOff>
    </xdr:from>
    <xdr:to>
      <xdr:col>3</xdr:col>
      <xdr:colOff>463251</xdr:colOff>
      <xdr:row>23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D7FD08-3D79-43DF-B18B-9D03B3C6E1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235" t="30055" r="26571" b="16404"/>
        <a:stretch/>
      </xdr:blipFill>
      <xdr:spPr>
        <a:xfrm>
          <a:off x="335107" y="2427143"/>
          <a:ext cx="3833369" cy="2449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228318</xdr:colOff>
      <xdr:row>0</xdr:row>
      <xdr:rowOff>33618</xdr:rowOff>
    </xdr:from>
    <xdr:to>
      <xdr:col>7</xdr:col>
      <xdr:colOff>1043546</xdr:colOff>
      <xdr:row>23</xdr:row>
      <xdr:rowOff>12607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2B6983-A3AC-4678-A4ED-5A84CBAA48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4932" t="8986" r="9832" b="26625"/>
        <a:stretch/>
      </xdr:blipFill>
      <xdr:spPr>
        <a:xfrm>
          <a:off x="7108730" y="33618"/>
          <a:ext cx="1868581" cy="44165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Training%202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"/>
      <sheetName val="IF ERROR FN"/>
      <sheetName val="Auditing Tools"/>
      <sheetName val="Evaluate Formula"/>
      <sheetName val="TEXT FUNCTION"/>
      <sheetName val="Date Function 1"/>
      <sheetName val="Date Function 2"/>
      <sheetName val="Date Function 3"/>
      <sheetName val="Name Range"/>
      <sheetName val="Name Range Fun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E5" t="str">
            <v>Monday</v>
          </cell>
          <cell r="F5">
            <v>10</v>
          </cell>
        </row>
        <row r="6">
          <cell r="E6" t="str">
            <v>Tuesday</v>
          </cell>
          <cell r="F6">
            <v>20</v>
          </cell>
        </row>
        <row r="7">
          <cell r="E7" t="str">
            <v>Wednesday</v>
          </cell>
          <cell r="F7">
            <v>30</v>
          </cell>
        </row>
        <row r="8">
          <cell r="E8" t="str">
            <v>Thursday</v>
          </cell>
          <cell r="F8">
            <v>40</v>
          </cell>
        </row>
        <row r="9">
          <cell r="E9" t="str">
            <v>Friday</v>
          </cell>
          <cell r="F9">
            <v>50</v>
          </cell>
        </row>
        <row r="10">
          <cell r="E10" t="str">
            <v>Saturday</v>
          </cell>
          <cell r="F10">
            <v>60</v>
          </cell>
        </row>
        <row r="11">
          <cell r="E11" t="str">
            <v>Sunday</v>
          </cell>
          <cell r="F11">
            <v>70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uvi Digi" id="{9B41DEDC-FECA-457D-A0F3-B87851E93DAF}" userId="632ee06d642e1de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12-02T12:59:12.11" personId="{9B41DEDC-FECA-457D-A0F3-B87851E93DAF}" id="{9A6DC789-C3D9-46E3-8D0A-EA3A06BB5AAF}">
    <text xml:space="preserve">Omkar Pomendkar
</text>
  </threadedComment>
  <threadedComment ref="E7" dT="2022-12-03T04:45:46.52" personId="{9B41DEDC-FECA-457D-A0F3-B87851E93DAF}" id="{868D8B6F-A260-45DB-B753-C06745445942}">
    <text xml:space="preserve">Hello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450A-BCD2-49E5-9AAD-D43DDCF43EFA}">
  <dimension ref="B2:K18"/>
  <sheetViews>
    <sheetView zoomScaleNormal="98" workbookViewId="0">
      <selection activeCell="I16" sqref="I16"/>
    </sheetView>
  </sheetViews>
  <sheetFormatPr defaultRowHeight="15" x14ac:dyDescent="0.25"/>
  <cols>
    <col min="3" max="3" width="25.140625" bestFit="1" customWidth="1"/>
    <col min="4" max="4" width="40.7109375" bestFit="1" customWidth="1"/>
    <col min="5" max="5" width="38.140625" bestFit="1" customWidth="1"/>
  </cols>
  <sheetData>
    <row r="2" spans="2:11" x14ac:dyDescent="0.25">
      <c r="B2" s="50" t="s">
        <v>1</v>
      </c>
      <c r="C2" s="51"/>
    </row>
    <row r="3" spans="2:11" x14ac:dyDescent="0.25">
      <c r="B3" s="13">
        <v>1</v>
      </c>
      <c r="C3" s="13" t="s">
        <v>2</v>
      </c>
    </row>
    <row r="4" spans="2:11" x14ac:dyDescent="0.25">
      <c r="B4" s="13">
        <v>2</v>
      </c>
      <c r="C4" s="13" t="s">
        <v>3</v>
      </c>
      <c r="D4" t="s">
        <v>0</v>
      </c>
      <c r="J4" s="2"/>
    </row>
    <row r="5" spans="2:11" x14ac:dyDescent="0.25">
      <c r="B5" s="13">
        <v>3</v>
      </c>
      <c r="C5" s="13" t="s">
        <v>4</v>
      </c>
      <c r="D5" t="s">
        <v>580</v>
      </c>
      <c r="J5" s="2"/>
    </row>
    <row r="6" spans="2:11" x14ac:dyDescent="0.25">
      <c r="B6" s="13">
        <v>4</v>
      </c>
      <c r="C6" s="13" t="s">
        <v>5</v>
      </c>
      <c r="D6" t="s">
        <v>581</v>
      </c>
      <c r="F6" s="1"/>
      <c r="H6" s="1"/>
      <c r="I6" s="1"/>
      <c r="J6" s="2"/>
      <c r="K6" s="1"/>
    </row>
    <row r="7" spans="2:11" x14ac:dyDescent="0.25">
      <c r="B7" s="13">
        <v>5</v>
      </c>
      <c r="C7" s="13" t="s">
        <v>6</v>
      </c>
      <c r="D7" t="s">
        <v>579</v>
      </c>
      <c r="I7" s="1"/>
      <c r="J7" s="2"/>
    </row>
    <row r="8" spans="2:11" x14ac:dyDescent="0.25">
      <c r="B8" s="13">
        <v>6</v>
      </c>
      <c r="C8" s="13" t="s">
        <v>7</v>
      </c>
      <c r="D8" t="s">
        <v>582</v>
      </c>
      <c r="J8" s="2"/>
    </row>
    <row r="9" spans="2:11" x14ac:dyDescent="0.25">
      <c r="B9" s="13">
        <v>7</v>
      </c>
      <c r="C9" s="13" t="s">
        <v>8</v>
      </c>
      <c r="D9" t="s">
        <v>583</v>
      </c>
      <c r="J9" s="2"/>
    </row>
    <row r="10" spans="2:11" x14ac:dyDescent="0.25">
      <c r="B10" s="13">
        <v>8</v>
      </c>
      <c r="C10" s="13" t="s">
        <v>9</v>
      </c>
      <c r="J10" s="2"/>
    </row>
    <row r="11" spans="2:11" x14ac:dyDescent="0.25">
      <c r="B11" s="13">
        <v>9</v>
      </c>
      <c r="C11" s="13" t="s">
        <v>10</v>
      </c>
      <c r="J11" s="2"/>
    </row>
    <row r="12" spans="2:11" x14ac:dyDescent="0.25">
      <c r="B12" s="13">
        <v>10</v>
      </c>
      <c r="C12" s="13" t="s">
        <v>11</v>
      </c>
      <c r="D12" t="s">
        <v>584</v>
      </c>
      <c r="J12" s="2"/>
    </row>
    <row r="13" spans="2:11" x14ac:dyDescent="0.25">
      <c r="B13" s="13">
        <v>11</v>
      </c>
      <c r="C13" s="13" t="s">
        <v>12</v>
      </c>
      <c r="J13" s="2"/>
    </row>
    <row r="14" spans="2:11" x14ac:dyDescent="0.25">
      <c r="B14" s="13">
        <v>12</v>
      </c>
      <c r="C14" s="13" t="s">
        <v>13</v>
      </c>
      <c r="J14" s="2"/>
    </row>
    <row r="15" spans="2:11" x14ac:dyDescent="0.25">
      <c r="B15" s="13">
        <v>13</v>
      </c>
      <c r="C15" s="13" t="s">
        <v>14</v>
      </c>
      <c r="D15" t="s">
        <v>0</v>
      </c>
      <c r="E15" t="s">
        <v>586</v>
      </c>
      <c r="J15" s="2"/>
    </row>
    <row r="16" spans="2:11" x14ac:dyDescent="0.25">
      <c r="B16" s="13">
        <v>14</v>
      </c>
      <c r="C16" s="13" t="s">
        <v>15</v>
      </c>
      <c r="E16" t="s">
        <v>585</v>
      </c>
    </row>
    <row r="17" spans="2:6" x14ac:dyDescent="0.25">
      <c r="B17" s="13">
        <v>15</v>
      </c>
      <c r="C17" s="13" t="s">
        <v>16</v>
      </c>
      <c r="E17" t="s">
        <v>17</v>
      </c>
      <c r="F17" t="s">
        <v>19</v>
      </c>
    </row>
    <row r="18" spans="2:6" x14ac:dyDescent="0.25">
      <c r="B18" s="13">
        <v>16</v>
      </c>
      <c r="E18" t="s">
        <v>18</v>
      </c>
      <c r="F18" t="s">
        <v>20</v>
      </c>
    </row>
  </sheetData>
  <customSheetViews>
    <customSheetView guid="{878A3593-3215-4621-83B9-4BC23B0296F0}">
      <selection activeCell="I16" sqref="I16"/>
      <pageMargins left="0.7" right="0.7" top="0.75" bottom="0.75" header="0.3" footer="0.3"/>
      <pageSetup orientation="portrait" r:id="rId1"/>
    </customSheetView>
    <customSheetView guid="{E0CE8D3F-0C99-43EE-A381-8F1B9FE61CAD}">
      <selection activeCell="I16" sqref="I16"/>
      <pageMargins left="0.7" right="0.7" top="0.75" bottom="0.75" header="0.3" footer="0.3"/>
      <pageSetup orientation="portrait" r:id="rId2"/>
    </customSheetView>
    <customSheetView guid="{BB8F8BB8-BE80-40B1-B14B-772F070AC1BE}">
      <selection activeCell="I16" sqref="I16"/>
      <pageMargins left="0.7" right="0.7" top="0.75" bottom="0.75" header="0.3" footer="0.3"/>
      <pageSetup orientation="portrait" r:id="rId3"/>
    </customSheetView>
  </customSheetViews>
  <mergeCells count="1">
    <mergeCell ref="B2:C2"/>
  </mergeCell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4AE1-3113-4D65-B86B-BCD551C72769}">
  <dimension ref="B2:Q24"/>
  <sheetViews>
    <sheetView workbookViewId="0">
      <selection activeCell="D4" sqref="D4"/>
    </sheetView>
  </sheetViews>
  <sheetFormatPr defaultRowHeight="15" x14ac:dyDescent="0.25"/>
  <cols>
    <col min="2" max="2" width="19.28515625" bestFit="1" customWidth="1"/>
    <col min="5" max="5" width="16.42578125" bestFit="1" customWidth="1"/>
    <col min="6" max="6" width="12.7109375" bestFit="1" customWidth="1"/>
    <col min="7" max="7" width="13.28515625" bestFit="1" customWidth="1"/>
    <col min="8" max="8" width="10.5703125" bestFit="1" customWidth="1"/>
  </cols>
  <sheetData>
    <row r="2" spans="2:17" x14ac:dyDescent="0.25">
      <c r="B2" s="48" t="s">
        <v>21</v>
      </c>
    </row>
    <row r="3" spans="2:17" x14ac:dyDescent="0.25">
      <c r="B3" s="48" t="s">
        <v>22</v>
      </c>
    </row>
    <row r="4" spans="2:17" x14ac:dyDescent="0.25">
      <c r="B4" s="48" t="s">
        <v>23</v>
      </c>
    </row>
    <row r="5" spans="2:17" x14ac:dyDescent="0.25">
      <c r="B5" s="48" t="s">
        <v>24</v>
      </c>
      <c r="E5" t="s">
        <v>61</v>
      </c>
    </row>
    <row r="6" spans="2:17" x14ac:dyDescent="0.25">
      <c r="B6" s="48" t="s">
        <v>25</v>
      </c>
    </row>
    <row r="7" spans="2:17" x14ac:dyDescent="0.25">
      <c r="B7" s="48" t="s">
        <v>26</v>
      </c>
    </row>
    <row r="8" spans="2:17" x14ac:dyDescent="0.25">
      <c r="B8" s="48"/>
    </row>
    <row r="9" spans="2:17" x14ac:dyDescent="0.25">
      <c r="B9" s="48" t="s">
        <v>212</v>
      </c>
      <c r="E9" s="52" t="s">
        <v>73</v>
      </c>
      <c r="F9" s="52"/>
      <c r="G9" s="52"/>
      <c r="H9" s="52"/>
      <c r="J9" t="s">
        <v>73</v>
      </c>
    </row>
    <row r="10" spans="2:17" x14ac:dyDescent="0.25">
      <c r="B10" s="48" t="s">
        <v>213</v>
      </c>
      <c r="E10" s="13" t="s">
        <v>74</v>
      </c>
      <c r="F10" s="13" t="s">
        <v>75</v>
      </c>
      <c r="G10" s="13" t="s">
        <v>76</v>
      </c>
      <c r="H10" s="14" t="s">
        <v>77</v>
      </c>
      <c r="J10" t="s">
        <v>74</v>
      </c>
      <c r="K10" t="s">
        <v>75</v>
      </c>
      <c r="L10" t="s">
        <v>76</v>
      </c>
      <c r="M10" t="s">
        <v>77</v>
      </c>
    </row>
    <row r="11" spans="2:17" x14ac:dyDescent="0.25">
      <c r="B11" s="48" t="s">
        <v>214</v>
      </c>
      <c r="C11" t="s">
        <v>590</v>
      </c>
      <c r="E11" s="13" t="s">
        <v>78</v>
      </c>
      <c r="F11" s="13">
        <v>20000</v>
      </c>
      <c r="G11" s="13">
        <v>1000</v>
      </c>
      <c r="H11" s="14">
        <f t="shared" ref="H11:H16" si="0">F11-G11</f>
        <v>19000</v>
      </c>
      <c r="J11" t="s">
        <v>78</v>
      </c>
      <c r="K11">
        <v>20000</v>
      </c>
      <c r="L11">
        <v>1000</v>
      </c>
      <c r="M11">
        <v>19000</v>
      </c>
      <c r="P11" t="s">
        <v>61</v>
      </c>
      <c r="Q11" t="s">
        <v>61</v>
      </c>
    </row>
    <row r="12" spans="2:17" x14ac:dyDescent="0.25">
      <c r="B12" s="48" t="s">
        <v>587</v>
      </c>
      <c r="C12" t="s">
        <v>524</v>
      </c>
      <c r="E12" s="13" t="s">
        <v>79</v>
      </c>
      <c r="F12" s="13">
        <v>35000</v>
      </c>
      <c r="G12" s="13">
        <v>5644</v>
      </c>
      <c r="H12" s="14">
        <f t="shared" si="0"/>
        <v>29356</v>
      </c>
      <c r="J12" t="s">
        <v>79</v>
      </c>
      <c r="K12">
        <v>35000</v>
      </c>
      <c r="L12">
        <v>5644</v>
      </c>
      <c r="M12">
        <v>29356</v>
      </c>
      <c r="P12" t="s">
        <v>61</v>
      </c>
      <c r="Q12" t="s">
        <v>61</v>
      </c>
    </row>
    <row r="13" spans="2:17" x14ac:dyDescent="0.25">
      <c r="B13" s="48" t="s">
        <v>588</v>
      </c>
      <c r="C13" t="s">
        <v>592</v>
      </c>
      <c r="E13" s="13" t="s">
        <v>80</v>
      </c>
      <c r="F13" s="13">
        <v>69000</v>
      </c>
      <c r="G13" s="13">
        <v>8562</v>
      </c>
      <c r="H13" s="14">
        <f t="shared" si="0"/>
        <v>60438</v>
      </c>
      <c r="J13" t="s">
        <v>80</v>
      </c>
      <c r="K13">
        <v>69000</v>
      </c>
      <c r="L13">
        <v>8562</v>
      </c>
      <c r="M13">
        <v>60438</v>
      </c>
      <c r="P13" t="s">
        <v>61</v>
      </c>
      <c r="Q13" t="s">
        <v>61</v>
      </c>
    </row>
    <row r="14" spans="2:17" ht="60" x14ac:dyDescent="0.25">
      <c r="B14" s="49" t="s">
        <v>593</v>
      </c>
      <c r="E14" s="13" t="s">
        <v>81</v>
      </c>
      <c r="F14" s="13">
        <v>58666</v>
      </c>
      <c r="G14" s="13">
        <v>5896</v>
      </c>
      <c r="H14" s="14">
        <f t="shared" si="0"/>
        <v>52770</v>
      </c>
      <c r="J14" t="s">
        <v>81</v>
      </c>
      <c r="K14">
        <v>58666</v>
      </c>
      <c r="L14">
        <v>5896</v>
      </c>
      <c r="M14">
        <v>52770</v>
      </c>
      <c r="P14" t="s">
        <v>61</v>
      </c>
      <c r="Q14" t="s">
        <v>61</v>
      </c>
    </row>
    <row r="15" spans="2:17" x14ac:dyDescent="0.25">
      <c r="E15" s="13" t="s">
        <v>82</v>
      </c>
      <c r="F15" s="13">
        <v>89745</v>
      </c>
      <c r="G15" s="13">
        <v>4789</v>
      </c>
      <c r="H15" s="14">
        <f t="shared" si="0"/>
        <v>84956</v>
      </c>
      <c r="J15" t="s">
        <v>82</v>
      </c>
      <c r="K15">
        <v>89745</v>
      </c>
      <c r="L15">
        <v>4789</v>
      </c>
      <c r="M15">
        <v>84956</v>
      </c>
      <c r="P15" t="s">
        <v>61</v>
      </c>
      <c r="Q15" t="s">
        <v>61</v>
      </c>
    </row>
    <row r="16" spans="2:17" x14ac:dyDescent="0.25">
      <c r="E16" s="13" t="s">
        <v>83</v>
      </c>
      <c r="F16" s="13">
        <v>25000</v>
      </c>
      <c r="G16" s="13">
        <v>788</v>
      </c>
      <c r="H16" s="14">
        <f t="shared" si="0"/>
        <v>24212</v>
      </c>
      <c r="J16" t="s">
        <v>83</v>
      </c>
      <c r="K16">
        <v>25000</v>
      </c>
      <c r="L16">
        <v>788</v>
      </c>
      <c r="M16">
        <v>24212</v>
      </c>
    </row>
    <row r="17" spans="3:16" x14ac:dyDescent="0.25">
      <c r="C17" t="s">
        <v>38</v>
      </c>
    </row>
    <row r="18" spans="3:16" x14ac:dyDescent="0.25">
      <c r="C18" t="s">
        <v>246</v>
      </c>
    </row>
    <row r="19" spans="3:16" x14ac:dyDescent="0.25">
      <c r="C19" t="s">
        <v>33</v>
      </c>
      <c r="E19" t="s">
        <v>99</v>
      </c>
      <c r="F19" t="s">
        <v>589</v>
      </c>
      <c r="J19" s="53" t="s">
        <v>591</v>
      </c>
      <c r="K19" s="53"/>
      <c r="L19" s="53"/>
      <c r="M19" s="53"/>
    </row>
    <row r="20" spans="3:16" x14ac:dyDescent="0.25">
      <c r="C20" t="s">
        <v>34</v>
      </c>
      <c r="E20">
        <v>10</v>
      </c>
      <c r="F20">
        <v>11</v>
      </c>
      <c r="G20">
        <v>55</v>
      </c>
      <c r="J20" s="13" t="s">
        <v>75</v>
      </c>
      <c r="K20" s="13">
        <v>20000</v>
      </c>
      <c r="L20" s="13">
        <v>35000</v>
      </c>
      <c r="M20" s="13">
        <v>69000</v>
      </c>
      <c r="N20" s="13">
        <v>58666</v>
      </c>
      <c r="O20" s="13">
        <v>89745</v>
      </c>
      <c r="P20" s="13">
        <v>25000</v>
      </c>
    </row>
    <row r="21" spans="3:16" x14ac:dyDescent="0.25">
      <c r="C21" t="s">
        <v>35</v>
      </c>
      <c r="E21">
        <v>20</v>
      </c>
      <c r="F21">
        <v>22</v>
      </c>
      <c r="G21">
        <v>0</v>
      </c>
      <c r="J21" s="13" t="s">
        <v>76</v>
      </c>
      <c r="K21" s="13">
        <v>1000</v>
      </c>
      <c r="L21" s="13">
        <v>5644</v>
      </c>
      <c r="M21" s="13">
        <v>8562</v>
      </c>
      <c r="N21" s="13">
        <v>5896</v>
      </c>
      <c r="O21" s="13">
        <v>4789</v>
      </c>
      <c r="P21" s="13">
        <v>788</v>
      </c>
    </row>
    <row r="22" spans="3:16" x14ac:dyDescent="0.25">
      <c r="C22" t="s">
        <v>36</v>
      </c>
      <c r="E22">
        <v>30</v>
      </c>
      <c r="F22">
        <v>33</v>
      </c>
      <c r="G22">
        <v>0</v>
      </c>
      <c r="J22" s="14" t="s">
        <v>77</v>
      </c>
      <c r="K22" s="14">
        <f t="shared" ref="K22:P22" si="1">K20-K21</f>
        <v>19000</v>
      </c>
      <c r="L22" s="14">
        <f t="shared" si="1"/>
        <v>29356</v>
      </c>
      <c r="M22" s="14">
        <f t="shared" si="1"/>
        <v>60438</v>
      </c>
      <c r="N22" s="14">
        <f t="shared" si="1"/>
        <v>52770</v>
      </c>
      <c r="O22" s="14">
        <f t="shared" si="1"/>
        <v>84956</v>
      </c>
      <c r="P22" s="14">
        <f t="shared" si="1"/>
        <v>24212</v>
      </c>
    </row>
    <row r="23" spans="3:16" x14ac:dyDescent="0.25">
      <c r="C23" t="s">
        <v>37</v>
      </c>
      <c r="E23">
        <v>40</v>
      </c>
      <c r="F23">
        <v>44</v>
      </c>
      <c r="G23">
        <v>0</v>
      </c>
    </row>
    <row r="24" spans="3:16" x14ac:dyDescent="0.25">
      <c r="C24" t="s">
        <v>38</v>
      </c>
      <c r="E24">
        <v>50</v>
      </c>
      <c r="F24">
        <v>55</v>
      </c>
      <c r="G24">
        <v>0</v>
      </c>
    </row>
  </sheetData>
  <customSheetViews>
    <customSheetView guid="{878A3593-3215-4621-83B9-4BC23B0296F0}">
      <selection activeCell="D4" sqref="D4"/>
      <pageMargins left="0.7" right="0.7" top="0.75" bottom="0.75" header="0.3" footer="0.3"/>
    </customSheetView>
    <customSheetView guid="{E0CE8D3F-0C99-43EE-A381-8F1B9FE61CAD}">
      <selection activeCell="D4" sqref="D4"/>
      <pageMargins left="0.7" right="0.7" top="0.75" bottom="0.75" header="0.3" footer="0.3"/>
    </customSheetView>
    <customSheetView guid="{BB8F8BB8-BE80-40B1-B14B-772F070AC1BE}">
      <selection activeCell="D4" sqref="D4"/>
      <pageMargins left="0.7" right="0.7" top="0.75" bottom="0.75" header="0.3" footer="0.3"/>
    </customSheetView>
  </customSheetViews>
  <mergeCells count="2">
    <mergeCell ref="E9:H9"/>
    <mergeCell ref="J19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418C-F8D9-494B-9AA5-CBC50C826016}">
  <dimension ref="A1:J20"/>
  <sheetViews>
    <sheetView zoomScaleNormal="130" workbookViewId="0">
      <selection activeCell="N15" sqref="N15"/>
    </sheetView>
  </sheetViews>
  <sheetFormatPr defaultRowHeight="15" x14ac:dyDescent="0.25"/>
  <cols>
    <col min="1" max="1" width="30.5703125" bestFit="1" customWidth="1"/>
    <col min="2" max="2" width="17.5703125" bestFit="1" customWidth="1"/>
    <col min="3" max="3" width="10.7109375" bestFit="1" customWidth="1"/>
    <col min="7" max="7" width="10.42578125" bestFit="1" customWidth="1"/>
  </cols>
  <sheetData>
    <row r="1" spans="1:10" x14ac:dyDescent="0.25">
      <c r="A1" s="3" t="s">
        <v>27</v>
      </c>
    </row>
    <row r="2" spans="1:10" x14ac:dyDescent="0.25">
      <c r="A2" t="s">
        <v>28</v>
      </c>
      <c r="G2" t="s">
        <v>39</v>
      </c>
      <c r="J2">
        <v>10</v>
      </c>
    </row>
    <row r="3" spans="1:10" x14ac:dyDescent="0.25">
      <c r="A3" t="s">
        <v>29</v>
      </c>
      <c r="G3" t="s">
        <v>33</v>
      </c>
      <c r="J3">
        <v>20</v>
      </c>
    </row>
    <row r="4" spans="1:10" x14ac:dyDescent="0.25">
      <c r="A4" t="s">
        <v>30</v>
      </c>
      <c r="B4" t="s">
        <v>40</v>
      </c>
      <c r="C4" t="s">
        <v>41</v>
      </c>
      <c r="G4" t="s">
        <v>34</v>
      </c>
      <c r="J4">
        <v>30</v>
      </c>
    </row>
    <row r="5" spans="1:10" x14ac:dyDescent="0.25">
      <c r="A5" t="s">
        <v>31</v>
      </c>
      <c r="B5" t="s">
        <v>43</v>
      </c>
      <c r="G5" t="s">
        <v>35</v>
      </c>
      <c r="J5">
        <v>40</v>
      </c>
    </row>
    <row r="6" spans="1:10" x14ac:dyDescent="0.25">
      <c r="A6" t="s">
        <v>32</v>
      </c>
      <c r="B6" t="s">
        <v>42</v>
      </c>
      <c r="C6" t="s">
        <v>44</v>
      </c>
      <c r="G6" t="s">
        <v>36</v>
      </c>
      <c r="J6">
        <v>50</v>
      </c>
    </row>
    <row r="7" spans="1:10" x14ac:dyDescent="0.25">
      <c r="A7" t="s">
        <v>594</v>
      </c>
      <c r="B7" t="s">
        <v>595</v>
      </c>
      <c r="G7" t="s">
        <v>37</v>
      </c>
      <c r="J7">
        <v>60</v>
      </c>
    </row>
    <row r="8" spans="1:10" x14ac:dyDescent="0.25">
      <c r="G8" t="s">
        <v>38</v>
      </c>
      <c r="J8">
        <v>70</v>
      </c>
    </row>
    <row r="9" spans="1:10" x14ac:dyDescent="0.25">
      <c r="J9">
        <v>80</v>
      </c>
    </row>
    <row r="10" spans="1:10" x14ac:dyDescent="0.25">
      <c r="A10" t="s">
        <v>597</v>
      </c>
      <c r="J10">
        <v>90</v>
      </c>
    </row>
    <row r="11" spans="1:10" x14ac:dyDescent="0.25">
      <c r="J11">
        <v>100</v>
      </c>
    </row>
    <row r="12" spans="1:10" x14ac:dyDescent="0.25">
      <c r="A12" t="s">
        <v>596</v>
      </c>
      <c r="J12">
        <f>SUM(J2:J11)+5000</f>
        <v>5550</v>
      </c>
    </row>
    <row r="13" spans="1:10" x14ac:dyDescent="0.25">
      <c r="J13">
        <f>AVERAGE(J2:J11)</f>
        <v>55</v>
      </c>
    </row>
    <row r="14" spans="1:10" x14ac:dyDescent="0.25">
      <c r="A14" t="s">
        <v>598</v>
      </c>
      <c r="J14">
        <f>COUNT(J2:J12)</f>
        <v>11</v>
      </c>
    </row>
    <row r="15" spans="1:10" x14ac:dyDescent="0.25">
      <c r="J15">
        <f>MAX(J2:J13)</f>
        <v>5550</v>
      </c>
    </row>
    <row r="16" spans="1:10" x14ac:dyDescent="0.25">
      <c r="J16">
        <f>SUM(J14)</f>
        <v>11</v>
      </c>
    </row>
    <row r="17" spans="10:10" x14ac:dyDescent="0.25">
      <c r="J17">
        <f>SUM(M8)</f>
        <v>0</v>
      </c>
    </row>
    <row r="18" spans="10:10" x14ac:dyDescent="0.25">
      <c r="J18">
        <f>SUM(J2:J17)</f>
        <v>11727</v>
      </c>
    </row>
    <row r="20" spans="10:10" ht="16.149999999999999" customHeight="1" x14ac:dyDescent="0.25"/>
  </sheetData>
  <customSheetViews>
    <customSheetView guid="{878A3593-3215-4621-83B9-4BC23B0296F0}">
      <selection activeCell="N15" sqref="N15"/>
      <pageMargins left="0.7" right="0.7" top="0.75" bottom="0.75" header="0.3" footer="0.3"/>
      <pageSetup orientation="portrait" r:id="rId1"/>
    </customSheetView>
    <customSheetView guid="{E0CE8D3F-0C99-43EE-A381-8F1B9FE61CAD}">
      <selection activeCell="N15" sqref="N15"/>
      <pageMargins left="0.7" right="0.7" top="0.75" bottom="0.75" header="0.3" footer="0.3"/>
      <pageSetup orientation="portrait" r:id="rId2"/>
    </customSheetView>
    <customSheetView guid="{BB8F8BB8-BE80-40B1-B14B-772F070AC1BE}">
      <selection activeCell="N15" sqref="N15"/>
      <pageMargins left="0.7" right="0.7" top="0.75" bottom="0.75" header="0.3" footer="0.3"/>
      <pageSetup orientation="portrait" r:id="rId3"/>
    </customSheetView>
  </customSheetViews>
  <phoneticPr fontId="4" type="noConversion"/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F22D-30F4-4A16-AA23-2FA47F23AA6A}">
  <dimension ref="A1:V26"/>
  <sheetViews>
    <sheetView workbookViewId="0">
      <selection activeCell="A6" sqref="A6"/>
    </sheetView>
  </sheetViews>
  <sheetFormatPr defaultRowHeight="15" x14ac:dyDescent="0.25"/>
  <cols>
    <col min="1" max="1" width="28.5703125" bestFit="1" customWidth="1"/>
  </cols>
  <sheetData>
    <row r="1" spans="1:22" x14ac:dyDescent="0.25">
      <c r="A1" t="s">
        <v>212</v>
      </c>
    </row>
    <row r="2" spans="1:22" x14ac:dyDescent="0.25">
      <c r="A2" t="s">
        <v>213</v>
      </c>
      <c r="D2" s="25" t="s">
        <v>86</v>
      </c>
      <c r="E2" s="25" t="s">
        <v>218</v>
      </c>
      <c r="F2" s="25" t="s">
        <v>219</v>
      </c>
      <c r="L2" t="s">
        <v>214</v>
      </c>
    </row>
    <row r="3" spans="1:22" x14ac:dyDescent="0.25">
      <c r="A3" t="s">
        <v>214</v>
      </c>
      <c r="D3" s="13" t="s">
        <v>91</v>
      </c>
      <c r="E3" s="26">
        <v>10</v>
      </c>
      <c r="F3" s="26">
        <v>25</v>
      </c>
      <c r="L3" s="4" t="s">
        <v>222</v>
      </c>
      <c r="M3" s="4" t="s">
        <v>223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</row>
    <row r="4" spans="1:22" x14ac:dyDescent="0.25">
      <c r="A4" t="s">
        <v>215</v>
      </c>
      <c r="D4" s="13" t="s">
        <v>92</v>
      </c>
      <c r="E4" s="26">
        <v>20</v>
      </c>
      <c r="F4" s="26">
        <v>30</v>
      </c>
      <c r="L4">
        <v>10</v>
      </c>
      <c r="M4">
        <v>12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</row>
    <row r="5" spans="1:22" x14ac:dyDescent="0.25">
      <c r="A5" t="s">
        <v>216</v>
      </c>
      <c r="D5" s="13" t="s">
        <v>220</v>
      </c>
      <c r="E5" s="26">
        <v>30</v>
      </c>
      <c r="F5" s="26">
        <v>35</v>
      </c>
      <c r="H5" t="s">
        <v>86</v>
      </c>
      <c r="I5" t="s">
        <v>218</v>
      </c>
      <c r="J5" t="s">
        <v>219</v>
      </c>
      <c r="L5">
        <v>20</v>
      </c>
      <c r="M5">
        <v>23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</row>
    <row r="6" spans="1:22" x14ac:dyDescent="0.25">
      <c r="A6" t="s">
        <v>217</v>
      </c>
      <c r="D6" s="13" t="s">
        <v>221</v>
      </c>
      <c r="E6" s="26">
        <v>40</v>
      </c>
      <c r="F6" s="26">
        <v>40</v>
      </c>
      <c r="H6" t="s">
        <v>91</v>
      </c>
      <c r="I6">
        <v>10</v>
      </c>
      <c r="J6">
        <v>25</v>
      </c>
      <c r="L6">
        <v>30</v>
      </c>
      <c r="M6">
        <v>34</v>
      </c>
      <c r="P6" t="s">
        <v>224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</row>
    <row r="7" spans="1:22" x14ac:dyDescent="0.25">
      <c r="D7" s="13" t="s">
        <v>90</v>
      </c>
      <c r="E7" s="26">
        <v>50</v>
      </c>
      <c r="F7" s="26">
        <v>45</v>
      </c>
      <c r="H7" t="s">
        <v>92</v>
      </c>
      <c r="I7">
        <v>20</v>
      </c>
      <c r="J7">
        <v>30</v>
      </c>
      <c r="L7">
        <v>40</v>
      </c>
      <c r="M7">
        <v>45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</row>
    <row r="8" spans="1:22" x14ac:dyDescent="0.25">
      <c r="A8" t="s">
        <v>226</v>
      </c>
      <c r="H8" t="s">
        <v>220</v>
      </c>
      <c r="I8">
        <v>30</v>
      </c>
      <c r="J8">
        <v>35</v>
      </c>
      <c r="L8">
        <v>50</v>
      </c>
      <c r="M8">
        <v>56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</row>
    <row r="9" spans="1:22" x14ac:dyDescent="0.25">
      <c r="A9" t="s">
        <v>391</v>
      </c>
      <c r="H9" t="s">
        <v>221</v>
      </c>
      <c r="I9">
        <v>40</v>
      </c>
      <c r="J9">
        <v>40</v>
      </c>
      <c r="L9">
        <v>60</v>
      </c>
      <c r="M9">
        <v>67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</row>
    <row r="10" spans="1:22" x14ac:dyDescent="0.25">
      <c r="H10" t="s">
        <v>90</v>
      </c>
      <c r="I10">
        <v>50</v>
      </c>
      <c r="J10">
        <v>45</v>
      </c>
      <c r="L10">
        <v>70</v>
      </c>
      <c r="M10">
        <v>78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</row>
    <row r="11" spans="1:22" x14ac:dyDescent="0.25"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</row>
    <row r="12" spans="1:22" x14ac:dyDescent="0.25">
      <c r="L12" t="s">
        <v>225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</row>
    <row r="13" spans="1:22" x14ac:dyDescent="0.25"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</row>
    <row r="14" spans="1:22" x14ac:dyDescent="0.25"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</row>
    <row r="15" spans="1:22" x14ac:dyDescent="0.25">
      <c r="D15" s="25" t="s">
        <v>86</v>
      </c>
      <c r="E15" s="25" t="s">
        <v>218</v>
      </c>
      <c r="F15" s="25" t="s">
        <v>219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</row>
    <row r="16" spans="1:22" x14ac:dyDescent="0.25">
      <c r="D16" s="13" t="s">
        <v>91</v>
      </c>
      <c r="E16" s="26">
        <v>10</v>
      </c>
      <c r="F16" s="26">
        <v>25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</row>
    <row r="17" spans="4:22" x14ac:dyDescent="0.25">
      <c r="D17" s="13" t="s">
        <v>92</v>
      </c>
      <c r="E17" s="26">
        <v>20</v>
      </c>
      <c r="F17" s="26">
        <v>30</v>
      </c>
      <c r="N17" t="s">
        <v>227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</row>
    <row r="18" spans="4:22" x14ac:dyDescent="0.25">
      <c r="D18" s="13" t="s">
        <v>220</v>
      </c>
      <c r="E18" s="26">
        <v>30</v>
      </c>
      <c r="F18" s="26">
        <v>35</v>
      </c>
      <c r="N18" t="s">
        <v>228</v>
      </c>
    </row>
    <row r="19" spans="4:22" x14ac:dyDescent="0.25">
      <c r="D19" s="13" t="s">
        <v>221</v>
      </c>
      <c r="E19" s="26">
        <v>40</v>
      </c>
      <c r="F19" s="26">
        <v>40</v>
      </c>
      <c r="N19" t="s">
        <v>229</v>
      </c>
    </row>
    <row r="20" spans="4:22" x14ac:dyDescent="0.25">
      <c r="D20" s="13" t="s">
        <v>90</v>
      </c>
      <c r="E20" s="26">
        <v>50</v>
      </c>
      <c r="F20" s="26">
        <v>45</v>
      </c>
      <c r="N20" t="s">
        <v>230</v>
      </c>
    </row>
    <row r="21" spans="4:22" x14ac:dyDescent="0.25">
      <c r="N21" t="s">
        <v>231</v>
      </c>
    </row>
    <row r="22" spans="4:22" x14ac:dyDescent="0.25">
      <c r="N22" t="s">
        <v>232</v>
      </c>
    </row>
    <row r="23" spans="4:22" x14ac:dyDescent="0.25">
      <c r="N23" t="s">
        <v>233</v>
      </c>
    </row>
    <row r="24" spans="4:22" x14ac:dyDescent="0.25">
      <c r="N24" t="s">
        <v>227</v>
      </c>
    </row>
    <row r="25" spans="4:22" x14ac:dyDescent="0.25">
      <c r="N25" t="s">
        <v>228</v>
      </c>
    </row>
    <row r="26" spans="4:22" x14ac:dyDescent="0.25">
      <c r="N26" t="s">
        <v>229</v>
      </c>
    </row>
  </sheetData>
  <customSheetViews>
    <customSheetView guid="{878A3593-3215-4621-83B9-4BC23B0296F0}">
      <selection activeCell="A6" sqref="A6"/>
      <pageMargins left="0.7" right="0.7" top="0.75" bottom="0.75" header="0.3" footer="0.3"/>
    </customSheetView>
    <customSheetView guid="{E0CE8D3F-0C99-43EE-A381-8F1B9FE61CAD}">
      <selection activeCell="A6" sqref="A6"/>
      <pageMargins left="0.7" right="0.7" top="0.75" bottom="0.75" header="0.3" footer="0.3"/>
    </customSheetView>
    <customSheetView guid="{BB8F8BB8-BE80-40B1-B14B-772F070AC1BE}">
      <selection activeCell="A6" sqref="A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F6D5-6601-48F6-A7CE-5A31D5484195}">
  <sheetPr>
    <tabColor rgb="FF00B0F0"/>
  </sheetPr>
  <dimension ref="A1:C9"/>
  <sheetViews>
    <sheetView zoomScaleNormal="100" workbookViewId="0">
      <selection activeCell="A6" sqref="A6"/>
    </sheetView>
  </sheetViews>
  <sheetFormatPr defaultRowHeight="15" x14ac:dyDescent="0.25"/>
  <cols>
    <col min="1" max="1" width="37.28515625" bestFit="1" customWidth="1"/>
  </cols>
  <sheetData>
    <row r="1" spans="1:3" x14ac:dyDescent="0.25">
      <c r="A1" t="s">
        <v>354</v>
      </c>
    </row>
    <row r="2" spans="1:3" x14ac:dyDescent="0.25">
      <c r="A2" t="s">
        <v>355</v>
      </c>
      <c r="C2" t="s">
        <v>599</v>
      </c>
    </row>
    <row r="3" spans="1:3" x14ac:dyDescent="0.25">
      <c r="A3" t="s">
        <v>356</v>
      </c>
    </row>
    <row r="4" spans="1:3" x14ac:dyDescent="0.25">
      <c r="A4" t="s">
        <v>357</v>
      </c>
      <c r="C4" t="s">
        <v>600</v>
      </c>
    </row>
    <row r="5" spans="1:3" x14ac:dyDescent="0.25">
      <c r="A5" t="s">
        <v>358</v>
      </c>
    </row>
    <row r="6" spans="1:3" x14ac:dyDescent="0.25">
      <c r="A6" t="s">
        <v>359</v>
      </c>
      <c r="C6" t="s">
        <v>601</v>
      </c>
    </row>
    <row r="7" spans="1:3" x14ac:dyDescent="0.25">
      <c r="C7" t="s">
        <v>602</v>
      </c>
    </row>
    <row r="8" spans="1:3" x14ac:dyDescent="0.25">
      <c r="A8" t="s">
        <v>360</v>
      </c>
      <c r="C8" t="s">
        <v>603</v>
      </c>
    </row>
    <row r="9" spans="1:3" ht="45" x14ac:dyDescent="0.25">
      <c r="A9" s="22" t="s">
        <v>361</v>
      </c>
      <c r="C9" t="s">
        <v>604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835-5D3A-45C5-BF55-C27C4A44BF1C}">
  <dimension ref="A1:F30"/>
  <sheetViews>
    <sheetView zoomScale="85" zoomScaleNormal="85" workbookViewId="0">
      <selection activeCell="F17" sqref="F17"/>
    </sheetView>
  </sheetViews>
  <sheetFormatPr defaultColWidth="15.7109375" defaultRowHeight="15" x14ac:dyDescent="0.25"/>
  <cols>
    <col min="1" max="1" width="24.140625" bestFit="1" customWidth="1"/>
    <col min="2" max="2" width="15.7109375" customWidth="1"/>
    <col min="6" max="6" width="15.7109375" customWidth="1"/>
  </cols>
  <sheetData>
    <row r="1" spans="1:6" x14ac:dyDescent="0.25">
      <c r="A1" t="s">
        <v>332</v>
      </c>
    </row>
    <row r="2" spans="1:6" x14ac:dyDescent="0.25">
      <c r="A2" t="s">
        <v>333</v>
      </c>
    </row>
    <row r="3" spans="1:6" x14ac:dyDescent="0.25">
      <c r="A3" t="s">
        <v>334</v>
      </c>
      <c r="D3" t="s">
        <v>337</v>
      </c>
      <c r="E3" t="s">
        <v>274</v>
      </c>
    </row>
    <row r="4" spans="1:6" x14ac:dyDescent="0.25">
      <c r="A4" t="s">
        <v>335</v>
      </c>
      <c r="D4" t="s">
        <v>338</v>
      </c>
      <c r="E4" t="s">
        <v>246</v>
      </c>
    </row>
    <row r="5" spans="1:6" x14ac:dyDescent="0.25">
      <c r="A5" t="s">
        <v>336</v>
      </c>
      <c r="D5" t="s">
        <v>339</v>
      </c>
      <c r="E5" t="s">
        <v>33</v>
      </c>
    </row>
    <row r="6" spans="1:6" x14ac:dyDescent="0.25">
      <c r="D6" t="s">
        <v>340</v>
      </c>
      <c r="F6" t="s">
        <v>34</v>
      </c>
    </row>
    <row r="7" spans="1:6" x14ac:dyDescent="0.25">
      <c r="A7" t="s">
        <v>350</v>
      </c>
      <c r="D7" t="s">
        <v>341</v>
      </c>
      <c r="E7" t="s">
        <v>35</v>
      </c>
    </row>
    <row r="8" spans="1:6" x14ac:dyDescent="0.25">
      <c r="A8" t="s">
        <v>351</v>
      </c>
      <c r="D8" t="s">
        <v>342</v>
      </c>
      <c r="E8" t="s">
        <v>36</v>
      </c>
    </row>
    <row r="9" spans="1:6" x14ac:dyDescent="0.25">
      <c r="A9" t="s">
        <v>352</v>
      </c>
      <c r="D9" t="s">
        <v>343</v>
      </c>
    </row>
    <row r="10" spans="1:6" x14ac:dyDescent="0.25">
      <c r="A10" t="s">
        <v>353</v>
      </c>
      <c r="D10" t="s">
        <v>344</v>
      </c>
      <c r="E10" t="s">
        <v>37</v>
      </c>
    </row>
    <row r="11" spans="1:6" ht="20.100000000000001" customHeight="1" x14ac:dyDescent="0.25">
      <c r="D11" t="s">
        <v>345</v>
      </c>
      <c r="E11" t="s">
        <v>38</v>
      </c>
    </row>
    <row r="12" spans="1:6" x14ac:dyDescent="0.25">
      <c r="D12" t="s">
        <v>346</v>
      </c>
    </row>
    <row r="13" spans="1:6" x14ac:dyDescent="0.25">
      <c r="D13" t="s">
        <v>347</v>
      </c>
      <c r="E13" t="s">
        <v>33</v>
      </c>
    </row>
    <row r="15" spans="1:6" x14ac:dyDescent="0.25">
      <c r="D15" t="s">
        <v>348</v>
      </c>
      <c r="E15" t="s">
        <v>34</v>
      </c>
    </row>
    <row r="16" spans="1:6" x14ac:dyDescent="0.25">
      <c r="D16" t="s">
        <v>349</v>
      </c>
      <c r="E16" t="s">
        <v>35</v>
      </c>
    </row>
    <row r="17" spans="4:5" x14ac:dyDescent="0.25">
      <c r="D17" t="s">
        <v>338</v>
      </c>
      <c r="E17" t="s">
        <v>36</v>
      </c>
    </row>
    <row r="18" spans="4:5" x14ac:dyDescent="0.25">
      <c r="D18" t="s">
        <v>339</v>
      </c>
    </row>
    <row r="19" spans="4:5" x14ac:dyDescent="0.25">
      <c r="D19" t="s">
        <v>340</v>
      </c>
    </row>
    <row r="20" spans="4:5" x14ac:dyDescent="0.25">
      <c r="D20" t="s">
        <v>341</v>
      </c>
    </row>
    <row r="29" spans="4:5" x14ac:dyDescent="0.25">
      <c r="D29" t="s">
        <v>342</v>
      </c>
    </row>
    <row r="30" spans="4:5" x14ac:dyDescent="0.25">
      <c r="D30" t="s">
        <v>343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98F-461D-48A1-BD99-010797BF1FBD}">
  <dimension ref="A1:F13"/>
  <sheetViews>
    <sheetView workbookViewId="0">
      <selection activeCell="J14" sqref="J14"/>
    </sheetView>
  </sheetViews>
  <sheetFormatPr defaultRowHeight="15" x14ac:dyDescent="0.25"/>
  <cols>
    <col min="1" max="1" width="4" bestFit="1" customWidth="1"/>
    <col min="2" max="2" width="25.140625" bestFit="1" customWidth="1"/>
    <col min="3" max="3" width="4.140625" bestFit="1" customWidth="1"/>
    <col min="4" max="4" width="10.28515625" bestFit="1" customWidth="1"/>
    <col min="5" max="5" width="6" bestFit="1" customWidth="1"/>
    <col min="6" max="6" width="7.5703125" bestFit="1" customWidth="1"/>
  </cols>
  <sheetData>
    <row r="1" spans="1:6" x14ac:dyDescent="0.25">
      <c r="A1">
        <f>SUM(Numbers)</f>
        <v>280</v>
      </c>
    </row>
    <row r="2" spans="1:6" x14ac:dyDescent="0.25">
      <c r="B2" t="s">
        <v>520</v>
      </c>
      <c r="C2" s="25" t="s">
        <v>523</v>
      </c>
      <c r="D2" s="25" t="s">
        <v>524</v>
      </c>
      <c r="E2" s="25" t="s">
        <v>525</v>
      </c>
      <c r="F2" s="25" t="s">
        <v>526</v>
      </c>
    </row>
    <row r="3" spans="1:6" x14ac:dyDescent="0.25">
      <c r="B3" t="s">
        <v>521</v>
      </c>
      <c r="C3" s="13">
        <v>20</v>
      </c>
      <c r="D3" s="13">
        <v>20</v>
      </c>
      <c r="E3" s="13">
        <v>20</v>
      </c>
      <c r="F3" s="13">
        <v>20</v>
      </c>
    </row>
    <row r="4" spans="1:6" x14ac:dyDescent="0.25">
      <c r="B4" t="s">
        <v>522</v>
      </c>
      <c r="C4" s="13">
        <v>10</v>
      </c>
      <c r="D4" s="13">
        <v>10</v>
      </c>
      <c r="E4" s="13">
        <v>10</v>
      </c>
      <c r="F4" s="13">
        <v>10</v>
      </c>
    </row>
    <row r="5" spans="1:6" x14ac:dyDescent="0.25">
      <c r="C5">
        <f>SUM(C3+C4)</f>
        <v>30</v>
      </c>
      <c r="D5">
        <f>D4-D3</f>
        <v>-10</v>
      </c>
      <c r="E5">
        <f>E3/E4</f>
        <v>2</v>
      </c>
      <c r="F5">
        <f>F4*F3</f>
        <v>200</v>
      </c>
    </row>
    <row r="8" spans="1:6" x14ac:dyDescent="0.25">
      <c r="C8" t="s">
        <v>527</v>
      </c>
      <c r="D8" t="s">
        <v>533</v>
      </c>
      <c r="E8" t="s">
        <v>537</v>
      </c>
    </row>
    <row r="9" spans="1:6" x14ac:dyDescent="0.25">
      <c r="C9" t="s">
        <v>528</v>
      </c>
      <c r="D9" t="s">
        <v>534</v>
      </c>
      <c r="E9" t="s">
        <v>538</v>
      </c>
    </row>
    <row r="10" spans="1:6" x14ac:dyDescent="0.25">
      <c r="C10" t="s">
        <v>529</v>
      </c>
      <c r="D10" t="s">
        <v>525</v>
      </c>
      <c r="E10" t="s">
        <v>539</v>
      </c>
    </row>
    <row r="11" spans="1:6" x14ac:dyDescent="0.25">
      <c r="C11" t="s">
        <v>530</v>
      </c>
      <c r="D11" t="s">
        <v>526</v>
      </c>
      <c r="E11" t="s">
        <v>540</v>
      </c>
    </row>
    <row r="12" spans="1:6" x14ac:dyDescent="0.25">
      <c r="C12" t="s">
        <v>531</v>
      </c>
      <c r="D12" t="s">
        <v>535</v>
      </c>
      <c r="E12" t="s">
        <v>541</v>
      </c>
    </row>
    <row r="13" spans="1:6" x14ac:dyDescent="0.25">
      <c r="C13" t="s">
        <v>532</v>
      </c>
      <c r="D13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5030-A2C3-4E55-B0DE-61E2796AF379}">
  <dimension ref="A1:L13"/>
  <sheetViews>
    <sheetView workbookViewId="0">
      <selection activeCell="H19" sqref="H19"/>
    </sheetView>
  </sheetViews>
  <sheetFormatPr defaultRowHeight="15" x14ac:dyDescent="0.25"/>
  <cols>
    <col min="1" max="1" width="16.5703125" bestFit="1" customWidth="1"/>
    <col min="2" max="2" width="12.28515625" bestFit="1" customWidth="1"/>
    <col min="4" max="4" width="10.28515625" bestFit="1" customWidth="1"/>
    <col min="5" max="5" width="16.5703125" bestFit="1" customWidth="1"/>
    <col min="7" max="7" width="17.42578125" bestFit="1" customWidth="1"/>
    <col min="8" max="8" width="3.42578125" bestFit="1" customWidth="1"/>
    <col min="10" max="10" width="20" bestFit="1" customWidth="1"/>
    <col min="12" max="12" width="14.28515625" bestFit="1" customWidth="1"/>
  </cols>
  <sheetData>
    <row r="1" spans="1:12" ht="26.25" x14ac:dyDescent="0.4">
      <c r="A1" t="s">
        <v>45</v>
      </c>
      <c r="E1" s="5" t="s">
        <v>46</v>
      </c>
      <c r="F1" s="5"/>
      <c r="G1" s="5" t="s">
        <v>47</v>
      </c>
      <c r="H1" s="5"/>
      <c r="I1" s="5"/>
      <c r="J1" s="5" t="s">
        <v>62</v>
      </c>
      <c r="K1" s="5"/>
      <c r="L1" s="3" t="s">
        <v>65</v>
      </c>
    </row>
    <row r="2" spans="1:12" x14ac:dyDescent="0.25">
      <c r="A2" t="s">
        <v>46</v>
      </c>
      <c r="J2" s="62"/>
    </row>
    <row r="3" spans="1:12" x14ac:dyDescent="0.25">
      <c r="A3" t="s">
        <v>47</v>
      </c>
      <c r="D3" t="s">
        <v>58</v>
      </c>
      <c r="E3" s="3" t="s">
        <v>49</v>
      </c>
      <c r="J3" s="63">
        <v>10</v>
      </c>
      <c r="L3" s="12">
        <v>11</v>
      </c>
    </row>
    <row r="4" spans="1:12" x14ac:dyDescent="0.25">
      <c r="A4" t="s">
        <v>48</v>
      </c>
      <c r="D4" t="s">
        <v>59</v>
      </c>
      <c r="E4" s="6" t="s">
        <v>50</v>
      </c>
      <c r="G4" t="s">
        <v>57</v>
      </c>
      <c r="J4" s="63">
        <v>20</v>
      </c>
      <c r="L4" s="12">
        <v>12</v>
      </c>
    </row>
    <row r="5" spans="1:12" x14ac:dyDescent="0.25">
      <c r="A5" t="s">
        <v>63</v>
      </c>
      <c r="B5" t="s">
        <v>64</v>
      </c>
      <c r="D5" t="s">
        <v>60</v>
      </c>
      <c r="E5" s="6" t="s">
        <v>605</v>
      </c>
      <c r="G5">
        <v>678</v>
      </c>
      <c r="J5" s="63">
        <v>30</v>
      </c>
      <c r="L5" s="12">
        <v>13</v>
      </c>
    </row>
    <row r="6" spans="1:12" x14ac:dyDescent="0.25">
      <c r="E6" s="7" t="s">
        <v>51</v>
      </c>
      <c r="G6" t="e">
        <f>d</f>
        <v>#NAME?</v>
      </c>
      <c r="H6" s="54" t="s">
        <v>61</v>
      </c>
      <c r="J6" s="63">
        <v>40</v>
      </c>
      <c r="L6" s="12">
        <v>14</v>
      </c>
    </row>
    <row r="7" spans="1:12" x14ac:dyDescent="0.25">
      <c r="E7" s="10" t="s">
        <v>52</v>
      </c>
      <c r="G7">
        <v>78.900000000000006</v>
      </c>
      <c r="H7" s="54"/>
      <c r="J7" s="63">
        <v>50</v>
      </c>
      <c r="L7" s="12">
        <v>15</v>
      </c>
    </row>
    <row r="8" spans="1:12" x14ac:dyDescent="0.25">
      <c r="E8" s="11" t="s">
        <v>53</v>
      </c>
      <c r="H8" s="54"/>
      <c r="J8" s="63">
        <v>60</v>
      </c>
      <c r="L8" s="12">
        <v>16</v>
      </c>
    </row>
    <row r="9" spans="1:12" x14ac:dyDescent="0.25">
      <c r="E9" t="s">
        <v>54</v>
      </c>
      <c r="H9" s="54"/>
      <c r="J9" s="63">
        <v>70</v>
      </c>
      <c r="L9" s="12">
        <v>17</v>
      </c>
    </row>
    <row r="10" spans="1:12" ht="15.75" x14ac:dyDescent="0.3">
      <c r="E10" s="9" t="s">
        <v>55</v>
      </c>
      <c r="H10" s="54"/>
      <c r="J10" s="63">
        <v>80</v>
      </c>
    </row>
    <row r="11" spans="1:12" ht="21.75" x14ac:dyDescent="0.35">
      <c r="E11" s="8" t="s">
        <v>56</v>
      </c>
      <c r="H11" s="54"/>
      <c r="J11" s="63">
        <v>90</v>
      </c>
    </row>
    <row r="12" spans="1:12" x14ac:dyDescent="0.25">
      <c r="H12" s="54"/>
    </row>
    <row r="13" spans="1:12" x14ac:dyDescent="0.25">
      <c r="H13" s="54"/>
    </row>
  </sheetData>
  <customSheetViews>
    <customSheetView guid="{878A3593-3215-4621-83B9-4BC23B0296F0}">
      <selection activeCell="H19" sqref="H19"/>
      <pageMargins left="0.7" right="0.7" top="0.75" bottom="0.75" header="0.3" footer="0.3"/>
    </customSheetView>
    <customSheetView guid="{E0CE8D3F-0C99-43EE-A381-8F1B9FE61CAD}">
      <selection activeCell="H19" sqref="H19"/>
      <pageMargins left="0.7" right="0.7" top="0.75" bottom="0.75" header="0.3" footer="0.3"/>
    </customSheetView>
    <customSheetView guid="{BB8F8BB8-BE80-40B1-B14B-772F070AC1BE}">
      <selection activeCell="H19" sqref="H19"/>
      <pageMargins left="0.7" right="0.7" top="0.75" bottom="0.75" header="0.3" footer="0.3"/>
    </customSheetView>
  </customSheetViews>
  <mergeCells count="1">
    <mergeCell ref="H6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B73-9FA1-4D63-AEAD-110E339F0546}">
  <dimension ref="A1:I11"/>
  <sheetViews>
    <sheetView workbookViewId="0">
      <selection activeCell="F2" sqref="F2:F5"/>
    </sheetView>
  </sheetViews>
  <sheetFormatPr defaultRowHeight="15" x14ac:dyDescent="0.25"/>
  <cols>
    <col min="1" max="1" width="26.42578125" bestFit="1" customWidth="1"/>
    <col min="5" max="5" width="6.7109375" bestFit="1" customWidth="1"/>
    <col min="6" max="6" width="12.42578125" bestFit="1" customWidth="1"/>
    <col min="7" max="7" width="6" bestFit="1" customWidth="1"/>
    <col min="8" max="8" width="12.28515625" bestFit="1" customWidth="1"/>
  </cols>
  <sheetData>
    <row r="1" spans="1:9" x14ac:dyDescent="0.25">
      <c r="A1" t="s">
        <v>483</v>
      </c>
      <c r="E1" s="13" t="s">
        <v>86</v>
      </c>
      <c r="F1" s="13" t="s">
        <v>489</v>
      </c>
      <c r="G1" s="13" t="s">
        <v>500</v>
      </c>
      <c r="H1" s="13" t="s">
        <v>490</v>
      </c>
      <c r="I1" s="13"/>
    </row>
    <row r="2" spans="1:9" x14ac:dyDescent="0.25">
      <c r="A2" t="s">
        <v>484</v>
      </c>
      <c r="E2" s="13" t="s">
        <v>491</v>
      </c>
      <c r="F2" s="13" t="s">
        <v>495</v>
      </c>
      <c r="G2" s="13">
        <v>15000</v>
      </c>
      <c r="H2" s="13" t="s">
        <v>501</v>
      </c>
      <c r="I2" s="13"/>
    </row>
    <row r="3" spans="1:9" x14ac:dyDescent="0.25">
      <c r="A3" t="s">
        <v>485</v>
      </c>
      <c r="E3" s="13" t="s">
        <v>492</v>
      </c>
      <c r="F3" s="13" t="s">
        <v>496</v>
      </c>
      <c r="G3" s="13">
        <v>25000</v>
      </c>
      <c r="H3" s="13" t="s">
        <v>502</v>
      </c>
      <c r="I3" s="13"/>
    </row>
    <row r="4" spans="1:9" x14ac:dyDescent="0.25">
      <c r="A4" t="s">
        <v>486</v>
      </c>
      <c r="E4" s="13" t="s">
        <v>93</v>
      </c>
      <c r="F4" s="13" t="s">
        <v>497</v>
      </c>
      <c r="G4" s="13">
        <v>45000</v>
      </c>
      <c r="H4" s="13" t="s">
        <v>503</v>
      </c>
      <c r="I4" s="13"/>
    </row>
    <row r="5" spans="1:9" x14ac:dyDescent="0.25">
      <c r="A5" t="s">
        <v>487</v>
      </c>
      <c r="E5" s="13" t="s">
        <v>493</v>
      </c>
      <c r="F5" s="13" t="s">
        <v>498</v>
      </c>
      <c r="G5" s="13">
        <v>45000</v>
      </c>
      <c r="H5" s="13" t="s">
        <v>504</v>
      </c>
      <c r="I5" s="13"/>
    </row>
    <row r="6" spans="1:9" x14ac:dyDescent="0.25">
      <c r="A6" t="s">
        <v>488</v>
      </c>
      <c r="E6" s="13" t="s">
        <v>494</v>
      </c>
      <c r="F6" s="13" t="s">
        <v>499</v>
      </c>
      <c r="G6" s="13">
        <v>12000</v>
      </c>
      <c r="H6" s="13" t="s">
        <v>505</v>
      </c>
      <c r="I6" s="13"/>
    </row>
    <row r="9" spans="1:9" x14ac:dyDescent="0.25">
      <c r="A9" t="s">
        <v>606</v>
      </c>
    </row>
    <row r="10" spans="1:9" x14ac:dyDescent="0.25">
      <c r="A10" t="s">
        <v>607</v>
      </c>
    </row>
    <row r="11" spans="1:9" x14ac:dyDescent="0.25">
      <c r="A11" t="s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436-FAF6-499C-8EEC-F5A128E6E024}">
  <dimension ref="B2:F17"/>
  <sheetViews>
    <sheetView workbookViewId="0">
      <selection activeCell="C11" sqref="C11"/>
    </sheetView>
  </sheetViews>
  <sheetFormatPr defaultRowHeight="15" x14ac:dyDescent="0.25"/>
  <cols>
    <col min="2" max="2" width="20.28515625" bestFit="1" customWidth="1"/>
    <col min="3" max="3" width="15.7109375" bestFit="1" customWidth="1"/>
    <col min="4" max="4" width="15.7109375" customWidth="1"/>
    <col min="5" max="5" width="10.42578125" bestFit="1" customWidth="1"/>
    <col min="6" max="6" width="8.28515625" bestFit="1" customWidth="1"/>
  </cols>
  <sheetData>
    <row r="2" spans="2:6" x14ac:dyDescent="0.25">
      <c r="E2">
        <f>COUNT(Text)</f>
        <v>0</v>
      </c>
    </row>
    <row r="3" spans="2:6" x14ac:dyDescent="0.25">
      <c r="B3" s="3" t="s">
        <v>506</v>
      </c>
      <c r="C3" s="3" t="s">
        <v>507</v>
      </c>
      <c r="D3" s="3"/>
      <c r="E3" s="3" t="s">
        <v>57</v>
      </c>
      <c r="F3" s="3" t="s">
        <v>62</v>
      </c>
    </row>
    <row r="4" spans="2:6" x14ac:dyDescent="0.25">
      <c r="B4" t="s">
        <v>508</v>
      </c>
      <c r="C4">
        <f>SUM(Numbers)</f>
        <v>280</v>
      </c>
      <c r="E4" t="s">
        <v>246</v>
      </c>
      <c r="F4">
        <v>10</v>
      </c>
    </row>
    <row r="5" spans="2:6" x14ac:dyDescent="0.25">
      <c r="B5" t="s">
        <v>509</v>
      </c>
      <c r="C5">
        <f>MIN(Numbers)</f>
        <v>10</v>
      </c>
      <c r="F5">
        <v>20</v>
      </c>
    </row>
    <row r="6" spans="2:6" x14ac:dyDescent="0.25">
      <c r="B6" t="s">
        <v>510</v>
      </c>
      <c r="C6">
        <f>MAX(Numbers)</f>
        <v>70</v>
      </c>
      <c r="E6" t="s">
        <v>34</v>
      </c>
      <c r="F6">
        <v>30</v>
      </c>
    </row>
    <row r="7" spans="2:6" x14ac:dyDescent="0.25">
      <c r="B7" t="s">
        <v>511</v>
      </c>
      <c r="C7">
        <f>AVERAGE(Numbers)</f>
        <v>40</v>
      </c>
      <c r="F7">
        <v>40</v>
      </c>
    </row>
    <row r="8" spans="2:6" x14ac:dyDescent="0.25">
      <c r="B8" t="s">
        <v>512</v>
      </c>
      <c r="C8">
        <f>COUNT(Numbers)</f>
        <v>7</v>
      </c>
      <c r="E8" t="s">
        <v>36</v>
      </c>
      <c r="F8">
        <v>50</v>
      </c>
    </row>
    <row r="9" spans="2:6" x14ac:dyDescent="0.25">
      <c r="B9" t="s">
        <v>513</v>
      </c>
      <c r="C9">
        <f>COUNTA(Numbers)</f>
        <v>7</v>
      </c>
      <c r="E9" t="s">
        <v>37</v>
      </c>
      <c r="F9">
        <v>60</v>
      </c>
    </row>
    <row r="10" spans="2:6" ht="22.9" customHeight="1" x14ac:dyDescent="0.25">
      <c r="B10" t="s">
        <v>514</v>
      </c>
      <c r="C10">
        <f>COUNTBLANK(Numbers)</f>
        <v>0</v>
      </c>
      <c r="E10" t="s">
        <v>38</v>
      </c>
      <c r="F10">
        <v>70</v>
      </c>
    </row>
    <row r="11" spans="2:6" x14ac:dyDescent="0.25">
      <c r="B11" t="s">
        <v>515</v>
      </c>
      <c r="C11">
        <f>SMALL(Numbers,3)</f>
        <v>30</v>
      </c>
    </row>
    <row r="12" spans="2:6" x14ac:dyDescent="0.25">
      <c r="B12" t="s">
        <v>516</v>
      </c>
      <c r="C12">
        <f>LARGE(Numbers,3)</f>
        <v>50</v>
      </c>
    </row>
    <row r="13" spans="2:6" x14ac:dyDescent="0.25">
      <c r="E13">
        <f>COUNTA(Text)</f>
        <v>5</v>
      </c>
    </row>
    <row r="14" spans="2:6" x14ac:dyDescent="0.25">
      <c r="B14" t="s">
        <v>517</v>
      </c>
    </row>
    <row r="15" spans="2:6" x14ac:dyDescent="0.25">
      <c r="B15" t="s">
        <v>518</v>
      </c>
    </row>
    <row r="16" spans="2:6" x14ac:dyDescent="0.25">
      <c r="B16" t="s">
        <v>519</v>
      </c>
    </row>
    <row r="17" spans="2:2" x14ac:dyDescent="0.25">
      <c r="B17" t="s">
        <v>609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A53E-8C75-4325-A721-68EBDEFE42E5}">
  <dimension ref="B2:V14"/>
  <sheetViews>
    <sheetView topLeftCell="K1" workbookViewId="0">
      <selection activeCell="S10" sqref="S10"/>
    </sheetView>
  </sheetViews>
  <sheetFormatPr defaultRowHeight="15" x14ac:dyDescent="0.25"/>
  <cols>
    <col min="8" max="8" width="28" bestFit="1" customWidth="1"/>
    <col min="18" max="18" width="25" customWidth="1"/>
    <col min="19" max="19" width="18.85546875" customWidth="1"/>
  </cols>
  <sheetData>
    <row r="2" spans="2:22" x14ac:dyDescent="0.25">
      <c r="B2" s="41" t="s">
        <v>559</v>
      </c>
      <c r="C2" s="41"/>
      <c r="D2" s="41"/>
      <c r="E2" s="41" t="s">
        <v>86</v>
      </c>
      <c r="F2" s="41" t="s">
        <v>274</v>
      </c>
      <c r="G2" s="41" t="s">
        <v>62</v>
      </c>
      <c r="L2" s="53" t="s">
        <v>574</v>
      </c>
      <c r="M2" s="53"/>
      <c r="N2" s="53"/>
      <c r="O2" s="53"/>
      <c r="P2" s="53"/>
      <c r="Q2" s="53"/>
      <c r="U2" t="s">
        <v>227</v>
      </c>
      <c r="V2" t="s">
        <v>90</v>
      </c>
    </row>
    <row r="3" spans="2:22" x14ac:dyDescent="0.25">
      <c r="B3" s="41"/>
      <c r="C3" s="41"/>
      <c r="D3" s="41"/>
      <c r="E3" s="41" t="s">
        <v>90</v>
      </c>
      <c r="F3" s="42" t="s">
        <v>227</v>
      </c>
      <c r="G3" s="42">
        <v>10</v>
      </c>
      <c r="H3" t="s">
        <v>569</v>
      </c>
      <c r="I3">
        <f>SUMIF(G3:G11,"&lt;50")</f>
        <v>100</v>
      </c>
      <c r="L3" s="41" t="s">
        <v>559</v>
      </c>
      <c r="M3" s="41"/>
      <c r="N3" s="41"/>
      <c r="O3" s="13" t="s">
        <v>86</v>
      </c>
      <c r="P3" s="13" t="s">
        <v>274</v>
      </c>
      <c r="Q3" s="13" t="s">
        <v>62</v>
      </c>
      <c r="R3" s="46" t="s">
        <v>575</v>
      </c>
      <c r="S3" s="45" t="s">
        <v>397</v>
      </c>
    </row>
    <row r="4" spans="2:22" ht="45" x14ac:dyDescent="0.25">
      <c r="B4" s="41" t="s">
        <v>560</v>
      </c>
      <c r="C4" s="41"/>
      <c r="D4" s="41"/>
      <c r="E4" s="41" t="s">
        <v>566</v>
      </c>
      <c r="F4" s="41" t="s">
        <v>228</v>
      </c>
      <c r="G4" s="41">
        <v>20</v>
      </c>
      <c r="L4" s="41"/>
      <c r="M4" s="41"/>
      <c r="N4" s="41"/>
      <c r="O4" s="28" t="s">
        <v>90</v>
      </c>
      <c r="P4" s="28" t="s">
        <v>227</v>
      </c>
      <c r="Q4" s="44">
        <v>10</v>
      </c>
      <c r="R4" s="47" t="s">
        <v>576</v>
      </c>
      <c r="S4" s="13">
        <f>SUMIFS(Q4:Q12,P4:P12,U2,O4:O12,V2)</f>
        <v>100</v>
      </c>
    </row>
    <row r="5" spans="2:22" x14ac:dyDescent="0.25">
      <c r="B5" s="41" t="s">
        <v>561</v>
      </c>
      <c r="C5" s="41"/>
      <c r="D5" s="41"/>
      <c r="E5" s="41" t="s">
        <v>316</v>
      </c>
      <c r="F5" s="41" t="s">
        <v>229</v>
      </c>
      <c r="G5" s="41">
        <v>30</v>
      </c>
      <c r="H5" t="s">
        <v>570</v>
      </c>
      <c r="I5">
        <f>SUMIF(F3:F11,"Mon",G3:G11)</f>
        <v>180</v>
      </c>
      <c r="L5" s="41" t="s">
        <v>560</v>
      </c>
      <c r="M5" s="41"/>
      <c r="N5" s="41"/>
      <c r="O5" s="45" t="s">
        <v>566</v>
      </c>
      <c r="P5" s="45" t="s">
        <v>228</v>
      </c>
      <c r="Q5" s="44">
        <v>20</v>
      </c>
      <c r="R5" s="45"/>
      <c r="S5" s="13"/>
    </row>
    <row r="6" spans="2:22" x14ac:dyDescent="0.25">
      <c r="B6" s="41" t="s">
        <v>562</v>
      </c>
      <c r="C6" s="41"/>
      <c r="D6" s="41"/>
      <c r="E6" s="41" t="s">
        <v>317</v>
      </c>
      <c r="F6" s="41" t="s">
        <v>230</v>
      </c>
      <c r="G6" s="41">
        <v>40</v>
      </c>
      <c r="L6" s="41" t="s">
        <v>561</v>
      </c>
      <c r="M6" s="41"/>
      <c r="N6" s="41"/>
      <c r="O6" s="45" t="s">
        <v>316</v>
      </c>
      <c r="P6" s="45" t="s">
        <v>229</v>
      </c>
      <c r="Q6" s="44">
        <v>30</v>
      </c>
      <c r="R6" s="45"/>
      <c r="S6" s="13"/>
    </row>
    <row r="7" spans="2:22" ht="30" x14ac:dyDescent="0.25">
      <c r="B7" s="41"/>
      <c r="C7" s="41"/>
      <c r="D7" s="41"/>
      <c r="E7" s="41" t="s">
        <v>567</v>
      </c>
      <c r="F7" s="41" t="s">
        <v>231</v>
      </c>
      <c r="G7" s="41">
        <v>50</v>
      </c>
      <c r="H7" t="s">
        <v>571</v>
      </c>
      <c r="I7">
        <f>COUNTIF(G3:G11,"&gt;50")</f>
        <v>4</v>
      </c>
      <c r="L7" s="41" t="s">
        <v>562</v>
      </c>
      <c r="M7" s="41"/>
      <c r="N7" s="41"/>
      <c r="O7" s="45" t="s">
        <v>317</v>
      </c>
      <c r="P7" s="45" t="s">
        <v>230</v>
      </c>
      <c r="Q7" s="44">
        <v>40</v>
      </c>
      <c r="R7" s="47" t="s">
        <v>577</v>
      </c>
      <c r="S7" s="13">
        <f>COUNTIFS(P4:P12,U2,O4:O12,V2)</f>
        <v>2</v>
      </c>
    </row>
    <row r="8" spans="2:22" x14ac:dyDescent="0.25">
      <c r="B8" s="41" t="s">
        <v>563</v>
      </c>
      <c r="C8" s="41"/>
      <c r="D8" s="41"/>
      <c r="E8" s="41" t="s">
        <v>319</v>
      </c>
      <c r="F8" s="41" t="s">
        <v>232</v>
      </c>
      <c r="G8" s="41">
        <v>60</v>
      </c>
      <c r="L8" s="41"/>
      <c r="M8" s="41"/>
      <c r="N8" s="41"/>
      <c r="O8" s="45" t="s">
        <v>567</v>
      </c>
      <c r="P8" s="45" t="s">
        <v>231</v>
      </c>
      <c r="Q8" s="45">
        <v>50</v>
      </c>
      <c r="R8" s="45"/>
      <c r="S8" s="13"/>
    </row>
    <row r="9" spans="2:22" x14ac:dyDescent="0.25">
      <c r="B9" s="41" t="s">
        <v>564</v>
      </c>
      <c r="C9" s="41"/>
      <c r="D9" s="41"/>
      <c r="E9" s="41" t="s">
        <v>320</v>
      </c>
      <c r="F9" s="41" t="s">
        <v>233</v>
      </c>
      <c r="G9" s="41">
        <v>70</v>
      </c>
      <c r="H9" t="s">
        <v>572</v>
      </c>
      <c r="I9">
        <f>AVERAGEIF(G3:G11,"&lt;50")</f>
        <v>25</v>
      </c>
      <c r="L9" s="41" t="s">
        <v>563</v>
      </c>
      <c r="M9" s="41"/>
      <c r="N9" s="41"/>
      <c r="O9" s="45" t="s">
        <v>319</v>
      </c>
      <c r="P9" s="45" t="s">
        <v>232</v>
      </c>
      <c r="Q9" s="45">
        <v>60</v>
      </c>
      <c r="R9" s="45"/>
      <c r="S9" s="13"/>
    </row>
    <row r="10" spans="2:22" ht="45" x14ac:dyDescent="0.25">
      <c r="B10" s="41" t="s">
        <v>565</v>
      </c>
      <c r="C10" s="41"/>
      <c r="D10" s="41"/>
      <c r="E10" s="41" t="s">
        <v>568</v>
      </c>
      <c r="F10" s="42" t="s">
        <v>227</v>
      </c>
      <c r="G10" s="42">
        <v>80</v>
      </c>
      <c r="L10" s="41" t="s">
        <v>564</v>
      </c>
      <c r="M10" s="41"/>
      <c r="N10" s="41"/>
      <c r="O10" s="45" t="s">
        <v>320</v>
      </c>
      <c r="P10" s="45" t="s">
        <v>233</v>
      </c>
      <c r="Q10" s="45">
        <v>70</v>
      </c>
      <c r="R10" s="47" t="s">
        <v>578</v>
      </c>
      <c r="S10" s="13">
        <f>AVERAGEIFS(Q4:Q12,P4:P12,U2,O4:O12,V2)</f>
        <v>50</v>
      </c>
    </row>
    <row r="11" spans="2:22" x14ac:dyDescent="0.25">
      <c r="B11" s="41"/>
      <c r="C11" s="41"/>
      <c r="D11" s="41"/>
      <c r="E11" s="41" t="s">
        <v>90</v>
      </c>
      <c r="F11" s="42" t="s">
        <v>227</v>
      </c>
      <c r="G11" s="42">
        <v>90</v>
      </c>
      <c r="L11" s="41" t="s">
        <v>565</v>
      </c>
      <c r="M11" s="41"/>
      <c r="N11" s="41"/>
      <c r="O11" s="45" t="s">
        <v>568</v>
      </c>
      <c r="P11" s="45" t="s">
        <v>227</v>
      </c>
      <c r="Q11" s="44">
        <v>80</v>
      </c>
      <c r="R11" s="43"/>
    </row>
    <row r="12" spans="2:22" x14ac:dyDescent="0.25">
      <c r="L12" s="41"/>
      <c r="M12" s="41"/>
      <c r="N12" s="41"/>
      <c r="O12" s="28" t="s">
        <v>90</v>
      </c>
      <c r="P12" s="28" t="s">
        <v>227</v>
      </c>
      <c r="Q12" s="44">
        <v>90</v>
      </c>
      <c r="R12" s="43"/>
    </row>
    <row r="13" spans="2:22" x14ac:dyDescent="0.25">
      <c r="O13" s="43"/>
      <c r="P13" s="43"/>
      <c r="Q13" s="43"/>
      <c r="R13" s="43"/>
    </row>
    <row r="14" spans="2:22" x14ac:dyDescent="0.25">
      <c r="B14" t="s">
        <v>573</v>
      </c>
    </row>
  </sheetData>
  <mergeCells count="1">
    <mergeCell ref="L2:Q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F53B-5B88-424C-88A0-B653D1D082A2}">
  <dimension ref="A1:E6"/>
  <sheetViews>
    <sheetView workbookViewId="0">
      <selection activeCell="H9" sqref="H9"/>
    </sheetView>
  </sheetViews>
  <sheetFormatPr defaultRowHeight="15" x14ac:dyDescent="0.25"/>
  <cols>
    <col min="1" max="1" width="23.28515625" bestFit="1" customWidth="1"/>
  </cols>
  <sheetData>
    <row r="1" spans="1:5" x14ac:dyDescent="0.25">
      <c r="A1" s="52" t="s">
        <v>66</v>
      </c>
      <c r="B1" s="52"/>
    </row>
    <row r="2" spans="1:5" x14ac:dyDescent="0.25">
      <c r="A2" s="13" t="s">
        <v>67</v>
      </c>
      <c r="B2" s="13" t="s">
        <v>69</v>
      </c>
      <c r="E2" t="s">
        <v>71</v>
      </c>
    </row>
    <row r="3" spans="1:5" x14ac:dyDescent="0.25">
      <c r="A3" s="13" t="s">
        <v>68</v>
      </c>
      <c r="B3" s="13">
        <v>89</v>
      </c>
      <c r="E3">
        <v>45</v>
      </c>
    </row>
    <row r="4" spans="1:5" x14ac:dyDescent="0.25">
      <c r="A4" s="13" t="b">
        <v>1</v>
      </c>
      <c r="B4" s="13" t="b">
        <v>1</v>
      </c>
      <c r="E4" t="s">
        <v>72</v>
      </c>
    </row>
    <row r="5" spans="1:5" x14ac:dyDescent="0.25">
      <c r="A5" s="13" t="b">
        <v>0</v>
      </c>
      <c r="B5" s="13" t="b">
        <v>0</v>
      </c>
      <c r="E5" t="b">
        <v>1</v>
      </c>
    </row>
    <row r="6" spans="1:5" x14ac:dyDescent="0.25">
      <c r="A6" s="13" t="s">
        <v>70</v>
      </c>
      <c r="B6" s="13" t="e" cm="1">
        <f t="array" ref="B6">su</f>
        <v>#NAME?</v>
      </c>
      <c r="E6" t="e">
        <f>1/0</f>
        <v>#DIV/0!</v>
      </c>
    </row>
  </sheetData>
  <customSheetViews>
    <customSheetView guid="{878A3593-3215-4621-83B9-4BC23B0296F0}">
      <selection activeCell="H9" sqref="H9"/>
      <pageMargins left="0.7" right="0.7" top="0.75" bottom="0.75" header="0.3" footer="0.3"/>
    </customSheetView>
    <customSheetView guid="{E0CE8D3F-0C99-43EE-A381-8F1B9FE61CAD}">
      <selection activeCell="H9" sqref="H9"/>
      <pageMargins left="0.7" right="0.7" top="0.75" bottom="0.75" header="0.3" footer="0.3"/>
    </customSheetView>
    <customSheetView guid="{BB8F8BB8-BE80-40B1-B14B-772F070AC1BE}">
      <selection activeCell="H9" sqref="H9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A5AF-0CA6-4E3E-BE85-A3A575D3D1CF}">
  <dimension ref="B2:F11"/>
  <sheetViews>
    <sheetView workbookViewId="0">
      <selection activeCell="G12" sqref="G12"/>
    </sheetView>
  </sheetViews>
  <sheetFormatPr defaultRowHeight="15" x14ac:dyDescent="0.25"/>
  <cols>
    <col min="2" max="2" width="8.85546875" bestFit="1" customWidth="1"/>
    <col min="3" max="3" width="13.85546875" bestFit="1" customWidth="1"/>
    <col min="4" max="4" width="14.28515625" bestFit="1" customWidth="1"/>
    <col min="5" max="5" width="15.140625" customWidth="1"/>
  </cols>
  <sheetData>
    <row r="2" spans="2:6" x14ac:dyDescent="0.25">
      <c r="B2" s="52" t="s">
        <v>73</v>
      </c>
      <c r="C2" s="52"/>
      <c r="D2" s="52"/>
      <c r="E2" s="52"/>
    </row>
    <row r="3" spans="2:6" x14ac:dyDescent="0.25">
      <c r="B3" s="13" t="s">
        <v>74</v>
      </c>
      <c r="C3" s="13" t="s">
        <v>75</v>
      </c>
      <c r="D3" s="13" t="s">
        <v>76</v>
      </c>
      <c r="E3" s="14" t="s">
        <v>77</v>
      </c>
    </row>
    <row r="4" spans="2:6" x14ac:dyDescent="0.25">
      <c r="B4" s="13" t="s">
        <v>78</v>
      </c>
      <c r="C4" s="13">
        <v>20000</v>
      </c>
      <c r="D4" s="13">
        <v>1000</v>
      </c>
      <c r="E4" s="14">
        <f>C4-D4</f>
        <v>19000</v>
      </c>
      <c r="F4">
        <f t="shared" ref="F4:F9" si="0">C4-D4</f>
        <v>19000</v>
      </c>
    </row>
    <row r="5" spans="2:6" x14ac:dyDescent="0.25">
      <c r="B5" s="13" t="s">
        <v>79</v>
      </c>
      <c r="C5" s="13">
        <v>35000</v>
      </c>
      <c r="D5" s="13">
        <v>5644</v>
      </c>
      <c r="E5" s="14">
        <f t="shared" ref="E4:E9" si="1">C5-D5</f>
        <v>29356</v>
      </c>
      <c r="F5">
        <f t="shared" si="0"/>
        <v>29356</v>
      </c>
    </row>
    <row r="6" spans="2:6" x14ac:dyDescent="0.25">
      <c r="B6" s="13" t="s">
        <v>80</v>
      </c>
      <c r="C6" s="13">
        <v>69000</v>
      </c>
      <c r="D6" s="13">
        <v>8562</v>
      </c>
      <c r="E6" s="14">
        <f>C6-D6</f>
        <v>60438</v>
      </c>
      <c r="F6">
        <f t="shared" si="0"/>
        <v>60438</v>
      </c>
    </row>
    <row r="7" spans="2:6" x14ac:dyDescent="0.25">
      <c r="B7" s="13" t="s">
        <v>81</v>
      </c>
      <c r="C7" s="13">
        <v>58666</v>
      </c>
      <c r="D7" s="13">
        <v>5896</v>
      </c>
      <c r="E7" s="14">
        <f t="shared" si="1"/>
        <v>52770</v>
      </c>
      <c r="F7">
        <f t="shared" si="0"/>
        <v>52770</v>
      </c>
    </row>
    <row r="8" spans="2:6" x14ac:dyDescent="0.25">
      <c r="B8" s="13" t="s">
        <v>82</v>
      </c>
      <c r="C8" s="13">
        <v>89745</v>
      </c>
      <c r="D8" s="13">
        <v>4789</v>
      </c>
      <c r="E8" s="14">
        <f t="shared" si="1"/>
        <v>84956</v>
      </c>
      <c r="F8">
        <f t="shared" si="0"/>
        <v>84956</v>
      </c>
    </row>
    <row r="9" spans="2:6" x14ac:dyDescent="0.25">
      <c r="B9" s="13" t="s">
        <v>83</v>
      </c>
      <c r="C9" s="13">
        <v>25000</v>
      </c>
      <c r="D9" s="13">
        <v>788</v>
      </c>
      <c r="E9" s="14">
        <f t="shared" si="1"/>
        <v>24212</v>
      </c>
      <c r="F9">
        <f t="shared" si="0"/>
        <v>24212</v>
      </c>
    </row>
    <row r="11" spans="2:6" ht="28.9" customHeight="1" x14ac:dyDescent="0.25">
      <c r="B11" s="55" t="s">
        <v>84</v>
      </c>
      <c r="C11" s="55"/>
      <c r="D11" s="55"/>
      <c r="E11" s="55"/>
    </row>
  </sheetData>
  <customSheetViews>
    <customSheetView guid="{878A3593-3215-4621-83B9-4BC23B0296F0}">
      <selection activeCell="G12" sqref="G12"/>
      <pageMargins left="0.7" right="0.7" top="0.75" bottom="0.75" header="0.3" footer="0.3"/>
    </customSheetView>
    <customSheetView guid="{E0CE8D3F-0C99-43EE-A381-8F1B9FE61CAD}">
      <selection activeCell="G12" sqref="G12"/>
      <pageMargins left="0.7" right="0.7" top="0.75" bottom="0.75" header="0.3" footer="0.3"/>
    </customSheetView>
    <customSheetView guid="{BB8F8BB8-BE80-40B1-B14B-772F070AC1BE}">
      <selection activeCell="G12" sqref="G12"/>
      <pageMargins left="0.7" right="0.7" top="0.75" bottom="0.75" header="0.3" footer="0.3"/>
    </customSheetView>
  </customSheetViews>
  <mergeCells count="2">
    <mergeCell ref="B2:E2"/>
    <mergeCell ref="B11:E11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89F-D697-4938-B06B-16676E2C1A64}">
  <dimension ref="A2:E20"/>
  <sheetViews>
    <sheetView workbookViewId="0">
      <selection activeCell="I14" sqref="I14"/>
    </sheetView>
  </sheetViews>
  <sheetFormatPr defaultRowHeight="15" x14ac:dyDescent="0.25"/>
  <cols>
    <col min="2" max="2" width="18.7109375" bestFit="1" customWidth="1"/>
    <col min="4" max="4" width="10.140625" bestFit="1" customWidth="1"/>
  </cols>
  <sheetData>
    <row r="2" spans="1:5" x14ac:dyDescent="0.25">
      <c r="B2" t="s">
        <v>85</v>
      </c>
    </row>
    <row r="3" spans="1:5" x14ac:dyDescent="0.25">
      <c r="B3" s="16" t="s">
        <v>86</v>
      </c>
      <c r="C3" s="16" t="s">
        <v>87</v>
      </c>
      <c r="D3" s="16" t="s">
        <v>88</v>
      </c>
    </row>
    <row r="4" spans="1:5" x14ac:dyDescent="0.25">
      <c r="B4" s="16" t="s">
        <v>89</v>
      </c>
      <c r="C4" s="16">
        <v>100</v>
      </c>
      <c r="D4" s="13"/>
      <c r="E4" s="23"/>
    </row>
    <row r="5" spans="1:5" x14ac:dyDescent="0.25">
      <c r="B5" s="13" t="s">
        <v>90</v>
      </c>
      <c r="C5" s="13">
        <v>85</v>
      </c>
      <c r="D5" s="17">
        <f>C5/$C$4</f>
        <v>0.85</v>
      </c>
      <c r="E5" s="23">
        <f>C5/$C$4</f>
        <v>0.85</v>
      </c>
    </row>
    <row r="6" spans="1:5" x14ac:dyDescent="0.25">
      <c r="B6" s="13" t="s">
        <v>91</v>
      </c>
      <c r="C6" s="13">
        <v>65</v>
      </c>
      <c r="D6" s="17">
        <f>C6/$C$4</f>
        <v>0.65</v>
      </c>
      <c r="E6" s="23">
        <f t="shared" ref="E6:E13" si="0">C6/$C$4</f>
        <v>0.65</v>
      </c>
    </row>
    <row r="7" spans="1:5" x14ac:dyDescent="0.25">
      <c r="B7" s="13" t="s">
        <v>92</v>
      </c>
      <c r="C7" s="13">
        <v>75</v>
      </c>
      <c r="D7" s="17">
        <f>C7/$C$4</f>
        <v>0.75</v>
      </c>
      <c r="E7" s="23">
        <f t="shared" si="0"/>
        <v>0.75</v>
      </c>
    </row>
    <row r="8" spans="1:5" x14ac:dyDescent="0.25">
      <c r="B8" s="13" t="s">
        <v>93</v>
      </c>
      <c r="C8" s="13">
        <v>85</v>
      </c>
      <c r="D8" s="17">
        <f t="shared" ref="D7:D13" si="1">C8/$C$4</f>
        <v>0.85</v>
      </c>
      <c r="E8" s="23">
        <f t="shared" si="0"/>
        <v>0.85</v>
      </c>
    </row>
    <row r="9" spans="1:5" x14ac:dyDescent="0.25">
      <c r="B9" s="13" t="s">
        <v>94</v>
      </c>
      <c r="C9" s="13">
        <v>95</v>
      </c>
      <c r="D9" s="17">
        <f>C9/$C$4</f>
        <v>0.95</v>
      </c>
      <c r="E9" s="23">
        <f t="shared" si="0"/>
        <v>0.95</v>
      </c>
    </row>
    <row r="10" spans="1:5" x14ac:dyDescent="0.25">
      <c r="B10" s="13" t="s">
        <v>95</v>
      </c>
      <c r="C10" s="13">
        <v>25</v>
      </c>
      <c r="D10" s="17">
        <f t="shared" si="1"/>
        <v>0.25</v>
      </c>
      <c r="E10" s="23">
        <f t="shared" si="0"/>
        <v>0.25</v>
      </c>
    </row>
    <row r="11" spans="1:5" x14ac:dyDescent="0.25">
      <c r="B11" s="13" t="s">
        <v>96</v>
      </c>
      <c r="C11" s="13">
        <v>45</v>
      </c>
      <c r="D11" s="17">
        <f t="shared" si="1"/>
        <v>0.45</v>
      </c>
      <c r="E11" s="23">
        <f t="shared" si="0"/>
        <v>0.45</v>
      </c>
    </row>
    <row r="12" spans="1:5" x14ac:dyDescent="0.25">
      <c r="B12" s="13" t="s">
        <v>97</v>
      </c>
      <c r="C12" s="13">
        <v>85</v>
      </c>
      <c r="D12" s="17">
        <f t="shared" si="1"/>
        <v>0.85</v>
      </c>
      <c r="E12" s="23">
        <f t="shared" si="0"/>
        <v>0.85</v>
      </c>
    </row>
    <row r="13" spans="1:5" x14ac:dyDescent="0.25">
      <c r="B13" s="13" t="s">
        <v>98</v>
      </c>
      <c r="C13" s="13">
        <v>95</v>
      </c>
      <c r="D13" s="17">
        <f t="shared" si="1"/>
        <v>0.95</v>
      </c>
      <c r="E13" s="23">
        <f t="shared" si="0"/>
        <v>0.95</v>
      </c>
    </row>
    <row r="16" spans="1:5" x14ac:dyDescent="0.25">
      <c r="A16" s="18" t="s">
        <v>99</v>
      </c>
      <c r="B16" t="s">
        <v>102</v>
      </c>
    </row>
    <row r="17" spans="1:3" x14ac:dyDescent="0.25">
      <c r="A17">
        <v>1</v>
      </c>
      <c r="B17" t="s">
        <v>100</v>
      </c>
      <c r="C17" t="s">
        <v>101</v>
      </c>
    </row>
    <row r="18" spans="1:3" x14ac:dyDescent="0.25">
      <c r="A18">
        <v>2</v>
      </c>
      <c r="B18" t="s">
        <v>103</v>
      </c>
      <c r="C18" t="s">
        <v>107</v>
      </c>
    </row>
    <row r="19" spans="1:3" x14ac:dyDescent="0.25">
      <c r="A19">
        <v>3</v>
      </c>
      <c r="B19" t="s">
        <v>109</v>
      </c>
    </row>
    <row r="20" spans="1:3" x14ac:dyDescent="0.25">
      <c r="A20">
        <v>4</v>
      </c>
      <c r="B20" t="s">
        <v>110</v>
      </c>
    </row>
  </sheetData>
  <customSheetViews>
    <customSheetView guid="{878A3593-3215-4621-83B9-4BC23B0296F0}">
      <selection activeCell="I14" sqref="I14"/>
      <pageMargins left="0.7" right="0.7" top="0.75" bottom="0.75" header="0.3" footer="0.3"/>
    </customSheetView>
    <customSheetView guid="{E0CE8D3F-0C99-43EE-A381-8F1B9FE61CAD}">
      <selection activeCell="I14" sqref="I14"/>
      <pageMargins left="0.7" right="0.7" top="0.75" bottom="0.75" header="0.3" footer="0.3"/>
    </customSheetView>
    <customSheetView guid="{BB8F8BB8-BE80-40B1-B14B-772F070AC1BE}">
      <selection activeCell="I14" sqref="I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87E7-0BF5-4D4E-95A7-B503E3FD0EFF}">
  <dimension ref="C3:J13"/>
  <sheetViews>
    <sheetView workbookViewId="0">
      <selection activeCell="R13" sqref="R13"/>
    </sheetView>
  </sheetViews>
  <sheetFormatPr defaultRowHeight="15" x14ac:dyDescent="0.25"/>
  <cols>
    <col min="2" max="2" width="6" customWidth="1"/>
    <col min="3" max="3" width="4.28515625" customWidth="1"/>
  </cols>
  <sheetData>
    <row r="3" spans="3:10" x14ac:dyDescent="0.25">
      <c r="C3" s="57" t="s">
        <v>104</v>
      </c>
      <c r="D3" s="57"/>
      <c r="E3" s="57"/>
      <c r="F3" s="57"/>
      <c r="G3" s="57"/>
      <c r="H3" s="57"/>
      <c r="I3" s="57"/>
      <c r="J3" s="57"/>
    </row>
    <row r="4" spans="3:10" x14ac:dyDescent="0.25">
      <c r="C4" s="58" t="s">
        <v>105</v>
      </c>
      <c r="D4" s="58"/>
      <c r="E4" s="58"/>
      <c r="F4" s="58"/>
      <c r="G4" s="58"/>
      <c r="H4" s="58"/>
      <c r="I4" s="58"/>
      <c r="J4" s="58"/>
    </row>
    <row r="5" spans="3:10" x14ac:dyDescent="0.25">
      <c r="C5" s="56" t="s">
        <v>106</v>
      </c>
      <c r="D5" s="19"/>
      <c r="E5" s="20">
        <v>1</v>
      </c>
      <c r="F5" s="20">
        <v>2</v>
      </c>
      <c r="G5" s="20">
        <v>3</v>
      </c>
      <c r="H5" s="20">
        <v>4</v>
      </c>
      <c r="I5" s="20">
        <v>5</v>
      </c>
      <c r="J5" s="20"/>
    </row>
    <row r="6" spans="3:10" x14ac:dyDescent="0.25">
      <c r="C6" s="56"/>
      <c r="D6" s="20">
        <v>10</v>
      </c>
      <c r="E6" s="21">
        <f>$D6*E$5</f>
        <v>10</v>
      </c>
      <c r="F6" s="21">
        <f>$D6*F$5</f>
        <v>20</v>
      </c>
      <c r="G6" s="21">
        <f t="shared" ref="G6:H6" si="0">$D6*G$5</f>
        <v>30</v>
      </c>
      <c r="H6" s="21">
        <f t="shared" si="0"/>
        <v>40</v>
      </c>
      <c r="I6" s="21">
        <f>$D6*I$5</f>
        <v>50</v>
      </c>
      <c r="J6" s="21"/>
    </row>
    <row r="7" spans="3:10" x14ac:dyDescent="0.25">
      <c r="C7" s="56"/>
      <c r="D7" s="20">
        <v>20</v>
      </c>
      <c r="E7" s="21">
        <f>$D7*E$5</f>
        <v>20</v>
      </c>
      <c r="F7" s="21">
        <f t="shared" ref="E7:I10" si="1">$D7*F$5</f>
        <v>40</v>
      </c>
      <c r="G7" s="21">
        <f t="shared" si="1"/>
        <v>60</v>
      </c>
      <c r="H7" s="21">
        <f t="shared" si="1"/>
        <v>80</v>
      </c>
      <c r="I7" s="21">
        <f t="shared" si="1"/>
        <v>100</v>
      </c>
      <c r="J7" s="21"/>
    </row>
    <row r="8" spans="3:10" x14ac:dyDescent="0.25">
      <c r="C8" s="56"/>
      <c r="D8" s="20">
        <v>30</v>
      </c>
      <c r="E8" s="21">
        <f>$D8*E$5</f>
        <v>30</v>
      </c>
      <c r="F8" s="21">
        <f t="shared" si="1"/>
        <v>60</v>
      </c>
      <c r="G8" s="21">
        <f t="shared" si="1"/>
        <v>90</v>
      </c>
      <c r="H8" s="21">
        <f t="shared" si="1"/>
        <v>120</v>
      </c>
      <c r="I8" s="21">
        <f t="shared" si="1"/>
        <v>150</v>
      </c>
      <c r="J8" s="21"/>
    </row>
    <row r="9" spans="3:10" x14ac:dyDescent="0.25">
      <c r="C9" s="56"/>
      <c r="D9" s="20">
        <v>40</v>
      </c>
      <c r="E9" s="21">
        <f t="shared" si="1"/>
        <v>40</v>
      </c>
      <c r="F9" s="21">
        <f t="shared" si="1"/>
        <v>80</v>
      </c>
      <c r="G9" s="21">
        <f t="shared" si="1"/>
        <v>120</v>
      </c>
      <c r="H9" s="21">
        <f t="shared" si="1"/>
        <v>160</v>
      </c>
      <c r="I9" s="21">
        <f t="shared" si="1"/>
        <v>200</v>
      </c>
      <c r="J9" s="21"/>
    </row>
    <row r="10" spans="3:10" x14ac:dyDescent="0.25">
      <c r="C10" s="56"/>
      <c r="D10" s="20">
        <v>50</v>
      </c>
      <c r="E10" s="21">
        <f>$D10*E$5</f>
        <v>50</v>
      </c>
      <c r="F10" s="21">
        <f>$D10*F$5</f>
        <v>100</v>
      </c>
      <c r="G10" s="21">
        <f t="shared" si="1"/>
        <v>150</v>
      </c>
      <c r="H10" s="21">
        <f t="shared" si="1"/>
        <v>200</v>
      </c>
      <c r="I10" s="21">
        <f t="shared" si="1"/>
        <v>250</v>
      </c>
      <c r="J10" s="21"/>
    </row>
    <row r="13" spans="3:10" ht="87" customHeight="1" x14ac:dyDescent="0.25">
      <c r="D13" s="3">
        <v>1</v>
      </c>
      <c r="E13" s="22" t="s">
        <v>108</v>
      </c>
      <c r="F13" s="22" t="s">
        <v>111</v>
      </c>
    </row>
  </sheetData>
  <customSheetViews>
    <customSheetView guid="{878A3593-3215-4621-83B9-4BC23B0296F0}">
      <selection activeCell="R13" sqref="R13"/>
      <pageMargins left="0.7" right="0.7" top="0.75" bottom="0.75" header="0.3" footer="0.3"/>
    </customSheetView>
    <customSheetView guid="{E0CE8D3F-0C99-43EE-A381-8F1B9FE61CAD}">
      <selection activeCell="R13" sqref="R13"/>
      <pageMargins left="0.7" right="0.7" top="0.75" bottom="0.75" header="0.3" footer="0.3"/>
    </customSheetView>
    <customSheetView guid="{BB8F8BB8-BE80-40B1-B14B-772F070AC1BE}">
      <selection activeCell="R13" sqref="R13"/>
      <pageMargins left="0.7" right="0.7" top="0.75" bottom="0.75" header="0.3" footer="0.3"/>
    </customSheetView>
  </customSheetViews>
  <mergeCells count="3">
    <mergeCell ref="C5:C10"/>
    <mergeCell ref="C3:J3"/>
    <mergeCell ref="C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B642-033D-483E-9103-BECEEB93B835}">
  <dimension ref="A1:J14"/>
  <sheetViews>
    <sheetView workbookViewId="0">
      <selection activeCell="K20" sqref="K20"/>
    </sheetView>
  </sheetViews>
  <sheetFormatPr defaultRowHeight="15" x14ac:dyDescent="0.25"/>
  <cols>
    <col min="1" max="1" width="20" bestFit="1" customWidth="1"/>
    <col min="4" max="4" width="25.5703125" bestFit="1" customWidth="1"/>
    <col min="5" max="5" width="14.5703125" bestFit="1" customWidth="1"/>
  </cols>
  <sheetData>
    <row r="1" spans="1:10" x14ac:dyDescent="0.25">
      <c r="A1" t="s">
        <v>112</v>
      </c>
    </row>
    <row r="2" spans="1:10" x14ac:dyDescent="0.25">
      <c r="A2" t="s">
        <v>113</v>
      </c>
    </row>
    <row r="3" spans="1:10" x14ac:dyDescent="0.25">
      <c r="A3" t="s">
        <v>114</v>
      </c>
    </row>
    <row r="4" spans="1:10" x14ac:dyDescent="0.25">
      <c r="A4" t="s">
        <v>115</v>
      </c>
    </row>
    <row r="5" spans="1:10" x14ac:dyDescent="0.25">
      <c r="A5" t="s">
        <v>116</v>
      </c>
      <c r="I5" t="s">
        <v>610</v>
      </c>
    </row>
    <row r="7" spans="1:10" x14ac:dyDescent="0.25">
      <c r="D7" s="13" t="s">
        <v>117</v>
      </c>
      <c r="E7" s="13" t="s">
        <v>118</v>
      </c>
      <c r="F7" s="13" t="s">
        <v>119</v>
      </c>
    </row>
    <row r="8" spans="1:10" x14ac:dyDescent="0.25">
      <c r="D8" s="13" t="s">
        <v>120</v>
      </c>
      <c r="E8" s="13" t="s">
        <v>121</v>
      </c>
      <c r="F8" s="13" t="s">
        <v>122</v>
      </c>
    </row>
    <row r="9" spans="1:10" x14ac:dyDescent="0.25">
      <c r="D9" s="13" t="s">
        <v>123</v>
      </c>
      <c r="E9" s="13" t="s">
        <v>124</v>
      </c>
      <c r="F9" s="13" t="s">
        <v>125</v>
      </c>
    </row>
    <row r="10" spans="1:10" x14ac:dyDescent="0.25">
      <c r="D10" s="13" t="s">
        <v>126</v>
      </c>
      <c r="E10" s="13" t="s">
        <v>127</v>
      </c>
      <c r="F10" s="13" t="s">
        <v>128</v>
      </c>
    </row>
    <row r="11" spans="1:10" x14ac:dyDescent="0.25">
      <c r="D11" s="13" t="s">
        <v>129</v>
      </c>
      <c r="E11" s="13" t="s">
        <v>130</v>
      </c>
      <c r="F11" s="13" t="s">
        <v>131</v>
      </c>
      <c r="J11" t="s">
        <v>69</v>
      </c>
    </row>
    <row r="12" spans="1:10" x14ac:dyDescent="0.25">
      <c r="D12" s="13" t="s">
        <v>132</v>
      </c>
      <c r="E12" s="13" t="s">
        <v>133</v>
      </c>
      <c r="F12" s="13" t="s">
        <v>134</v>
      </c>
    </row>
    <row r="13" spans="1:10" x14ac:dyDescent="0.25">
      <c r="D13" s="13" t="s">
        <v>135</v>
      </c>
      <c r="E13" s="13" t="s">
        <v>136</v>
      </c>
      <c r="F13" s="13" t="s">
        <v>137</v>
      </c>
    </row>
    <row r="14" spans="1:10" x14ac:dyDescent="0.25">
      <c r="I14" t="s">
        <v>69</v>
      </c>
    </row>
  </sheetData>
  <customSheetViews>
    <customSheetView guid="{878A3593-3215-4621-83B9-4BC23B0296F0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BB8F8BB8-BE80-40B1-B14B-772F070AC1BE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D6E9-F52A-4A02-9B52-A78FA7139F8C}">
  <dimension ref="B2:J45"/>
  <sheetViews>
    <sheetView topLeftCell="A25" workbookViewId="0">
      <selection activeCell="K20" sqref="K20"/>
    </sheetView>
  </sheetViews>
  <sheetFormatPr defaultRowHeight="15" x14ac:dyDescent="0.25"/>
  <cols>
    <col min="2" max="2" width="14.28515625" bestFit="1" customWidth="1"/>
  </cols>
  <sheetData>
    <row r="2" spans="2:10" x14ac:dyDescent="0.25">
      <c r="B2" s="4" t="s">
        <v>138</v>
      </c>
      <c r="F2" t="s">
        <v>182</v>
      </c>
    </row>
    <row r="3" spans="2:10" x14ac:dyDescent="0.25">
      <c r="B3" s="24"/>
    </row>
    <row r="4" spans="2:10" x14ac:dyDescent="0.25">
      <c r="B4" s="4" t="s">
        <v>147</v>
      </c>
    </row>
    <row r="5" spans="2:10" x14ac:dyDescent="0.25">
      <c r="B5" t="s">
        <v>139</v>
      </c>
      <c r="D5" t="s">
        <v>166</v>
      </c>
      <c r="E5" t="s">
        <v>167</v>
      </c>
    </row>
    <row r="6" spans="2:10" x14ac:dyDescent="0.25">
      <c r="B6" t="s">
        <v>140</v>
      </c>
      <c r="D6" t="s">
        <v>168</v>
      </c>
      <c r="E6" t="s">
        <v>169</v>
      </c>
    </row>
    <row r="7" spans="2:10" x14ac:dyDescent="0.25">
      <c r="B7" t="s">
        <v>141</v>
      </c>
      <c r="D7" t="s">
        <v>170</v>
      </c>
      <c r="E7" t="s">
        <v>171</v>
      </c>
    </row>
    <row r="8" spans="2:10" x14ac:dyDescent="0.25">
      <c r="B8" t="s">
        <v>142</v>
      </c>
      <c r="D8" t="s">
        <v>172</v>
      </c>
      <c r="E8" t="s">
        <v>173</v>
      </c>
    </row>
    <row r="9" spans="2:10" x14ac:dyDescent="0.25">
      <c r="B9" t="s">
        <v>143</v>
      </c>
      <c r="D9" t="s">
        <v>174</v>
      </c>
      <c r="E9" t="s">
        <v>175</v>
      </c>
    </row>
    <row r="10" spans="2:10" x14ac:dyDescent="0.25">
      <c r="B10" t="s">
        <v>144</v>
      </c>
      <c r="D10" t="s">
        <v>176</v>
      </c>
      <c r="E10" t="s">
        <v>177</v>
      </c>
    </row>
    <row r="11" spans="2:10" x14ac:dyDescent="0.25">
      <c r="B11" t="s">
        <v>145</v>
      </c>
      <c r="D11" t="s">
        <v>178</v>
      </c>
      <c r="E11" t="s">
        <v>179</v>
      </c>
      <c r="J11" t="s">
        <v>69</v>
      </c>
    </row>
    <row r="12" spans="2:10" x14ac:dyDescent="0.25">
      <c r="B12" t="s">
        <v>146</v>
      </c>
      <c r="D12" t="s">
        <v>180</v>
      </c>
      <c r="E12" t="s">
        <v>181</v>
      </c>
    </row>
    <row r="15" spans="2:10" x14ac:dyDescent="0.25">
      <c r="B15" s="4" t="s">
        <v>148</v>
      </c>
    </row>
    <row r="16" spans="2:10" x14ac:dyDescent="0.25">
      <c r="B16" t="s">
        <v>149</v>
      </c>
      <c r="D16" t="s">
        <v>166</v>
      </c>
      <c r="E16" t="s">
        <v>167</v>
      </c>
    </row>
    <row r="17" spans="2:5" x14ac:dyDescent="0.25">
      <c r="B17" t="s">
        <v>151</v>
      </c>
      <c r="D17" t="s">
        <v>168</v>
      </c>
      <c r="E17" t="s">
        <v>169</v>
      </c>
    </row>
    <row r="18" spans="2:5" x14ac:dyDescent="0.25">
      <c r="B18" t="s">
        <v>150</v>
      </c>
      <c r="D18" t="s">
        <v>170</v>
      </c>
      <c r="E18" t="s">
        <v>171</v>
      </c>
    </row>
    <row r="19" spans="2:5" x14ac:dyDescent="0.25">
      <c r="B19" t="s">
        <v>152</v>
      </c>
      <c r="D19" t="s">
        <v>172</v>
      </c>
      <c r="E19" t="s">
        <v>173</v>
      </c>
    </row>
    <row r="20" spans="2:5" x14ac:dyDescent="0.25">
      <c r="B20" t="s">
        <v>153</v>
      </c>
      <c r="D20" t="s">
        <v>174</v>
      </c>
      <c r="E20" t="s">
        <v>175</v>
      </c>
    </row>
    <row r="21" spans="2:5" x14ac:dyDescent="0.25">
      <c r="B21" t="s">
        <v>154</v>
      </c>
      <c r="D21" t="s">
        <v>176</v>
      </c>
      <c r="E21" t="s">
        <v>177</v>
      </c>
    </row>
    <row r="22" spans="2:5" x14ac:dyDescent="0.25">
      <c r="B22" t="s">
        <v>155</v>
      </c>
      <c r="D22" t="s">
        <v>178</v>
      </c>
      <c r="E22" t="s">
        <v>179</v>
      </c>
    </row>
    <row r="23" spans="2:5" x14ac:dyDescent="0.25">
      <c r="B23" t="s">
        <v>156</v>
      </c>
      <c r="D23" t="s">
        <v>180</v>
      </c>
      <c r="E23" t="s">
        <v>181</v>
      </c>
    </row>
    <row r="26" spans="2:5" x14ac:dyDescent="0.25">
      <c r="B26" s="4" t="s">
        <v>148</v>
      </c>
    </row>
    <row r="27" spans="2:5" x14ac:dyDescent="0.25">
      <c r="B27" t="s">
        <v>149</v>
      </c>
      <c r="D27" t="s">
        <v>166</v>
      </c>
      <c r="E27" t="s">
        <v>167</v>
      </c>
    </row>
    <row r="28" spans="2:5" x14ac:dyDescent="0.25">
      <c r="B28" t="s">
        <v>151</v>
      </c>
      <c r="D28" t="s">
        <v>168</v>
      </c>
      <c r="E28" t="s">
        <v>169</v>
      </c>
    </row>
    <row r="29" spans="2:5" x14ac:dyDescent="0.25">
      <c r="B29" t="s">
        <v>150</v>
      </c>
      <c r="D29" t="s">
        <v>170</v>
      </c>
      <c r="E29" t="s">
        <v>171</v>
      </c>
    </row>
    <row r="30" spans="2:5" x14ac:dyDescent="0.25">
      <c r="B30" t="s">
        <v>152</v>
      </c>
      <c r="D30" t="s">
        <v>172</v>
      </c>
      <c r="E30" t="s">
        <v>173</v>
      </c>
    </row>
    <row r="31" spans="2:5" x14ac:dyDescent="0.25">
      <c r="B31" t="s">
        <v>153</v>
      </c>
      <c r="D31" t="s">
        <v>174</v>
      </c>
      <c r="E31" t="s">
        <v>175</v>
      </c>
    </row>
    <row r="32" spans="2:5" x14ac:dyDescent="0.25">
      <c r="B32" t="s">
        <v>154</v>
      </c>
      <c r="D32" t="s">
        <v>176</v>
      </c>
      <c r="E32" t="s">
        <v>177</v>
      </c>
    </row>
    <row r="33" spans="2:9" x14ac:dyDescent="0.25">
      <c r="B33" t="s">
        <v>155</v>
      </c>
      <c r="D33" t="s">
        <v>178</v>
      </c>
      <c r="E33" t="s">
        <v>179</v>
      </c>
    </row>
    <row r="34" spans="2:9" x14ac:dyDescent="0.25">
      <c r="B34" t="s">
        <v>156</v>
      </c>
      <c r="D34" t="s">
        <v>180</v>
      </c>
      <c r="E34" t="s">
        <v>181</v>
      </c>
    </row>
    <row r="37" spans="2:9" x14ac:dyDescent="0.25">
      <c r="B37" s="4" t="s">
        <v>157</v>
      </c>
      <c r="G37" s="59" t="s">
        <v>204</v>
      </c>
      <c r="H37" s="59"/>
      <c r="I37" s="59"/>
    </row>
    <row r="38" spans="2:9" x14ac:dyDescent="0.25">
      <c r="B38" t="s">
        <v>158</v>
      </c>
      <c r="G38" s="13" t="s">
        <v>183</v>
      </c>
      <c r="H38" s="13" t="s">
        <v>184</v>
      </c>
      <c r="I38" s="13" t="s">
        <v>185</v>
      </c>
    </row>
    <row r="39" spans="2:9" x14ac:dyDescent="0.25">
      <c r="B39" t="s">
        <v>159</v>
      </c>
      <c r="D39" t="s">
        <v>168</v>
      </c>
      <c r="E39" t="s">
        <v>169</v>
      </c>
      <c r="G39" s="13" t="s">
        <v>186</v>
      </c>
      <c r="H39" s="13" t="s">
        <v>187</v>
      </c>
      <c r="I39" s="13" t="s">
        <v>188</v>
      </c>
    </row>
    <row r="40" spans="2:9" x14ac:dyDescent="0.25">
      <c r="B40" t="s">
        <v>160</v>
      </c>
      <c r="D40" t="s">
        <v>170</v>
      </c>
      <c r="E40" t="s">
        <v>171</v>
      </c>
      <c r="G40" s="13" t="s">
        <v>189</v>
      </c>
      <c r="H40" s="13" t="s">
        <v>190</v>
      </c>
      <c r="I40" s="13" t="s">
        <v>191</v>
      </c>
    </row>
    <row r="41" spans="2:9" x14ac:dyDescent="0.25">
      <c r="B41" t="s">
        <v>161</v>
      </c>
      <c r="D41" t="s">
        <v>172</v>
      </c>
      <c r="E41" t="s">
        <v>173</v>
      </c>
      <c r="G41" s="13" t="s">
        <v>186</v>
      </c>
      <c r="H41" s="13" t="s">
        <v>192</v>
      </c>
      <c r="I41" s="13" t="s">
        <v>173</v>
      </c>
    </row>
    <row r="42" spans="2:9" x14ac:dyDescent="0.25">
      <c r="B42" t="s">
        <v>162</v>
      </c>
      <c r="D42" t="s">
        <v>174</v>
      </c>
      <c r="E42" t="s">
        <v>175</v>
      </c>
      <c r="G42" s="13" t="s">
        <v>193</v>
      </c>
      <c r="H42" s="13" t="s">
        <v>194</v>
      </c>
      <c r="I42" s="13" t="s">
        <v>195</v>
      </c>
    </row>
    <row r="43" spans="2:9" x14ac:dyDescent="0.25">
      <c r="B43" t="s">
        <v>163</v>
      </c>
      <c r="D43" t="s">
        <v>176</v>
      </c>
      <c r="E43" t="s">
        <v>177</v>
      </c>
      <c r="G43" s="13" t="s">
        <v>196</v>
      </c>
      <c r="H43" s="13" t="s">
        <v>197</v>
      </c>
      <c r="I43" s="13" t="s">
        <v>198</v>
      </c>
    </row>
    <row r="44" spans="2:9" x14ac:dyDescent="0.25">
      <c r="B44" t="s">
        <v>164</v>
      </c>
      <c r="D44" t="s">
        <v>178</v>
      </c>
      <c r="E44" t="s">
        <v>179</v>
      </c>
      <c r="G44" s="13" t="s">
        <v>199</v>
      </c>
      <c r="H44" s="13" t="s">
        <v>200</v>
      </c>
      <c r="I44" s="13" t="s">
        <v>179</v>
      </c>
    </row>
    <row r="45" spans="2:9" x14ac:dyDescent="0.25">
      <c r="B45" t="s">
        <v>165</v>
      </c>
      <c r="D45" t="s">
        <v>180</v>
      </c>
      <c r="E45" t="s">
        <v>181</v>
      </c>
      <c r="G45" s="13" t="s">
        <v>201</v>
      </c>
      <c r="H45" s="13" t="s">
        <v>202</v>
      </c>
      <c r="I45" s="13" t="s">
        <v>203</v>
      </c>
    </row>
  </sheetData>
  <customSheetViews>
    <customSheetView guid="{878A3593-3215-4621-83B9-4BC23B0296F0}" topLeftCell="A25">
      <selection activeCell="K20" sqref="K20"/>
      <pageMargins left="0.7" right="0.7" top="0.75" bottom="0.75" header="0.3" footer="0.3"/>
    </customSheetView>
    <customSheetView guid="{E0CE8D3F-0C99-43EE-A381-8F1B9FE61CAD}" topLeftCell="A25">
      <selection activeCell="K20" sqref="K20"/>
      <pageMargins left="0.7" right="0.7" top="0.75" bottom="0.75" header="0.3" footer="0.3"/>
    </customSheetView>
    <customSheetView guid="{BB8F8BB8-BE80-40B1-B14B-772F070AC1BE}" topLeftCell="A25">
      <selection activeCell="K20" sqref="K20"/>
      <pageMargins left="0.7" right="0.7" top="0.75" bottom="0.75" header="0.3" footer="0.3"/>
    </customSheetView>
  </customSheetViews>
  <mergeCells count="1">
    <mergeCell ref="G37:I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BAA2-EA83-4C70-ABC7-C9F3126A3AF6}">
  <dimension ref="A1:J11"/>
  <sheetViews>
    <sheetView workbookViewId="0">
      <selection activeCell="K20" sqref="K20"/>
    </sheetView>
  </sheetViews>
  <sheetFormatPr defaultRowHeight="15" x14ac:dyDescent="0.25"/>
  <cols>
    <col min="1" max="1" width="15.42578125" bestFit="1" customWidth="1"/>
  </cols>
  <sheetData>
    <row r="1" spans="1:10" x14ac:dyDescent="0.25">
      <c r="A1" s="4" t="s">
        <v>205</v>
      </c>
    </row>
    <row r="2" spans="1:10" x14ac:dyDescent="0.25">
      <c r="A2" t="s">
        <v>206</v>
      </c>
      <c r="D2" t="s">
        <v>210</v>
      </c>
    </row>
    <row r="3" spans="1:10" x14ac:dyDescent="0.25">
      <c r="A3" t="s">
        <v>207</v>
      </c>
      <c r="D3" t="s">
        <v>211</v>
      </c>
    </row>
    <row r="4" spans="1:10" x14ac:dyDescent="0.25">
      <c r="A4" t="s">
        <v>208</v>
      </c>
    </row>
    <row r="5" spans="1:10" x14ac:dyDescent="0.25">
      <c r="A5" t="s">
        <v>209</v>
      </c>
    </row>
    <row r="6" spans="1:10" x14ac:dyDescent="0.25"/>
    <row r="7" spans="1:10" x14ac:dyDescent="0.25"/>
    <row r="11" spans="1:10" x14ac:dyDescent="0.25">
      <c r="A11" t="s">
        <v>611</v>
      </c>
      <c r="B11" t="s">
        <v>612</v>
      </c>
      <c r="J11" t="s">
        <v>69</v>
      </c>
    </row>
  </sheetData>
  <customSheetViews>
    <customSheetView guid="{878A3593-3215-4621-83B9-4BC23B0296F0}">
      <selection activeCell="K20" sqref="K20"/>
      <pageMargins left="0.7" right="0.7" top="0.75" bottom="0.75" header="0.3" footer="0.3"/>
    </customSheetView>
    <customSheetView guid="{E0CE8D3F-0C99-43EE-A381-8F1B9FE61CAD}">
      <selection activeCell="K20" sqref="K20"/>
      <pageMargins left="0.7" right="0.7" top="0.75" bottom="0.75" header="0.3" footer="0.3"/>
    </customSheetView>
    <customSheetView guid="{BB8F8BB8-BE80-40B1-B14B-772F070AC1BE}">
      <selection activeCell="K20" sqref="K2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74D7-8ABA-4251-991C-92DFBDF73505}">
  <dimension ref="A1:G16"/>
  <sheetViews>
    <sheetView workbookViewId="0">
      <selection activeCell="H21" sqref="H21"/>
    </sheetView>
  </sheetViews>
  <sheetFormatPr defaultRowHeight="15" x14ac:dyDescent="0.25"/>
  <cols>
    <col min="1" max="1" width="29" bestFit="1" customWidth="1"/>
  </cols>
  <sheetData>
    <row r="1" spans="1:7" x14ac:dyDescent="0.25">
      <c r="A1" t="s">
        <v>258</v>
      </c>
    </row>
    <row r="2" spans="1:7" x14ac:dyDescent="0.25">
      <c r="A2" t="s">
        <v>259</v>
      </c>
      <c r="D2" s="28" t="s">
        <v>227</v>
      </c>
      <c r="E2" s="28" t="s">
        <v>227</v>
      </c>
      <c r="F2" s="28" t="s">
        <v>227</v>
      </c>
      <c r="G2" s="28" t="s">
        <v>227</v>
      </c>
    </row>
    <row r="3" spans="1:7" x14ac:dyDescent="0.25">
      <c r="A3" t="s">
        <v>260</v>
      </c>
      <c r="D3" s="28" t="s">
        <v>228</v>
      </c>
      <c r="E3" s="13" t="s">
        <v>228</v>
      </c>
      <c r="F3" s="28"/>
      <c r="G3" s="13" t="s">
        <v>228</v>
      </c>
    </row>
    <row r="4" spans="1:7" x14ac:dyDescent="0.25">
      <c r="A4" t="s">
        <v>261</v>
      </c>
      <c r="D4" s="28" t="s">
        <v>229</v>
      </c>
      <c r="E4" s="13" t="s">
        <v>229</v>
      </c>
      <c r="F4" s="28"/>
      <c r="G4" s="13" t="s">
        <v>229</v>
      </c>
    </row>
    <row r="5" spans="1:7" x14ac:dyDescent="0.25">
      <c r="A5" t="s">
        <v>262</v>
      </c>
      <c r="D5" s="28" t="s">
        <v>230</v>
      </c>
      <c r="E5" s="13" t="s">
        <v>230</v>
      </c>
      <c r="F5" s="28"/>
      <c r="G5" s="13" t="s">
        <v>230</v>
      </c>
    </row>
    <row r="6" spans="1:7" x14ac:dyDescent="0.25">
      <c r="D6" s="28" t="s">
        <v>231</v>
      </c>
      <c r="E6" s="13" t="s">
        <v>231</v>
      </c>
      <c r="F6" s="28"/>
      <c r="G6" s="13" t="s">
        <v>231</v>
      </c>
    </row>
    <row r="7" spans="1:7" x14ac:dyDescent="0.25">
      <c r="A7" t="s">
        <v>263</v>
      </c>
      <c r="D7" s="28" t="s">
        <v>232</v>
      </c>
      <c r="E7" s="13" t="s">
        <v>232</v>
      </c>
      <c r="F7" s="28"/>
      <c r="G7" s="13" t="s">
        <v>232</v>
      </c>
    </row>
    <row r="8" spans="1:7" x14ac:dyDescent="0.25">
      <c r="D8" s="28" t="s">
        <v>233</v>
      </c>
      <c r="E8" s="13" t="s">
        <v>233</v>
      </c>
      <c r="F8" s="28"/>
      <c r="G8" s="13" t="s">
        <v>233</v>
      </c>
    </row>
    <row r="9" spans="1:7" x14ac:dyDescent="0.25">
      <c r="D9" s="28" t="s">
        <v>227</v>
      </c>
      <c r="E9" s="13" t="s">
        <v>227</v>
      </c>
      <c r="F9" s="28"/>
      <c r="G9" s="13" t="s">
        <v>227</v>
      </c>
    </row>
    <row r="10" spans="1:7" x14ac:dyDescent="0.25">
      <c r="D10" s="28" t="s">
        <v>228</v>
      </c>
      <c r="E10" s="13" t="s">
        <v>228</v>
      </c>
      <c r="F10" s="28"/>
      <c r="G10" s="13" t="s">
        <v>228</v>
      </c>
    </row>
    <row r="11" spans="1:7" x14ac:dyDescent="0.25">
      <c r="D11" s="28" t="s">
        <v>229</v>
      </c>
      <c r="E11" s="13" t="s">
        <v>229</v>
      </c>
      <c r="F11" s="28"/>
      <c r="G11" s="13" t="s">
        <v>229</v>
      </c>
    </row>
    <row r="12" spans="1:7" x14ac:dyDescent="0.25">
      <c r="D12" s="28" t="s">
        <v>230</v>
      </c>
      <c r="E12" s="13" t="s">
        <v>230</v>
      </c>
      <c r="F12" s="28"/>
      <c r="G12" s="13" t="s">
        <v>230</v>
      </c>
    </row>
    <row r="13" spans="1:7" x14ac:dyDescent="0.25">
      <c r="D13" s="28" t="s">
        <v>231</v>
      </c>
      <c r="E13" s="13" t="s">
        <v>231</v>
      </c>
      <c r="F13" s="28"/>
      <c r="G13" s="13" t="s">
        <v>231</v>
      </c>
    </row>
    <row r="14" spans="1:7" x14ac:dyDescent="0.25">
      <c r="D14" s="28" t="s">
        <v>232</v>
      </c>
      <c r="E14" s="13" t="s">
        <v>232</v>
      </c>
      <c r="F14" s="28"/>
      <c r="G14" s="13" t="s">
        <v>232</v>
      </c>
    </row>
    <row r="15" spans="1:7" x14ac:dyDescent="0.25">
      <c r="D15" s="28" t="s">
        <v>233</v>
      </c>
      <c r="E15" s="13" t="s">
        <v>233</v>
      </c>
      <c r="F15" s="28"/>
      <c r="G15" s="13" t="s">
        <v>233</v>
      </c>
    </row>
    <row r="16" spans="1:7" x14ac:dyDescent="0.25">
      <c r="D16" s="28" t="s">
        <v>227</v>
      </c>
      <c r="E16" t="s">
        <v>227</v>
      </c>
      <c r="F16" s="28"/>
      <c r="G16" t="s">
        <v>227</v>
      </c>
    </row>
  </sheetData>
  <customSheetViews>
    <customSheetView guid="{878A3593-3215-4621-83B9-4BC23B0296F0}">
      <selection activeCell="H21" sqref="H21"/>
      <pageMargins left="0.7" right="0.7" top="0.75" bottom="0.75" header="0.3" footer="0.3"/>
    </customSheetView>
    <customSheetView guid="{E0CE8D3F-0C99-43EE-A381-8F1B9FE61CAD}">
      <selection activeCell="H21" sqref="H21"/>
      <pageMargins left="0.7" right="0.7" top="0.75" bottom="0.75" header="0.3" footer="0.3"/>
    </customSheetView>
    <customSheetView guid="{BB8F8BB8-BE80-40B1-B14B-772F070AC1BE}">
      <selection activeCell="H21" sqref="H21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93E-31B7-4B20-A1A1-84F982BBE309}">
  <dimension ref="A1:O20"/>
  <sheetViews>
    <sheetView workbookViewId="0">
      <selection activeCell="G16" sqref="G16"/>
    </sheetView>
  </sheetViews>
  <sheetFormatPr defaultRowHeight="15" x14ac:dyDescent="0.25"/>
  <cols>
    <col min="1" max="1" width="20.5703125" bestFit="1" customWidth="1"/>
    <col min="8" max="8" width="10.42578125" bestFit="1" customWidth="1"/>
    <col min="10" max="10" width="11.140625" bestFit="1" customWidth="1"/>
  </cols>
  <sheetData>
    <row r="1" spans="1:15" x14ac:dyDescent="0.25">
      <c r="A1" s="27" t="s">
        <v>234</v>
      </c>
    </row>
    <row r="2" spans="1:15" x14ac:dyDescent="0.25">
      <c r="A2" t="s">
        <v>235</v>
      </c>
      <c r="C2">
        <v>10</v>
      </c>
      <c r="D2">
        <v>10</v>
      </c>
      <c r="E2">
        <v>10</v>
      </c>
      <c r="F2" t="s">
        <v>240</v>
      </c>
      <c r="G2" t="s">
        <v>227</v>
      </c>
      <c r="H2" t="s">
        <v>246</v>
      </c>
      <c r="J2" t="s">
        <v>247</v>
      </c>
    </row>
    <row r="3" spans="1:15" x14ac:dyDescent="0.25">
      <c r="A3" t="s">
        <v>236</v>
      </c>
      <c r="C3">
        <v>10</v>
      </c>
      <c r="D3">
        <v>50</v>
      </c>
      <c r="E3">
        <v>20</v>
      </c>
      <c r="F3" t="s">
        <v>241</v>
      </c>
      <c r="G3" t="s">
        <v>228</v>
      </c>
      <c r="H3" t="s">
        <v>33</v>
      </c>
      <c r="J3" t="s">
        <v>250</v>
      </c>
      <c r="O3" t="s">
        <v>69</v>
      </c>
    </row>
    <row r="4" spans="1:15" x14ac:dyDescent="0.25">
      <c r="A4" t="s">
        <v>237</v>
      </c>
      <c r="C4">
        <v>10</v>
      </c>
      <c r="D4">
        <v>90</v>
      </c>
      <c r="E4">
        <v>30</v>
      </c>
      <c r="F4" t="s">
        <v>242</v>
      </c>
      <c r="G4" t="s">
        <v>229</v>
      </c>
      <c r="H4" t="s">
        <v>34</v>
      </c>
      <c r="J4" t="s">
        <v>251</v>
      </c>
      <c r="O4" t="s">
        <v>69</v>
      </c>
    </row>
    <row r="5" spans="1:15" x14ac:dyDescent="0.25">
      <c r="A5" t="s">
        <v>238</v>
      </c>
      <c r="C5">
        <v>10</v>
      </c>
      <c r="D5">
        <v>130</v>
      </c>
      <c r="E5">
        <v>40</v>
      </c>
      <c r="F5" t="s">
        <v>243</v>
      </c>
      <c r="G5" t="s">
        <v>230</v>
      </c>
      <c r="H5" t="s">
        <v>35</v>
      </c>
      <c r="J5" t="s">
        <v>252</v>
      </c>
      <c r="O5" t="s">
        <v>69</v>
      </c>
    </row>
    <row r="6" spans="1:15" x14ac:dyDescent="0.25">
      <c r="A6" t="s">
        <v>239</v>
      </c>
      <c r="C6">
        <v>10</v>
      </c>
      <c r="D6">
        <v>170</v>
      </c>
      <c r="E6">
        <v>50</v>
      </c>
      <c r="F6" t="s">
        <v>82</v>
      </c>
      <c r="G6" t="s">
        <v>231</v>
      </c>
      <c r="H6" t="s">
        <v>36</v>
      </c>
      <c r="J6" t="s">
        <v>253</v>
      </c>
      <c r="O6" t="s">
        <v>69</v>
      </c>
    </row>
    <row r="7" spans="1:15" x14ac:dyDescent="0.25">
      <c r="C7">
        <v>10</v>
      </c>
      <c r="D7">
        <v>210</v>
      </c>
      <c r="E7">
        <v>60</v>
      </c>
      <c r="F7" t="s">
        <v>244</v>
      </c>
      <c r="G7" t="s">
        <v>232</v>
      </c>
      <c r="H7" t="s">
        <v>37</v>
      </c>
      <c r="J7" t="s">
        <v>247</v>
      </c>
      <c r="O7" t="s">
        <v>69</v>
      </c>
    </row>
    <row r="8" spans="1:15" x14ac:dyDescent="0.25">
      <c r="C8">
        <v>10</v>
      </c>
      <c r="D8">
        <v>250</v>
      </c>
      <c r="E8">
        <v>70</v>
      </c>
      <c r="F8" t="s">
        <v>245</v>
      </c>
      <c r="G8" t="s">
        <v>233</v>
      </c>
      <c r="H8" t="s">
        <v>38</v>
      </c>
      <c r="J8" t="s">
        <v>250</v>
      </c>
      <c r="O8" t="s">
        <v>69</v>
      </c>
    </row>
    <row r="9" spans="1:15" x14ac:dyDescent="0.25">
      <c r="J9" t="s">
        <v>251</v>
      </c>
      <c r="O9" t="s">
        <v>69</v>
      </c>
    </row>
    <row r="10" spans="1:15" x14ac:dyDescent="0.25">
      <c r="A10" t="s">
        <v>248</v>
      </c>
      <c r="J10" t="s">
        <v>252</v>
      </c>
      <c r="O10" t="s">
        <v>69</v>
      </c>
    </row>
    <row r="11" spans="1:15" x14ac:dyDescent="0.25">
      <c r="A11" t="s">
        <v>249</v>
      </c>
      <c r="L11" t="s">
        <v>247</v>
      </c>
      <c r="O11" t="s">
        <v>69</v>
      </c>
    </row>
    <row r="12" spans="1:15" x14ac:dyDescent="0.25">
      <c r="A12" t="s">
        <v>254</v>
      </c>
      <c r="B12" t="s">
        <v>256</v>
      </c>
      <c r="L12" t="s">
        <v>247</v>
      </c>
      <c r="O12" t="s">
        <v>69</v>
      </c>
    </row>
    <row r="13" spans="1:15" x14ac:dyDescent="0.25">
      <c r="A13" t="s">
        <v>255</v>
      </c>
      <c r="B13" t="s">
        <v>257</v>
      </c>
      <c r="L13" t="s">
        <v>247</v>
      </c>
      <c r="O13" t="s">
        <v>69</v>
      </c>
    </row>
    <row r="14" spans="1:15" x14ac:dyDescent="0.25">
      <c r="L14" t="s">
        <v>247</v>
      </c>
      <c r="O14" t="s">
        <v>69</v>
      </c>
    </row>
    <row r="15" spans="1:15" x14ac:dyDescent="0.25">
      <c r="O15" t="s">
        <v>69</v>
      </c>
    </row>
    <row r="16" spans="1:15" x14ac:dyDescent="0.25">
      <c r="O16" t="s">
        <v>69</v>
      </c>
    </row>
    <row r="17" spans="15:15" x14ac:dyDescent="0.25">
      <c r="O17" t="s">
        <v>69</v>
      </c>
    </row>
    <row r="18" spans="15:15" x14ac:dyDescent="0.25">
      <c r="O18" t="s">
        <v>69</v>
      </c>
    </row>
    <row r="19" spans="15:15" x14ac:dyDescent="0.25">
      <c r="O19" t="s">
        <v>69</v>
      </c>
    </row>
    <row r="20" spans="15:15" x14ac:dyDescent="0.25">
      <c r="O20" t="s">
        <v>69</v>
      </c>
    </row>
  </sheetData>
  <customSheetViews>
    <customSheetView guid="{878A3593-3215-4621-83B9-4BC23B0296F0}">
      <selection activeCell="G16" sqref="G16"/>
      <pageMargins left="0.7" right="0.7" top="0.75" bottom="0.75" header="0.3" footer="0.3"/>
    </customSheetView>
    <customSheetView guid="{E0CE8D3F-0C99-43EE-A381-8F1B9FE61CAD}">
      <selection activeCell="G16" sqref="G16"/>
      <pageMargins left="0.7" right="0.7" top="0.75" bottom="0.75" header="0.3" footer="0.3"/>
    </customSheetView>
    <customSheetView guid="{BB8F8BB8-BE80-40B1-B14B-772F070AC1BE}">
      <selection activeCell="G16" sqref="G1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8002-CBE8-4E17-B95C-F0F70233ACCA}">
  <dimension ref="B2:O19"/>
  <sheetViews>
    <sheetView topLeftCell="B1" workbookViewId="0">
      <selection activeCell="M6" sqref="M6"/>
    </sheetView>
  </sheetViews>
  <sheetFormatPr defaultRowHeight="15" x14ac:dyDescent="0.25"/>
  <cols>
    <col min="2" max="2" width="24.5703125" customWidth="1"/>
    <col min="3" max="3" width="10.7109375" bestFit="1" customWidth="1"/>
    <col min="6" max="6" width="24.7109375" customWidth="1"/>
    <col min="7" max="7" width="10.7109375" bestFit="1" customWidth="1"/>
    <col min="10" max="10" width="18.85546875" bestFit="1" customWidth="1"/>
    <col min="11" max="11" width="12.7109375" bestFit="1" customWidth="1"/>
    <col min="12" max="12" width="16.28515625" bestFit="1" customWidth="1"/>
    <col min="13" max="13" width="9.7109375" bestFit="1" customWidth="1"/>
    <col min="14" max="14" width="10.28515625" bestFit="1" customWidth="1"/>
    <col min="15" max="15" width="18.85546875" bestFit="1" customWidth="1"/>
  </cols>
  <sheetData>
    <row r="2" spans="2:15" x14ac:dyDescent="0.25">
      <c r="B2" s="4" t="s">
        <v>264</v>
      </c>
      <c r="F2" s="25" t="s">
        <v>274</v>
      </c>
      <c r="G2" s="25" t="s">
        <v>275</v>
      </c>
      <c r="J2" s="25" t="s">
        <v>277</v>
      </c>
      <c r="K2" s="25" t="s">
        <v>278</v>
      </c>
      <c r="L2" s="25" t="s">
        <v>283</v>
      </c>
    </row>
    <row r="3" spans="2:15" x14ac:dyDescent="0.25">
      <c r="F3" s="13" t="s">
        <v>246</v>
      </c>
      <c r="G3" s="13" t="s">
        <v>276</v>
      </c>
      <c r="J3" s="13" t="s">
        <v>279</v>
      </c>
      <c r="K3" s="13" t="s">
        <v>280</v>
      </c>
      <c r="L3" s="13" t="s">
        <v>284</v>
      </c>
    </row>
    <row r="4" spans="2:15" x14ac:dyDescent="0.25">
      <c r="B4" t="s">
        <v>268</v>
      </c>
      <c r="F4" s="13" t="s">
        <v>33</v>
      </c>
      <c r="G4" s="13" t="s">
        <v>276</v>
      </c>
      <c r="J4" s="13" t="s">
        <v>281</v>
      </c>
      <c r="K4" s="13" t="s">
        <v>280</v>
      </c>
      <c r="L4" s="13" t="s">
        <v>285</v>
      </c>
    </row>
    <row r="5" spans="2:15" x14ac:dyDescent="0.25">
      <c r="B5" t="s">
        <v>269</v>
      </c>
      <c r="F5" s="13" t="s">
        <v>34</v>
      </c>
      <c r="G5" s="13" t="s">
        <v>276</v>
      </c>
      <c r="J5" s="13" t="s">
        <v>282</v>
      </c>
      <c r="K5" s="13" t="s">
        <v>280</v>
      </c>
      <c r="L5" s="13" t="s">
        <v>286</v>
      </c>
    </row>
    <row r="6" spans="2:15" x14ac:dyDescent="0.25">
      <c r="B6" t="s">
        <v>392</v>
      </c>
      <c r="F6" s="13" t="s">
        <v>35</v>
      </c>
      <c r="G6" s="13" t="s">
        <v>276</v>
      </c>
    </row>
    <row r="7" spans="2:15" x14ac:dyDescent="0.25">
      <c r="B7" t="s">
        <v>393</v>
      </c>
      <c r="F7" s="13" t="s">
        <v>36</v>
      </c>
      <c r="G7" s="13" t="s">
        <v>276</v>
      </c>
    </row>
    <row r="8" spans="2:15" x14ac:dyDescent="0.25">
      <c r="B8" t="s">
        <v>613</v>
      </c>
      <c r="F8" s="13" t="s">
        <v>37</v>
      </c>
      <c r="G8" s="13" t="s">
        <v>276</v>
      </c>
    </row>
    <row r="9" spans="2:15" x14ac:dyDescent="0.25">
      <c r="F9" s="13" t="s">
        <v>38</v>
      </c>
      <c r="G9" s="13" t="s">
        <v>276</v>
      </c>
    </row>
    <row r="11" spans="2:15" x14ac:dyDescent="0.25">
      <c r="B11" s="25" t="s">
        <v>265</v>
      </c>
      <c r="C11" s="25" t="s">
        <v>266</v>
      </c>
      <c r="F11" s="25" t="s">
        <v>265</v>
      </c>
      <c r="G11" s="25" t="s">
        <v>271</v>
      </c>
      <c r="J11" s="25" t="s">
        <v>265</v>
      </c>
      <c r="K11" s="25" t="s">
        <v>272</v>
      </c>
      <c r="M11" s="4" t="s">
        <v>277</v>
      </c>
      <c r="N11" s="4" t="s">
        <v>278</v>
      </c>
      <c r="O11" s="4"/>
    </row>
    <row r="12" spans="2:15" x14ac:dyDescent="0.25">
      <c r="B12" s="13" t="s">
        <v>267</v>
      </c>
      <c r="C12" s="13">
        <v>1000</v>
      </c>
      <c r="F12" s="13" t="s">
        <v>267</v>
      </c>
      <c r="G12" s="13" t="s">
        <v>270</v>
      </c>
      <c r="J12" s="13" t="s">
        <v>267</v>
      </c>
      <c r="K12" s="13" t="s">
        <v>273</v>
      </c>
      <c r="M12" t="s">
        <v>288</v>
      </c>
      <c r="N12" t="s">
        <v>287</v>
      </c>
      <c r="O12" t="s">
        <v>294</v>
      </c>
    </row>
    <row r="13" spans="2:15" x14ac:dyDescent="0.25">
      <c r="B13" s="13" t="s">
        <v>267</v>
      </c>
      <c r="C13" s="13">
        <v>1000</v>
      </c>
      <c r="F13" s="13" t="s">
        <v>267</v>
      </c>
      <c r="G13" s="13" t="s">
        <v>270</v>
      </c>
      <c r="J13" s="13" t="s">
        <v>267</v>
      </c>
      <c r="K13" s="13" t="s">
        <v>273</v>
      </c>
      <c r="M13" t="s">
        <v>289</v>
      </c>
      <c r="N13" t="s">
        <v>287</v>
      </c>
      <c r="O13" t="s">
        <v>295</v>
      </c>
    </row>
    <row r="14" spans="2:15" x14ac:dyDescent="0.25">
      <c r="B14" s="13" t="s">
        <v>267</v>
      </c>
      <c r="C14" s="13">
        <v>1000</v>
      </c>
      <c r="F14" s="13" t="s">
        <v>267</v>
      </c>
      <c r="G14" s="13" t="s">
        <v>270</v>
      </c>
      <c r="J14" s="13" t="s">
        <v>267</v>
      </c>
      <c r="K14" s="13" t="s">
        <v>273</v>
      </c>
      <c r="M14" t="s">
        <v>290</v>
      </c>
      <c r="N14" t="s">
        <v>287</v>
      </c>
      <c r="O14" t="s">
        <v>296</v>
      </c>
    </row>
    <row r="15" spans="2:15" x14ac:dyDescent="0.25">
      <c r="B15" s="13" t="s">
        <v>267</v>
      </c>
      <c r="C15" s="13">
        <v>1000</v>
      </c>
      <c r="F15" s="13" t="s">
        <v>267</v>
      </c>
      <c r="G15" s="13" t="s">
        <v>270</v>
      </c>
      <c r="J15" s="13" t="s">
        <v>267</v>
      </c>
      <c r="K15" s="13" t="s">
        <v>273</v>
      </c>
      <c r="M15" t="s">
        <v>291</v>
      </c>
      <c r="N15" t="s">
        <v>287</v>
      </c>
      <c r="O15" t="s">
        <v>297</v>
      </c>
    </row>
    <row r="16" spans="2:15" x14ac:dyDescent="0.25">
      <c r="B16" s="13" t="s">
        <v>267</v>
      </c>
      <c r="C16" s="13">
        <v>1000</v>
      </c>
      <c r="F16" s="13" t="s">
        <v>267</v>
      </c>
      <c r="G16" s="13" t="s">
        <v>270</v>
      </c>
      <c r="J16" s="13" t="s">
        <v>267</v>
      </c>
      <c r="K16" s="13" t="s">
        <v>273</v>
      </c>
      <c r="M16" t="s">
        <v>292</v>
      </c>
      <c r="N16" t="s">
        <v>287</v>
      </c>
      <c r="O16" t="s">
        <v>298</v>
      </c>
    </row>
    <row r="17" spans="2:15" x14ac:dyDescent="0.25">
      <c r="B17" s="13" t="s">
        <v>267</v>
      </c>
      <c r="C17" s="13">
        <v>1000</v>
      </c>
      <c r="F17" s="13" t="s">
        <v>267</v>
      </c>
      <c r="G17" s="13" t="s">
        <v>270</v>
      </c>
      <c r="J17" s="13" t="s">
        <v>267</v>
      </c>
      <c r="K17" s="13" t="s">
        <v>273</v>
      </c>
      <c r="M17" t="s">
        <v>293</v>
      </c>
      <c r="N17" t="s">
        <v>287</v>
      </c>
      <c r="O17" t="s">
        <v>299</v>
      </c>
    </row>
    <row r="18" spans="2:15" x14ac:dyDescent="0.25">
      <c r="B18" s="13" t="s">
        <v>267</v>
      </c>
      <c r="C18" s="13">
        <v>1000</v>
      </c>
      <c r="F18" s="13" t="s">
        <v>267</v>
      </c>
      <c r="G18" s="13" t="s">
        <v>270</v>
      </c>
      <c r="J18" s="13" t="s">
        <v>267</v>
      </c>
      <c r="K18" s="13" t="s">
        <v>273</v>
      </c>
    </row>
    <row r="19" spans="2:15" x14ac:dyDescent="0.25">
      <c r="B19" s="13" t="s">
        <v>267</v>
      </c>
      <c r="C19" s="13">
        <v>1000</v>
      </c>
      <c r="F19" s="13" t="s">
        <v>267</v>
      </c>
      <c r="G19" s="13" t="s">
        <v>270</v>
      </c>
      <c r="J19" s="13" t="s">
        <v>267</v>
      </c>
      <c r="K19" s="13" t="s">
        <v>273</v>
      </c>
    </row>
  </sheetData>
  <customSheetViews>
    <customSheetView guid="{878A3593-3215-4621-83B9-4BC23B0296F0}" topLeftCell="B1">
      <selection activeCell="M6" sqref="M6"/>
      <pageMargins left="0.7" right="0.7" top="0.75" bottom="0.75" header="0.3" footer="0.3"/>
    </customSheetView>
    <customSheetView guid="{E0CE8D3F-0C99-43EE-A381-8F1B9FE61CAD}" topLeftCell="B1">
      <selection activeCell="M6" sqref="M6"/>
      <pageMargins left="0.7" right="0.7" top="0.75" bottom="0.75" header="0.3" footer="0.3"/>
    </customSheetView>
    <customSheetView guid="{BB8F8BB8-BE80-40B1-B14B-772F070AC1BE}" topLeftCell="B1">
      <selection activeCell="M6" sqref="M6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0032-A785-4642-A071-FEA423841AD0}">
  <dimension ref="A1:G7"/>
  <sheetViews>
    <sheetView workbookViewId="0">
      <selection activeCell="F17" sqref="F17"/>
    </sheetView>
  </sheetViews>
  <sheetFormatPr defaultRowHeight="15" x14ac:dyDescent="0.25"/>
  <cols>
    <col min="1" max="1" width="28.7109375" bestFit="1" customWidth="1"/>
    <col min="2" max="8" width="8.85546875" customWidth="1"/>
    <col min="11" max="11" width="9" customWidth="1"/>
  </cols>
  <sheetData>
    <row r="1" spans="1:1" x14ac:dyDescent="0.25">
      <c r="A1" s="3" t="s">
        <v>300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</sheetData>
  <customSheetViews>
    <customSheetView guid="{878A3593-3215-4621-83B9-4BC23B0296F0}">
      <selection activeCell="F17" sqref="F17"/>
      <pageMargins left="0.7" right="0.7" top="0.75" bottom="0.75" header="0.3" footer="0.3"/>
      <pageSetup orientation="portrait" r:id="rId1"/>
    </customSheetView>
    <customSheetView guid="{E0CE8D3F-0C99-43EE-A381-8F1B9FE61CAD}">
      <selection activeCell="F17" sqref="F17"/>
      <pageMargins left="0.7" right="0.7" top="0.75" bottom="0.75" header="0.3" footer="0.3"/>
      <pageSetup orientation="portrait" r:id="rId2"/>
    </customSheetView>
    <customSheetView guid="{BB8F8BB8-BE80-40B1-B14B-772F070AC1BE}">
      <selection activeCell="F17" sqref="F17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D05-0483-4418-A779-A4CA0F456E2E}">
  <dimension ref="A1:G13"/>
  <sheetViews>
    <sheetView workbookViewId="0">
      <selection activeCell="K10" sqref="K10"/>
    </sheetView>
  </sheetViews>
  <sheetFormatPr defaultRowHeight="15" x14ac:dyDescent="0.25"/>
  <cols>
    <col min="1" max="1" width="25.140625" customWidth="1"/>
    <col min="5" max="5" width="11.7109375" bestFit="1" customWidth="1"/>
    <col min="7" max="7" width="13.140625" style="29" hidden="1" customWidth="1"/>
  </cols>
  <sheetData>
    <row r="1" spans="1:7" x14ac:dyDescent="0.25">
      <c r="A1" t="s">
        <v>307</v>
      </c>
    </row>
    <row r="2" spans="1:7" x14ac:dyDescent="0.25">
      <c r="A2" t="s">
        <v>308</v>
      </c>
    </row>
    <row r="3" spans="1:7" x14ac:dyDescent="0.25">
      <c r="A3" t="s">
        <v>309</v>
      </c>
    </row>
    <row r="4" spans="1:7" x14ac:dyDescent="0.25">
      <c r="A4" t="s">
        <v>310</v>
      </c>
    </row>
    <row r="6" spans="1:7" ht="30" x14ac:dyDescent="0.25">
      <c r="A6" s="15" t="s">
        <v>311</v>
      </c>
      <c r="E6" s="25" t="s">
        <v>312</v>
      </c>
      <c r="F6" s="25" t="s">
        <v>313</v>
      </c>
      <c r="G6" s="30" t="s">
        <v>314</v>
      </c>
    </row>
    <row r="7" spans="1:7" x14ac:dyDescent="0.25">
      <c r="E7" s="13" t="s">
        <v>90</v>
      </c>
      <c r="F7" s="13" t="s">
        <v>321</v>
      </c>
      <c r="G7" s="31">
        <v>1000</v>
      </c>
    </row>
    <row r="8" spans="1:7" x14ac:dyDescent="0.25">
      <c r="A8" t="s">
        <v>328</v>
      </c>
      <c r="E8" s="13" t="s">
        <v>315</v>
      </c>
      <c r="F8" s="13" t="s">
        <v>322</v>
      </c>
      <c r="G8" s="31">
        <v>2000</v>
      </c>
    </row>
    <row r="9" spans="1:7" x14ac:dyDescent="0.25">
      <c r="A9" t="s">
        <v>329</v>
      </c>
      <c r="E9" s="13" t="s">
        <v>316</v>
      </c>
      <c r="F9" s="13" t="s">
        <v>323</v>
      </c>
      <c r="G9" s="31">
        <v>34000</v>
      </c>
    </row>
    <row r="10" spans="1:7" x14ac:dyDescent="0.25">
      <c r="A10" t="s">
        <v>330</v>
      </c>
      <c r="E10" s="13" t="s">
        <v>317</v>
      </c>
      <c r="F10" s="13" t="s">
        <v>324</v>
      </c>
      <c r="G10" s="31">
        <v>6500</v>
      </c>
    </row>
    <row r="11" spans="1:7" x14ac:dyDescent="0.25">
      <c r="A11" t="s">
        <v>331</v>
      </c>
      <c r="E11" s="13" t="s">
        <v>318</v>
      </c>
      <c r="F11" s="13" t="s">
        <v>325</v>
      </c>
      <c r="G11" s="31">
        <v>8900</v>
      </c>
    </row>
    <row r="12" spans="1:7" x14ac:dyDescent="0.25">
      <c r="E12" s="13" t="s">
        <v>319</v>
      </c>
      <c r="F12" s="13" t="s">
        <v>326</v>
      </c>
      <c r="G12" s="31">
        <v>98000</v>
      </c>
    </row>
    <row r="13" spans="1:7" x14ac:dyDescent="0.25">
      <c r="E13" s="13" t="s">
        <v>320</v>
      </c>
      <c r="F13" s="13" t="s">
        <v>327</v>
      </c>
      <c r="G13" s="31">
        <v>10000</v>
      </c>
    </row>
  </sheetData>
  <customSheetViews>
    <customSheetView guid="{878A3593-3215-4621-83B9-4BC23B0296F0}" hiddenColumns="1" topLeftCell="B1">
      <selection activeCell="K11" sqref="K11"/>
      <pageMargins left="0.7" right="0.7" top="0.75" bottom="0.75" header="0.3" footer="0.3"/>
    </customSheetView>
    <customSheetView guid="{E0CE8D3F-0C99-43EE-A381-8F1B9FE61CAD}" hiddenColumns="1">
      <selection activeCell="L13" sqref="L13"/>
      <pageMargins left="0.7" right="0.7" top="0.75" bottom="0.75" header="0.3" footer="0.3"/>
    </customSheetView>
    <customSheetView guid="{BB8F8BB8-BE80-40B1-B14B-772F070AC1BE}">
      <selection activeCell="N11" sqref="N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C321-641D-427F-9D53-9C2FA2B529DA}">
  <dimension ref="A2:A7"/>
  <sheetViews>
    <sheetView zoomScaleNormal="100" workbookViewId="0">
      <selection activeCell="A4" sqref="A4"/>
    </sheetView>
  </sheetViews>
  <sheetFormatPr defaultRowHeight="15" x14ac:dyDescent="0.25"/>
  <cols>
    <col min="1" max="1" width="27.85546875" bestFit="1" customWidth="1"/>
  </cols>
  <sheetData>
    <row r="2" spans="1:1" x14ac:dyDescent="0.25">
      <c r="A2" t="s">
        <v>362</v>
      </c>
    </row>
    <row r="4" spans="1:1" x14ac:dyDescent="0.25">
      <c r="A4" t="s">
        <v>363</v>
      </c>
    </row>
    <row r="5" spans="1:1" x14ac:dyDescent="0.25">
      <c r="A5" t="s">
        <v>364</v>
      </c>
    </row>
    <row r="6" spans="1:1" x14ac:dyDescent="0.25">
      <c r="A6" t="s">
        <v>365</v>
      </c>
    </row>
    <row r="7" spans="1:1" x14ac:dyDescent="0.25">
      <c r="A7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DC9-E4B2-48B0-8BFD-0849281137B8}">
  <dimension ref="A1:F11"/>
  <sheetViews>
    <sheetView workbookViewId="0">
      <selection activeCell="E6" sqref="E6"/>
    </sheetView>
  </sheetViews>
  <sheetFormatPr defaultColWidth="9" defaultRowHeight="15" x14ac:dyDescent="0.25"/>
  <cols>
    <col min="1" max="1" width="15" bestFit="1" customWidth="1"/>
    <col min="2" max="3" width="4" bestFit="1" customWidth="1"/>
    <col min="4" max="4" width="14.85546875" bestFit="1" customWidth="1"/>
    <col min="5" max="5" width="19.7109375" bestFit="1" customWidth="1"/>
    <col min="6" max="6" width="19.5703125" bestFit="1" customWidth="1"/>
  </cols>
  <sheetData>
    <row r="1" spans="1:6" x14ac:dyDescent="0.25">
      <c r="A1" t="s">
        <v>367</v>
      </c>
    </row>
    <row r="2" spans="1:6" x14ac:dyDescent="0.25">
      <c r="A2" t="s">
        <v>368</v>
      </c>
    </row>
    <row r="5" spans="1:6" x14ac:dyDescent="0.25">
      <c r="A5" s="25" t="s">
        <v>369</v>
      </c>
      <c r="B5" s="25" t="s">
        <v>376</v>
      </c>
      <c r="C5" s="25" t="s">
        <v>376</v>
      </c>
      <c r="D5" s="25" t="s">
        <v>377</v>
      </c>
      <c r="E5" s="25" t="s">
        <v>378</v>
      </c>
      <c r="F5" s="25" t="s">
        <v>378</v>
      </c>
    </row>
    <row r="6" spans="1:6" x14ac:dyDescent="0.25">
      <c r="A6" s="13" t="s">
        <v>370</v>
      </c>
      <c r="B6" s="13">
        <v>25</v>
      </c>
      <c r="C6" s="13">
        <v>45</v>
      </c>
      <c r="D6" s="13" t="b">
        <f>C6=B6</f>
        <v>0</v>
      </c>
      <c r="E6" s="13" t="s">
        <v>385</v>
      </c>
      <c r="F6" s="13" t="s">
        <v>379</v>
      </c>
    </row>
    <row r="7" spans="1:6" x14ac:dyDescent="0.25">
      <c r="A7" s="13" t="s">
        <v>371</v>
      </c>
      <c r="B7" s="13">
        <v>25</v>
      </c>
      <c r="C7" s="13">
        <v>45</v>
      </c>
      <c r="D7" s="13" t="b">
        <f>B7&lt;&gt;C7</f>
        <v>1</v>
      </c>
      <c r="E7" s="13" t="s">
        <v>386</v>
      </c>
      <c r="F7" s="13" t="s">
        <v>380</v>
      </c>
    </row>
    <row r="8" spans="1:6" x14ac:dyDescent="0.25">
      <c r="A8" s="13" t="s">
        <v>372</v>
      </c>
      <c r="B8" s="13">
        <v>25</v>
      </c>
      <c r="C8" s="13">
        <v>45</v>
      </c>
      <c r="D8" s="13" t="b">
        <f>B8&gt;C8</f>
        <v>0</v>
      </c>
      <c r="E8" s="13" t="s">
        <v>387</v>
      </c>
      <c r="F8" s="13" t="s">
        <v>381</v>
      </c>
    </row>
    <row r="9" spans="1:6" x14ac:dyDescent="0.25">
      <c r="A9" s="13" t="s">
        <v>373</v>
      </c>
      <c r="B9" s="13">
        <v>25</v>
      </c>
      <c r="C9" s="13">
        <v>45</v>
      </c>
      <c r="D9" s="13" t="b">
        <f>B9&gt;=C9</f>
        <v>0</v>
      </c>
      <c r="E9" s="13" t="s">
        <v>389</v>
      </c>
      <c r="F9" s="13" t="s">
        <v>382</v>
      </c>
    </row>
    <row r="10" spans="1:6" x14ac:dyDescent="0.25">
      <c r="A10" s="13" t="s">
        <v>374</v>
      </c>
      <c r="B10" s="13">
        <v>25</v>
      </c>
      <c r="C10" s="13">
        <v>45</v>
      </c>
      <c r="D10" s="13" t="b">
        <f>B10&lt;C10</f>
        <v>1</v>
      </c>
      <c r="E10" s="13" t="s">
        <v>388</v>
      </c>
      <c r="F10" s="13" t="s">
        <v>383</v>
      </c>
    </row>
    <row r="11" spans="1:6" x14ac:dyDescent="0.25">
      <c r="A11" s="13" t="s">
        <v>375</v>
      </c>
      <c r="B11" s="13">
        <v>25</v>
      </c>
      <c r="C11" s="13">
        <v>45</v>
      </c>
      <c r="D11" s="13" t="b">
        <f>B11&lt;=C11</f>
        <v>1</v>
      </c>
      <c r="E11" s="13" t="s">
        <v>390</v>
      </c>
      <c r="F11" s="13" t="s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B351-D210-410A-8F10-4C9E2F1FA414}">
  <dimension ref="B1:F21"/>
  <sheetViews>
    <sheetView workbookViewId="0">
      <selection activeCell="D11" sqref="D11"/>
    </sheetView>
  </sheetViews>
  <sheetFormatPr defaultRowHeight="15" x14ac:dyDescent="0.25"/>
  <cols>
    <col min="2" max="2" width="16.42578125" bestFit="1" customWidth="1"/>
    <col min="3" max="3" width="30.28515625" customWidth="1"/>
  </cols>
  <sheetData>
    <row r="1" spans="2:6" x14ac:dyDescent="0.25">
      <c r="B1" s="25" t="s">
        <v>394</v>
      </c>
      <c r="C1" s="25" t="s">
        <v>395</v>
      </c>
    </row>
    <row r="2" spans="2:6" x14ac:dyDescent="0.25">
      <c r="B2" s="13">
        <v>85</v>
      </c>
      <c r="C2" s="13">
        <v>545</v>
      </c>
      <c r="F2" t="s">
        <v>405</v>
      </c>
    </row>
    <row r="3" spans="2:6" x14ac:dyDescent="0.25">
      <c r="F3" t="s">
        <v>406</v>
      </c>
    </row>
    <row r="5" spans="2:6" x14ac:dyDescent="0.25">
      <c r="B5" s="25" t="s">
        <v>396</v>
      </c>
      <c r="C5" s="25" t="s">
        <v>397</v>
      </c>
    </row>
    <row r="6" spans="2:6" x14ac:dyDescent="0.25">
      <c r="B6" s="13" t="s">
        <v>398</v>
      </c>
      <c r="C6" s="13" t="b">
        <f>B2&gt;C2</f>
        <v>0</v>
      </c>
    </row>
    <row r="7" spans="2:6" x14ac:dyDescent="0.25">
      <c r="B7" s="13" t="s">
        <v>399</v>
      </c>
      <c r="C7" s="13">
        <f>IF(B2&gt;C2,1,0)</f>
        <v>0</v>
      </c>
    </row>
    <row r="8" spans="2:6" x14ac:dyDescent="0.25">
      <c r="B8" s="13" t="s">
        <v>400</v>
      </c>
      <c r="C8" s="13" t="str">
        <f>IF(B2&gt;C2,"Pass","Fail")</f>
        <v>Fail</v>
      </c>
    </row>
    <row r="9" spans="2:6" x14ac:dyDescent="0.25">
      <c r="B9" s="13" t="s">
        <v>401</v>
      </c>
      <c r="C9" s="13" t="str">
        <f>IF(B2&gt;C2,UPPER(F2),UPPER(F3))</f>
        <v>FAIL</v>
      </c>
    </row>
    <row r="10" spans="2:6" x14ac:dyDescent="0.25">
      <c r="B10" s="13" t="s">
        <v>402</v>
      </c>
      <c r="C10" s="13" t="str">
        <f>IF(B2&gt;C2,"YES","NO")</f>
        <v>NO</v>
      </c>
    </row>
    <row r="11" spans="2:6" x14ac:dyDescent="0.25">
      <c r="B11" s="13" t="s">
        <v>403</v>
      </c>
      <c r="C11" s="13">
        <f>IF(B2&gt;C2,B2+C2,0)</f>
        <v>0</v>
      </c>
    </row>
    <row r="12" spans="2:6" x14ac:dyDescent="0.25">
      <c r="B12" s="13" t="s">
        <v>404</v>
      </c>
      <c r="C12" s="32">
        <f ca="1">IF(B2&gt;C2,TODAY(),TODAY()+10)</f>
        <v>45007</v>
      </c>
    </row>
    <row r="14" spans="2:6" x14ac:dyDescent="0.25">
      <c r="B14" s="60" t="s">
        <v>407</v>
      </c>
      <c r="C14" s="61"/>
    </row>
    <row r="15" spans="2:6" x14ac:dyDescent="0.25">
      <c r="B15" s="61"/>
      <c r="C15" s="61"/>
    </row>
    <row r="16" spans="2:6" x14ac:dyDescent="0.25">
      <c r="B16" s="61"/>
      <c r="C16" s="61"/>
    </row>
    <row r="17" spans="2:3" x14ac:dyDescent="0.25">
      <c r="B17" s="61"/>
      <c r="C17" s="61"/>
    </row>
    <row r="18" spans="2:3" x14ac:dyDescent="0.25">
      <c r="B18" s="61"/>
      <c r="C18" s="61"/>
    </row>
    <row r="19" spans="2:3" x14ac:dyDescent="0.25">
      <c r="B19" s="61"/>
      <c r="C19" s="61"/>
    </row>
    <row r="20" spans="2:3" x14ac:dyDescent="0.25">
      <c r="B20" s="61"/>
      <c r="C20" s="61"/>
    </row>
    <row r="21" spans="2:3" x14ac:dyDescent="0.25">
      <c r="B21" s="61"/>
      <c r="C21" s="61"/>
    </row>
  </sheetData>
  <mergeCells count="1">
    <mergeCell ref="B14:C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8CA1-AD8D-41FB-BF0F-70F583EF718C}">
  <dimension ref="A1:G13"/>
  <sheetViews>
    <sheetView showFormulas="1" workbookViewId="0">
      <selection activeCell="F16" sqref="F16"/>
    </sheetView>
  </sheetViews>
  <sheetFormatPr defaultRowHeight="15" x14ac:dyDescent="0.25"/>
  <cols>
    <col min="7" max="7" width="24.140625" customWidth="1"/>
  </cols>
  <sheetData>
    <row r="1" spans="1:7" x14ac:dyDescent="0.25">
      <c r="A1" t="s">
        <v>367</v>
      </c>
    </row>
    <row r="2" spans="1:7" x14ac:dyDescent="0.25">
      <c r="A2" t="s">
        <v>408</v>
      </c>
    </row>
    <row r="5" spans="1:7" x14ac:dyDescent="0.25">
      <c r="A5" t="s">
        <v>409</v>
      </c>
      <c r="C5" t="s">
        <v>412</v>
      </c>
      <c r="E5" s="33" t="s">
        <v>415</v>
      </c>
      <c r="F5" s="33" t="s">
        <v>416</v>
      </c>
      <c r="G5" s="33" t="s">
        <v>417</v>
      </c>
    </row>
    <row r="6" spans="1:7" x14ac:dyDescent="0.25">
      <c r="A6" t="s">
        <v>410</v>
      </c>
      <c r="C6" t="s">
        <v>413</v>
      </c>
      <c r="E6" s="13" t="s">
        <v>418</v>
      </c>
      <c r="F6" s="13">
        <v>25</v>
      </c>
      <c r="G6" s="13" t="str">
        <f>IF(F6&gt;60,"Distinction",IF(F6&gt;40,"Pass","Fail"))</f>
        <v>Fail</v>
      </c>
    </row>
    <row r="7" spans="1:7" x14ac:dyDescent="0.25">
      <c r="A7" t="s">
        <v>411</v>
      </c>
      <c r="C7" t="s">
        <v>414</v>
      </c>
      <c r="E7" s="13" t="s">
        <v>419</v>
      </c>
      <c r="F7" s="13">
        <v>45</v>
      </c>
      <c r="G7" s="13" t="str">
        <f t="shared" ref="G7:G13" si="0">IF(F7&gt;60,"Distinction",IF(F7&gt;40,"Pass","Fail"))</f>
        <v>Pass</v>
      </c>
    </row>
    <row r="8" spans="1:7" x14ac:dyDescent="0.25">
      <c r="E8" s="13" t="s">
        <v>420</v>
      </c>
      <c r="F8" s="13">
        <v>65</v>
      </c>
      <c r="G8" s="13" t="str">
        <f t="shared" si="0"/>
        <v>Distinction</v>
      </c>
    </row>
    <row r="9" spans="1:7" x14ac:dyDescent="0.25">
      <c r="E9" s="13" t="s">
        <v>421</v>
      </c>
      <c r="F9" s="13">
        <v>15</v>
      </c>
      <c r="G9" s="13" t="str">
        <f t="shared" si="0"/>
        <v>Fail</v>
      </c>
    </row>
    <row r="10" spans="1:7" x14ac:dyDescent="0.25">
      <c r="E10" s="13" t="s">
        <v>422</v>
      </c>
      <c r="F10" s="13">
        <v>85</v>
      </c>
      <c r="G10" s="13" t="str">
        <f t="shared" si="0"/>
        <v>Distinction</v>
      </c>
    </row>
    <row r="11" spans="1:7" x14ac:dyDescent="0.25">
      <c r="E11" s="13" t="s">
        <v>423</v>
      </c>
      <c r="F11" s="13">
        <v>42</v>
      </c>
      <c r="G11" s="13" t="str">
        <f t="shared" si="0"/>
        <v>Pass</v>
      </c>
    </row>
    <row r="12" spans="1:7" x14ac:dyDescent="0.25">
      <c r="E12" s="13" t="s">
        <v>424</v>
      </c>
      <c r="F12" s="13">
        <v>25</v>
      </c>
      <c r="G12" s="13" t="str">
        <f t="shared" si="0"/>
        <v>Fail</v>
      </c>
    </row>
    <row r="13" spans="1:7" x14ac:dyDescent="0.25">
      <c r="E13" s="13" t="s">
        <v>425</v>
      </c>
      <c r="F13" s="13">
        <v>85</v>
      </c>
      <c r="G13" s="13" t="str">
        <f t="shared" si="0"/>
        <v>Distinction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DA7-912B-4AB2-A524-5FD0DEADC5C0}">
  <dimension ref="A1:D9"/>
  <sheetViews>
    <sheetView workbookViewId="0">
      <selection activeCell="E16" sqref="E16"/>
    </sheetView>
  </sheetViews>
  <sheetFormatPr defaultRowHeight="15" x14ac:dyDescent="0.25"/>
  <sheetData>
    <row r="1" spans="1:4" x14ac:dyDescent="0.25">
      <c r="A1" t="s">
        <v>367</v>
      </c>
    </row>
    <row r="2" spans="1:4" x14ac:dyDescent="0.25">
      <c r="A2" t="s">
        <v>431</v>
      </c>
    </row>
    <row r="5" spans="1:4" x14ac:dyDescent="0.25">
      <c r="B5" s="33" t="s">
        <v>432</v>
      </c>
      <c r="C5" s="35"/>
      <c r="D5" s="33" t="s">
        <v>431</v>
      </c>
    </row>
    <row r="6" spans="1:4" x14ac:dyDescent="0.25">
      <c r="B6" s="13" t="b">
        <v>1</v>
      </c>
      <c r="D6" s="13" t="b">
        <f>NOT(B6)</f>
        <v>0</v>
      </c>
    </row>
    <row r="7" spans="1:4" x14ac:dyDescent="0.25">
      <c r="B7" s="13" t="b">
        <v>0</v>
      </c>
      <c r="D7" s="13" t="b">
        <f>NOT(B7)</f>
        <v>1</v>
      </c>
    </row>
    <row r="9" spans="1:4" x14ac:dyDescent="0.25">
      <c r="C9" t="s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B730-DED9-4C96-94A5-F678631D1922}">
  <dimension ref="A1:H6"/>
  <sheetViews>
    <sheetView workbookViewId="0">
      <selection activeCell="K15" sqref="K15"/>
    </sheetView>
  </sheetViews>
  <sheetFormatPr defaultRowHeight="15" x14ac:dyDescent="0.25"/>
  <sheetData>
    <row r="1" spans="1:8" x14ac:dyDescent="0.25">
      <c r="A1" t="s">
        <v>367</v>
      </c>
      <c r="E1" s="33" t="s">
        <v>416</v>
      </c>
    </row>
    <row r="2" spans="1:8" x14ac:dyDescent="0.25">
      <c r="A2" t="s">
        <v>426</v>
      </c>
      <c r="E2" s="13">
        <v>100</v>
      </c>
      <c r="G2" t="s">
        <v>429</v>
      </c>
      <c r="H2" t="b">
        <f>AND(E2&gt;=0,E2&lt;=100)</f>
        <v>1</v>
      </c>
    </row>
    <row r="3" spans="1:8" x14ac:dyDescent="0.25">
      <c r="G3" t="s">
        <v>430</v>
      </c>
    </row>
    <row r="6" spans="1:8" x14ac:dyDescent="0.25">
      <c r="A6" t="s">
        <v>427</v>
      </c>
      <c r="B6" t="s">
        <v>428</v>
      </c>
      <c r="C6" t="s">
        <v>417</v>
      </c>
      <c r="D6" t="s">
        <v>86</v>
      </c>
      <c r="E6" t="s">
        <v>416</v>
      </c>
      <c r="F6" t="s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9B05-64DA-44A0-A963-D579F5243075}">
  <dimension ref="A1:J28"/>
  <sheetViews>
    <sheetView workbookViewId="0">
      <selection activeCell="H10" sqref="H10"/>
    </sheetView>
  </sheetViews>
  <sheetFormatPr defaultRowHeight="15" x14ac:dyDescent="0.25"/>
  <cols>
    <col min="2" max="2" width="10.42578125" bestFit="1" customWidth="1"/>
  </cols>
  <sheetData>
    <row r="1" spans="1:10" x14ac:dyDescent="0.25">
      <c r="A1" t="s">
        <v>434</v>
      </c>
    </row>
    <row r="2" spans="1:10" x14ac:dyDescent="0.25">
      <c r="A2" t="s">
        <v>435</v>
      </c>
    </row>
    <row r="3" spans="1:10" x14ac:dyDescent="0.25">
      <c r="A3" t="s">
        <v>436</v>
      </c>
    </row>
    <row r="4" spans="1:10" x14ac:dyDescent="0.25">
      <c r="A4" t="s">
        <v>437</v>
      </c>
    </row>
    <row r="5" spans="1:10" x14ac:dyDescent="0.25">
      <c r="A5" t="s">
        <v>445</v>
      </c>
    </row>
    <row r="7" spans="1:10" x14ac:dyDescent="0.25">
      <c r="A7" s="36" t="s">
        <v>313</v>
      </c>
      <c r="B7" s="36" t="s">
        <v>438</v>
      </c>
      <c r="C7" s="36" t="s">
        <v>218</v>
      </c>
      <c r="D7" s="36" t="s">
        <v>439</v>
      </c>
      <c r="E7" s="36" t="s">
        <v>440</v>
      </c>
    </row>
    <row r="8" spans="1:10" x14ac:dyDescent="0.25">
      <c r="A8" t="s">
        <v>441</v>
      </c>
      <c r="B8">
        <v>123</v>
      </c>
      <c r="C8">
        <v>25</v>
      </c>
      <c r="D8">
        <f>C8*B8</f>
        <v>3075</v>
      </c>
      <c r="E8">
        <f>D8*$B$14</f>
        <v>246</v>
      </c>
      <c r="H8" t="str">
        <f ca="1">_xlfn.FORMULATEXT(E8)</f>
        <v>=D8*$B$14</v>
      </c>
    </row>
    <row r="9" spans="1:10" x14ac:dyDescent="0.25">
      <c r="A9" t="s">
        <v>442</v>
      </c>
      <c r="B9">
        <v>103</v>
      </c>
      <c r="C9">
        <v>30</v>
      </c>
      <c r="D9">
        <f t="shared" ref="D9:D10" si="0">C9*B9</f>
        <v>3090</v>
      </c>
      <c r="E9">
        <f t="shared" ref="E9:E10" si="1">D9*$B$14</f>
        <v>247.20000000000002</v>
      </c>
    </row>
    <row r="10" spans="1:10" x14ac:dyDescent="0.25">
      <c r="A10" t="s">
        <v>443</v>
      </c>
      <c r="B10">
        <v>85</v>
      </c>
      <c r="C10">
        <v>15</v>
      </c>
      <c r="D10">
        <f t="shared" si="0"/>
        <v>1275</v>
      </c>
      <c r="E10">
        <f t="shared" si="1"/>
        <v>102</v>
      </c>
      <c r="J10" t="s">
        <v>38</v>
      </c>
    </row>
    <row r="11" spans="1:10" x14ac:dyDescent="0.25">
      <c r="J11" t="s">
        <v>246</v>
      </c>
    </row>
    <row r="12" spans="1:10" x14ac:dyDescent="0.25">
      <c r="J12" t="s">
        <v>33</v>
      </c>
    </row>
    <row r="13" spans="1:10" x14ac:dyDescent="0.25">
      <c r="B13" s="34" t="s">
        <v>444</v>
      </c>
      <c r="J13" t="s">
        <v>34</v>
      </c>
    </row>
    <row r="14" spans="1:10" x14ac:dyDescent="0.25">
      <c r="B14" s="37">
        <v>0.08</v>
      </c>
      <c r="F14" t="s">
        <v>448</v>
      </c>
      <c r="J14" t="s">
        <v>35</v>
      </c>
    </row>
    <row r="15" spans="1:10" x14ac:dyDescent="0.25">
      <c r="J15" t="s">
        <v>36</v>
      </c>
    </row>
    <row r="16" spans="1:10" x14ac:dyDescent="0.25">
      <c r="A16" t="s">
        <v>446</v>
      </c>
      <c r="H16">
        <v>1</v>
      </c>
      <c r="I16">
        <v>1</v>
      </c>
      <c r="J16" t="s">
        <v>37</v>
      </c>
    </row>
    <row r="17" spans="2:10" x14ac:dyDescent="0.25">
      <c r="H17">
        <v>2</v>
      </c>
      <c r="I17">
        <v>1</v>
      </c>
      <c r="J17" t="s">
        <v>38</v>
      </c>
    </row>
    <row r="18" spans="2:10" x14ac:dyDescent="0.25">
      <c r="H18">
        <v>3</v>
      </c>
      <c r="I18">
        <v>1</v>
      </c>
      <c r="J18" t="s">
        <v>246</v>
      </c>
    </row>
    <row r="19" spans="2:10" x14ac:dyDescent="0.25">
      <c r="B19" s="53" t="s">
        <v>447</v>
      </c>
      <c r="C19" s="53"/>
      <c r="H19">
        <v>4</v>
      </c>
      <c r="I19">
        <v>1</v>
      </c>
      <c r="J19" t="s">
        <v>33</v>
      </c>
    </row>
    <row r="20" spans="2:10" x14ac:dyDescent="0.25">
      <c r="B20" t="s">
        <v>397</v>
      </c>
      <c r="C20" t="s">
        <v>417</v>
      </c>
      <c r="H20">
        <v>5</v>
      </c>
      <c r="I20">
        <v>1</v>
      </c>
      <c r="J20" t="s">
        <v>34</v>
      </c>
    </row>
    <row r="21" spans="2:10" x14ac:dyDescent="0.25">
      <c r="B21">
        <f>9+4*3</f>
        <v>21</v>
      </c>
      <c r="H21">
        <v>6</v>
      </c>
      <c r="I21">
        <v>1</v>
      </c>
    </row>
    <row r="22" spans="2:10" x14ac:dyDescent="0.25">
      <c r="H22">
        <v>7</v>
      </c>
      <c r="I22">
        <v>1</v>
      </c>
    </row>
    <row r="23" spans="2:10" x14ac:dyDescent="0.25">
      <c r="H23">
        <v>8</v>
      </c>
      <c r="I23">
        <v>1</v>
      </c>
    </row>
    <row r="24" spans="2:10" x14ac:dyDescent="0.25">
      <c r="H24">
        <v>9</v>
      </c>
      <c r="I24">
        <v>1</v>
      </c>
    </row>
    <row r="25" spans="2:10" x14ac:dyDescent="0.25">
      <c r="H25">
        <v>10</v>
      </c>
      <c r="I25">
        <v>1</v>
      </c>
    </row>
    <row r="26" spans="2:10" x14ac:dyDescent="0.25">
      <c r="H26">
        <v>11</v>
      </c>
      <c r="I26">
        <v>1</v>
      </c>
    </row>
    <row r="27" spans="2:10" x14ac:dyDescent="0.25">
      <c r="H27">
        <v>12</v>
      </c>
    </row>
    <row r="28" spans="2:10" x14ac:dyDescent="0.25">
      <c r="H28">
        <v>13</v>
      </c>
    </row>
  </sheetData>
  <mergeCells count="1">
    <mergeCell ref="B19:C19"/>
  </mergeCells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349E-D077-4FD8-A0B6-C0AA084666F6}">
  <dimension ref="A1:L22"/>
  <sheetViews>
    <sheetView topLeftCell="B1" workbookViewId="0">
      <selection activeCell="K17" sqref="K17"/>
    </sheetView>
  </sheetViews>
  <sheetFormatPr defaultRowHeight="15" x14ac:dyDescent="0.25"/>
  <cols>
    <col min="1" max="1" width="26.140625" bestFit="1" customWidth="1"/>
    <col min="2" max="2" width="15" bestFit="1" customWidth="1"/>
    <col min="3" max="3" width="13.7109375" bestFit="1" customWidth="1"/>
    <col min="4" max="4" width="16" customWidth="1"/>
    <col min="5" max="5" width="20.5703125" customWidth="1"/>
    <col min="6" max="6" width="18.28515625" customWidth="1"/>
    <col min="9" max="9" width="16.140625" bestFit="1" customWidth="1"/>
    <col min="10" max="10" width="13.7109375" bestFit="1" customWidth="1"/>
  </cols>
  <sheetData>
    <row r="1" spans="1:12" x14ac:dyDescent="0.25">
      <c r="A1" t="s">
        <v>449</v>
      </c>
    </row>
    <row r="2" spans="1:12" x14ac:dyDescent="0.25">
      <c r="A2" t="s">
        <v>450</v>
      </c>
    </row>
    <row r="3" spans="1:12" x14ac:dyDescent="0.25">
      <c r="A3" t="s">
        <v>451</v>
      </c>
    </row>
    <row r="4" spans="1:12" x14ac:dyDescent="0.25">
      <c r="A4" t="s">
        <v>452</v>
      </c>
    </row>
    <row r="5" spans="1:12" x14ac:dyDescent="0.25">
      <c r="A5" t="s">
        <v>453</v>
      </c>
    </row>
    <row r="6" spans="1:12" x14ac:dyDescent="0.25">
      <c r="K6" t="s">
        <v>61</v>
      </c>
      <c r="L6" t="s">
        <v>287</v>
      </c>
    </row>
    <row r="7" spans="1:12" x14ac:dyDescent="0.25">
      <c r="B7" s="16" t="s">
        <v>459</v>
      </c>
      <c r="C7" s="16" t="s">
        <v>454</v>
      </c>
      <c r="D7" s="16" t="s">
        <v>455</v>
      </c>
      <c r="E7" s="16" t="s">
        <v>456</v>
      </c>
      <c r="F7" s="16" t="s">
        <v>457</v>
      </c>
      <c r="G7" s="16" t="s">
        <v>458</v>
      </c>
    </row>
    <row r="8" spans="1:12" x14ac:dyDescent="0.25">
      <c r="B8" s="13" t="s">
        <v>460</v>
      </c>
      <c r="C8" s="14" t="str">
        <f>TRIM(B8)</f>
        <v>LAST01 OMKAR</v>
      </c>
      <c r="D8" s="14" t="str">
        <f>PROPER(C8)</f>
        <v>Last01 Omkar</v>
      </c>
      <c r="E8" s="14" t="str">
        <f>LOWER(D8)</f>
        <v>last01 omkar</v>
      </c>
      <c r="F8" s="14" t="str">
        <f>UPPER(E8)</f>
        <v>LAST01 OMKAR</v>
      </c>
      <c r="G8" s="14">
        <f>LEN(F8)</f>
        <v>12</v>
      </c>
      <c r="J8" s="38" t="s">
        <v>461</v>
      </c>
      <c r="K8" t="str">
        <f>LEFT(K6,3)</f>
        <v>Omk</v>
      </c>
    </row>
    <row r="9" spans="1:12" x14ac:dyDescent="0.25">
      <c r="B9" s="13"/>
      <c r="C9" s="14"/>
      <c r="D9" s="14"/>
      <c r="E9" s="14"/>
      <c r="F9" s="14"/>
      <c r="G9" s="14"/>
      <c r="J9" s="38" t="s">
        <v>462</v>
      </c>
      <c r="K9" t="str">
        <f>RIGHT(K6,3)</f>
        <v>kar</v>
      </c>
    </row>
    <row r="10" spans="1:12" x14ac:dyDescent="0.25">
      <c r="B10" s="13"/>
      <c r="C10" s="14"/>
      <c r="D10" s="14"/>
      <c r="E10" s="14"/>
      <c r="F10" s="14"/>
      <c r="G10" s="14"/>
      <c r="J10" s="38" t="s">
        <v>463</v>
      </c>
      <c r="K10" t="str">
        <f>MID(K6,1,4)</f>
        <v>Omka</v>
      </c>
    </row>
    <row r="11" spans="1:12" x14ac:dyDescent="0.25">
      <c r="B11" s="13"/>
      <c r="C11" s="14"/>
      <c r="D11" s="14"/>
      <c r="E11" s="14"/>
      <c r="F11" s="14"/>
      <c r="G11" s="14"/>
      <c r="J11" s="38" t="s">
        <v>464</v>
      </c>
      <c r="K11" t="str">
        <f>_xlfn.CONCAT(K6," ",L6)</f>
        <v>Omkar Pomendkar</v>
      </c>
    </row>
    <row r="12" spans="1:12" x14ac:dyDescent="0.25">
      <c r="B12" s="13"/>
      <c r="C12" s="14"/>
      <c r="D12" s="14"/>
      <c r="E12" s="14"/>
      <c r="F12" s="14"/>
      <c r="G12" s="14"/>
    </row>
    <row r="13" spans="1:12" x14ac:dyDescent="0.25">
      <c r="B13" s="13"/>
      <c r="C13" s="14"/>
      <c r="D13" s="14"/>
      <c r="E13" s="14"/>
      <c r="F13" s="14"/>
      <c r="G13" s="14"/>
      <c r="I13" t="s">
        <v>469</v>
      </c>
      <c r="J13" s="38" t="s">
        <v>465</v>
      </c>
      <c r="K13">
        <f>FIND("O",K6)</f>
        <v>1</v>
      </c>
    </row>
    <row r="14" spans="1:12" x14ac:dyDescent="0.25">
      <c r="B14" s="13"/>
      <c r="C14" s="14"/>
      <c r="D14" s="14"/>
      <c r="E14" s="14"/>
      <c r="F14" s="14"/>
      <c r="G14" s="14"/>
      <c r="I14" t="s">
        <v>470</v>
      </c>
      <c r="J14" s="38" t="s">
        <v>466</v>
      </c>
      <c r="K14">
        <f>SEARCH("o",K6)</f>
        <v>1</v>
      </c>
    </row>
    <row r="15" spans="1:12" x14ac:dyDescent="0.25">
      <c r="B15" s="13"/>
      <c r="C15" s="14"/>
      <c r="D15" s="14"/>
      <c r="E15" s="14"/>
      <c r="F15" s="14"/>
      <c r="G15" s="14"/>
      <c r="J15" s="38" t="s">
        <v>467</v>
      </c>
      <c r="K15" t="str">
        <f>REPLACE(L6,1,2,"su")</f>
        <v>sumendkar</v>
      </c>
    </row>
    <row r="16" spans="1:12" x14ac:dyDescent="0.25">
      <c r="B16" s="13"/>
      <c r="C16" s="14"/>
      <c r="D16" s="14"/>
      <c r="E16" s="14"/>
      <c r="F16" s="14"/>
      <c r="G16" s="14"/>
      <c r="J16" s="38" t="s">
        <v>468</v>
      </c>
      <c r="K16" t="str">
        <f>SUBSTITUTE(L6,"Po","so")</f>
        <v>somendkar</v>
      </c>
    </row>
    <row r="17" spans="2:11" x14ac:dyDescent="0.25">
      <c r="B17" s="13"/>
      <c r="C17" s="14"/>
      <c r="D17" s="14"/>
      <c r="E17" s="14"/>
      <c r="F17" s="14"/>
      <c r="G17" s="14"/>
      <c r="K17" t="s">
        <v>471</v>
      </c>
    </row>
    <row r="18" spans="2:11" x14ac:dyDescent="0.25">
      <c r="B18" s="13"/>
      <c r="C18" s="14"/>
      <c r="D18" s="14"/>
      <c r="E18" s="14"/>
      <c r="F18" s="14"/>
      <c r="G18" s="14"/>
    </row>
    <row r="19" spans="2:11" x14ac:dyDescent="0.25">
      <c r="B19" s="13"/>
      <c r="C19" s="14"/>
      <c r="D19" s="14"/>
      <c r="E19" s="14"/>
      <c r="F19" s="14"/>
      <c r="G19" s="14"/>
    </row>
    <row r="20" spans="2:11" x14ac:dyDescent="0.25">
      <c r="B20" s="13"/>
      <c r="C20" s="14"/>
      <c r="D20" s="14"/>
      <c r="E20" s="14"/>
      <c r="F20" s="14"/>
      <c r="G20" s="14"/>
    </row>
    <row r="21" spans="2:11" x14ac:dyDescent="0.25">
      <c r="B21" s="13"/>
      <c r="C21" s="14"/>
      <c r="D21" s="14"/>
      <c r="E21" s="14"/>
      <c r="F21" s="14"/>
      <c r="G21" s="14"/>
    </row>
    <row r="22" spans="2:11" x14ac:dyDescent="0.25">
      <c r="B22" s="13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B821-4A70-44FD-AB42-5FD91EC83B32}">
  <dimension ref="B2:F29"/>
  <sheetViews>
    <sheetView topLeftCell="A7" workbookViewId="0">
      <selection activeCell="G21" sqref="G21"/>
    </sheetView>
  </sheetViews>
  <sheetFormatPr defaultRowHeight="15" x14ac:dyDescent="0.25"/>
  <cols>
    <col min="2" max="2" width="38.140625" bestFit="1" customWidth="1"/>
    <col min="3" max="3" width="10.42578125" bestFit="1" customWidth="1"/>
    <col min="4" max="4" width="15.5703125" bestFit="1" customWidth="1"/>
  </cols>
  <sheetData>
    <row r="2" spans="2:6" x14ac:dyDescent="0.25">
      <c r="B2" t="s">
        <v>614</v>
      </c>
    </row>
    <row r="3" spans="2:6" x14ac:dyDescent="0.25">
      <c r="B3" t="s">
        <v>615</v>
      </c>
    </row>
    <row r="4" spans="2:6" x14ac:dyDescent="0.25">
      <c r="B4" t="s">
        <v>616</v>
      </c>
    </row>
    <row r="5" spans="2:6" x14ac:dyDescent="0.25">
      <c r="B5" t="s">
        <v>617</v>
      </c>
    </row>
    <row r="6" spans="2:6" x14ac:dyDescent="0.25">
      <c r="B6" t="s">
        <v>618</v>
      </c>
    </row>
    <row r="8" spans="2:6" x14ac:dyDescent="0.25">
      <c r="B8" s="64" t="s">
        <v>472</v>
      </c>
      <c r="C8" s="64" t="s">
        <v>65</v>
      </c>
      <c r="D8" s="64" t="s">
        <v>397</v>
      </c>
    </row>
    <row r="9" spans="2:6" x14ac:dyDescent="0.25">
      <c r="B9" s="13" t="s">
        <v>473</v>
      </c>
      <c r="C9" s="13"/>
      <c r="D9" s="65">
        <f ca="1">TODAY()</f>
        <v>44997</v>
      </c>
    </row>
    <row r="10" spans="2:6" x14ac:dyDescent="0.25">
      <c r="B10" s="13" t="s">
        <v>474</v>
      </c>
      <c r="C10" s="13"/>
      <c r="D10" s="66">
        <f ca="1">NOW()</f>
        <v>44997.386015625001</v>
      </c>
      <c r="F10" t="s">
        <v>619</v>
      </c>
    </row>
    <row r="11" spans="2:6" x14ac:dyDescent="0.25">
      <c r="B11" s="13" t="s">
        <v>475</v>
      </c>
      <c r="C11" s="32">
        <v>39480</v>
      </c>
      <c r="D11" s="44">
        <f>DAY(C11)</f>
        <v>2</v>
      </c>
    </row>
    <row r="12" spans="2:6" x14ac:dyDescent="0.25">
      <c r="B12" s="13" t="s">
        <v>476</v>
      </c>
      <c r="C12" s="32">
        <v>39480</v>
      </c>
      <c r="D12" s="44">
        <f>MONTH(C12)</f>
        <v>2</v>
      </c>
    </row>
    <row r="13" spans="2:6" x14ac:dyDescent="0.25">
      <c r="B13" s="13" t="s">
        <v>477</v>
      </c>
      <c r="C13" s="32">
        <v>39480</v>
      </c>
      <c r="D13" s="44">
        <f>YEAR(C13)</f>
        <v>2008</v>
      </c>
    </row>
    <row r="14" spans="2:6" x14ac:dyDescent="0.25">
      <c r="B14" s="13" t="s">
        <v>478</v>
      </c>
      <c r="C14" s="13"/>
      <c r="D14" s="65">
        <f>DATE(D13,D12,D11)</f>
        <v>39480</v>
      </c>
    </row>
    <row r="16" spans="2:6" x14ac:dyDescent="0.25">
      <c r="B16" t="s">
        <v>620</v>
      </c>
    </row>
    <row r="17" spans="2:4" x14ac:dyDescent="0.25">
      <c r="B17" s="64" t="s">
        <v>65</v>
      </c>
      <c r="C17" s="67">
        <f ca="1">TODAY()</f>
        <v>44997</v>
      </c>
      <c r="D17" s="13"/>
    </row>
    <row r="18" spans="2:4" x14ac:dyDescent="0.25">
      <c r="B18" s="64" t="s">
        <v>621</v>
      </c>
      <c r="C18" s="32">
        <f ca="1">C17+D18</f>
        <v>45002</v>
      </c>
      <c r="D18" s="13">
        <v>5</v>
      </c>
    </row>
    <row r="19" spans="2:4" x14ac:dyDescent="0.25">
      <c r="B19" s="64" t="s">
        <v>621</v>
      </c>
      <c r="C19" s="32">
        <f ca="1">C18-D19</f>
        <v>44992</v>
      </c>
      <c r="D19" s="13">
        <v>10</v>
      </c>
    </row>
    <row r="21" spans="2:4" x14ac:dyDescent="0.25">
      <c r="B21" s="68" t="s">
        <v>622</v>
      </c>
    </row>
    <row r="22" spans="2:4" x14ac:dyDescent="0.25">
      <c r="B22" s="64" t="s">
        <v>337</v>
      </c>
      <c r="C22" s="32">
        <f ca="1">TODAY()</f>
        <v>44997</v>
      </c>
      <c r="D22" s="13"/>
    </row>
    <row r="23" spans="2:4" x14ac:dyDescent="0.25">
      <c r="B23" s="13" t="s">
        <v>479</v>
      </c>
      <c r="C23" s="32">
        <f ca="1">EDATE(C22,10)</f>
        <v>45303</v>
      </c>
      <c r="D23" s="13">
        <v>10</v>
      </c>
    </row>
    <row r="24" spans="2:4" x14ac:dyDescent="0.25">
      <c r="B24" s="13" t="s">
        <v>479</v>
      </c>
      <c r="C24" s="32">
        <f ca="1">EDATE(C23,-10)</f>
        <v>44997</v>
      </c>
      <c r="D24" s="13">
        <v>-10</v>
      </c>
    </row>
    <row r="27" spans="2:4" x14ac:dyDescent="0.25">
      <c r="B27" t="s">
        <v>623</v>
      </c>
      <c r="C27" s="32">
        <f ca="1">TODAY()</f>
        <v>44997</v>
      </c>
    </row>
    <row r="28" spans="2:4" x14ac:dyDescent="0.25">
      <c r="B28" s="64" t="s">
        <v>480</v>
      </c>
      <c r="C28" s="39">
        <f ca="1">EDATE(C27,120)</f>
        <v>48650</v>
      </c>
      <c r="D28" s="13">
        <v>10</v>
      </c>
    </row>
    <row r="29" spans="2:4" x14ac:dyDescent="0.25">
      <c r="B29" s="64" t="s">
        <v>480</v>
      </c>
      <c r="C29" s="39">
        <f ca="1">EDATE(C28,-120)</f>
        <v>44997</v>
      </c>
      <c r="D29" s="13">
        <v>-10</v>
      </c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3971-6DC9-4BB7-BA09-B7282E6C9108}">
  <dimension ref="B2:G28"/>
  <sheetViews>
    <sheetView topLeftCell="B1" workbookViewId="0">
      <selection activeCell="H17" sqref="H17"/>
    </sheetView>
  </sheetViews>
  <sheetFormatPr defaultRowHeight="15" x14ac:dyDescent="0.25"/>
  <cols>
    <col min="2" max="2" width="30" bestFit="1" customWidth="1"/>
    <col min="3" max="3" width="10.42578125" bestFit="1" customWidth="1"/>
    <col min="4" max="4" width="15" bestFit="1" customWidth="1"/>
    <col min="6" max="6" width="10.42578125" bestFit="1" customWidth="1"/>
  </cols>
  <sheetData>
    <row r="2" spans="2:7" x14ac:dyDescent="0.25">
      <c r="B2" t="s">
        <v>624</v>
      </c>
    </row>
    <row r="3" spans="2:7" x14ac:dyDescent="0.25">
      <c r="B3" t="s">
        <v>625</v>
      </c>
    </row>
    <row r="4" spans="2:7" x14ac:dyDescent="0.25">
      <c r="B4" t="s">
        <v>481</v>
      </c>
    </row>
    <row r="10" spans="2:7" x14ac:dyDescent="0.25">
      <c r="B10" s="64" t="s">
        <v>626</v>
      </c>
      <c r="C10" s="32">
        <v>42370</v>
      </c>
    </row>
    <row r="11" spans="2:7" x14ac:dyDescent="0.25">
      <c r="B11" s="64" t="s">
        <v>627</v>
      </c>
      <c r="C11" s="32">
        <v>42735</v>
      </c>
    </row>
    <row r="13" spans="2:7" x14ac:dyDescent="0.25">
      <c r="F13" s="53" t="s">
        <v>628</v>
      </c>
      <c r="G13" s="53"/>
    </row>
    <row r="14" spans="2:7" x14ac:dyDescent="0.25">
      <c r="B14" s="64" t="s">
        <v>482</v>
      </c>
      <c r="C14" s="13">
        <f>NETWORKDAYS(C10,C11)</f>
        <v>261</v>
      </c>
      <c r="F14" s="39">
        <v>42597</v>
      </c>
      <c r="G14" t="s">
        <v>629</v>
      </c>
    </row>
    <row r="15" spans="2:7" x14ac:dyDescent="0.25">
      <c r="B15" s="64" t="s">
        <v>630</v>
      </c>
      <c r="C15" s="69">
        <f>NETWORKDAYS(C10,C11,F14:F15)</f>
        <v>260</v>
      </c>
      <c r="F15" s="39">
        <v>42645</v>
      </c>
      <c r="G15" t="s">
        <v>631</v>
      </c>
    </row>
    <row r="16" spans="2:7" x14ac:dyDescent="0.25">
      <c r="B16" s="64" t="s">
        <v>632</v>
      </c>
      <c r="C16" s="13">
        <f>NETWORKDAYS.INTL(C10,C11,1,F14:F15)</f>
        <v>260</v>
      </c>
    </row>
    <row r="21" spans="3:4" x14ac:dyDescent="0.25">
      <c r="C21" t="s">
        <v>633</v>
      </c>
    </row>
    <row r="23" spans="3:4" x14ac:dyDescent="0.25">
      <c r="C23" s="39">
        <f ca="1">TODAY()</f>
        <v>44997</v>
      </c>
      <c r="D23" s="70">
        <f ca="1">TODAY()</f>
        <v>44997</v>
      </c>
    </row>
    <row r="24" spans="3:4" x14ac:dyDescent="0.25">
      <c r="C24" s="39">
        <f t="shared" ref="C24:C28" ca="1" si="0">TODAY()</f>
        <v>44997</v>
      </c>
    </row>
    <row r="25" spans="3:4" x14ac:dyDescent="0.25">
      <c r="C25" s="39">
        <f t="shared" ca="1" si="0"/>
        <v>44997</v>
      </c>
    </row>
    <row r="26" spans="3:4" x14ac:dyDescent="0.25">
      <c r="C26" s="39">
        <f t="shared" ca="1" si="0"/>
        <v>44997</v>
      </c>
    </row>
    <row r="27" spans="3:4" x14ac:dyDescent="0.25">
      <c r="C27" s="39">
        <f t="shared" ca="1" si="0"/>
        <v>44997</v>
      </c>
    </row>
    <row r="28" spans="3:4" x14ac:dyDescent="0.25">
      <c r="C28" s="39">
        <f t="shared" ca="1" si="0"/>
        <v>44997</v>
      </c>
    </row>
  </sheetData>
  <mergeCells count="1">
    <mergeCell ref="F13:G13"/>
  </mergeCell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8610-D402-4498-8F46-3D6F56817FBD}">
  <dimension ref="B2:E18"/>
  <sheetViews>
    <sheetView workbookViewId="0">
      <selection activeCell="H12" sqref="H12"/>
    </sheetView>
  </sheetViews>
  <sheetFormatPr defaultRowHeight="15" x14ac:dyDescent="0.25"/>
  <cols>
    <col min="2" max="2" width="24.140625" bestFit="1" customWidth="1"/>
    <col min="3" max="3" width="19.5703125" customWidth="1"/>
  </cols>
  <sheetData>
    <row r="2" spans="2:5" x14ac:dyDescent="0.25">
      <c r="B2" t="s">
        <v>634</v>
      </c>
    </row>
    <row r="3" spans="2:5" x14ac:dyDescent="0.25">
      <c r="B3" t="s">
        <v>635</v>
      </c>
    </row>
    <row r="4" spans="2:5" x14ac:dyDescent="0.25">
      <c r="B4" t="s">
        <v>636</v>
      </c>
    </row>
    <row r="7" spans="2:5" x14ac:dyDescent="0.25">
      <c r="B7" s="71" t="s">
        <v>637</v>
      </c>
      <c r="C7" s="71" t="s">
        <v>638</v>
      </c>
      <c r="E7" s="72" t="s">
        <v>639</v>
      </c>
    </row>
    <row r="8" spans="2:5" x14ac:dyDescent="0.25">
      <c r="B8" s="73">
        <v>36600</v>
      </c>
      <c r="C8" s="32">
        <f ca="1">TODAY()</f>
        <v>44997</v>
      </c>
    </row>
    <row r="11" spans="2:5" x14ac:dyDescent="0.25">
      <c r="B11" s="64" t="s">
        <v>640</v>
      </c>
      <c r="C11" s="74">
        <f ca="1">DATEDIF(B8,C8,"Y")</f>
        <v>22</v>
      </c>
    </row>
    <row r="12" spans="2:5" x14ac:dyDescent="0.25">
      <c r="B12" s="64" t="s">
        <v>641</v>
      </c>
      <c r="C12" s="74">
        <f ca="1">DATEDIF(B8,C8,"M")</f>
        <v>275</v>
      </c>
    </row>
    <row r="13" spans="2:5" x14ac:dyDescent="0.25">
      <c r="B13" s="64" t="s">
        <v>642</v>
      </c>
      <c r="C13" s="74">
        <f ca="1">DATEDIF(B8,C8,"D")</f>
        <v>8397</v>
      </c>
    </row>
    <row r="16" spans="2:5" x14ac:dyDescent="0.25">
      <c r="B16" s="64" t="s">
        <v>643</v>
      </c>
      <c r="C16" s="74">
        <f ca="1">DATEDIF(B8,C8,"Y")</f>
        <v>22</v>
      </c>
    </row>
    <row r="17" spans="2:3" x14ac:dyDescent="0.25">
      <c r="B17" s="64" t="s">
        <v>644</v>
      </c>
      <c r="C17" s="74">
        <f ca="1">DATEDIF(B8,C8,"MD")</f>
        <v>25</v>
      </c>
    </row>
    <row r="18" spans="2:3" x14ac:dyDescent="0.25">
      <c r="B18" s="64" t="s">
        <v>274</v>
      </c>
      <c r="C18" s="74">
        <f ca="1">DATEDIF(B8,C8,"MD")</f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7831-D673-429F-954D-A0E2478BB526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3" t="s">
        <v>542</v>
      </c>
    </row>
    <row r="2" spans="1:1" x14ac:dyDescent="0.25">
      <c r="A2" t="s">
        <v>512</v>
      </c>
    </row>
    <row r="3" spans="1:1" x14ac:dyDescent="0.25">
      <c r="A3" t="s">
        <v>513</v>
      </c>
    </row>
    <row r="4" spans="1:1" x14ac:dyDescent="0.25">
      <c r="A4" t="s">
        <v>543</v>
      </c>
    </row>
    <row r="5" spans="1:1" x14ac:dyDescent="0.25">
      <c r="A5" t="s">
        <v>544</v>
      </c>
    </row>
    <row r="6" spans="1:1" x14ac:dyDescent="0.25">
      <c r="A6" t="s">
        <v>545</v>
      </c>
    </row>
    <row r="7" spans="1:1" x14ac:dyDescent="0.25">
      <c r="A7" t="s">
        <v>546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26AB-49AF-45AD-B73A-2FAB4543BD70}">
  <dimension ref="A1:C9"/>
  <sheetViews>
    <sheetView workbookViewId="0">
      <selection activeCell="F7" sqref="F7"/>
    </sheetView>
  </sheetViews>
  <sheetFormatPr defaultRowHeight="15" x14ac:dyDescent="0.25"/>
  <cols>
    <col min="1" max="1" width="24.5703125" customWidth="1"/>
    <col min="2" max="2" width="26.7109375" customWidth="1"/>
    <col min="3" max="3" width="17.7109375" customWidth="1"/>
  </cols>
  <sheetData>
    <row r="1" spans="1:3" x14ac:dyDescent="0.25">
      <c r="A1" s="25" t="s">
        <v>432</v>
      </c>
    </row>
    <row r="2" spans="1:3" x14ac:dyDescent="0.25">
      <c r="A2" s="32">
        <f ca="1">TODAY()</f>
        <v>44997</v>
      </c>
    </row>
    <row r="3" spans="1:3" x14ac:dyDescent="0.25">
      <c r="A3" s="13">
        <v>18</v>
      </c>
    </row>
    <row r="4" spans="1:3" x14ac:dyDescent="0.25">
      <c r="A4" s="13">
        <v>34.78</v>
      </c>
    </row>
    <row r="5" spans="1:3" x14ac:dyDescent="0.25">
      <c r="A5" s="13" t="b">
        <v>1</v>
      </c>
    </row>
    <row r="6" spans="1:3" x14ac:dyDescent="0.25">
      <c r="A6" s="13" t="e">
        <f>1/0</f>
        <v>#DIV/0!</v>
      </c>
    </row>
    <row r="7" spans="1:3" x14ac:dyDescent="0.25">
      <c r="A7" s="25" t="s">
        <v>547</v>
      </c>
      <c r="B7" s="25" t="s">
        <v>548</v>
      </c>
      <c r="C7" s="25" t="s">
        <v>417</v>
      </c>
    </row>
    <row r="8" spans="1:3" ht="45" x14ac:dyDescent="0.25">
      <c r="A8" s="13">
        <v>3</v>
      </c>
      <c r="B8" s="40" t="s">
        <v>549</v>
      </c>
      <c r="C8" s="13">
        <f ca="1">COUNT(A2:A6)</f>
        <v>3</v>
      </c>
    </row>
    <row r="9" spans="1:3" ht="45" x14ac:dyDescent="0.25">
      <c r="A9" s="13">
        <v>0</v>
      </c>
      <c r="B9" s="40" t="s">
        <v>550</v>
      </c>
      <c r="C9" s="13">
        <f>COUNT(A5:A6)</f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FD9C-5656-453A-A940-7C0D9088AED4}">
  <dimension ref="A1:C8"/>
  <sheetViews>
    <sheetView workbookViewId="0">
      <selection activeCell="F8" sqref="F8"/>
    </sheetView>
  </sheetViews>
  <sheetFormatPr defaultRowHeight="15" x14ac:dyDescent="0.25"/>
  <cols>
    <col min="1" max="1" width="29.42578125" customWidth="1"/>
    <col min="2" max="2" width="30.7109375" customWidth="1"/>
    <col min="3" max="3" width="29.85546875" customWidth="1"/>
  </cols>
  <sheetData>
    <row r="1" spans="1:3" x14ac:dyDescent="0.25">
      <c r="A1" s="25" t="s">
        <v>432</v>
      </c>
    </row>
    <row r="2" spans="1:3" x14ac:dyDescent="0.25">
      <c r="A2" s="32">
        <f ca="1">TODAY()</f>
        <v>44997</v>
      </c>
    </row>
    <row r="3" spans="1:3" x14ac:dyDescent="0.25">
      <c r="A3" s="13">
        <v>884</v>
      </c>
    </row>
    <row r="4" spans="1:3" x14ac:dyDescent="0.25">
      <c r="A4" s="13">
        <v>34.78</v>
      </c>
    </row>
    <row r="5" spans="1:3" x14ac:dyDescent="0.25">
      <c r="A5" s="13" t="b">
        <v>1</v>
      </c>
    </row>
    <row r="6" spans="1:3" x14ac:dyDescent="0.25">
      <c r="A6" s="13" t="e">
        <f>1/0</f>
        <v>#DIV/0!</v>
      </c>
    </row>
    <row r="7" spans="1:3" x14ac:dyDescent="0.25">
      <c r="A7" s="25" t="s">
        <v>547</v>
      </c>
      <c r="B7" s="25" t="s">
        <v>548</v>
      </c>
      <c r="C7" s="25" t="s">
        <v>417</v>
      </c>
    </row>
    <row r="8" spans="1:3" ht="67.900000000000006" customHeight="1" x14ac:dyDescent="0.25">
      <c r="A8" s="13">
        <v>5</v>
      </c>
      <c r="B8" s="40" t="s">
        <v>551</v>
      </c>
      <c r="C8" s="13">
        <f ca="1">COUNTA(A2:A6)</f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2D8-77E6-469F-A733-C18F3F34DF33}">
  <dimension ref="A1:C8"/>
  <sheetViews>
    <sheetView workbookViewId="0">
      <selection activeCell="C14" sqref="C14"/>
    </sheetView>
  </sheetViews>
  <sheetFormatPr defaultRowHeight="15" x14ac:dyDescent="0.25"/>
  <cols>
    <col min="1" max="1" width="34.85546875" customWidth="1"/>
    <col min="2" max="2" width="23" customWidth="1"/>
    <col min="3" max="3" width="31" customWidth="1"/>
  </cols>
  <sheetData>
    <row r="1" spans="1:3" x14ac:dyDescent="0.25">
      <c r="A1" s="25" t="s">
        <v>432</v>
      </c>
      <c r="B1" s="25" t="s">
        <v>432</v>
      </c>
    </row>
    <row r="2" spans="1:3" x14ac:dyDescent="0.25">
      <c r="A2" s="32">
        <f ca="1">TODAY()</f>
        <v>44997</v>
      </c>
      <c r="B2" s="32">
        <f ca="1">TODAY()</f>
        <v>44997</v>
      </c>
    </row>
    <row r="3" spans="1:3" x14ac:dyDescent="0.25">
      <c r="A3" s="13"/>
      <c r="B3" s="13">
        <v>18</v>
      </c>
    </row>
    <row r="4" spans="1:3" x14ac:dyDescent="0.25">
      <c r="A4" s="13"/>
      <c r="B4" s="13"/>
    </row>
    <row r="5" spans="1:3" x14ac:dyDescent="0.25">
      <c r="A5" s="13"/>
      <c r="B5" s="13"/>
    </row>
    <row r="6" spans="1:3" x14ac:dyDescent="0.25">
      <c r="A6" s="13"/>
      <c r="B6" s="13"/>
    </row>
    <row r="7" spans="1:3" x14ac:dyDescent="0.25">
      <c r="A7" s="25" t="s">
        <v>547</v>
      </c>
      <c r="B7" s="25" t="s">
        <v>548</v>
      </c>
      <c r="C7" s="25" t="s">
        <v>417</v>
      </c>
    </row>
    <row r="8" spans="1:3" ht="60" x14ac:dyDescent="0.25">
      <c r="A8" s="13" t="s">
        <v>553</v>
      </c>
      <c r="B8" s="40" t="s">
        <v>552</v>
      </c>
      <c r="C8" s="13">
        <f ca="1">COUNTBLANK(A2:B6)</f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EE66-CA9C-4657-9A7D-1319DD8C73B3}">
  <dimension ref="A1:C11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s="25" t="s">
        <v>554</v>
      </c>
    </row>
    <row r="2" spans="1:3" x14ac:dyDescent="0.25">
      <c r="A2" s="13" t="s">
        <v>555</v>
      </c>
    </row>
    <row r="3" spans="1:3" x14ac:dyDescent="0.25">
      <c r="A3" s="13" t="s">
        <v>555</v>
      </c>
    </row>
    <row r="4" spans="1:3" x14ac:dyDescent="0.25">
      <c r="A4" s="13" t="s">
        <v>556</v>
      </c>
    </row>
    <row r="5" spans="1:3" x14ac:dyDescent="0.25">
      <c r="A5" s="13" t="s">
        <v>557</v>
      </c>
      <c r="C5">
        <f>COUNTIF(A2:A11,"Apple")</f>
        <v>4</v>
      </c>
    </row>
    <row r="6" spans="1:3" x14ac:dyDescent="0.25">
      <c r="A6" s="13" t="s">
        <v>558</v>
      </c>
    </row>
    <row r="7" spans="1:3" x14ac:dyDescent="0.25">
      <c r="A7" s="13" t="s">
        <v>555</v>
      </c>
    </row>
    <row r="8" spans="1:3" x14ac:dyDescent="0.25">
      <c r="A8" s="13" t="s">
        <v>555</v>
      </c>
    </row>
    <row r="9" spans="1:3" x14ac:dyDescent="0.25">
      <c r="A9" s="13" t="s">
        <v>556</v>
      </c>
    </row>
    <row r="10" spans="1:3" x14ac:dyDescent="0.25">
      <c r="A10" s="13" t="s">
        <v>557</v>
      </c>
    </row>
    <row r="11" spans="1:3" x14ac:dyDescent="0.25">
      <c r="A11" s="1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7</vt:i4>
      </vt:variant>
    </vt:vector>
  </HeadingPairs>
  <TitlesOfParts>
    <vt:vector size="46" baseType="lpstr">
      <vt:lpstr>1_Basic</vt:lpstr>
      <vt:lpstr>2_Tabs and Groups</vt:lpstr>
      <vt:lpstr>3_Editing Data</vt:lpstr>
      <vt:lpstr>Copy &amp; Filling</vt:lpstr>
      <vt:lpstr>4 _Working with Worksheet</vt:lpstr>
      <vt:lpstr>5_Adjusting Worksheet</vt:lpstr>
      <vt:lpstr>6_Formulae</vt:lpstr>
      <vt:lpstr>7_Formatting</vt:lpstr>
      <vt:lpstr>8_ Name Range</vt:lpstr>
      <vt:lpstr>9_Name range with Formula</vt:lpstr>
      <vt:lpstr>10_Statistical Functions</vt:lpstr>
      <vt:lpstr>11_Characteristics of Cell</vt:lpstr>
      <vt:lpstr>12_Relative Reference</vt:lpstr>
      <vt:lpstr>13_Absolute Refrence</vt:lpstr>
      <vt:lpstr>14_Mixed Referenced</vt:lpstr>
      <vt:lpstr>15_Speak Cells</vt:lpstr>
      <vt:lpstr>16_Text to Columns</vt:lpstr>
      <vt:lpstr>17_Comments</vt:lpstr>
      <vt:lpstr>18_Filling Series</vt:lpstr>
      <vt:lpstr>19_Advance Fill</vt:lpstr>
      <vt:lpstr>20_Flash Fill</vt:lpstr>
      <vt:lpstr>21_Viewing Worksheet</vt:lpstr>
      <vt:lpstr>22_Custom Views</vt:lpstr>
      <vt:lpstr>23_Compare two  sheets </vt:lpstr>
      <vt:lpstr>24_Logical Function</vt:lpstr>
      <vt:lpstr>25_IF Function</vt:lpstr>
      <vt:lpstr>26_Nested if Function</vt:lpstr>
      <vt:lpstr>27_NOT</vt:lpstr>
      <vt:lpstr>28_AND</vt:lpstr>
      <vt:lpstr>29_Auditing Tools</vt:lpstr>
      <vt:lpstr>30_Text Functions</vt:lpstr>
      <vt:lpstr>31_Date Function 1</vt:lpstr>
      <vt:lpstr>32_Date Function 2</vt:lpstr>
      <vt:lpstr>33_Date Function 3</vt:lpstr>
      <vt:lpstr>Count Functions</vt:lpstr>
      <vt:lpstr>Count</vt:lpstr>
      <vt:lpstr>Counta</vt:lpstr>
      <vt:lpstr>Count Blank</vt:lpstr>
      <vt:lpstr>Countif</vt:lpstr>
      <vt:lpstr>Dept</vt:lpstr>
      <vt:lpstr>Designation</vt:lpstr>
      <vt:lpstr>Name</vt:lpstr>
      <vt:lpstr>Numbers</vt:lpstr>
      <vt:lpstr>Omkar2</vt:lpstr>
      <vt:lpstr>Salary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HUVI</dc:creator>
  <cp:lastModifiedBy>Vijay</cp:lastModifiedBy>
  <cp:lastPrinted>2022-12-02T08:40:18Z</cp:lastPrinted>
  <dcterms:created xsi:type="dcterms:W3CDTF">2015-06-05T18:17:20Z</dcterms:created>
  <dcterms:modified xsi:type="dcterms:W3CDTF">2023-03-12T03:46:01Z</dcterms:modified>
</cp:coreProperties>
</file>