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no\Code\Python\Projects\Covid\"/>
    </mc:Choice>
  </mc:AlternateContent>
  <xr:revisionPtr revIDLastSave="0" documentId="13_ncr:1_{55745382-E004-4D69-9237-3706F7F408C8}" xr6:coauthVersionLast="45" xr6:coauthVersionMax="45" xr10:uidLastSave="{00000000-0000-0000-0000-000000000000}"/>
  <bookViews>
    <workbookView xWindow="4620" yWindow="0" windowWidth="21615" windowHeight="12645" xr2:uid="{AA43BC25-86FB-4C02-856A-6969C5F5EBA3}"/>
  </bookViews>
  <sheets>
    <sheet name="versie26mrt" sheetId="1" r:id="rId1"/>
    <sheet name="Italie" sheetId="2" r:id="rId2"/>
    <sheet name="Formules en Achtergrond" sheetId="3" r:id="rId3"/>
    <sheet name="Bevolking__geslacht__leeftijd_e" sheetId="4" r:id="rId4"/>
  </sheets>
  <externalReferences>
    <externalReference r:id="rId5"/>
  </externalReferences>
  <definedNames>
    <definedName name="Inwoners" localSheetId="1">Italie!$O$2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 i="4" l="1"/>
  <c r="E11" i="4"/>
  <c r="D11" i="4"/>
  <c r="D10" i="4"/>
  <c r="D9" i="4"/>
  <c r="D8" i="4"/>
  <c r="D13" i="4" s="1"/>
  <c r="F13" i="4" s="1"/>
  <c r="F11" i="4" s="1"/>
  <c r="O12" i="3"/>
  <c r="N12" i="3"/>
  <c r="M11" i="3"/>
  <c r="Q60" i="2"/>
  <c r="Q56" i="2"/>
  <c r="Q55" i="2"/>
  <c r="Q54" i="2"/>
  <c r="Q53" i="2"/>
  <c r="Q52" i="2"/>
  <c r="Q51" i="2"/>
  <c r="Q50" i="2"/>
  <c r="Q49" i="2"/>
  <c r="Q48" i="2"/>
  <c r="Q47" i="2"/>
  <c r="Q46" i="2"/>
  <c r="Q45" i="2"/>
  <c r="Q44" i="2"/>
  <c r="Q43" i="2"/>
  <c r="Q42" i="2"/>
  <c r="F39" i="2"/>
  <c r="D36" i="2"/>
  <c r="F40" i="2" s="1"/>
  <c r="F32" i="2"/>
  <c r="D29" i="2"/>
  <c r="D30" i="2" s="1"/>
  <c r="K28" i="2"/>
  <c r="R65" i="2" s="1"/>
  <c r="F27" i="2"/>
  <c r="H26" i="2"/>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H54" i="2" s="1"/>
  <c r="H55" i="2" s="1"/>
  <c r="H56" i="2" s="1"/>
  <c r="H57" i="2" s="1"/>
  <c r="H58" i="2" s="1"/>
  <c r="H59" i="2" s="1"/>
  <c r="H60" i="2" s="1"/>
  <c r="H61" i="2" s="1"/>
  <c r="H62" i="2" s="1"/>
  <c r="H63" i="2" s="1"/>
  <c r="H64" i="2" s="1"/>
  <c r="H65" i="2" s="1"/>
  <c r="H66" i="2" s="1"/>
  <c r="H67" i="2" s="1"/>
  <c r="H68" i="2" s="1"/>
  <c r="H69" i="2" s="1"/>
  <c r="H70" i="2" s="1"/>
  <c r="H71" i="2" s="1"/>
  <c r="H72" i="2" s="1"/>
  <c r="H73" i="2" s="1"/>
  <c r="H74" i="2" s="1"/>
  <c r="H75" i="2" s="1"/>
  <c r="H76" i="2" s="1"/>
  <c r="H77" i="2" s="1"/>
  <c r="H78" i="2" s="1"/>
  <c r="H79" i="2" s="1"/>
  <c r="H80" i="2" s="1"/>
  <c r="H81" i="2" s="1"/>
  <c r="H82" i="2" s="1"/>
  <c r="H83" i="2" s="1"/>
  <c r="H84" i="2" s="1"/>
  <c r="H85" i="2" s="1"/>
  <c r="H86" i="2" s="1"/>
  <c r="H87" i="2" s="1"/>
  <c r="H88" i="2" s="1"/>
  <c r="H89" i="2" s="1"/>
  <c r="H90" i="2" s="1"/>
  <c r="H91" i="2" s="1"/>
  <c r="H92" i="2" s="1"/>
  <c r="H93" i="2" s="1"/>
  <c r="H94" i="2" s="1"/>
  <c r="H95" i="2" s="1"/>
  <c r="M24" i="2"/>
  <c r="K24" i="2"/>
  <c r="R61" i="2" s="1"/>
  <c r="S61" i="2" s="1"/>
  <c r="E24" i="2"/>
  <c r="D24" i="2"/>
  <c r="K23" i="2"/>
  <c r="R60" i="2" s="1"/>
  <c r="F23" i="2"/>
  <c r="F22" i="2"/>
  <c r="F21" i="2"/>
  <c r="F20" i="2"/>
  <c r="D20" i="2"/>
  <c r="Q57" i="2" s="1"/>
  <c r="K19" i="2"/>
  <c r="R56" i="2" s="1"/>
  <c r="F19" i="2"/>
  <c r="E19" i="2"/>
  <c r="K18" i="2"/>
  <c r="R55" i="2" s="1"/>
  <c r="F18" i="2"/>
  <c r="E18" i="2"/>
  <c r="K17" i="2"/>
  <c r="R54" i="2" s="1"/>
  <c r="F17" i="2"/>
  <c r="E17" i="2"/>
  <c r="K16" i="2"/>
  <c r="R53" i="2" s="1"/>
  <c r="F16" i="2"/>
  <c r="E16" i="2"/>
  <c r="K15" i="2"/>
  <c r="R52" i="2" s="1"/>
  <c r="F15" i="2"/>
  <c r="E15" i="2"/>
  <c r="K14" i="2"/>
  <c r="R51" i="2" s="1"/>
  <c r="S51" i="2" s="1"/>
  <c r="F14" i="2"/>
  <c r="E14" i="2"/>
  <c r="L13" i="2"/>
  <c r="K13" i="2"/>
  <c r="R50" i="2" s="1"/>
  <c r="F13" i="2"/>
  <c r="E13" i="2"/>
  <c r="K12" i="2"/>
  <c r="R49" i="2" s="1"/>
  <c r="S49" i="2" s="1"/>
  <c r="F12" i="2"/>
  <c r="E12" i="2"/>
  <c r="K11" i="2"/>
  <c r="R48" i="2" s="1"/>
  <c r="F11" i="2"/>
  <c r="E11" i="2"/>
  <c r="K10" i="2"/>
  <c r="R47" i="2" s="1"/>
  <c r="F10" i="2"/>
  <c r="E10" i="2"/>
  <c r="L9" i="2"/>
  <c r="K9" i="2"/>
  <c r="R46" i="2" s="1"/>
  <c r="S46" i="2" s="1"/>
  <c r="F9" i="2"/>
  <c r="E9" i="2"/>
  <c r="K8" i="2"/>
  <c r="R45" i="2" s="1"/>
  <c r="E8" i="2"/>
  <c r="K7" i="2"/>
  <c r="R44" i="2" s="1"/>
  <c r="S44" i="2" s="1"/>
  <c r="E7" i="2"/>
  <c r="K6" i="2"/>
  <c r="R43" i="2" s="1"/>
  <c r="G6" i="2"/>
  <c r="G7" i="2" s="1"/>
  <c r="G8" i="2" s="1"/>
  <c r="G9" i="2" s="1"/>
  <c r="G10" i="2" s="1"/>
  <c r="G11" i="2" s="1"/>
  <c r="G12" i="2" s="1"/>
  <c r="G13" i="2" s="1"/>
  <c r="G14" i="2" s="1"/>
  <c r="G15" i="2" s="1"/>
  <c r="E6" i="2"/>
  <c r="K5" i="2"/>
  <c r="R42" i="2" s="1"/>
  <c r="E44" i="1"/>
  <c r="E43" i="1"/>
  <c r="E42" i="1"/>
  <c r="E41" i="1"/>
  <c r="E40" i="1"/>
  <c r="E39" i="1"/>
  <c r="E38" i="1"/>
  <c r="E37" i="1"/>
  <c r="E36" i="1"/>
  <c r="E35" i="1"/>
  <c r="E34" i="1"/>
  <c r="N33" i="1"/>
  <c r="M33" i="1"/>
  <c r="J33" i="1"/>
  <c r="I33" i="1"/>
  <c r="G33" i="1"/>
  <c r="E33" i="1"/>
  <c r="M32" i="1"/>
  <c r="J32" i="1"/>
  <c r="I32" i="1"/>
  <c r="G32" i="1"/>
  <c r="E32" i="1"/>
  <c r="F32" i="1" s="1"/>
  <c r="M31" i="1"/>
  <c r="J31" i="1"/>
  <c r="I31" i="1"/>
  <c r="G31" i="1"/>
  <c r="E31" i="1"/>
  <c r="F31" i="1" s="1"/>
  <c r="K31" i="1" s="1"/>
  <c r="N31" i="1" s="1"/>
  <c r="M30" i="1"/>
  <c r="J30" i="1"/>
  <c r="I30" i="1"/>
  <c r="G30" i="1"/>
  <c r="E30" i="1"/>
  <c r="F30" i="1" s="1"/>
  <c r="K30" i="1" s="1"/>
  <c r="N30" i="1" s="1"/>
  <c r="M29" i="1"/>
  <c r="J29" i="1"/>
  <c r="I29" i="1"/>
  <c r="G29" i="1"/>
  <c r="E29" i="1"/>
  <c r="F29" i="1" s="1"/>
  <c r="K29" i="1" s="1"/>
  <c r="N29" i="1" s="1"/>
  <c r="M28" i="1"/>
  <c r="J28" i="1"/>
  <c r="I28" i="1"/>
  <c r="G28" i="1"/>
  <c r="E28" i="1"/>
  <c r="F28" i="1" s="1"/>
  <c r="K28" i="1" s="1"/>
  <c r="N28" i="1" s="1"/>
  <c r="J27" i="1"/>
  <c r="G27" i="1"/>
  <c r="E27" i="1"/>
  <c r="F27" i="1" s="1"/>
  <c r="K27" i="1" s="1"/>
  <c r="N27" i="1" s="1"/>
  <c r="J26" i="1"/>
  <c r="G26" i="1"/>
  <c r="F26" i="1"/>
  <c r="K26" i="1" s="1"/>
  <c r="E26" i="1"/>
  <c r="J25" i="1"/>
  <c r="G25" i="1"/>
  <c r="E25" i="1"/>
  <c r="F25" i="1" s="1"/>
  <c r="K25" i="1" s="1"/>
  <c r="J24" i="1"/>
  <c r="G24" i="1"/>
  <c r="E24" i="1"/>
  <c r="F24" i="1" s="1"/>
  <c r="K24" i="1" s="1"/>
  <c r="G23" i="1"/>
  <c r="E23" i="1"/>
  <c r="F23" i="1" s="1"/>
  <c r="K23" i="1" s="1"/>
  <c r="G22" i="1"/>
  <c r="E22" i="1"/>
  <c r="F22" i="1" s="1"/>
  <c r="K22" i="1" s="1"/>
  <c r="G21" i="1"/>
  <c r="E21" i="1"/>
  <c r="F21" i="1" s="1"/>
  <c r="K21" i="1" s="1"/>
  <c r="G20" i="1"/>
  <c r="F20" i="1"/>
  <c r="E20" i="1"/>
  <c r="G19" i="1"/>
  <c r="F19" i="1"/>
  <c r="E19" i="1"/>
  <c r="G18" i="1"/>
  <c r="F18" i="1"/>
  <c r="G17" i="1"/>
  <c r="F17" i="1"/>
  <c r="G16" i="1"/>
  <c r="F16" i="1"/>
  <c r="G15" i="1"/>
  <c r="F15" i="1"/>
  <c r="M14" i="1"/>
  <c r="G14" i="1"/>
  <c r="F14" i="1"/>
  <c r="M13" i="1"/>
  <c r="G13" i="1"/>
  <c r="F13" i="1"/>
  <c r="M12" i="1"/>
  <c r="G12" i="1"/>
  <c r="F12" i="1"/>
  <c r="M11" i="1"/>
  <c r="G11" i="1"/>
  <c r="F11" i="1"/>
  <c r="M10" i="1"/>
  <c r="G10" i="1"/>
  <c r="F10" i="1"/>
  <c r="M9" i="1"/>
  <c r="G9" i="1"/>
  <c r="F9" i="1"/>
  <c r="M8" i="1"/>
  <c r="G8" i="1"/>
  <c r="F8" i="1"/>
  <c r="M7" i="1"/>
  <c r="G7" i="1"/>
  <c r="F7" i="1"/>
  <c r="M6" i="1"/>
  <c r="G6" i="1"/>
  <c r="F6" i="1"/>
  <c r="F5" i="1"/>
  <c r="K3" i="1"/>
  <c r="K20" i="1" s="1"/>
  <c r="F33" i="1" l="1"/>
  <c r="F34" i="1" s="1"/>
  <c r="K32" i="1"/>
  <c r="N32" i="1" s="1"/>
  <c r="K19" i="1"/>
  <c r="D34" i="1"/>
  <c r="G16" i="2"/>
  <c r="I15" i="2"/>
  <c r="S43" i="2"/>
  <c r="S45" i="2"/>
  <c r="K30" i="2"/>
  <c r="E30" i="2"/>
  <c r="D31" i="2"/>
  <c r="F34" i="2"/>
  <c r="L6" i="2"/>
  <c r="L7" i="2"/>
  <c r="L8" i="2"/>
  <c r="L12" i="2"/>
  <c r="S50" i="2"/>
  <c r="L15" i="2"/>
  <c r="L17" i="2"/>
  <c r="L19" i="2"/>
  <c r="D21" i="2"/>
  <c r="Q61" i="2"/>
  <c r="D25" i="2"/>
  <c r="E29" i="2"/>
  <c r="K29" i="2"/>
  <c r="E36" i="2"/>
  <c r="D37" i="2"/>
  <c r="S47" i="2"/>
  <c r="S53" i="2"/>
  <c r="S55" i="2"/>
  <c r="F33" i="2"/>
  <c r="L10" i="2"/>
  <c r="S48" i="2"/>
  <c r="L14" i="2"/>
  <c r="L16" i="2"/>
  <c r="L18" i="2"/>
  <c r="E20" i="2"/>
  <c r="K20" i="2"/>
  <c r="F24" i="2"/>
  <c r="L24" i="2"/>
  <c r="F28" i="2"/>
  <c r="L11" i="2"/>
  <c r="S52" i="2"/>
  <c r="S54" i="2"/>
  <c r="S56" i="2"/>
  <c r="Q58" i="2" l="1"/>
  <c r="D22" i="2"/>
  <c r="F25" i="2"/>
  <c r="K21" i="2"/>
  <c r="E21" i="2"/>
  <c r="R67" i="2"/>
  <c r="L30" i="2"/>
  <c r="F35" i="1"/>
  <c r="K34" i="1"/>
  <c r="L34" i="1" s="1"/>
  <c r="F41" i="2"/>
  <c r="D38" i="2"/>
  <c r="E37" i="2"/>
  <c r="Q62" i="2"/>
  <c r="D26" i="2"/>
  <c r="F29" i="2"/>
  <c r="K25" i="2"/>
  <c r="E25" i="2"/>
  <c r="G17" i="2"/>
  <c r="I16" i="2"/>
  <c r="R57" i="2"/>
  <c r="S57" i="2" s="1"/>
  <c r="L20" i="2"/>
  <c r="K31" i="2"/>
  <c r="E31" i="2"/>
  <c r="F35" i="2"/>
  <c r="D32" i="2"/>
  <c r="H34" i="1"/>
  <c r="R66" i="2"/>
  <c r="L29" i="2"/>
  <c r="E45" i="1"/>
  <c r="M34" i="1"/>
  <c r="G34" i="1"/>
  <c r="Q63" i="2" l="1"/>
  <c r="D27" i="2"/>
  <c r="F30" i="2"/>
  <c r="K26" i="2"/>
  <c r="E26" i="2"/>
  <c r="F36" i="1"/>
  <c r="K35" i="1"/>
  <c r="L35" i="1" s="1"/>
  <c r="H35" i="1"/>
  <c r="D35" i="1"/>
  <c r="R58" i="2"/>
  <c r="S58" i="2" s="1"/>
  <c r="L21" i="2"/>
  <c r="R62" i="2"/>
  <c r="L25" i="2"/>
  <c r="Q59" i="2"/>
  <c r="E23" i="2"/>
  <c r="F26" i="2"/>
  <c r="K22" i="2"/>
  <c r="E22" i="2"/>
  <c r="J34" i="1"/>
  <c r="I34" i="1"/>
  <c r="R68" i="2"/>
  <c r="L31" i="2"/>
  <c r="D33" i="2"/>
  <c r="F36" i="2"/>
  <c r="K32" i="2"/>
  <c r="E32" i="2"/>
  <c r="G18" i="2"/>
  <c r="I17" i="2"/>
  <c r="F42" i="2"/>
  <c r="E38" i="2"/>
  <c r="D39" i="2"/>
  <c r="G19" i="2" l="1"/>
  <c r="I18" i="2"/>
  <c r="F37" i="2"/>
  <c r="D34" i="2"/>
  <c r="K33" i="2"/>
  <c r="L33" i="2" s="1"/>
  <c r="E33" i="2"/>
  <c r="E46" i="1"/>
  <c r="G35" i="1"/>
  <c r="M35" i="1"/>
  <c r="J35" i="1"/>
  <c r="I35" i="1"/>
  <c r="R63" i="2"/>
  <c r="L26" i="2"/>
  <c r="E39" i="2"/>
  <c r="F43" i="2"/>
  <c r="D40" i="2"/>
  <c r="R69" i="2"/>
  <c r="L32" i="2"/>
  <c r="R59" i="2"/>
  <c r="L23" i="2"/>
  <c r="L22" i="2"/>
  <c r="F37" i="1"/>
  <c r="K36" i="1"/>
  <c r="L36" i="1" s="1"/>
  <c r="D36" i="1"/>
  <c r="H36" i="1"/>
  <c r="F31" i="2"/>
  <c r="K27" i="2"/>
  <c r="E27" i="2"/>
  <c r="E28" i="2"/>
  <c r="F38" i="1" l="1"/>
  <c r="K37" i="1"/>
  <c r="L37" i="1" s="1"/>
  <c r="H37" i="1"/>
  <c r="D37" i="1"/>
  <c r="J36" i="1"/>
  <c r="I36" i="1"/>
  <c r="R64" i="2"/>
  <c r="L27" i="2"/>
  <c r="L28" i="2"/>
  <c r="E47" i="1"/>
  <c r="M36" i="1"/>
  <c r="G36" i="1"/>
  <c r="F44" i="2"/>
  <c r="E40" i="2"/>
  <c r="D41" i="2"/>
  <c r="S59" i="2"/>
  <c r="S60" i="2"/>
  <c r="F38" i="2"/>
  <c r="E35" i="2"/>
  <c r="E34" i="2"/>
  <c r="I19" i="2"/>
  <c r="G20" i="2"/>
  <c r="E48" i="1" l="1"/>
  <c r="G37" i="1"/>
  <c r="M37" i="1"/>
  <c r="J37" i="1"/>
  <c r="I37" i="1"/>
  <c r="G21" i="2"/>
  <c r="I20" i="2"/>
  <c r="D42" i="2"/>
  <c r="E41" i="2"/>
  <c r="F45" i="2"/>
  <c r="K38" i="1"/>
  <c r="L38" i="1" s="1"/>
  <c r="F39" i="1"/>
  <c r="H38" i="1"/>
  <c r="D38" i="1"/>
  <c r="J38" i="1" l="1"/>
  <c r="I38" i="1"/>
  <c r="G22" i="2"/>
  <c r="I21" i="2"/>
  <c r="E42" i="2"/>
  <c r="F46" i="2"/>
  <c r="D43" i="2"/>
  <c r="H39" i="1"/>
  <c r="D39" i="1"/>
  <c r="F40" i="1"/>
  <c r="K39" i="1"/>
  <c r="L39" i="1" s="1"/>
  <c r="E49" i="1"/>
  <c r="M38" i="1"/>
  <c r="G38" i="1"/>
  <c r="M39" i="1" l="1"/>
  <c r="E50" i="1"/>
  <c r="G39" i="1"/>
  <c r="E43" i="2"/>
  <c r="F47" i="2"/>
  <c r="D44" i="2"/>
  <c r="I39" i="1"/>
  <c r="J39" i="1"/>
  <c r="I22" i="2"/>
  <c r="G23" i="2"/>
  <c r="K40" i="1"/>
  <c r="L40" i="1" s="1"/>
  <c r="F41" i="1"/>
  <c r="D40" i="1"/>
  <c r="H40" i="1"/>
  <c r="E51" i="1" l="1"/>
  <c r="G40" i="1"/>
  <c r="M40" i="1"/>
  <c r="F48" i="2"/>
  <c r="E44" i="2"/>
  <c r="D45" i="2"/>
  <c r="F42" i="1"/>
  <c r="H41" i="1"/>
  <c r="K41" i="1"/>
  <c r="L41" i="1" s="1"/>
  <c r="D41" i="1"/>
  <c r="G24" i="2"/>
  <c r="I23" i="2"/>
  <c r="J40" i="1"/>
  <c r="I40" i="1"/>
  <c r="G25" i="2" l="1"/>
  <c r="I24" i="2"/>
  <c r="K42" i="1"/>
  <c r="L42" i="1" s="1"/>
  <c r="F43" i="1"/>
  <c r="H42" i="1"/>
  <c r="D42" i="1"/>
  <c r="F49" i="2"/>
  <c r="E45" i="2"/>
  <c r="D46" i="2"/>
  <c r="M41" i="1"/>
  <c r="E52" i="1"/>
  <c r="G41" i="1"/>
  <c r="I41" i="1"/>
  <c r="J41" i="1"/>
  <c r="K43" i="1" l="1"/>
  <c r="L43" i="1" s="1"/>
  <c r="D43" i="1"/>
  <c r="F44" i="1"/>
  <c r="H43" i="1"/>
  <c r="F50" i="2"/>
  <c r="D47" i="2"/>
  <c r="E46" i="2"/>
  <c r="E53" i="1"/>
  <c r="G42" i="1"/>
  <c r="M42" i="1"/>
  <c r="J42" i="1"/>
  <c r="I42" i="1"/>
  <c r="G26" i="2"/>
  <c r="G27" i="2" s="1"/>
  <c r="G28" i="2" s="1"/>
  <c r="G29" i="2" s="1"/>
  <c r="G30" i="2" s="1"/>
  <c r="G31" i="2" s="1"/>
  <c r="G32" i="2" s="1"/>
  <c r="G33" i="2" s="1"/>
  <c r="G34" i="2" s="1"/>
  <c r="G35" i="2" s="1"/>
  <c r="G36" i="2" s="1"/>
  <c r="G37" i="2" s="1"/>
  <c r="G38" i="2" s="1"/>
  <c r="G39" i="2" s="1"/>
  <c r="G40" i="2" s="1"/>
  <c r="G41" i="2" s="1"/>
  <c r="G42" i="2" s="1"/>
  <c r="G43" i="2" s="1"/>
  <c r="G44" i="2" s="1"/>
  <c r="G45" i="2" s="1"/>
  <c r="G46" i="2" s="1"/>
  <c r="G47" i="2" s="1"/>
  <c r="G48" i="2" s="1"/>
  <c r="G49" i="2" s="1"/>
  <c r="G50" i="2" s="1"/>
  <c r="I25" i="2"/>
  <c r="M43" i="1" l="1"/>
  <c r="E54" i="1"/>
  <c r="G43" i="1"/>
  <c r="I43" i="1"/>
  <c r="J43" i="1"/>
  <c r="F51" i="2"/>
  <c r="G51" i="2" s="1"/>
  <c r="E47" i="2"/>
  <c r="D48" i="2"/>
  <c r="K44" i="1"/>
  <c r="L44" i="1" s="1"/>
  <c r="F45" i="1"/>
  <c r="D44" i="1"/>
  <c r="H44" i="1"/>
  <c r="I44" i="1" l="1"/>
  <c r="J44" i="1"/>
  <c r="F52" i="2"/>
  <c r="G52" i="2" s="1"/>
  <c r="E48" i="2"/>
  <c r="D49" i="2"/>
  <c r="E55" i="1"/>
  <c r="G44" i="1"/>
  <c r="M44" i="1"/>
  <c r="F46" i="1"/>
  <c r="K45" i="1"/>
  <c r="L45" i="1" s="1"/>
  <c r="D45" i="1"/>
  <c r="H45" i="1"/>
  <c r="I45" i="1" l="1"/>
  <c r="J45" i="1"/>
  <c r="M45" i="1"/>
  <c r="E56" i="1"/>
  <c r="G45" i="1"/>
  <c r="F53" i="2"/>
  <c r="G53" i="2" s="1"/>
  <c r="E49" i="2"/>
  <c r="D50" i="2"/>
  <c r="K46" i="1"/>
  <c r="L46" i="1" s="1"/>
  <c r="F47" i="1"/>
  <c r="H46" i="1"/>
  <c r="D46" i="1"/>
  <c r="F54" i="2" l="1"/>
  <c r="G54" i="2" s="1"/>
  <c r="E50" i="2"/>
  <c r="D51" i="2"/>
  <c r="I46" i="1"/>
  <c r="J46" i="1"/>
  <c r="E57" i="1"/>
  <c r="G46" i="1"/>
  <c r="M46" i="1"/>
  <c r="F48" i="1"/>
  <c r="K47" i="1"/>
  <c r="L47" i="1" s="1"/>
  <c r="H47" i="1"/>
  <c r="D47" i="1"/>
  <c r="G55" i="2" l="1"/>
  <c r="M47" i="1"/>
  <c r="E58" i="1"/>
  <c r="G47" i="1"/>
  <c r="I47" i="1"/>
  <c r="J47" i="1"/>
  <c r="K48" i="1"/>
  <c r="L48" i="1" s="1"/>
  <c r="F49" i="1"/>
  <c r="H48" i="1"/>
  <c r="D48" i="1"/>
  <c r="F55" i="2"/>
  <c r="E51" i="2"/>
  <c r="D52" i="2"/>
  <c r="F56" i="2" l="1"/>
  <c r="E52" i="2"/>
  <c r="D53" i="2"/>
  <c r="E59" i="1"/>
  <c r="G48" i="1"/>
  <c r="M48" i="1"/>
  <c r="J48" i="1"/>
  <c r="I48" i="1"/>
  <c r="F50" i="1"/>
  <c r="K49" i="1"/>
  <c r="L49" i="1" s="1"/>
  <c r="D49" i="1"/>
  <c r="H49" i="1"/>
  <c r="G56" i="2"/>
  <c r="K50" i="1" l="1"/>
  <c r="L50" i="1" s="1"/>
  <c r="F51" i="1"/>
  <c r="D50" i="1"/>
  <c r="H50" i="1"/>
  <c r="F57" i="2"/>
  <c r="G57" i="2" s="1"/>
  <c r="E53" i="2"/>
  <c r="D54" i="2"/>
  <c r="I49" i="1"/>
  <c r="J49" i="1"/>
  <c r="M49" i="1"/>
  <c r="E60" i="1"/>
  <c r="G49" i="1"/>
  <c r="E61" i="1" l="1"/>
  <c r="G50" i="1"/>
  <c r="M50" i="1"/>
  <c r="F52" i="1"/>
  <c r="K51" i="1"/>
  <c r="L51" i="1" s="1"/>
  <c r="H51" i="1"/>
  <c r="D51" i="1"/>
  <c r="F58" i="2"/>
  <c r="G58" i="2" s="1"/>
  <c r="E54" i="2"/>
  <c r="D55" i="2"/>
  <c r="J50" i="1"/>
  <c r="I50" i="1"/>
  <c r="K52" i="1" l="1"/>
  <c r="L52" i="1" s="1"/>
  <c r="F53" i="1"/>
  <c r="H52" i="1"/>
  <c r="D52" i="1"/>
  <c r="F59" i="2"/>
  <c r="G59" i="2" s="1"/>
  <c r="E55" i="2"/>
  <c r="D56" i="2"/>
  <c r="M51" i="1"/>
  <c r="G51" i="1"/>
  <c r="E62" i="1"/>
  <c r="I51" i="1"/>
  <c r="J51" i="1"/>
  <c r="E63" i="1" l="1"/>
  <c r="G52" i="1"/>
  <c r="M52" i="1"/>
  <c r="F60" i="2"/>
  <c r="G60" i="2" s="1"/>
  <c r="E56" i="2"/>
  <c r="D57" i="2"/>
  <c r="J52" i="1"/>
  <c r="I52" i="1"/>
  <c r="F54" i="1"/>
  <c r="K53" i="1"/>
  <c r="L53" i="1" s="1"/>
  <c r="H53" i="1"/>
  <c r="D53" i="1"/>
  <c r="F61" i="2" l="1"/>
  <c r="G61" i="2" s="1"/>
  <c r="E57" i="2"/>
  <c r="D58" i="2"/>
  <c r="I53" i="1"/>
  <c r="J53" i="1"/>
  <c r="M53" i="1"/>
  <c r="G53" i="1"/>
  <c r="E64" i="1"/>
  <c r="K54" i="1"/>
  <c r="L54" i="1" s="1"/>
  <c r="F55" i="1"/>
  <c r="H54" i="1"/>
  <c r="D54" i="1"/>
  <c r="E65" i="1" l="1"/>
  <c r="G54" i="1"/>
  <c r="M54" i="1"/>
  <c r="J54" i="1"/>
  <c r="I54" i="1"/>
  <c r="F56" i="1"/>
  <c r="K55" i="1"/>
  <c r="L55" i="1" s="1"/>
  <c r="D55" i="1"/>
  <c r="H55" i="1"/>
  <c r="F62" i="2"/>
  <c r="G62" i="2" s="1"/>
  <c r="E58" i="2"/>
  <c r="D59" i="2"/>
  <c r="F63" i="2" l="1"/>
  <c r="G63" i="2" s="1"/>
  <c r="E59" i="2"/>
  <c r="D60" i="2"/>
  <c r="K56" i="1"/>
  <c r="L56" i="1" s="1"/>
  <c r="F57" i="1"/>
  <c r="D56" i="1"/>
  <c r="H56" i="1"/>
  <c r="I55" i="1"/>
  <c r="J55" i="1"/>
  <c r="E66" i="1"/>
  <c r="M55" i="1"/>
  <c r="G55" i="1"/>
  <c r="E67" i="1" l="1"/>
  <c r="G56" i="1"/>
  <c r="M56" i="1"/>
  <c r="F58" i="1"/>
  <c r="K57" i="1"/>
  <c r="L57" i="1" s="1"/>
  <c r="H57" i="1"/>
  <c r="D57" i="1"/>
  <c r="J56" i="1"/>
  <c r="I56" i="1"/>
  <c r="E60" i="2"/>
  <c r="F64" i="2"/>
  <c r="G64" i="2" s="1"/>
  <c r="D61" i="2"/>
  <c r="G65" i="2" l="1"/>
  <c r="F65" i="2"/>
  <c r="E61" i="2"/>
  <c r="D62" i="2"/>
  <c r="M57" i="1"/>
  <c r="E68" i="1"/>
  <c r="G57" i="1"/>
  <c r="I57" i="1"/>
  <c r="J57" i="1"/>
  <c r="K58" i="1"/>
  <c r="L58" i="1" s="1"/>
  <c r="F59" i="1"/>
  <c r="H58" i="1"/>
  <c r="D58" i="1"/>
  <c r="E69" i="1" l="1"/>
  <c r="G58" i="1"/>
  <c r="M58" i="1"/>
  <c r="J58" i="1"/>
  <c r="I58" i="1"/>
  <c r="F60" i="1"/>
  <c r="K59" i="1"/>
  <c r="L59" i="1" s="1"/>
  <c r="D59" i="1"/>
  <c r="H59" i="1"/>
  <c r="E62" i="2"/>
  <c r="F66" i="2"/>
  <c r="G66" i="2" s="1"/>
  <c r="D63" i="2"/>
  <c r="F67" i="2" l="1"/>
  <c r="G67" i="2" s="1"/>
  <c r="E63" i="2"/>
  <c r="D64" i="2"/>
  <c r="I59" i="1"/>
  <c r="J59" i="1"/>
  <c r="M59" i="1"/>
  <c r="E70" i="1"/>
  <c r="G59" i="1"/>
  <c r="K60" i="1"/>
  <c r="L60" i="1" s="1"/>
  <c r="F61" i="1"/>
  <c r="H60" i="1"/>
  <c r="D60" i="1"/>
  <c r="E71" i="1" l="1"/>
  <c r="G60" i="1"/>
  <c r="M60" i="1"/>
  <c r="J60" i="1"/>
  <c r="I60" i="1"/>
  <c r="F62" i="1"/>
  <c r="K61" i="1"/>
  <c r="L61" i="1" s="1"/>
  <c r="H61" i="1"/>
  <c r="D61" i="1"/>
  <c r="E64" i="2"/>
  <c r="F68" i="2"/>
  <c r="G68" i="2" s="1"/>
  <c r="D65" i="2"/>
  <c r="I61" i="1" l="1"/>
  <c r="J61" i="1"/>
  <c r="F69" i="2"/>
  <c r="G69" i="2" s="1"/>
  <c r="E65" i="2"/>
  <c r="D66" i="2"/>
  <c r="F63" i="1"/>
  <c r="K62" i="1"/>
  <c r="L62" i="1" s="1"/>
  <c r="N62" i="1" s="1"/>
  <c r="H62" i="1"/>
  <c r="D62" i="1"/>
  <c r="M61" i="1"/>
  <c r="G61" i="1"/>
  <c r="E72" i="1"/>
  <c r="F64" i="1" l="1"/>
  <c r="K63" i="1"/>
  <c r="L63" i="1" s="1"/>
  <c r="H63" i="1"/>
  <c r="D63" i="1"/>
  <c r="E73" i="1"/>
  <c r="M62" i="1"/>
  <c r="G62" i="1"/>
  <c r="E66" i="2"/>
  <c r="F70" i="2"/>
  <c r="G70" i="2" s="1"/>
  <c r="D67" i="2"/>
  <c r="I62" i="1"/>
  <c r="J62" i="1"/>
  <c r="G71" i="2" l="1"/>
  <c r="F71" i="2"/>
  <c r="E67" i="2"/>
  <c r="D68" i="2"/>
  <c r="I63" i="1"/>
  <c r="J63" i="1"/>
  <c r="K64" i="1"/>
  <c r="L64" i="1" s="1"/>
  <c r="F65" i="1"/>
  <c r="D64" i="1"/>
  <c r="H64" i="1"/>
  <c r="M63" i="1"/>
  <c r="E74" i="1"/>
  <c r="G63" i="1"/>
  <c r="E68" i="2" l="1"/>
  <c r="F72" i="2"/>
  <c r="G72" i="2" s="1"/>
  <c r="D69" i="2"/>
  <c r="E75" i="1"/>
  <c r="G64" i="1"/>
  <c r="M64" i="1"/>
  <c r="I64" i="1"/>
  <c r="J64" i="1"/>
  <c r="F66" i="1"/>
  <c r="K65" i="1"/>
  <c r="L65" i="1" s="1"/>
  <c r="D65" i="1"/>
  <c r="H65" i="1"/>
  <c r="F73" i="2" l="1"/>
  <c r="G73" i="2" s="1"/>
  <c r="E69" i="2"/>
  <c r="D70" i="2"/>
  <c r="M65" i="1"/>
  <c r="E76" i="1"/>
  <c r="G65" i="1"/>
  <c r="I65" i="1"/>
  <c r="J65" i="1"/>
  <c r="K66" i="1"/>
  <c r="L66" i="1" s="1"/>
  <c r="F67" i="1"/>
  <c r="H66" i="1"/>
  <c r="D66" i="1"/>
  <c r="G66" i="1" l="1"/>
  <c r="E77" i="1"/>
  <c r="M66" i="1"/>
  <c r="J66" i="1"/>
  <c r="I66" i="1"/>
  <c r="F68" i="1"/>
  <c r="K67" i="1"/>
  <c r="L67" i="1" s="1"/>
  <c r="D67" i="1"/>
  <c r="H67" i="1"/>
  <c r="E70" i="2"/>
  <c r="F74" i="2"/>
  <c r="G74" i="2" s="1"/>
  <c r="D71" i="2"/>
  <c r="G75" i="2" l="1"/>
  <c r="I67" i="1"/>
  <c r="J67" i="1"/>
  <c r="E78" i="1"/>
  <c r="M67" i="1"/>
  <c r="G67" i="1"/>
  <c r="F75" i="2"/>
  <c r="E71" i="2"/>
  <c r="D72" i="2"/>
  <c r="K68" i="1"/>
  <c r="L68" i="1" s="1"/>
  <c r="F69" i="1"/>
  <c r="D68" i="1"/>
  <c r="H68" i="1"/>
  <c r="F76" i="2" l="1"/>
  <c r="E72" i="2"/>
  <c r="D73" i="2"/>
  <c r="E79" i="1"/>
  <c r="G68" i="1"/>
  <c r="M68" i="1"/>
  <c r="J68" i="1"/>
  <c r="I68" i="1"/>
  <c r="F70" i="1"/>
  <c r="K69" i="1"/>
  <c r="L69" i="1" s="1"/>
  <c r="D69" i="1"/>
  <c r="H69" i="1"/>
  <c r="G76" i="2"/>
  <c r="F77" i="2" l="1"/>
  <c r="G77" i="2" s="1"/>
  <c r="E73" i="2"/>
  <c r="D74" i="2"/>
  <c r="I69" i="1"/>
  <c r="J69" i="1"/>
  <c r="K70" i="1"/>
  <c r="L70" i="1" s="1"/>
  <c r="F71" i="1"/>
  <c r="H70" i="1"/>
  <c r="D70" i="1"/>
  <c r="M69" i="1"/>
  <c r="E80" i="1"/>
  <c r="G69" i="1"/>
  <c r="J70" i="1" l="1"/>
  <c r="I70" i="1"/>
  <c r="F72" i="1"/>
  <c r="K71" i="1"/>
  <c r="L71" i="1" s="1"/>
  <c r="H71" i="1"/>
  <c r="D71" i="1"/>
  <c r="G70" i="1"/>
  <c r="M70" i="1"/>
  <c r="E81" i="1"/>
  <c r="E74" i="2"/>
  <c r="F78" i="2"/>
  <c r="G78" i="2" s="1"/>
  <c r="D75" i="2"/>
  <c r="F79" i="2" l="1"/>
  <c r="G79" i="2" s="1"/>
  <c r="E75" i="2"/>
  <c r="D76" i="2"/>
  <c r="K72" i="1"/>
  <c r="L72" i="1" s="1"/>
  <c r="F73" i="1"/>
  <c r="D72" i="1"/>
  <c r="H72" i="1"/>
  <c r="E82" i="1"/>
  <c r="M71" i="1"/>
  <c r="G71" i="1"/>
  <c r="I71" i="1"/>
  <c r="J71" i="1"/>
  <c r="F74" i="1" l="1"/>
  <c r="K73" i="1"/>
  <c r="L73" i="1" s="1"/>
  <c r="H73" i="1"/>
  <c r="D73" i="1"/>
  <c r="I72" i="1"/>
  <c r="J72" i="1"/>
  <c r="E83" i="1"/>
  <c r="G72" i="1"/>
  <c r="M72" i="1"/>
  <c r="F80" i="2"/>
  <c r="G80" i="2" s="1"/>
  <c r="E76" i="2"/>
  <c r="D77" i="2"/>
  <c r="I73" i="1" l="1"/>
  <c r="J73" i="1"/>
  <c r="F81" i="2"/>
  <c r="G81" i="2" s="1"/>
  <c r="E77" i="2"/>
  <c r="D78" i="2"/>
  <c r="K74" i="1"/>
  <c r="L74" i="1" s="1"/>
  <c r="F75" i="1"/>
  <c r="D74" i="1"/>
  <c r="H74" i="1"/>
  <c r="M73" i="1"/>
  <c r="E84" i="1"/>
  <c r="G73" i="1"/>
  <c r="G82" i="2" l="1"/>
  <c r="J74" i="1"/>
  <c r="I74" i="1"/>
  <c r="G74" i="1"/>
  <c r="E85" i="1"/>
  <c r="M74" i="1"/>
  <c r="K75" i="1"/>
  <c r="L75" i="1" s="1"/>
  <c r="F76" i="1"/>
  <c r="D75" i="1"/>
  <c r="H75" i="1"/>
  <c r="E78" i="2"/>
  <c r="F82" i="2"/>
  <c r="D79" i="2"/>
  <c r="F83" i="2" l="1"/>
  <c r="E79" i="2"/>
  <c r="D80" i="2"/>
  <c r="E86" i="1"/>
  <c r="M75" i="1"/>
  <c r="G75" i="1"/>
  <c r="F77" i="1"/>
  <c r="K76" i="1"/>
  <c r="L76" i="1" s="1"/>
  <c r="H76" i="1"/>
  <c r="I76" i="1" s="1"/>
  <c r="D76" i="1"/>
  <c r="I75" i="1"/>
  <c r="J75" i="1"/>
  <c r="G83" i="2"/>
  <c r="E87" i="1" l="1"/>
  <c r="M76" i="1"/>
  <c r="G76" i="1"/>
  <c r="F84" i="2"/>
  <c r="G84" i="2" s="1"/>
  <c r="E80" i="2"/>
  <c r="D81" i="2"/>
  <c r="F78" i="1"/>
  <c r="K77" i="1"/>
  <c r="L77" i="1" s="1"/>
  <c r="H77" i="1"/>
  <c r="I77" i="1" s="1"/>
  <c r="D77" i="1"/>
  <c r="G77" i="1" l="1"/>
  <c r="E88" i="1"/>
  <c r="M77" i="1"/>
  <c r="K78" i="1"/>
  <c r="L78" i="1" s="1"/>
  <c r="F79" i="1"/>
  <c r="D78" i="1"/>
  <c r="H78" i="1"/>
  <c r="I78" i="1" s="1"/>
  <c r="F85" i="2"/>
  <c r="G85" i="2" s="1"/>
  <c r="E81" i="2"/>
  <c r="D82" i="2"/>
  <c r="G78" i="1" l="1"/>
  <c r="M78" i="1"/>
  <c r="E89" i="1"/>
  <c r="K79" i="1"/>
  <c r="L79" i="1" s="1"/>
  <c r="F80" i="1"/>
  <c r="D79" i="1"/>
  <c r="H79" i="1"/>
  <c r="I79" i="1" s="1"/>
  <c r="E82" i="2"/>
  <c r="F86" i="2"/>
  <c r="G86" i="2" s="1"/>
  <c r="D83" i="2"/>
  <c r="F87" i="2" l="1"/>
  <c r="G87" i="2" s="1"/>
  <c r="E83" i="2"/>
  <c r="D84" i="2"/>
  <c r="F81" i="1"/>
  <c r="K80" i="1"/>
  <c r="L80" i="1" s="1"/>
  <c r="D80" i="1"/>
  <c r="H80" i="1"/>
  <c r="I80" i="1" s="1"/>
  <c r="E90" i="1"/>
  <c r="M79" i="1"/>
  <c r="G79" i="1"/>
  <c r="G88" i="2" l="1"/>
  <c r="F88" i="2"/>
  <c r="E84" i="2"/>
  <c r="D85" i="2"/>
  <c r="E91" i="1"/>
  <c r="M80" i="1"/>
  <c r="G80" i="1"/>
  <c r="F82" i="1"/>
  <c r="K81" i="1"/>
  <c r="L81" i="1" s="1"/>
  <c r="D81" i="1"/>
  <c r="H81" i="1"/>
  <c r="I81" i="1" s="1"/>
  <c r="G81" i="1" l="1"/>
  <c r="M81" i="1"/>
  <c r="E92" i="1"/>
  <c r="F89" i="2"/>
  <c r="E85" i="2"/>
  <c r="D86" i="2"/>
  <c r="K82" i="1"/>
  <c r="L82" i="1" s="1"/>
  <c r="F83" i="1"/>
  <c r="H82" i="1"/>
  <c r="I82" i="1" s="1"/>
  <c r="D82" i="1"/>
  <c r="G89" i="2"/>
  <c r="E93" i="1" l="1"/>
  <c r="G82" i="1"/>
  <c r="M82" i="1"/>
  <c r="K83" i="1"/>
  <c r="L83" i="1" s="1"/>
  <c r="F84" i="1"/>
  <c r="H83" i="1"/>
  <c r="I83" i="1" s="1"/>
  <c r="D83" i="1"/>
  <c r="E86" i="2"/>
  <c r="F90" i="2"/>
  <c r="G90" i="2" s="1"/>
  <c r="D87" i="2"/>
  <c r="F91" i="2" l="1"/>
  <c r="G91" i="2" s="1"/>
  <c r="E87" i="2"/>
  <c r="D88" i="2"/>
  <c r="F85" i="1"/>
  <c r="K84" i="1"/>
  <c r="L84" i="1" s="1"/>
  <c r="H84" i="1"/>
  <c r="I84" i="1" s="1"/>
  <c r="D84" i="1"/>
  <c r="E94" i="1"/>
  <c r="M83" i="1"/>
  <c r="G83" i="1"/>
  <c r="G92" i="2" l="1"/>
  <c r="F92" i="2"/>
  <c r="E88" i="2"/>
  <c r="D89" i="2"/>
  <c r="E95" i="1"/>
  <c r="M84" i="1"/>
  <c r="G84" i="1"/>
  <c r="F86" i="1"/>
  <c r="K85" i="1"/>
  <c r="L85" i="1" s="1"/>
  <c r="H85" i="1"/>
  <c r="I85" i="1" s="1"/>
  <c r="D85" i="1"/>
  <c r="F93" i="2" l="1"/>
  <c r="E89" i="2"/>
  <c r="D90" i="2"/>
  <c r="K86" i="1"/>
  <c r="L86" i="1" s="1"/>
  <c r="F87" i="1"/>
  <c r="D86" i="1"/>
  <c r="H86" i="1"/>
  <c r="I86" i="1" s="1"/>
  <c r="G85" i="1"/>
  <c r="E96" i="1"/>
  <c r="M85" i="1"/>
  <c r="G93" i="2"/>
  <c r="E90" i="2" l="1"/>
  <c r="F94" i="2"/>
  <c r="G94" i="2" s="1"/>
  <c r="D91" i="2"/>
  <c r="E97" i="1"/>
  <c r="G86" i="1"/>
  <c r="M86" i="1"/>
  <c r="K87" i="1"/>
  <c r="L87" i="1" s="1"/>
  <c r="F88" i="1"/>
  <c r="H87" i="1"/>
  <c r="I87" i="1" s="1"/>
  <c r="D87" i="1"/>
  <c r="G95" i="2" l="1"/>
  <c r="F95" i="2"/>
  <c r="E91" i="2"/>
  <c r="D92" i="2"/>
  <c r="F89" i="1"/>
  <c r="K88" i="1"/>
  <c r="L88" i="1" s="1"/>
  <c r="H88" i="1"/>
  <c r="I88" i="1" s="1"/>
  <c r="D88" i="1"/>
  <c r="E98" i="1"/>
  <c r="M87" i="1"/>
  <c r="G87" i="1"/>
  <c r="F90" i="1" l="1"/>
  <c r="K89" i="1"/>
  <c r="L89" i="1" s="1"/>
  <c r="D89" i="1"/>
  <c r="H89" i="1"/>
  <c r="I89" i="1" s="1"/>
  <c r="E99" i="1"/>
  <c r="M88" i="1"/>
  <c r="G88" i="1"/>
  <c r="E92" i="2"/>
  <c r="D93" i="2"/>
  <c r="G89" i="1" l="1"/>
  <c r="E100" i="1"/>
  <c r="M89" i="1"/>
  <c r="E93" i="2"/>
  <c r="D94" i="2"/>
  <c r="K90" i="1"/>
  <c r="L90" i="1" s="1"/>
  <c r="F91" i="1"/>
  <c r="D90" i="1"/>
  <c r="H90" i="1"/>
  <c r="I90" i="1" s="1"/>
  <c r="E101" i="1" l="1"/>
  <c r="G90" i="1"/>
  <c r="M90" i="1"/>
  <c r="K91" i="1"/>
  <c r="L91" i="1" s="1"/>
  <c r="F92" i="1"/>
  <c r="H91" i="1"/>
  <c r="I91" i="1" s="1"/>
  <c r="D91" i="1"/>
  <c r="E94" i="2"/>
  <c r="D95" i="2"/>
  <c r="E95" i="2" s="1"/>
  <c r="F93" i="1" l="1"/>
  <c r="K92" i="1"/>
  <c r="L92" i="1" s="1"/>
  <c r="D92" i="1"/>
  <c r="H92" i="1"/>
  <c r="I92" i="1" s="1"/>
  <c r="E102" i="1"/>
  <c r="M91" i="1"/>
  <c r="G91" i="1"/>
  <c r="E103" i="1" l="1"/>
  <c r="M92" i="1"/>
  <c r="G92" i="1"/>
  <c r="F94" i="1"/>
  <c r="K93" i="1"/>
  <c r="L93" i="1" s="1"/>
  <c r="D93" i="1"/>
  <c r="H93" i="1"/>
  <c r="I93" i="1" s="1"/>
  <c r="G93" i="1" l="1"/>
  <c r="E104" i="1"/>
  <c r="M93" i="1"/>
  <c r="K94" i="1"/>
  <c r="L94" i="1" s="1"/>
  <c r="F95" i="1"/>
  <c r="D94" i="1"/>
  <c r="H94" i="1"/>
  <c r="I94" i="1" s="1"/>
  <c r="E105" i="1" l="1"/>
  <c r="M94" i="1"/>
  <c r="G94" i="1"/>
  <c r="F96" i="1"/>
  <c r="K95" i="1"/>
  <c r="L95" i="1" s="1"/>
  <c r="H95" i="1"/>
  <c r="I95" i="1" s="1"/>
  <c r="D95" i="1"/>
  <c r="F97" i="1" l="1"/>
  <c r="K96" i="1"/>
  <c r="L96" i="1" s="1"/>
  <c r="D96" i="1"/>
  <c r="H96" i="1"/>
  <c r="I96" i="1" s="1"/>
  <c r="E106" i="1"/>
  <c r="M95" i="1"/>
  <c r="G95" i="1"/>
  <c r="E107" i="1" l="1"/>
  <c r="M96" i="1"/>
  <c r="G96" i="1"/>
  <c r="F98" i="1"/>
  <c r="K97" i="1"/>
  <c r="L97" i="1" s="1"/>
  <c r="D97" i="1"/>
  <c r="H97" i="1"/>
  <c r="I97" i="1" s="1"/>
  <c r="G97" i="1" l="1"/>
  <c r="E108" i="1"/>
  <c r="M97" i="1"/>
  <c r="K98" i="1"/>
  <c r="L98" i="1" s="1"/>
  <c r="F99" i="1"/>
  <c r="H98" i="1"/>
  <c r="I98" i="1" s="1"/>
  <c r="D98" i="1"/>
  <c r="E109" i="1" l="1"/>
  <c r="M98" i="1"/>
  <c r="G98" i="1"/>
  <c r="F100" i="1"/>
  <c r="K99" i="1"/>
  <c r="L99" i="1" s="1"/>
  <c r="H99" i="1"/>
  <c r="I99" i="1" s="1"/>
  <c r="D99" i="1"/>
  <c r="F101" i="1" l="1"/>
  <c r="K100" i="1"/>
  <c r="L100" i="1" s="1"/>
  <c r="D100" i="1"/>
  <c r="H100" i="1"/>
  <c r="I100" i="1" s="1"/>
  <c r="E110" i="1"/>
  <c r="M99" i="1"/>
  <c r="G99" i="1"/>
  <c r="E111" i="1" l="1"/>
  <c r="M100" i="1"/>
  <c r="G100" i="1"/>
  <c r="F102" i="1"/>
  <c r="K101" i="1"/>
  <c r="L101" i="1" s="1"/>
  <c r="D101" i="1"/>
  <c r="H101" i="1"/>
  <c r="I101" i="1" s="1"/>
  <c r="E112" i="1" l="1"/>
  <c r="G101" i="1"/>
  <c r="M101" i="1"/>
  <c r="K102" i="1"/>
  <c r="L102" i="1" s="1"/>
  <c r="F103" i="1"/>
  <c r="D102" i="1"/>
  <c r="H102" i="1"/>
  <c r="I102" i="1" s="1"/>
  <c r="E113" i="1" l="1"/>
  <c r="M102" i="1"/>
  <c r="G102" i="1"/>
  <c r="F104" i="1"/>
  <c r="K103" i="1"/>
  <c r="L103" i="1" s="1"/>
  <c r="H103" i="1"/>
  <c r="I103" i="1" s="1"/>
  <c r="D103" i="1"/>
  <c r="K104" i="1" l="1"/>
  <c r="L104" i="1" s="1"/>
  <c r="F105" i="1"/>
  <c r="D104" i="1"/>
  <c r="H104" i="1"/>
  <c r="I104" i="1" s="1"/>
  <c r="M103" i="1"/>
  <c r="G103" i="1"/>
  <c r="E114" i="1"/>
  <c r="E115" i="1" l="1"/>
  <c r="M104" i="1"/>
  <c r="G104" i="1"/>
  <c r="F106" i="1"/>
  <c r="K105" i="1"/>
  <c r="L105" i="1" s="1"/>
  <c r="H105" i="1"/>
  <c r="I105" i="1" s="1"/>
  <c r="D105" i="1"/>
  <c r="K106" i="1" l="1"/>
  <c r="L106" i="1" s="1"/>
  <c r="F107" i="1"/>
  <c r="D106" i="1"/>
  <c r="H106" i="1"/>
  <c r="I106" i="1" s="1"/>
  <c r="E116" i="1"/>
  <c r="M105" i="1"/>
  <c r="G105" i="1"/>
  <c r="F108" i="1" l="1"/>
  <c r="K107" i="1"/>
  <c r="L107" i="1" s="1"/>
  <c r="D107" i="1"/>
  <c r="H107" i="1"/>
  <c r="I107" i="1" s="1"/>
  <c r="E117" i="1"/>
  <c r="M106" i="1"/>
  <c r="G106" i="1"/>
  <c r="G107" i="1" l="1"/>
  <c r="E118" i="1"/>
  <c r="M107" i="1"/>
  <c r="K108" i="1"/>
  <c r="L108" i="1" s="1"/>
  <c r="F109" i="1"/>
  <c r="D108" i="1"/>
  <c r="H108" i="1"/>
  <c r="I108" i="1" s="1"/>
  <c r="E119" i="1" l="1"/>
  <c r="M108" i="1"/>
  <c r="G108" i="1"/>
  <c r="F110" i="1"/>
  <c r="K109" i="1"/>
  <c r="L109" i="1" s="1"/>
  <c r="D109" i="1"/>
  <c r="H109" i="1"/>
  <c r="I109" i="1" s="1"/>
  <c r="K110" i="1" l="1"/>
  <c r="L110" i="1" s="1"/>
  <c r="F111" i="1"/>
  <c r="D110" i="1"/>
  <c r="H110" i="1"/>
  <c r="I110" i="1" s="1"/>
  <c r="G109" i="1"/>
  <c r="E120" i="1"/>
  <c r="M109" i="1"/>
  <c r="E121" i="1" l="1"/>
  <c r="M110" i="1"/>
  <c r="G110" i="1"/>
  <c r="F112" i="1"/>
  <c r="K111" i="1"/>
  <c r="L111" i="1" s="1"/>
  <c r="H111" i="1"/>
  <c r="I111" i="1" s="1"/>
  <c r="D111" i="1"/>
  <c r="G111" i="1" l="1"/>
  <c r="M111" i="1"/>
  <c r="K112" i="1"/>
  <c r="L112" i="1" s="1"/>
  <c r="F113" i="1"/>
  <c r="D112" i="1"/>
  <c r="H112" i="1"/>
  <c r="I112" i="1" s="1"/>
  <c r="F114" i="1" l="1"/>
  <c r="K113" i="1"/>
  <c r="L113" i="1" s="1"/>
  <c r="H113" i="1"/>
  <c r="I113" i="1" s="1"/>
  <c r="D113" i="1"/>
  <c r="M112" i="1"/>
  <c r="G112" i="1"/>
  <c r="G113" i="1" l="1"/>
  <c r="M113" i="1"/>
  <c r="K114" i="1"/>
  <c r="L114" i="1" s="1"/>
  <c r="F115" i="1"/>
  <c r="H114" i="1"/>
  <c r="I114" i="1" s="1"/>
  <c r="D114" i="1"/>
  <c r="F116" i="1" l="1"/>
  <c r="K115" i="1"/>
  <c r="L115" i="1" s="1"/>
  <c r="H115" i="1"/>
  <c r="I115" i="1" s="1"/>
  <c r="D115" i="1"/>
  <c r="M114" i="1"/>
  <c r="G114" i="1"/>
  <c r="G115" i="1" l="1"/>
  <c r="M115" i="1"/>
  <c r="K116" i="1"/>
  <c r="L116" i="1" s="1"/>
  <c r="F117" i="1"/>
  <c r="H116" i="1"/>
  <c r="I116" i="1" s="1"/>
  <c r="D116" i="1"/>
  <c r="F118" i="1" l="1"/>
  <c r="K117" i="1"/>
  <c r="L117" i="1" s="1"/>
  <c r="D117" i="1"/>
  <c r="H117" i="1"/>
  <c r="I117" i="1" s="1"/>
  <c r="M116" i="1"/>
  <c r="G116" i="1"/>
  <c r="G117" i="1" l="1"/>
  <c r="M117" i="1"/>
  <c r="K118" i="1"/>
  <c r="L118" i="1" s="1"/>
  <c r="F119" i="1"/>
  <c r="D118" i="1"/>
  <c r="H118" i="1"/>
  <c r="I118" i="1" s="1"/>
  <c r="M118" i="1" l="1"/>
  <c r="G118" i="1"/>
  <c r="F120" i="1"/>
  <c r="K119" i="1"/>
  <c r="L119" i="1" s="1"/>
  <c r="H119" i="1"/>
  <c r="I119" i="1" s="1"/>
  <c r="D119" i="1"/>
  <c r="K120" i="1" l="1"/>
  <c r="L120" i="1" s="1"/>
  <c r="F121" i="1"/>
  <c r="D120" i="1"/>
  <c r="H120" i="1"/>
  <c r="I120" i="1" s="1"/>
  <c r="G119" i="1"/>
  <c r="M119" i="1"/>
  <c r="M120" i="1" l="1"/>
  <c r="G120" i="1"/>
  <c r="K121" i="1"/>
  <c r="L121" i="1" s="1"/>
  <c r="D121" i="1"/>
  <c r="H121" i="1"/>
  <c r="I121" i="1" s="1"/>
  <c r="M121" i="1" l="1"/>
  <c r="G121" i="1"/>
</calcChain>
</file>

<file path=xl/sharedStrings.xml><?xml version="1.0" encoding="utf-8"?>
<sst xmlns="http://schemas.openxmlformats.org/spreadsheetml/2006/main" count="158" uniqueCount="139">
  <si>
    <t>Voorspelde verspreiding Coronavirus</t>
  </si>
  <si>
    <t>model parameters</t>
  </si>
  <si>
    <t>ziekenhuizen</t>
  </si>
  <si>
    <t>reproductie</t>
  </si>
  <si>
    <t>mortaliteit van naar</t>
  </si>
  <si>
    <t>% opname</t>
  </si>
  <si>
    <t>% ic</t>
  </si>
  <si>
    <t xml:space="preserve">reproductie </t>
  </si>
  <si>
    <t>dagnr</t>
  </si>
  <si>
    <t>datum</t>
  </si>
  <si>
    <t>G: totaal gevallen</t>
  </si>
  <si>
    <t>H+D: hersteld en overleden</t>
  </si>
  <si>
    <t>A: actieve gevallen</t>
  </si>
  <si>
    <t>g: nieuwe gevallen</t>
  </si>
  <si>
    <t xml:space="preserve">totaal overleden </t>
  </si>
  <si>
    <t>nieuw overleden</t>
  </si>
  <si>
    <t>repro-ductie factor</t>
  </si>
  <si>
    <t>ziekenhuisgevallen</t>
  </si>
  <si>
    <t>IC gevallen</t>
  </si>
  <si>
    <t>reproductie factor</t>
  </si>
  <si>
    <t>ic / ziekenhuis</t>
  </si>
  <si>
    <t>Tilburg</t>
  </si>
  <si>
    <t>Amsterdam (was in Lobardije)</t>
  </si>
  <si>
    <t>1097 ziekenhuismedewerkers Brabant getest</t>
  </si>
  <si>
    <t>3,9 % heeft virus</t>
  </si>
  <si>
    <t>9% patienten met virus</t>
  </si>
  <si>
    <t>stop met handen schudden</t>
  </si>
  <si>
    <t>geen testen meer op mensen met milde klachten; thuiswerken</t>
  </si>
  <si>
    <t>binnenblijven; cafe's dicht, thuiswerken</t>
  </si>
  <si>
    <t>besmettingen voor 1/3 in Brabant</t>
  </si>
  <si>
    <t>na 20 dagen genezen</t>
  </si>
  <si>
    <t>Wuhan geen nieuwe besmettingen</t>
  </si>
  <si>
    <t>strikte naleving</t>
  </si>
  <si>
    <t>mortaliteitsfactor 6 dagen na positief getest, voorspelling</t>
  </si>
  <si>
    <t>Italie</t>
  </si>
  <si>
    <t>Voorspeld aantal besmettingen, nieuwe sterfgevallen en totaal sterfte Italie</t>
  </si>
  <si>
    <t>inwoners</t>
  </si>
  <si>
    <t>overleden</t>
  </si>
  <si>
    <t>waarnemeningen</t>
  </si>
  <si>
    <t>besmetting voorspeld</t>
  </si>
  <si>
    <t># nieuwe besmettingen</t>
  </si>
  <si>
    <t># nieuw overlijdensgevallen</t>
  </si>
  <si>
    <t>totaal overlijdensgevallen</t>
  </si>
  <si>
    <t>repro</t>
  </si>
  <si>
    <t>Aantal</t>
  </si>
  <si>
    <t>factor</t>
  </si>
  <si>
    <t>toename</t>
  </si>
  <si>
    <t>feiten en maatregelen</t>
  </si>
  <si>
    <t>geen testen meer op mensen met milde klachten</t>
  </si>
  <si>
    <t>voorspelling</t>
  </si>
  <si>
    <t>binnenblijven</t>
  </si>
  <si>
    <t>Woehan geen nieuwe besmettingen</t>
  </si>
  <si>
    <t>m</t>
  </si>
  <si>
    <t>Gemeten en voorspeld aantal besmettingen</t>
  </si>
  <si>
    <t>voorspeld</t>
  </si>
  <si>
    <t>gemeten</t>
  </si>
  <si>
    <t>reproductiegetal</t>
  </si>
  <si>
    <t>Corona verspreiding</t>
  </si>
  <si>
    <t>Model en aannames</t>
  </si>
  <si>
    <t>Covid-19</t>
  </si>
  <si>
    <t>Het basaal reproductiegetal (R0) van een infectieziekte is het gemiddeld aantal secundaire besmettingen die veroorzaakt worden door een primair geval in een bevolking zonder immuniteit en in afwezigheid van profylactische maatregelen.</t>
  </si>
  <si>
    <t>waarnemening</t>
  </si>
  <si>
    <t>model</t>
  </si>
  <si>
    <t>ondergrens</t>
  </si>
  <si>
    <t>bovengrens</t>
  </si>
  <si>
    <t>krijgt het virus</t>
  </si>
  <si>
    <t>krijgt het virus volgens BRD</t>
  </si>
  <si>
    <t>b = besmettingskans</t>
  </si>
  <si>
    <t>bevolkingsopbouw NL</t>
  </si>
  <si>
    <t>N= gemiddeld # contacten/tijdseenheid</t>
  </si>
  <si>
    <t>China: 2% onder de 20 jaar</t>
  </si>
  <si>
    <t>d= genezingssnelheid</t>
  </si>
  <si>
    <t>China: 80% milde klachten</t>
  </si>
  <si>
    <t>D= infectieduur (=1/d)</t>
  </si>
  <si>
    <t>Brabant 4% van de ziekenhuismedewerkers besmet</t>
  </si>
  <si>
    <t>R0 (getal)</t>
  </si>
  <si>
    <t>b (kans)</t>
  </si>
  <si>
    <t>N (#/dag)</t>
  </si>
  <si>
    <t>maatregelen</t>
  </si>
  <si>
    <t>D (dagen)</t>
  </si>
  <si>
    <t>iedereen thuisblijven behalve vitale beroepen</t>
  </si>
  <si>
    <t>bij lichte verkoudheidsklachten binnenblijven</t>
  </si>
  <si>
    <t xml:space="preserve">de besmettingskans ligt kennelijk in de buurt van </t>
  </si>
  <si>
    <t>geen evenenmenten met meer dan 100  personen</t>
  </si>
  <si>
    <t>verpleeghuizen op slot</t>
  </si>
  <si>
    <t>infectieduur</t>
  </si>
  <si>
    <t>dagen van contact, incubatietijd, ziekte tot genezing</t>
  </si>
  <si>
    <t>De incubatietijd, wanneer je nog geen symptomen hebt, duurt gemiddeld ongeveer 5,2 dagen</t>
  </si>
  <si>
    <t>Daar na tot genezing gaan ongeveer 15 dagen voorbij</t>
  </si>
  <si>
    <t xml:space="preserve">punt is wel: simuleren gaat uit van 1 haard, </t>
  </si>
  <si>
    <t xml:space="preserve">als er meerdere zijn en ook meerdere achter elkaar, moet dat zich in een hoger reproductiegetal uiten </t>
  </si>
  <si>
    <t>reproductiegetal is gecorrigeerd met het percentage van de populatie dat genezen is: de kans dat je een genezen persoon ontmoet neemt toe</t>
  </si>
  <si>
    <t>(1-(#genezen/# inwoners)</t>
  </si>
  <si>
    <t xml:space="preserve">model wordt afgekapt op het moment dat negatieve waarden </t>
  </si>
  <si>
    <t>aanname</t>
  </si>
  <si>
    <t xml:space="preserve">Mortaliteit = </t>
  </si>
  <si>
    <t>6dagen na positief getest met mortaliteisfactor 2%</t>
  </si>
  <si>
    <t>(1-(D5/17000000))*$D$3*D23-D5</t>
  </si>
  <si>
    <t>het lijkt erop dat de ic capaciteit 3x het aantal dodelijke slachtoffers is</t>
  </si>
  <si>
    <t>Bevolking; geslacht, leeftijd en burgerlijke staat, 1 januari</t>
  </si>
  <si>
    <t>Perioden: 2019</t>
  </si>
  <si>
    <t xml:space="preserve">alle verpleeghuisplaatsen in NL </t>
  </si>
  <si>
    <t>Geslacht: Totaal mannen en vrouwen</t>
  </si>
  <si>
    <t>Burgerlijke staat: Totaal burgerlijke staat</t>
  </si>
  <si>
    <t>Onderwerp</t>
  </si>
  <si>
    <t>overlijden</t>
  </si>
  <si>
    <t>Bevolking</t>
  </si>
  <si>
    <t>Leeftijd</t>
  </si>
  <si>
    <t>aantal</t>
  </si>
  <si>
    <t>leeftijd</t>
  </si>
  <si>
    <t>0 tot 5 jaar</t>
  </si>
  <si>
    <t>0-20</t>
  </si>
  <si>
    <t>5 tot 10 jaar</t>
  </si>
  <si>
    <t>20-40</t>
  </si>
  <si>
    <t>10 tot 15 jaar</t>
  </si>
  <si>
    <t>40-60</t>
  </si>
  <si>
    <t>15 tot 20 jaar</t>
  </si>
  <si>
    <t>60-80</t>
  </si>
  <si>
    <t>60+</t>
  </si>
  <si>
    <t>20 tot 25 jaar</t>
  </si>
  <si>
    <t xml:space="preserve">80 + </t>
  </si>
  <si>
    <t>25 tot 30 jaar</t>
  </si>
  <si>
    <t>30 tot 35 jaar</t>
  </si>
  <si>
    <t>35 tot 40 jaar</t>
  </si>
  <si>
    <t>40 tot 45 jaar</t>
  </si>
  <si>
    <t>45 tot 50 jaar</t>
  </si>
  <si>
    <t>50 tot 55 jaar</t>
  </si>
  <si>
    <t>55 tot 60 jaar</t>
  </si>
  <si>
    <t>60 tot 65 jaar</t>
  </si>
  <si>
    <t>65 tot 70 jaar</t>
  </si>
  <si>
    <t>70 tot 75 jaar</t>
  </si>
  <si>
    <t>75 tot 80 jaar</t>
  </si>
  <si>
    <t>80 tot 85 jaar</t>
  </si>
  <si>
    <t>85 tot 90 jaar</t>
  </si>
  <si>
    <t>90 tot 95 jaar</t>
  </si>
  <si>
    <t>95 jaar of ouder</t>
  </si>
  <si>
    <t>95 tot 100 jaar</t>
  </si>
  <si>
    <t>100 jaar of ouder</t>
  </si>
  <si>
    <t>Bron: CBS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</si>
</sst>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6" x14ac:knownFonts="1">
    <font>
      <sz val="11"/>
      <color theme="1"/>
      <name val="Calibri"/>
      <family val="2"/>
      <scheme val="minor"/>
    </font>
    <font>
      <b/>
      <sz val="11"/>
      <color theme="1"/>
      <name val="Calibri"/>
      <family val="2"/>
      <scheme val="minor"/>
    </font>
    <font>
      <sz val="14"/>
      <color theme="1"/>
      <name val="Calibri"/>
      <family val="2"/>
      <scheme val="minor"/>
    </font>
    <font>
      <sz val="14"/>
      <color rgb="FF595959"/>
      <name val="Calibri"/>
      <family val="2"/>
      <scheme val="minor"/>
    </font>
    <font>
      <b/>
      <sz val="14"/>
      <color theme="1"/>
      <name val="Calibri"/>
      <family val="2"/>
      <scheme val="minor"/>
    </font>
    <font>
      <sz val="10"/>
      <color rgb="FF000000"/>
      <name val="Times New Roman"/>
      <family val="1"/>
    </font>
  </fonts>
  <fills count="12">
    <fill>
      <patternFill patternType="none"/>
    </fill>
    <fill>
      <patternFill patternType="gray125"/>
    </fill>
    <fill>
      <patternFill patternType="solid">
        <fgColor theme="7" tint="0.59999389629810485"/>
        <bgColor indexed="64"/>
      </patternFill>
    </fill>
    <fill>
      <patternFill patternType="solid">
        <fgColor rgb="FFF6B8FE"/>
        <bgColor indexed="64"/>
      </patternFill>
    </fill>
    <fill>
      <patternFill patternType="solid">
        <fgColor theme="9" tint="0.79998168889431442"/>
        <bgColor indexed="64"/>
      </patternFill>
    </fill>
    <fill>
      <patternFill patternType="solid">
        <fgColor rgb="FFCEF9FE"/>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7"/>
        <bgColor indexed="64"/>
      </patternFill>
    </fill>
    <fill>
      <patternFill patternType="solid">
        <fgColor rgb="FFCCECFF"/>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ck">
        <color auto="1"/>
      </left>
      <right style="thick">
        <color auto="1"/>
      </right>
      <top style="thick">
        <color auto="1"/>
      </top>
      <bottom style="thick">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7">
    <xf numFmtId="0" fontId="0" fillId="0" borderId="0" xfId="0"/>
    <xf numFmtId="0" fontId="2" fillId="0" borderId="0" xfId="0" applyFont="1"/>
    <xf numFmtId="1" fontId="0" fillId="0" borderId="0" xfId="0" applyNumberFormat="1"/>
    <xf numFmtId="0" fontId="0" fillId="2" borderId="0" xfId="0" applyFill="1"/>
    <xf numFmtId="1" fontId="0" fillId="2" borderId="0" xfId="0" applyNumberFormat="1" applyFill="1"/>
    <xf numFmtId="1" fontId="0" fillId="3" borderId="0" xfId="0" applyNumberFormat="1" applyFill="1"/>
    <xf numFmtId="0" fontId="0" fillId="4" borderId="0" xfId="0" applyFill="1"/>
    <xf numFmtId="0" fontId="0" fillId="2" borderId="1" xfId="0" applyFill="1" applyBorder="1"/>
    <xf numFmtId="164" fontId="0" fillId="2" borderId="0" xfId="0" applyNumberFormat="1" applyFill="1"/>
    <xf numFmtId="165" fontId="0" fillId="3" borderId="1" xfId="0" applyNumberFormat="1" applyFill="1" applyBorder="1"/>
    <xf numFmtId="164" fontId="0" fillId="3" borderId="2" xfId="0" applyNumberFormat="1" applyFill="1" applyBorder="1"/>
    <xf numFmtId="2" fontId="0" fillId="4" borderId="1" xfId="0" applyNumberFormat="1" applyFill="1" applyBorder="1"/>
    <xf numFmtId="0" fontId="0" fillId="4" borderId="1" xfId="0" applyFill="1" applyBorder="1"/>
    <xf numFmtId="2" fontId="0" fillId="2" borderId="0" xfId="0" applyNumberFormat="1" applyFill="1"/>
    <xf numFmtId="0" fontId="1" fillId="0" borderId="0" xfId="0" applyFont="1"/>
    <xf numFmtId="0" fontId="1" fillId="0" borderId="0" xfId="0" applyFont="1" applyAlignment="1">
      <alignment wrapText="1"/>
    </xf>
    <xf numFmtId="0" fontId="1" fillId="5" borderId="0" xfId="0" applyFont="1" applyFill="1" applyAlignment="1">
      <alignment wrapText="1"/>
    </xf>
    <xf numFmtId="1" fontId="1" fillId="6" borderId="0" xfId="0" applyNumberFormat="1" applyFont="1" applyFill="1" applyAlignment="1">
      <alignment wrapText="1"/>
    </xf>
    <xf numFmtId="1" fontId="1" fillId="5" borderId="0" xfId="0" applyNumberFormat="1" applyFont="1" applyFill="1" applyAlignment="1">
      <alignment wrapText="1"/>
    </xf>
    <xf numFmtId="1" fontId="1" fillId="0" borderId="0" xfId="0" applyNumberFormat="1" applyFont="1" applyAlignment="1">
      <alignment wrapText="1"/>
    </xf>
    <xf numFmtId="2" fontId="0" fillId="2" borderId="0" xfId="0" applyNumberFormat="1" applyFill="1" applyAlignment="1">
      <alignment wrapText="1"/>
    </xf>
    <xf numFmtId="0" fontId="1" fillId="4" borderId="0" xfId="0" applyFont="1" applyFill="1" applyAlignment="1">
      <alignment wrapText="1"/>
    </xf>
    <xf numFmtId="16" fontId="0" fillId="0" borderId="0" xfId="0" applyNumberFormat="1"/>
    <xf numFmtId="1" fontId="0" fillId="6" borderId="0" xfId="0" applyNumberFormat="1" applyFill="1"/>
    <xf numFmtId="2" fontId="0" fillId="0" borderId="0" xfId="0" applyNumberFormat="1"/>
    <xf numFmtId="1" fontId="0" fillId="5" borderId="0" xfId="0" applyNumberFormat="1" applyFill="1"/>
    <xf numFmtId="1" fontId="0" fillId="7" borderId="0" xfId="0" applyNumberFormat="1" applyFill="1"/>
    <xf numFmtId="2" fontId="0" fillId="6" borderId="0" xfId="0" applyNumberFormat="1" applyFill="1"/>
    <xf numFmtId="0" fontId="0" fillId="3" borderId="0" xfId="0" applyFill="1"/>
    <xf numFmtId="0" fontId="3" fillId="0" borderId="0" xfId="0" applyFont="1" applyAlignment="1">
      <alignment horizontal="left" vertical="center" readingOrder="1"/>
    </xf>
    <xf numFmtId="0" fontId="0" fillId="8" borderId="0" xfId="0" applyFill="1"/>
    <xf numFmtId="0" fontId="0" fillId="3" borderId="3" xfId="0" applyFill="1" applyBorder="1"/>
    <xf numFmtId="0" fontId="1" fillId="0" borderId="4" xfId="0" applyFont="1" applyBorder="1"/>
    <xf numFmtId="0" fontId="0" fillId="0" borderId="5" xfId="0" applyBorder="1"/>
    <xf numFmtId="0" fontId="0" fillId="0" borderId="6" xfId="0" applyBorder="1"/>
    <xf numFmtId="2" fontId="0" fillId="9" borderId="0" xfId="0" applyNumberFormat="1" applyFill="1"/>
    <xf numFmtId="0" fontId="1" fillId="0" borderId="7" xfId="0" applyFont="1" applyBorder="1" applyAlignment="1">
      <alignment wrapText="1"/>
    </xf>
    <xf numFmtId="0" fontId="1" fillId="0" borderId="8" xfId="0" applyFont="1" applyBorder="1" applyAlignment="1">
      <alignment wrapText="1"/>
    </xf>
    <xf numFmtId="0" fontId="1" fillId="10" borderId="8" xfId="0" applyFont="1" applyFill="1" applyBorder="1" applyAlignment="1">
      <alignment wrapText="1"/>
    </xf>
    <xf numFmtId="0" fontId="1" fillId="0" borderId="9" xfId="0" applyFont="1" applyBorder="1" applyAlignment="1">
      <alignment wrapText="1"/>
    </xf>
    <xf numFmtId="0" fontId="4" fillId="0" borderId="0" xfId="0" applyFont="1"/>
    <xf numFmtId="9" fontId="0" fillId="0" borderId="0" xfId="0" applyNumberFormat="1"/>
    <xf numFmtId="0" fontId="0" fillId="11" borderId="0" xfId="0" applyFill="1"/>
    <xf numFmtId="0" fontId="5" fillId="0" borderId="0" xfId="0" applyFont="1"/>
    <xf numFmtId="3" fontId="0" fillId="0" borderId="0" xfId="0" applyNumberFormat="1"/>
    <xf numFmtId="10" fontId="0" fillId="0" borderId="0" xfId="0" applyNumberForma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voorspeld aantal besmettingen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6869054032646095E-2"/>
          <c:y val="0.12617984599035303"/>
          <c:w val="0.85912044602958459"/>
          <c:h val="0.81926433035168411"/>
        </c:manualLayout>
      </c:layout>
      <c:scatterChart>
        <c:scatterStyle val="lineMarker"/>
        <c:varyColors val="0"/>
        <c:ser>
          <c:idx val="0"/>
          <c:order val="0"/>
          <c:tx>
            <c:strRef>
              <c:f>versie26mrt!$D$4</c:f>
              <c:strCache>
                <c:ptCount val="1"/>
                <c:pt idx="0">
                  <c:v>G: totaal gevallen</c:v>
                </c:pt>
              </c:strCache>
            </c:strRef>
          </c:tx>
          <c:spPr>
            <a:ln w="19050" cap="rnd">
              <a:noFill/>
              <a:round/>
            </a:ln>
            <a:effectLst/>
          </c:spPr>
          <c:marker>
            <c:symbol val="circle"/>
            <c:size val="5"/>
            <c:spPr>
              <a:solidFill>
                <a:schemeClr val="accent1"/>
              </a:solidFill>
              <a:ln w="9525">
                <a:solidFill>
                  <a:schemeClr val="accent1"/>
                </a:solidFill>
              </a:ln>
              <a:effectLst/>
            </c:spPr>
          </c:marker>
          <c:xVal>
            <c:numRef>
              <c:f>versie26mrt!$C$5:$C$121</c:f>
              <c:numCache>
                <c:formatCode>d\-mmm</c:formatCode>
                <c:ptCount val="117"/>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pt idx="103">
                  <c:v>43991</c:v>
                </c:pt>
                <c:pt idx="104">
                  <c:v>43992</c:v>
                </c:pt>
                <c:pt idx="105">
                  <c:v>43993</c:v>
                </c:pt>
                <c:pt idx="106">
                  <c:v>43994</c:v>
                </c:pt>
                <c:pt idx="107">
                  <c:v>43995</c:v>
                </c:pt>
                <c:pt idx="108">
                  <c:v>43996</c:v>
                </c:pt>
                <c:pt idx="109">
                  <c:v>43997</c:v>
                </c:pt>
                <c:pt idx="110">
                  <c:v>43998</c:v>
                </c:pt>
                <c:pt idx="111">
                  <c:v>43999</c:v>
                </c:pt>
                <c:pt idx="112">
                  <c:v>44000</c:v>
                </c:pt>
                <c:pt idx="113">
                  <c:v>44001</c:v>
                </c:pt>
                <c:pt idx="114">
                  <c:v>44002</c:v>
                </c:pt>
                <c:pt idx="115">
                  <c:v>44003</c:v>
                </c:pt>
                <c:pt idx="116">
                  <c:v>44004</c:v>
                </c:pt>
              </c:numCache>
            </c:numRef>
          </c:xVal>
          <c:yVal>
            <c:numRef>
              <c:f>versie26mrt!$D$5:$D$121</c:f>
              <c:numCache>
                <c:formatCode>0</c:formatCode>
                <c:ptCount val="117"/>
                <c:pt idx="0">
                  <c:v>1</c:v>
                </c:pt>
                <c:pt idx="1">
                  <c:v>2</c:v>
                </c:pt>
                <c:pt idx="2">
                  <c:v>7</c:v>
                </c:pt>
                <c:pt idx="3">
                  <c:v>10</c:v>
                </c:pt>
                <c:pt idx="4">
                  <c:v>18</c:v>
                </c:pt>
                <c:pt idx="5">
                  <c:v>24</c:v>
                </c:pt>
                <c:pt idx="6">
                  <c:v>38</c:v>
                </c:pt>
                <c:pt idx="7">
                  <c:v>82</c:v>
                </c:pt>
                <c:pt idx="8">
                  <c:v>128</c:v>
                </c:pt>
                <c:pt idx="9">
                  <c:v>188</c:v>
                </c:pt>
                <c:pt idx="10">
                  <c:v>265</c:v>
                </c:pt>
                <c:pt idx="11">
                  <c:v>321</c:v>
                </c:pt>
                <c:pt idx="12">
                  <c:v>382</c:v>
                </c:pt>
                <c:pt idx="13">
                  <c:v>503</c:v>
                </c:pt>
                <c:pt idx="14">
                  <c:v>614</c:v>
                </c:pt>
                <c:pt idx="15" formatCode="General">
                  <c:v>804</c:v>
                </c:pt>
                <c:pt idx="16" formatCode="General">
                  <c:v>959</c:v>
                </c:pt>
                <c:pt idx="17" formatCode="General">
                  <c:v>1135</c:v>
                </c:pt>
                <c:pt idx="18" formatCode="General">
                  <c:v>1413</c:v>
                </c:pt>
                <c:pt idx="19" formatCode="General">
                  <c:v>1705</c:v>
                </c:pt>
                <c:pt idx="20" formatCode="General">
                  <c:v>2051</c:v>
                </c:pt>
                <c:pt idx="21" formatCode="General">
                  <c:v>2460</c:v>
                </c:pt>
                <c:pt idx="22" formatCode="General">
                  <c:v>2994</c:v>
                </c:pt>
                <c:pt idx="23" formatCode="General">
                  <c:v>3631</c:v>
                </c:pt>
                <c:pt idx="24">
                  <c:v>4204</c:v>
                </c:pt>
                <c:pt idx="25" formatCode="General">
                  <c:v>4749</c:v>
                </c:pt>
                <c:pt idx="26" formatCode="General">
                  <c:v>5560</c:v>
                </c:pt>
                <c:pt idx="27" formatCode="General">
                  <c:v>6412</c:v>
                </c:pt>
                <c:pt idx="28">
                  <c:v>7431</c:v>
                </c:pt>
                <c:pt idx="29">
                  <c:v>8252.4006687471701</c:v>
                </c:pt>
                <c:pt idx="30">
                  <c:v>9364.4920571190451</c:v>
                </c:pt>
                <c:pt idx="31">
                  <c:v>10628.770717736139</c:v>
                </c:pt>
                <c:pt idx="32">
                  <c:v>12065.944135119116</c:v>
                </c:pt>
                <c:pt idx="33">
                  <c:v>13751.100590316877</c:v>
                </c:pt>
                <c:pt idx="34">
                  <c:v>15676.830804080344</c:v>
                </c:pt>
                <c:pt idx="35">
                  <c:v>17692.448911096599</c:v>
                </c:pt>
                <c:pt idx="36">
                  <c:v>19852.326892667668</c:v>
                </c:pt>
                <c:pt idx="37">
                  <c:v>22471.00066194409</c:v>
                </c:pt>
                <c:pt idx="38">
                  <c:v>25346.126142358436</c:v>
                </c:pt>
                <c:pt idx="39">
                  <c:v>28629.22279174476</c:v>
                </c:pt>
                <c:pt idx="40">
                  <c:v>31984.032144160519</c:v>
                </c:pt>
                <c:pt idx="41">
                  <c:v>35931.016716450642</c:v>
                </c:pt>
                <c:pt idx="42">
                  <c:v>40366.887992054792</c:v>
                </c:pt>
                <c:pt idx="43">
                  <c:v>45351.811412609168</c:v>
                </c:pt>
                <c:pt idx="44">
                  <c:v>51004.811913760663</c:v>
                </c:pt>
                <c:pt idx="45">
                  <c:v>57367.237305420691</c:v>
                </c:pt>
                <c:pt idx="46">
                  <c:v>64342.645235966032</c:v>
                </c:pt>
                <c:pt idx="47">
                  <c:v>72046.170367051382</c:v>
                </c:pt>
                <c:pt idx="48">
                  <c:v>80859.840085516757</c:v>
                </c:pt>
                <c:pt idx="49">
                  <c:v>90655.184983391722</c:v>
                </c:pt>
                <c:pt idx="50">
                  <c:v>101666.31155012215</c:v>
                </c:pt>
                <c:pt idx="51">
                  <c:v>113647.81187728091</c:v>
                </c:pt>
                <c:pt idx="52">
                  <c:v>127222.36946515035</c:v>
                </c:pt>
                <c:pt idx="53">
                  <c:v>142397.09636140539</c:v>
                </c:pt>
                <c:pt idx="54">
                  <c:v>159354.29896085727</c:v>
                </c:pt>
                <c:pt idx="55">
                  <c:v>178346.97175404799</c:v>
                </c:pt>
                <c:pt idx="56">
                  <c:v>199562.54629944207</c:v>
                </c:pt>
                <c:pt idx="57">
                  <c:v>223063.96576344938</c:v>
                </c:pt>
                <c:pt idx="58">
                  <c:v>249141.22255946486</c:v>
                </c:pt>
                <c:pt idx="59">
                  <c:v>278365.70426233829</c:v>
                </c:pt>
                <c:pt idx="60">
                  <c:v>310809.59240822692</c:v>
                </c:pt>
                <c:pt idx="61">
                  <c:v>346924.35873925471</c:v>
                </c:pt>
                <c:pt idx="62">
                  <c:v>386694.08244911011</c:v>
                </c:pt>
                <c:pt idx="63">
                  <c:v>430989.78988590796</c:v>
                </c:pt>
                <c:pt idx="64">
                  <c:v>480070.51709669427</c:v>
                </c:pt>
                <c:pt idx="65">
                  <c:v>534380.66192633007</c:v>
                </c:pt>
                <c:pt idx="66">
                  <c:v>594439.23293763236</c:v>
                </c:pt>
                <c:pt idx="67">
                  <c:v>660696.82881784055</c:v>
                </c:pt>
                <c:pt idx="68">
                  <c:v>733471.52998417465</c:v>
                </c:pt>
                <c:pt idx="69">
                  <c:v>813296.7556818286</c:v>
                </c:pt>
                <c:pt idx="70">
                  <c:v>900959.84682149813</c:v>
                </c:pt>
                <c:pt idx="71">
                  <c:v>996697.03679221205</c:v>
                </c:pt>
                <c:pt idx="72">
                  <c:v>1101073.4702922513</c:v>
                </c:pt>
                <c:pt idx="73">
                  <c:v>1214104.109709077</c:v>
                </c:pt>
                <c:pt idx="74">
                  <c:v>1336609.6610843332</c:v>
                </c:pt>
                <c:pt idx="75">
                  <c:v>1468650.0394174699</c:v>
                </c:pt>
                <c:pt idx="76">
                  <c:v>1610322.7605509902</c:v>
                </c:pt>
                <c:pt idx="77">
                  <c:v>1761614.4911054668</c:v>
                </c:pt>
                <c:pt idx="78">
                  <c:v>1922222.9687311472</c:v>
                </c:pt>
                <c:pt idx="79">
                  <c:v>2091468.7667738479</c:v>
                </c:pt>
                <c:pt idx="80">
                  <c:v>2268631.3909862451</c:v>
                </c:pt>
                <c:pt idx="81">
                  <c:v>2452955.0377857736</c:v>
                </c:pt>
                <c:pt idx="82">
                  <c:v>2642809.321762722</c:v>
                </c:pt>
                <c:pt idx="83">
                  <c:v>2836627.6844559135</c:v>
                </c:pt>
                <c:pt idx="84">
                  <c:v>3032025.45159321</c:v>
                </c:pt>
                <c:pt idx="85">
                  <c:v>3227269.6072306512</c:v>
                </c:pt>
                <c:pt idx="86">
                  <c:v>3419699.5748763066</c:v>
                </c:pt>
                <c:pt idx="87">
                  <c:v>3606718.3547110111</c:v>
                </c:pt>
                <c:pt idx="88">
                  <c:v>3785776.249737611</c:v>
                </c:pt>
                <c:pt idx="89">
                  <c:v>3954361.3261221098</c:v>
                </c:pt>
                <c:pt idx="90">
                  <c:v>4110112.5629715808</c:v>
                </c:pt>
                <c:pt idx="91">
                  <c:v>4251361.7306625256</c:v>
                </c:pt>
                <c:pt idx="92">
                  <c:v>4377268.6415723562</c:v>
                </c:pt>
                <c:pt idx="93">
                  <c:v>4487059.0686783679</c:v>
                </c:pt>
                <c:pt idx="94">
                  <c:v>4581076.784910609</c:v>
                </c:pt>
                <c:pt idx="95">
                  <c:v>4659799.3308100644</c:v>
                </c:pt>
                <c:pt idx="96">
                  <c:v>4725217.1724846456</c:v>
                </c:pt>
                <c:pt idx="97">
                  <c:v>4778907.0639232686</c:v>
                </c:pt>
                <c:pt idx="98">
                  <c:v>4822804.2115519559</c:v>
                </c:pt>
                <c:pt idx="99">
                  <c:v>4858827.1927838558</c:v>
                </c:pt>
                <c:pt idx="100">
                  <c:v>4888542.472455305</c:v>
                </c:pt>
                <c:pt idx="101">
                  <c:v>4913020.1190853072</c:v>
                </c:pt>
                <c:pt idx="102">
                  <c:v>4933203.7649638765</c:v>
                </c:pt>
                <c:pt idx="103">
                  <c:v>4949954.7795955073</c:v>
                </c:pt>
                <c:pt idx="104">
                  <c:v>4963313.5901911361</c:v>
                </c:pt>
                <c:pt idx="105">
                  <c:v>4973692.4354682444</c:v>
                </c:pt>
                <c:pt idx="106">
                  <c:v>4981032.6985392272</c:v>
                </c:pt>
                <c:pt idx="107">
                  <c:v>4986380.3681168603</c:v>
                </c:pt>
                <c:pt idx="108">
                  <c:v>4990107.5398054086</c:v>
                </c:pt>
                <c:pt idx="109">
                  <c:v>4992853.1951500252</c:v>
                </c:pt>
                <c:pt idx="110">
                  <c:v>4995251.0833090506</c:v>
                </c:pt>
                <c:pt idx="111">
                  <c:v>4997666.4461898357</c:v>
                </c:pt>
                <c:pt idx="112">
                  <c:v>5000093.5554322125</c:v>
                </c:pt>
                <c:pt idx="113">
                  <c:v>5002541.9683804419</c:v>
                </c:pt>
                <c:pt idx="114">
                  <c:v>5005077.8836286208</c:v>
                </c:pt>
                <c:pt idx="115">
                  <c:v>5007075.0139465854</c:v>
                </c:pt>
                <c:pt idx="116">
                  <c:v>5008395.4730413053</c:v>
                </c:pt>
              </c:numCache>
            </c:numRef>
          </c:yVal>
          <c:smooth val="0"/>
          <c:extLst>
            <c:ext xmlns:c16="http://schemas.microsoft.com/office/drawing/2014/chart" uri="{C3380CC4-5D6E-409C-BE32-E72D297353CC}">
              <c16:uniqueId val="{00000000-C058-400B-9A98-014C4060F455}"/>
            </c:ext>
          </c:extLst>
        </c:ser>
        <c:dLbls>
          <c:showLegendKey val="0"/>
          <c:showVal val="0"/>
          <c:showCatName val="0"/>
          <c:showSerName val="0"/>
          <c:showPercent val="0"/>
          <c:showBubbleSize val="0"/>
        </c:dLbls>
        <c:axId val="635119056"/>
        <c:axId val="635119384"/>
      </c:scatterChart>
      <c:valAx>
        <c:axId val="635119056"/>
        <c:scaling>
          <c:orientation val="minMax"/>
        </c:scaling>
        <c:delete val="1"/>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crossAx val="635119384"/>
        <c:crosses val="autoZero"/>
        <c:crossBetween val="midCat"/>
      </c:valAx>
      <c:valAx>
        <c:axId val="63511938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119056"/>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versie26mrt!$A$1</c:f>
          <c:strCache>
            <c:ptCount val="1"/>
            <c:pt idx="0">
              <c:v>Voorspelde verspreiding Coronavirus</c:v>
            </c:pt>
          </c:strCache>
        </c:strRef>
      </c:tx>
      <c:layout>
        <c:manualLayout>
          <c:xMode val="edge"/>
          <c:yMode val="edge"/>
          <c:x val="0.35806209657586552"/>
          <c:y val="1.5561341706233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5494215193038228E-2"/>
          <c:y val="0.11542596935231926"/>
          <c:w val="0.90357867320751173"/>
          <c:h val="0.86773523536781505"/>
        </c:manualLayout>
      </c:layout>
      <c:scatterChart>
        <c:scatterStyle val="smoothMarker"/>
        <c:varyColors val="0"/>
        <c:ser>
          <c:idx val="0"/>
          <c:order val="0"/>
          <c:tx>
            <c:strRef>
              <c:f>versie26mrt!$D$4</c:f>
              <c:strCache>
                <c:ptCount val="1"/>
                <c:pt idx="0">
                  <c:v>G: totaal gevallen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versie26mrt!$D$5:$D$107</c:f>
              <c:numCache>
                <c:formatCode>0</c:formatCode>
                <c:ptCount val="103"/>
                <c:pt idx="0">
                  <c:v>1</c:v>
                </c:pt>
                <c:pt idx="1">
                  <c:v>2</c:v>
                </c:pt>
                <c:pt idx="2">
                  <c:v>7</c:v>
                </c:pt>
                <c:pt idx="3">
                  <c:v>10</c:v>
                </c:pt>
                <c:pt idx="4">
                  <c:v>18</c:v>
                </c:pt>
                <c:pt idx="5">
                  <c:v>24</c:v>
                </c:pt>
                <c:pt idx="6">
                  <c:v>38</c:v>
                </c:pt>
                <c:pt idx="7">
                  <c:v>82</c:v>
                </c:pt>
                <c:pt idx="8">
                  <c:v>128</c:v>
                </c:pt>
                <c:pt idx="9">
                  <c:v>188</c:v>
                </c:pt>
                <c:pt idx="10">
                  <c:v>265</c:v>
                </c:pt>
                <c:pt idx="11">
                  <c:v>321</c:v>
                </c:pt>
                <c:pt idx="12">
                  <c:v>382</c:v>
                </c:pt>
                <c:pt idx="13">
                  <c:v>503</c:v>
                </c:pt>
                <c:pt idx="14">
                  <c:v>614</c:v>
                </c:pt>
                <c:pt idx="15" formatCode="General">
                  <c:v>804</c:v>
                </c:pt>
                <c:pt idx="16" formatCode="General">
                  <c:v>959</c:v>
                </c:pt>
                <c:pt idx="17" formatCode="General">
                  <c:v>1135</c:v>
                </c:pt>
                <c:pt idx="18" formatCode="General">
                  <c:v>1413</c:v>
                </c:pt>
                <c:pt idx="19" formatCode="General">
                  <c:v>1705</c:v>
                </c:pt>
                <c:pt idx="20" formatCode="General">
                  <c:v>2051</c:v>
                </c:pt>
                <c:pt idx="21" formatCode="General">
                  <c:v>2460</c:v>
                </c:pt>
                <c:pt idx="22" formatCode="General">
                  <c:v>2994</c:v>
                </c:pt>
                <c:pt idx="23" formatCode="General">
                  <c:v>3631</c:v>
                </c:pt>
                <c:pt idx="24">
                  <c:v>4204</c:v>
                </c:pt>
                <c:pt idx="25" formatCode="General">
                  <c:v>4749</c:v>
                </c:pt>
                <c:pt idx="26" formatCode="General">
                  <c:v>5560</c:v>
                </c:pt>
                <c:pt idx="27" formatCode="General">
                  <c:v>6412</c:v>
                </c:pt>
                <c:pt idx="28">
                  <c:v>7431</c:v>
                </c:pt>
                <c:pt idx="29">
                  <c:v>8252.4006687471701</c:v>
                </c:pt>
                <c:pt idx="30">
                  <c:v>9364.4920571190451</c:v>
                </c:pt>
                <c:pt idx="31">
                  <c:v>10628.770717736139</c:v>
                </c:pt>
                <c:pt idx="32">
                  <c:v>12065.944135119116</c:v>
                </c:pt>
                <c:pt idx="33">
                  <c:v>13751.100590316877</c:v>
                </c:pt>
                <c:pt idx="34">
                  <c:v>15676.830804080344</c:v>
                </c:pt>
                <c:pt idx="35">
                  <c:v>17692.448911096599</c:v>
                </c:pt>
                <c:pt idx="36">
                  <c:v>19852.326892667668</c:v>
                </c:pt>
                <c:pt idx="37">
                  <c:v>22471.00066194409</c:v>
                </c:pt>
                <c:pt idx="38">
                  <c:v>25346.126142358436</c:v>
                </c:pt>
                <c:pt idx="39">
                  <c:v>28629.22279174476</c:v>
                </c:pt>
                <c:pt idx="40">
                  <c:v>31984.032144160519</c:v>
                </c:pt>
                <c:pt idx="41">
                  <c:v>35931.016716450642</c:v>
                </c:pt>
                <c:pt idx="42">
                  <c:v>40366.887992054792</c:v>
                </c:pt>
                <c:pt idx="43">
                  <c:v>45351.811412609168</c:v>
                </c:pt>
                <c:pt idx="44">
                  <c:v>51004.811913760663</c:v>
                </c:pt>
                <c:pt idx="45">
                  <c:v>57367.237305420691</c:v>
                </c:pt>
                <c:pt idx="46">
                  <c:v>64342.645235966032</c:v>
                </c:pt>
                <c:pt idx="47">
                  <c:v>72046.170367051382</c:v>
                </c:pt>
                <c:pt idx="48">
                  <c:v>80859.840085516757</c:v>
                </c:pt>
                <c:pt idx="49">
                  <c:v>90655.184983391722</c:v>
                </c:pt>
                <c:pt idx="50">
                  <c:v>101666.31155012215</c:v>
                </c:pt>
                <c:pt idx="51">
                  <c:v>113647.81187728091</c:v>
                </c:pt>
                <c:pt idx="52">
                  <c:v>127222.36946515035</c:v>
                </c:pt>
                <c:pt idx="53">
                  <c:v>142397.09636140539</c:v>
                </c:pt>
                <c:pt idx="54">
                  <c:v>159354.29896085727</c:v>
                </c:pt>
                <c:pt idx="55">
                  <c:v>178346.97175404799</c:v>
                </c:pt>
                <c:pt idx="56">
                  <c:v>199562.54629944207</c:v>
                </c:pt>
                <c:pt idx="57">
                  <c:v>223063.96576344938</c:v>
                </c:pt>
                <c:pt idx="58">
                  <c:v>249141.22255946486</c:v>
                </c:pt>
                <c:pt idx="59">
                  <c:v>278365.70426233829</c:v>
                </c:pt>
                <c:pt idx="60">
                  <c:v>310809.59240822692</c:v>
                </c:pt>
                <c:pt idx="61">
                  <c:v>346924.35873925471</c:v>
                </c:pt>
                <c:pt idx="62">
                  <c:v>386694.08244911011</c:v>
                </c:pt>
                <c:pt idx="63">
                  <c:v>430989.78988590796</c:v>
                </c:pt>
                <c:pt idx="64">
                  <c:v>480070.51709669427</c:v>
                </c:pt>
                <c:pt idx="65">
                  <c:v>534380.66192633007</c:v>
                </c:pt>
                <c:pt idx="66">
                  <c:v>594439.23293763236</c:v>
                </c:pt>
                <c:pt idx="67">
                  <c:v>660696.82881784055</c:v>
                </c:pt>
                <c:pt idx="68">
                  <c:v>733471.52998417465</c:v>
                </c:pt>
                <c:pt idx="69">
                  <c:v>813296.7556818286</c:v>
                </c:pt>
                <c:pt idx="70">
                  <c:v>900959.84682149813</c:v>
                </c:pt>
                <c:pt idx="71">
                  <c:v>996697.03679221205</c:v>
                </c:pt>
                <c:pt idx="72">
                  <c:v>1101073.4702922513</c:v>
                </c:pt>
                <c:pt idx="73">
                  <c:v>1214104.109709077</c:v>
                </c:pt>
                <c:pt idx="74">
                  <c:v>1336609.6610843332</c:v>
                </c:pt>
                <c:pt idx="75">
                  <c:v>1468650.0394174699</c:v>
                </c:pt>
                <c:pt idx="76">
                  <c:v>1610322.7605509902</c:v>
                </c:pt>
                <c:pt idx="77">
                  <c:v>1761614.4911054668</c:v>
                </c:pt>
                <c:pt idx="78">
                  <c:v>1922222.9687311472</c:v>
                </c:pt>
                <c:pt idx="79">
                  <c:v>2091468.7667738479</c:v>
                </c:pt>
                <c:pt idx="80">
                  <c:v>2268631.3909862451</c:v>
                </c:pt>
                <c:pt idx="81">
                  <c:v>2452955.0377857736</c:v>
                </c:pt>
                <c:pt idx="82">
                  <c:v>2642809.321762722</c:v>
                </c:pt>
                <c:pt idx="83">
                  <c:v>2836627.6844559135</c:v>
                </c:pt>
                <c:pt idx="84">
                  <c:v>3032025.45159321</c:v>
                </c:pt>
                <c:pt idx="85">
                  <c:v>3227269.6072306512</c:v>
                </c:pt>
                <c:pt idx="86">
                  <c:v>3419699.5748763066</c:v>
                </c:pt>
                <c:pt idx="87">
                  <c:v>3606718.3547110111</c:v>
                </c:pt>
                <c:pt idx="88">
                  <c:v>3785776.249737611</c:v>
                </c:pt>
                <c:pt idx="89">
                  <c:v>3954361.3261221098</c:v>
                </c:pt>
                <c:pt idx="90">
                  <c:v>4110112.5629715808</c:v>
                </c:pt>
                <c:pt idx="91">
                  <c:v>4251361.7306625256</c:v>
                </c:pt>
                <c:pt idx="92">
                  <c:v>4377268.6415723562</c:v>
                </c:pt>
                <c:pt idx="93">
                  <c:v>4487059.0686783679</c:v>
                </c:pt>
                <c:pt idx="94">
                  <c:v>4581076.784910609</c:v>
                </c:pt>
                <c:pt idx="95">
                  <c:v>4659799.3308100644</c:v>
                </c:pt>
                <c:pt idx="96">
                  <c:v>4725217.1724846456</c:v>
                </c:pt>
                <c:pt idx="97">
                  <c:v>4778907.0639232686</c:v>
                </c:pt>
                <c:pt idx="98">
                  <c:v>4822804.2115519559</c:v>
                </c:pt>
                <c:pt idx="99">
                  <c:v>4858827.1927838558</c:v>
                </c:pt>
                <c:pt idx="100">
                  <c:v>4888542.472455305</c:v>
                </c:pt>
                <c:pt idx="101">
                  <c:v>4913020.1190853072</c:v>
                </c:pt>
                <c:pt idx="102">
                  <c:v>4933203.7649638765</c:v>
                </c:pt>
              </c:numCache>
            </c:numRef>
          </c:yVal>
          <c:smooth val="1"/>
          <c:extLst>
            <c:ext xmlns:c16="http://schemas.microsoft.com/office/drawing/2014/chart" uri="{C3380CC4-5D6E-409C-BE32-E72D297353CC}">
              <c16:uniqueId val="{00000000-9952-4FE4-8BDE-249A6CC171A7}"/>
            </c:ext>
          </c:extLst>
        </c:ser>
        <c:ser>
          <c:idx val="2"/>
          <c:order val="2"/>
          <c:tx>
            <c:strRef>
              <c:f>versie26mrt!$F$4</c:f>
              <c:strCache>
                <c:ptCount val="1"/>
                <c:pt idx="0">
                  <c:v>A: actieve gevallen</c:v>
                </c:pt>
              </c:strCache>
            </c:strRef>
          </c:tx>
          <c:spPr>
            <a:ln w="19050" cap="rnd">
              <a:solidFill>
                <a:srgbClr val="BE3C02"/>
              </a:solidFill>
              <a:round/>
            </a:ln>
            <a:effectLst/>
          </c:spPr>
          <c:marker>
            <c:symbol val="circle"/>
            <c:size val="5"/>
            <c:spPr>
              <a:solidFill>
                <a:srgbClr val="BE3C02"/>
              </a:solidFill>
              <a:ln w="9525">
                <a:solidFill>
                  <a:schemeClr val="accent3"/>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versie26mrt!$F$5:$F$107</c:f>
              <c:numCache>
                <c:formatCode>0</c:formatCode>
                <c:ptCount val="103"/>
                <c:pt idx="0">
                  <c:v>1</c:v>
                </c:pt>
                <c:pt idx="1">
                  <c:v>2</c:v>
                </c:pt>
                <c:pt idx="2">
                  <c:v>7</c:v>
                </c:pt>
                <c:pt idx="3">
                  <c:v>10</c:v>
                </c:pt>
                <c:pt idx="4">
                  <c:v>18</c:v>
                </c:pt>
                <c:pt idx="5">
                  <c:v>24</c:v>
                </c:pt>
                <c:pt idx="6">
                  <c:v>38</c:v>
                </c:pt>
                <c:pt idx="7">
                  <c:v>82</c:v>
                </c:pt>
                <c:pt idx="8">
                  <c:v>128</c:v>
                </c:pt>
                <c:pt idx="9">
                  <c:v>188</c:v>
                </c:pt>
                <c:pt idx="10">
                  <c:v>265</c:v>
                </c:pt>
                <c:pt idx="11">
                  <c:v>321</c:v>
                </c:pt>
                <c:pt idx="12">
                  <c:v>382</c:v>
                </c:pt>
                <c:pt idx="13">
                  <c:v>503</c:v>
                </c:pt>
                <c:pt idx="14">
                  <c:v>604</c:v>
                </c:pt>
                <c:pt idx="15">
                  <c:v>786</c:v>
                </c:pt>
                <c:pt idx="16">
                  <c:v>935</c:v>
                </c:pt>
                <c:pt idx="17">
                  <c:v>1097</c:v>
                </c:pt>
                <c:pt idx="18">
                  <c:v>1331</c:v>
                </c:pt>
                <c:pt idx="19">
                  <c:v>1577</c:v>
                </c:pt>
                <c:pt idx="20">
                  <c:v>1863</c:v>
                </c:pt>
                <c:pt idx="21">
                  <c:v>2195</c:v>
                </c:pt>
                <c:pt idx="22">
                  <c:v>2673</c:v>
                </c:pt>
                <c:pt idx="23">
                  <c:v>3249</c:v>
                </c:pt>
                <c:pt idx="24">
                  <c:v>3701</c:v>
                </c:pt>
                <c:pt idx="25">
                  <c:v>4135</c:v>
                </c:pt>
                <c:pt idx="26">
                  <c:v>4756</c:v>
                </c:pt>
                <c:pt idx="27">
                  <c:v>5453</c:v>
                </c:pt>
                <c:pt idx="28">
                  <c:v>6107.0154730447066</c:v>
                </c:pt>
                <c:pt idx="29">
                  <c:v>6839.4006687471692</c:v>
                </c:pt>
                <c:pt idx="30">
                  <c:v>7659.492057119046</c:v>
                </c:pt>
                <c:pt idx="31">
                  <c:v>8577.770717736139</c:v>
                </c:pt>
                <c:pt idx="32">
                  <c:v>9605.9441351191163</c:v>
                </c:pt>
                <c:pt idx="33">
                  <c:v>10757.100590316877</c:v>
                </c:pt>
                <c:pt idx="34">
                  <c:v>12045.830804080344</c:v>
                </c:pt>
                <c:pt idx="35">
                  <c:v>13488.448911096599</c:v>
                </c:pt>
                <c:pt idx="36">
                  <c:v>15103.326892667668</c:v>
                </c:pt>
                <c:pt idx="37">
                  <c:v>16911.00066194409</c:v>
                </c:pt>
                <c:pt idx="38">
                  <c:v>18934.126142358436</c:v>
                </c:pt>
                <c:pt idx="39">
                  <c:v>21198.22279174476</c:v>
                </c:pt>
                <c:pt idx="40">
                  <c:v>23731.631475413349</c:v>
                </c:pt>
                <c:pt idx="41">
                  <c:v>26566.524659331593</c:v>
                </c:pt>
                <c:pt idx="42">
                  <c:v>29738.117274318651</c:v>
                </c:pt>
                <c:pt idx="43">
                  <c:v>33285.867277490055</c:v>
                </c:pt>
                <c:pt idx="44">
                  <c:v>37253.711323443786</c:v>
                </c:pt>
                <c:pt idx="45">
                  <c:v>41690.406501340345</c:v>
                </c:pt>
                <c:pt idx="46">
                  <c:v>46650.19632486943</c:v>
                </c:pt>
                <c:pt idx="47">
                  <c:v>52193.843474383721</c:v>
                </c:pt>
                <c:pt idx="48">
                  <c:v>58388.839423572666</c:v>
                </c:pt>
                <c:pt idx="49">
                  <c:v>65309.058841033293</c:v>
                </c:pt>
                <c:pt idx="50">
                  <c:v>73037.088758377387</c:v>
                </c:pt>
                <c:pt idx="51">
                  <c:v>81663.779733120391</c:v>
                </c:pt>
                <c:pt idx="52">
                  <c:v>91291.352748699705</c:v>
                </c:pt>
                <c:pt idx="53">
                  <c:v>102030.20836935058</c:v>
                </c:pt>
                <c:pt idx="54">
                  <c:v>114002.48754824809</c:v>
                </c:pt>
                <c:pt idx="55">
                  <c:v>127342.15984028734</c:v>
                </c:pt>
                <c:pt idx="56">
                  <c:v>142195.30899402138</c:v>
                </c:pt>
                <c:pt idx="57">
                  <c:v>158721.32052748333</c:v>
                </c:pt>
                <c:pt idx="58">
                  <c:v>177095.05219241348</c:v>
                </c:pt>
                <c:pt idx="59">
                  <c:v>197505.86417682155</c:v>
                </c:pt>
                <c:pt idx="60">
                  <c:v>220154.4074248352</c:v>
                </c:pt>
                <c:pt idx="61">
                  <c:v>245258.04718913257</c:v>
                </c:pt>
                <c:pt idx="62">
                  <c:v>273046.27057182917</c:v>
                </c:pt>
                <c:pt idx="63">
                  <c:v>303767.42042075761</c:v>
                </c:pt>
                <c:pt idx="64">
                  <c:v>337673.42073528888</c:v>
                </c:pt>
                <c:pt idx="65">
                  <c:v>375026.36296547274</c:v>
                </c:pt>
                <c:pt idx="66">
                  <c:v>416092.2611835844</c:v>
                </c:pt>
                <c:pt idx="67">
                  <c:v>461134.28251839848</c:v>
                </c:pt>
                <c:pt idx="68">
                  <c:v>510407.56422072527</c:v>
                </c:pt>
                <c:pt idx="69">
                  <c:v>564155.53312236373</c:v>
                </c:pt>
                <c:pt idx="70">
                  <c:v>622594.1425591599</c:v>
                </c:pt>
                <c:pt idx="71">
                  <c:v>685887.44438398513</c:v>
                </c:pt>
                <c:pt idx="72">
                  <c:v>754149.11155299668</c:v>
                </c:pt>
                <c:pt idx="73">
                  <c:v>827410.02725996706</c:v>
                </c:pt>
                <c:pt idx="74">
                  <c:v>905619.87119842519</c:v>
                </c:pt>
                <c:pt idx="75">
                  <c:v>988579.52232077566</c:v>
                </c:pt>
                <c:pt idx="76">
                  <c:v>1075942.0986246602</c:v>
                </c:pt>
                <c:pt idx="77">
                  <c:v>1167175.2581678345</c:v>
                </c:pt>
                <c:pt idx="78">
                  <c:v>1261526.1399133066</c:v>
                </c:pt>
                <c:pt idx="79">
                  <c:v>1357997.2367896731</c:v>
                </c:pt>
                <c:pt idx="80">
                  <c:v>1455334.6353044168</c:v>
                </c:pt>
                <c:pt idx="81">
                  <c:v>1551995.1909642755</c:v>
                </c:pt>
                <c:pt idx="82">
                  <c:v>1646112.2849705098</c:v>
                </c:pt>
                <c:pt idx="83">
                  <c:v>1735554.2141636622</c:v>
                </c:pt>
                <c:pt idx="84">
                  <c:v>1817921.3418841332</c:v>
                </c:pt>
                <c:pt idx="85">
                  <c:v>1890659.946146318</c:v>
                </c:pt>
                <c:pt idx="86">
                  <c:v>1951049.5354588365</c:v>
                </c:pt>
                <c:pt idx="87">
                  <c:v>1996395.5941600206</c:v>
                </c:pt>
                <c:pt idx="88">
                  <c:v>2024161.758632144</c:v>
                </c:pt>
                <c:pt idx="89">
                  <c:v>2032138.3573909628</c:v>
                </c:pt>
                <c:pt idx="90">
                  <c:v>2018643.7961977331</c:v>
                </c:pt>
                <c:pt idx="91">
                  <c:v>1982730.3396762805</c:v>
                </c:pt>
                <c:pt idx="92">
                  <c:v>1924313.6037865824</c:v>
                </c:pt>
                <c:pt idx="93">
                  <c:v>1844249.7469156454</c:v>
                </c:pt>
                <c:pt idx="94">
                  <c:v>1744449.1004546953</c:v>
                </c:pt>
                <c:pt idx="95">
                  <c:v>1627773.879216854</c:v>
                </c:pt>
                <c:pt idx="96">
                  <c:v>1497947.565253994</c:v>
                </c:pt>
                <c:pt idx="97">
                  <c:v>1359207.489046962</c:v>
                </c:pt>
                <c:pt idx="98">
                  <c:v>1216085.8568409446</c:v>
                </c:pt>
                <c:pt idx="99">
                  <c:v>1073050.9430462448</c:v>
                </c:pt>
                <c:pt idx="100">
                  <c:v>934181.14633319527</c:v>
                </c:pt>
                <c:pt idx="101">
                  <c:v>802907.55611372611</c:v>
                </c:pt>
                <c:pt idx="102">
                  <c:v>681842.03430135129</c:v>
                </c:pt>
              </c:numCache>
            </c:numRef>
          </c:yVal>
          <c:smooth val="1"/>
          <c:extLst>
            <c:ext xmlns:c16="http://schemas.microsoft.com/office/drawing/2014/chart" uri="{C3380CC4-5D6E-409C-BE32-E72D297353CC}">
              <c16:uniqueId val="{00000001-9952-4FE4-8BDE-249A6CC171A7}"/>
            </c:ext>
          </c:extLst>
        </c:ser>
        <c:ser>
          <c:idx val="3"/>
          <c:order val="3"/>
          <c:tx>
            <c:strRef>
              <c:f>versie26mrt!$G$4</c:f>
              <c:strCache>
                <c:ptCount val="1"/>
                <c:pt idx="0">
                  <c:v>g: nieuwe gevallen</c:v>
                </c:pt>
              </c:strCache>
            </c:strRef>
          </c:tx>
          <c:spPr>
            <a:ln w="19050" cap="rnd">
              <a:solidFill>
                <a:srgbClr val="FA9D06"/>
              </a:solidFill>
              <a:round/>
            </a:ln>
            <a:effectLst/>
          </c:spPr>
          <c:marker>
            <c:symbol val="circle"/>
            <c:size val="5"/>
            <c:spPr>
              <a:solidFill>
                <a:schemeClr val="accent4"/>
              </a:solidFill>
              <a:ln w="9525">
                <a:solidFill>
                  <a:schemeClr val="accent4"/>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versie26mrt!$G$5:$G$107</c:f>
              <c:numCache>
                <c:formatCode>0</c:formatCode>
                <c:ptCount val="103"/>
                <c:pt idx="0">
                  <c:v>1</c:v>
                </c:pt>
                <c:pt idx="1">
                  <c:v>1</c:v>
                </c:pt>
                <c:pt idx="2">
                  <c:v>5</c:v>
                </c:pt>
                <c:pt idx="3">
                  <c:v>3</c:v>
                </c:pt>
                <c:pt idx="4">
                  <c:v>8</c:v>
                </c:pt>
                <c:pt idx="5">
                  <c:v>6</c:v>
                </c:pt>
                <c:pt idx="6">
                  <c:v>14</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821.40066874717013</c:v>
                </c:pt>
                <c:pt idx="30">
                  <c:v>1112.0913883718749</c:v>
                </c:pt>
                <c:pt idx="31">
                  <c:v>1264.2786606170939</c:v>
                </c:pt>
                <c:pt idx="32">
                  <c:v>1437.1734173829773</c:v>
                </c:pt>
                <c:pt idx="33">
                  <c:v>1685.1564551977608</c:v>
                </c:pt>
                <c:pt idx="34">
                  <c:v>1925.730213763467</c:v>
                </c:pt>
                <c:pt idx="35">
                  <c:v>2015.6181070162547</c:v>
                </c:pt>
                <c:pt idx="36">
                  <c:v>2159.8779815710695</c:v>
                </c:pt>
                <c:pt idx="37">
                  <c:v>2618.6737692764218</c:v>
                </c:pt>
                <c:pt idx="38">
                  <c:v>2875.1254804143464</c:v>
                </c:pt>
                <c:pt idx="39">
                  <c:v>3283.0966493863234</c:v>
                </c:pt>
                <c:pt idx="40">
                  <c:v>3354.8093524157593</c:v>
                </c:pt>
                <c:pt idx="41">
                  <c:v>3946.9845722901227</c:v>
                </c:pt>
                <c:pt idx="42">
                  <c:v>4435.8712756041496</c:v>
                </c:pt>
                <c:pt idx="43">
                  <c:v>4984.9234205543762</c:v>
                </c:pt>
                <c:pt idx="44">
                  <c:v>5653.000501151495</c:v>
                </c:pt>
                <c:pt idx="45">
                  <c:v>6362.4253916600283</c:v>
                </c:pt>
                <c:pt idx="46">
                  <c:v>6975.4079305453415</c:v>
                </c:pt>
                <c:pt idx="47">
                  <c:v>7703.5251310853491</c:v>
                </c:pt>
                <c:pt idx="48">
                  <c:v>8813.6697184653749</c:v>
                </c:pt>
                <c:pt idx="49">
                  <c:v>9795.3448978749657</c:v>
                </c:pt>
                <c:pt idx="50">
                  <c:v>11011.126566730425</c:v>
                </c:pt>
                <c:pt idx="51">
                  <c:v>11981.500327158763</c:v>
                </c:pt>
                <c:pt idx="52">
                  <c:v>13574.557587869436</c:v>
                </c:pt>
                <c:pt idx="53">
                  <c:v>15174.726896255044</c:v>
                </c:pt>
                <c:pt idx="54">
                  <c:v>16957.202599451877</c:v>
                </c:pt>
                <c:pt idx="55">
                  <c:v>18992.672793190723</c:v>
                </c:pt>
                <c:pt idx="56">
                  <c:v>21215.574545394076</c:v>
                </c:pt>
                <c:pt idx="57">
                  <c:v>23501.419464007311</c:v>
                </c:pt>
                <c:pt idx="58">
                  <c:v>26077.256796015485</c:v>
                </c:pt>
                <c:pt idx="59">
                  <c:v>29224.481702873425</c:v>
                </c:pt>
                <c:pt idx="60">
                  <c:v>32443.888145888632</c:v>
                </c:pt>
                <c:pt idx="61">
                  <c:v>36114.766331027786</c:v>
                </c:pt>
                <c:pt idx="62">
                  <c:v>39769.723709855403</c:v>
                </c:pt>
                <c:pt idx="63">
                  <c:v>44295.707436797849</c:v>
                </c:pt>
                <c:pt idx="64">
                  <c:v>49080.72721078631</c:v>
                </c:pt>
                <c:pt idx="65">
                  <c:v>54310.144829635799</c:v>
                </c:pt>
                <c:pt idx="66">
                  <c:v>60058.571011302294</c:v>
                </c:pt>
                <c:pt idx="67">
                  <c:v>66257.595880208188</c:v>
                </c:pt>
                <c:pt idx="68">
                  <c:v>72774.701166334096</c:v>
                </c:pt>
                <c:pt idx="69">
                  <c:v>79825.22569765395</c:v>
                </c:pt>
                <c:pt idx="70">
                  <c:v>87663.09113966953</c:v>
                </c:pt>
                <c:pt idx="71">
                  <c:v>95737.189970713924</c:v>
                </c:pt>
                <c:pt idx="72">
                  <c:v>104376.43350003927</c:v>
                </c:pt>
                <c:pt idx="73">
                  <c:v>113030.63941682572</c:v>
                </c:pt>
                <c:pt idx="74">
                  <c:v>122505.55137525615</c:v>
                </c:pt>
                <c:pt idx="75">
                  <c:v>132040.37833313667</c:v>
                </c:pt>
                <c:pt idx="76">
                  <c:v>141672.72113352036</c:v>
                </c:pt>
                <c:pt idx="77">
                  <c:v>151291.73055447661</c:v>
                </c:pt>
                <c:pt idx="78">
                  <c:v>160608.47762568039</c:v>
                </c:pt>
                <c:pt idx="79">
                  <c:v>169245.79804270063</c:v>
                </c:pt>
                <c:pt idx="80">
                  <c:v>177162.62421239726</c:v>
                </c:pt>
                <c:pt idx="81">
                  <c:v>184323.64679952851</c:v>
                </c:pt>
                <c:pt idx="82">
                  <c:v>189854.28397694835</c:v>
                </c:pt>
                <c:pt idx="83">
                  <c:v>193818.36269319151</c:v>
                </c:pt>
                <c:pt idx="84">
                  <c:v>195397.7671372965</c:v>
                </c:pt>
                <c:pt idx="85">
                  <c:v>195244.1556374412</c:v>
                </c:pt>
                <c:pt idx="86">
                  <c:v>192429.96764565539</c:v>
                </c:pt>
                <c:pt idx="87">
                  <c:v>187018.77983470447</c:v>
                </c:pt>
                <c:pt idx="88">
                  <c:v>179057.89502659999</c:v>
                </c:pt>
                <c:pt idx="89">
                  <c:v>168585.07638449874</c:v>
                </c:pt>
                <c:pt idx="90">
                  <c:v>155751.236849471</c:v>
                </c:pt>
                <c:pt idx="91">
                  <c:v>141249.16769094486</c:v>
                </c:pt>
                <c:pt idx="92">
                  <c:v>125906.91090983059</c:v>
                </c:pt>
                <c:pt idx="93">
                  <c:v>109790.42710601166</c:v>
                </c:pt>
                <c:pt idx="94">
                  <c:v>94017.716232241131</c:v>
                </c:pt>
                <c:pt idx="95">
                  <c:v>78722.545899455436</c:v>
                </c:pt>
                <c:pt idx="96">
                  <c:v>65417.84167458117</c:v>
                </c:pt>
                <c:pt idx="97">
                  <c:v>53689.891438622959</c:v>
                </c:pt>
                <c:pt idx="98">
                  <c:v>43897.147628687322</c:v>
                </c:pt>
                <c:pt idx="99">
                  <c:v>36022.981231899932</c:v>
                </c:pt>
                <c:pt idx="100">
                  <c:v>29715.279671449214</c:v>
                </c:pt>
                <c:pt idx="101">
                  <c:v>24477.646630002186</c:v>
                </c:pt>
                <c:pt idx="102">
                  <c:v>20183.645878569223</c:v>
                </c:pt>
              </c:numCache>
            </c:numRef>
          </c:yVal>
          <c:smooth val="1"/>
          <c:extLst>
            <c:ext xmlns:c16="http://schemas.microsoft.com/office/drawing/2014/chart" uri="{C3380CC4-5D6E-409C-BE32-E72D297353CC}">
              <c16:uniqueId val="{00000002-9952-4FE4-8BDE-249A6CC171A7}"/>
            </c:ext>
          </c:extLst>
        </c:ser>
        <c:ser>
          <c:idx val="4"/>
          <c:order val="4"/>
          <c:tx>
            <c:strRef>
              <c:f>versie26mrt!$H$4</c:f>
              <c:strCache>
                <c:ptCount val="1"/>
                <c:pt idx="0">
                  <c:v>totaal overleden </c:v>
                </c:pt>
              </c:strCache>
            </c:strRef>
          </c:tx>
          <c:spPr>
            <a:ln w="19050" cap="rnd">
              <a:solidFill>
                <a:schemeClr val="bg1">
                  <a:lumMod val="50000"/>
                </a:schemeClr>
              </a:solidFill>
              <a:round/>
            </a:ln>
            <a:effectLst/>
          </c:spPr>
          <c:marker>
            <c:symbol val="circle"/>
            <c:size val="5"/>
            <c:spPr>
              <a:solidFill>
                <a:schemeClr val="bg1">
                  <a:lumMod val="50000"/>
                </a:schemeClr>
              </a:solidFill>
              <a:ln w="9525">
                <a:solidFill>
                  <a:schemeClr val="accent5"/>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versie26mrt!$H$5:$H$107</c:f>
              <c:numCache>
                <c:formatCode>0</c:formatCode>
                <c:ptCount val="103"/>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471.89079087390172</c:v>
                </c:pt>
                <c:pt idx="30">
                  <c:v>528.46731004333708</c:v>
                </c:pt>
                <c:pt idx="31">
                  <c:v>591.81547026618409</c:v>
                </c:pt>
                <c:pt idx="32">
                  <c:v>662.74203352874565</c:v>
                </c:pt>
                <c:pt idx="33">
                  <c:v>742.14710948485265</c:v>
                </c:pt>
                <c:pt idx="34">
                  <c:v>831.03625594208313</c:v>
                </c:pt>
                <c:pt idx="35">
                  <c:v>930.53952977614233</c:v>
                </c:pt>
                <c:pt idx="36">
                  <c:v>1041.9228168134075</c:v>
                </c:pt>
                <c:pt idx="37">
                  <c:v>1166.5880319670634</c:v>
                </c:pt>
                <c:pt idx="38">
                  <c:v>1306.1047699860019</c:v>
                </c:pt>
                <c:pt idx="39">
                  <c:v>1462.2233328842294</c:v>
                </c:pt>
                <c:pt idx="40">
                  <c:v>1636.9180833540242</c:v>
                </c:pt>
                <c:pt idx="41">
                  <c:v>1832.3731239380729</c:v>
                </c:pt>
                <c:pt idx="42">
                  <c:v>2051.0190388765632</c:v>
                </c:pt>
                <c:pt idx="43">
                  <c:v>2295.567215950467</c:v>
                </c:pt>
                <c:pt idx="44">
                  <c:v>2569.029510902516</c:v>
                </c:pt>
                <c:pt idx="45">
                  <c:v>2874.7542192398446</c:v>
                </c:pt>
                <c:pt idx="46">
                  <c:v>3216.4845785016764</c:v>
                </c:pt>
                <c:pt idx="47">
                  <c:v>3598.3885942689785</c:v>
                </c:pt>
                <c:pt idx="48">
                  <c:v>4025.0481127666603</c:v>
                </c:pt>
                <c:pt idx="49">
                  <c:v>4501.5538099996766</c:v>
                </c:pt>
                <c:pt idx="50">
                  <c:v>5033.5321384915651</c:v>
                </c:pt>
                <c:pt idx="51">
                  <c:v>5627.2722774180202</c:v>
                </c:pt>
                <c:pt idx="52">
                  <c:v>6289.6486711330826</c:v>
                </c:pt>
                <c:pt idx="53">
                  <c:v>7028.2129976228662</c:v>
                </c:pt>
                <c:pt idx="54">
                  <c:v>7851.2692439775319</c:v>
                </c:pt>
                <c:pt idx="55">
                  <c:v>8767.8879652941832</c:v>
                </c:pt>
                <c:pt idx="56">
                  <c:v>9787.9639529578235</c:v>
                </c:pt>
                <c:pt idx="57">
                  <c:v>10922.334943967755</c:v>
                </c:pt>
                <c:pt idx="58">
                  <c:v>12182.782601584213</c:v>
                </c:pt>
                <c:pt idx="59">
                  <c:v>13581.872608372971</c:v>
                </c:pt>
                <c:pt idx="60">
                  <c:v>15133.127713021257</c:v>
                </c:pt>
                <c:pt idx="61">
                  <c:v>16850.935281300175</c:v>
                </c:pt>
                <c:pt idx="62">
                  <c:v>18750.750054844728</c:v>
                </c:pt>
                <c:pt idx="63">
                  <c:v>20848.560565584041</c:v>
                </c:pt>
                <c:pt idx="64">
                  <c:v>23160.871794445215</c:v>
                </c:pt>
                <c:pt idx="65">
                  <c:v>25704.563686091271</c:v>
                </c:pt>
                <c:pt idx="66">
                  <c:v>28496.470083851626</c:v>
                </c:pt>
                <c:pt idx="67">
                  <c:v>31553.016585024703</c:v>
                </c:pt>
                <c:pt idx="68">
                  <c:v>34889.955858517918</c:v>
                </c:pt>
                <c:pt idx="69">
                  <c:v>38521.60439941052</c:v>
                </c:pt>
                <c:pt idx="70">
                  <c:v>42459.458542982553</c:v>
                </c:pt>
                <c:pt idx="71">
                  <c:v>46711.772518123304</c:v>
                </c:pt>
                <c:pt idx="72">
                  <c:v>51282.170923683494</c:v>
                </c:pt>
                <c:pt idx="73">
                  <c:v>56169.069910130456</c:v>
                </c:pt>
                <c:pt idx="74">
                  <c:v>61362.751525502448</c:v>
                </c:pt>
                <c:pt idx="75">
                  <c:v>66844.057261244408</c:v>
                </c:pt>
                <c:pt idx="76">
                  <c:v>72582.759517335973</c:v>
                </c:pt>
                <c:pt idx="77">
                  <c:v>78535.273784563848</c:v>
                </c:pt>
                <c:pt idx="78">
                  <c:v>84642.901907814332</c:v>
                </c:pt>
                <c:pt idx="79">
                  <c:v>90830.835030361704</c:v>
                </c:pt>
                <c:pt idx="80">
                  <c:v>97006.482310775391</c:v>
                </c:pt>
                <c:pt idx="81">
                  <c:v>103057.31628674531</c:v>
                </c:pt>
                <c:pt idx="82">
                  <c:v>108852.74256907044</c:v>
                </c:pt>
                <c:pt idx="83">
                  <c:v>114245.14299070407</c:v>
                </c:pt>
                <c:pt idx="84">
                  <c:v>119074.79948158408</c:v>
                </c:pt>
                <c:pt idx="85">
                  <c:v>123171.61609925047</c:v>
                </c:pt>
                <c:pt idx="86">
                  <c:v>126363.29795367763</c:v>
                </c:pt>
                <c:pt idx="87">
                  <c:v>128484.9888233567</c:v>
                </c:pt>
                <c:pt idx="88">
                  <c:v>129389.28830849749</c:v>
                </c:pt>
                <c:pt idx="89">
                  <c:v>129389.28830849749</c:v>
                </c:pt>
                <c:pt idx="90">
                  <c:v>129389.28830849749</c:v>
                </c:pt>
                <c:pt idx="91">
                  <c:v>129389.28830849749</c:v>
                </c:pt>
                <c:pt idx="92">
                  <c:v>129389.28830849749</c:v>
                </c:pt>
                <c:pt idx="93">
                  <c:v>129389.28830849749</c:v>
                </c:pt>
                <c:pt idx="94">
                  <c:v>129389.28830849749</c:v>
                </c:pt>
                <c:pt idx="95">
                  <c:v>129389.28830849749</c:v>
                </c:pt>
                <c:pt idx="96">
                  <c:v>129389.28830849749</c:v>
                </c:pt>
                <c:pt idx="97">
                  <c:v>129389.28830849749</c:v>
                </c:pt>
                <c:pt idx="98">
                  <c:v>129389.28830849749</c:v>
                </c:pt>
                <c:pt idx="99">
                  <c:v>129389.28830849749</c:v>
                </c:pt>
                <c:pt idx="100">
                  <c:v>129389.28830849749</c:v>
                </c:pt>
                <c:pt idx="101">
                  <c:v>129389.28830849749</c:v>
                </c:pt>
                <c:pt idx="102">
                  <c:v>129389.28830849749</c:v>
                </c:pt>
              </c:numCache>
            </c:numRef>
          </c:yVal>
          <c:smooth val="1"/>
          <c:extLst>
            <c:ext xmlns:c16="http://schemas.microsoft.com/office/drawing/2014/chart" uri="{C3380CC4-5D6E-409C-BE32-E72D297353CC}">
              <c16:uniqueId val="{00000003-9952-4FE4-8BDE-249A6CC171A7}"/>
            </c:ext>
          </c:extLst>
        </c:ser>
        <c:ser>
          <c:idx val="5"/>
          <c:order val="5"/>
          <c:tx>
            <c:strRef>
              <c:f>versie26mrt!$I$4</c:f>
              <c:strCache>
                <c:ptCount val="1"/>
                <c:pt idx="0">
                  <c:v>nieuw overleden</c:v>
                </c:pt>
              </c:strCache>
            </c:strRef>
          </c:tx>
          <c:spPr>
            <a:ln w="19050" cap="rnd">
              <a:solidFill>
                <a:schemeClr val="bg1">
                  <a:lumMod val="75000"/>
                </a:schemeClr>
              </a:solidFill>
              <a:round/>
            </a:ln>
            <a:effectLst/>
          </c:spPr>
          <c:marker>
            <c:symbol val="circle"/>
            <c:size val="5"/>
            <c:spPr>
              <a:solidFill>
                <a:schemeClr val="bg1">
                  <a:lumMod val="75000"/>
                </a:schemeClr>
              </a:solidFill>
              <a:ln w="9525">
                <a:solidFill>
                  <a:schemeClr val="bg1">
                    <a:lumMod val="75000"/>
                  </a:schemeClr>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versie26mrt!$I$5:$I$107</c:f>
              <c:numCache>
                <c:formatCode>0</c:formatCode>
                <c:ptCount val="103"/>
                <c:pt idx="0">
                  <c:v>0</c:v>
                </c:pt>
                <c:pt idx="1">
                  <c:v>0</c:v>
                </c:pt>
                <c:pt idx="2">
                  <c:v>0</c:v>
                </c:pt>
                <c:pt idx="3">
                  <c:v>0</c:v>
                </c:pt>
                <c:pt idx="4">
                  <c:v>0</c:v>
                </c:pt>
                <c:pt idx="5">
                  <c:v>0</c:v>
                </c:pt>
                <c:pt idx="6">
                  <c:v>0</c:v>
                </c:pt>
                <c:pt idx="7">
                  <c:v>0</c:v>
                </c:pt>
                <c:pt idx="8">
                  <c:v>1</c:v>
                </c:pt>
                <c:pt idx="9">
                  <c:v>0</c:v>
                </c:pt>
                <c:pt idx="10">
                  <c:v>2</c:v>
                </c:pt>
                <c:pt idx="11">
                  <c:v>0</c:v>
                </c:pt>
                <c:pt idx="12">
                  <c:v>1</c:v>
                </c:pt>
                <c:pt idx="13">
                  <c:v>1</c:v>
                </c:pt>
                <c:pt idx="14">
                  <c:v>0</c:v>
                </c:pt>
                <c:pt idx="15">
                  <c:v>5</c:v>
                </c:pt>
                <c:pt idx="16">
                  <c:v>2</c:v>
                </c:pt>
                <c:pt idx="17">
                  <c:v>8</c:v>
                </c:pt>
                <c:pt idx="18">
                  <c:v>4</c:v>
                </c:pt>
                <c:pt idx="19">
                  <c:v>19</c:v>
                </c:pt>
                <c:pt idx="20">
                  <c:v>15</c:v>
                </c:pt>
                <c:pt idx="21">
                  <c:v>18</c:v>
                </c:pt>
                <c:pt idx="22">
                  <c:v>30</c:v>
                </c:pt>
                <c:pt idx="23">
                  <c:v>30</c:v>
                </c:pt>
                <c:pt idx="24">
                  <c:v>43</c:v>
                </c:pt>
                <c:pt idx="25">
                  <c:v>34</c:v>
                </c:pt>
                <c:pt idx="26">
                  <c:v>63</c:v>
                </c:pt>
                <c:pt idx="27">
                  <c:v>80</c:v>
                </c:pt>
                <c:pt idx="28">
                  <c:v>78</c:v>
                </c:pt>
                <c:pt idx="29">
                  <c:v>37.890790873901722</c:v>
                </c:pt>
                <c:pt idx="30">
                  <c:v>56.576519169435358</c:v>
                </c:pt>
                <c:pt idx="31">
                  <c:v>63.348160222847014</c:v>
                </c:pt>
                <c:pt idx="32">
                  <c:v>70.926563262561558</c:v>
                </c:pt>
                <c:pt idx="33">
                  <c:v>79.405075956106998</c:v>
                </c:pt>
                <c:pt idx="34">
                  <c:v>88.889146457230481</c:v>
                </c:pt>
                <c:pt idx="35">
                  <c:v>99.5032738340592</c:v>
                </c:pt>
                <c:pt idx="36">
                  <c:v>111.38328703726518</c:v>
                </c:pt>
                <c:pt idx="37">
                  <c:v>124.66521515365594</c:v>
                </c:pt>
                <c:pt idx="38">
                  <c:v>139.51673801893844</c:v>
                </c:pt>
                <c:pt idx="39">
                  <c:v>156.11856289822754</c:v>
                </c:pt>
                <c:pt idx="40">
                  <c:v>174.69475046979483</c:v>
                </c:pt>
                <c:pt idx="41">
                  <c:v>195.45504058404867</c:v>
                </c:pt>
                <c:pt idx="42">
                  <c:v>218.64591493849025</c:v>
                </c:pt>
                <c:pt idx="43">
                  <c:v>244.54817707390384</c:v>
                </c:pt>
                <c:pt idx="44">
                  <c:v>273.46229495204898</c:v>
                </c:pt>
                <c:pt idx="45">
                  <c:v>305.72470833732859</c:v>
                </c:pt>
                <c:pt idx="46">
                  <c:v>341.73035926183184</c:v>
                </c:pt>
                <c:pt idx="47">
                  <c:v>381.9040157673021</c:v>
                </c:pt>
                <c:pt idx="48">
                  <c:v>426.6595184976818</c:v>
                </c:pt>
                <c:pt idx="49">
                  <c:v>476.50569723301624</c:v>
                </c:pt>
                <c:pt idx="50">
                  <c:v>531.97832849188853</c:v>
                </c:pt>
                <c:pt idx="51">
                  <c:v>593.74013892645507</c:v>
                </c:pt>
                <c:pt idx="52">
                  <c:v>662.37639371506248</c:v>
                </c:pt>
                <c:pt idx="53">
                  <c:v>738.56432648978353</c:v>
                </c:pt>
                <c:pt idx="54">
                  <c:v>823.05624635466575</c:v>
                </c:pt>
                <c:pt idx="55">
                  <c:v>916.61872131665132</c:v>
                </c:pt>
                <c:pt idx="56">
                  <c:v>1020.0759876636403</c:v>
                </c:pt>
                <c:pt idx="57">
                  <c:v>1134.3709910099315</c:v>
                </c:pt>
                <c:pt idx="58">
                  <c:v>1260.4476576164579</c:v>
                </c:pt>
                <c:pt idx="59">
                  <c:v>1399.0900067887578</c:v>
                </c:pt>
                <c:pt idx="60">
                  <c:v>1551.2551046482859</c:v>
                </c:pt>
                <c:pt idx="61">
                  <c:v>1717.8075682789186</c:v>
                </c:pt>
                <c:pt idx="62">
                  <c:v>1899.8147735445527</c:v>
                </c:pt>
                <c:pt idx="63">
                  <c:v>2097.810510739313</c:v>
                </c:pt>
                <c:pt idx="64">
                  <c:v>2312.3112288611737</c:v>
                </c:pt>
                <c:pt idx="65">
                  <c:v>2543.6918916460563</c:v>
                </c:pt>
                <c:pt idx="66">
                  <c:v>2791.9063977603546</c:v>
                </c:pt>
                <c:pt idx="67">
                  <c:v>3056.5465011730776</c:v>
                </c:pt>
                <c:pt idx="68">
                  <c:v>3336.9392734932153</c:v>
                </c:pt>
                <c:pt idx="69">
                  <c:v>3631.6485408926019</c:v>
                </c:pt>
                <c:pt idx="70">
                  <c:v>3937.8541435720326</c:v>
                </c:pt>
                <c:pt idx="71">
                  <c:v>4252.3139751407507</c:v>
                </c:pt>
                <c:pt idx="72">
                  <c:v>4570.3984055601904</c:v>
                </c:pt>
                <c:pt idx="73">
                  <c:v>4886.8989864469622</c:v>
                </c:pt>
                <c:pt idx="74">
                  <c:v>5193.6816153719919</c:v>
                </c:pt>
                <c:pt idx="75">
                  <c:v>5481.3057357419602</c:v>
                </c:pt>
                <c:pt idx="76">
                  <c:v>5738.7022560915648</c:v>
                </c:pt>
                <c:pt idx="77">
                  <c:v>5952.5142672278744</c:v>
                </c:pt>
                <c:pt idx="78">
                  <c:v>6107.6281232504844</c:v>
                </c:pt>
                <c:pt idx="79">
                  <c:v>6187.9331225473725</c:v>
                </c:pt>
                <c:pt idx="80">
                  <c:v>6175.6472804136865</c:v>
                </c:pt>
                <c:pt idx="81">
                  <c:v>6050.8339759699156</c:v>
                </c:pt>
                <c:pt idx="82">
                  <c:v>5795.4262823251338</c:v>
                </c:pt>
                <c:pt idx="83">
                  <c:v>5392.4004216336325</c:v>
                </c:pt>
                <c:pt idx="84">
                  <c:v>4829.6564908800065</c:v>
                </c:pt>
                <c:pt idx="85">
                  <c:v>4096.8166176663944</c:v>
                </c:pt>
                <c:pt idx="86">
                  <c:v>3191.6818544271518</c:v>
                </c:pt>
                <c:pt idx="87">
                  <c:v>2121.6908696790779</c:v>
                </c:pt>
                <c:pt idx="88">
                  <c:v>904.29948514078569</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numCache>
            </c:numRef>
          </c:yVal>
          <c:smooth val="1"/>
          <c:extLst>
            <c:ext xmlns:c16="http://schemas.microsoft.com/office/drawing/2014/chart" uri="{C3380CC4-5D6E-409C-BE32-E72D297353CC}">
              <c16:uniqueId val="{00000004-9952-4FE4-8BDE-249A6CC171A7}"/>
            </c:ext>
          </c:extLst>
        </c:ser>
        <c:ser>
          <c:idx val="7"/>
          <c:order val="7"/>
          <c:tx>
            <c:strRef>
              <c:f>versie26mrt!$K$4</c:f>
              <c:strCache>
                <c:ptCount val="1"/>
                <c:pt idx="0">
                  <c:v>ziekenhuisgevallen</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versie26mrt!$K$5:$K$107</c:f>
              <c:numCache>
                <c:formatCode>0</c:formatCode>
                <c:ptCount val="103"/>
                <c:pt idx="14">
                  <c:v>170.29238329238328</c:v>
                </c:pt>
                <c:pt idx="15">
                  <c:v>221.60565110565111</c:v>
                </c:pt>
                <c:pt idx="16">
                  <c:v>263.61486486486484</c:v>
                </c:pt>
                <c:pt idx="17">
                  <c:v>309.28931203931205</c:v>
                </c:pt>
                <c:pt idx="18">
                  <c:v>375.26351351351349</c:v>
                </c:pt>
                <c:pt idx="19">
                  <c:v>444.62100737100735</c:v>
                </c:pt>
                <c:pt idx="20">
                  <c:v>525.25614250614251</c:v>
                </c:pt>
                <c:pt idx="21">
                  <c:v>618.86056511056506</c:v>
                </c:pt>
                <c:pt idx="22">
                  <c:v>753.62837837837833</c:v>
                </c:pt>
                <c:pt idx="23">
                  <c:v>916.02641277641271</c:v>
                </c:pt>
                <c:pt idx="24">
                  <c:v>1043.4637592137592</c:v>
                </c:pt>
                <c:pt idx="25">
                  <c:v>1165.8261670761669</c:v>
                </c:pt>
                <c:pt idx="26">
                  <c:v>1340.9115479115478</c:v>
                </c:pt>
                <c:pt idx="27">
                  <c:v>1537.4244471744471</c:v>
                </c:pt>
                <c:pt idx="28">
                  <c:v>2151</c:v>
                </c:pt>
                <c:pt idx="29">
                  <c:v>1928.3076824047607</c:v>
                </c:pt>
                <c:pt idx="30">
                  <c:v>2159.5250947282811</c:v>
                </c:pt>
                <c:pt idx="31">
                  <c:v>2418.425527912093</c:v>
                </c:pt>
                <c:pt idx="32">
                  <c:v>2708.3098022233871</c:v>
                </c:pt>
                <c:pt idx="33">
                  <c:v>3032.868041127424</c:v>
                </c:pt>
                <c:pt idx="34">
                  <c:v>3396.2139674894825</c:v>
                </c:pt>
                <c:pt idx="35">
                  <c:v>3802.9472052784636</c:v>
                </c:pt>
                <c:pt idx="36">
                  <c:v>4258.2475698614617</c:v>
                </c:pt>
                <c:pt idx="37">
                  <c:v>4767.9049777839909</c:v>
                </c:pt>
                <c:pt idx="38">
                  <c:v>5338.307063478208</c:v>
                </c:pt>
                <c:pt idx="39">
                  <c:v>5976.6488092204199</c:v>
                </c:pt>
                <c:pt idx="40">
                  <c:v>6690.9206678223136</c:v>
                </c:pt>
                <c:pt idx="41">
                  <c:v>7490.1933775388206</c:v>
                </c:pt>
                <c:pt idx="42">
                  <c:v>8384.3954723048282</c:v>
                </c:pt>
                <c:pt idx="43">
                  <c:v>9384.6517692677735</c:v>
                </c:pt>
                <c:pt idx="44">
                  <c:v>10503.349814165047</c:v>
                </c:pt>
                <c:pt idx="45">
                  <c:v>11754.236231029003</c:v>
                </c:pt>
                <c:pt idx="46">
                  <c:v>13152.604492085422</c:v>
                </c:pt>
                <c:pt idx="47">
                  <c:v>14715.586090136441</c:v>
                </c:pt>
                <c:pt idx="48">
                  <c:v>16462.209640921286</c:v>
                </c:pt>
                <c:pt idx="49">
                  <c:v>18413.3034447385</c:v>
                </c:pt>
                <c:pt idx="50">
                  <c:v>20592.152174505663</c:v>
                </c:pt>
                <c:pt idx="51">
                  <c:v>23024.370330161091</c:v>
                </c:pt>
                <c:pt idx="52">
                  <c:v>25738.778201261157</c:v>
                </c:pt>
                <c:pt idx="53">
                  <c:v>28766.502236813216</c:v>
                </c:pt>
                <c:pt idx="54">
                  <c:v>32141.978983197707</c:v>
                </c:pt>
                <c:pt idx="55">
                  <c:v>35902.979954970448</c:v>
                </c:pt>
                <c:pt idx="56">
                  <c:v>40090.692154948287</c:v>
                </c:pt>
                <c:pt idx="57">
                  <c:v>44750.052900561946</c:v>
                </c:pt>
                <c:pt idx="58">
                  <c:v>49930.361766779963</c:v>
                </c:pt>
                <c:pt idx="59">
                  <c:v>55685.007160418354</c:v>
                </c:pt>
                <c:pt idx="60">
                  <c:v>62070.560815724413</c:v>
                </c:pt>
                <c:pt idx="61">
                  <c:v>69148.306916346337</c:v>
                </c:pt>
                <c:pt idx="62">
                  <c:v>76982.947292671728</c:v>
                </c:pt>
                <c:pt idx="63">
                  <c:v>85644.49998349369</c:v>
                </c:pt>
                <c:pt idx="64">
                  <c:v>95203.992701165596</c:v>
                </c:pt>
                <c:pt idx="65">
                  <c:v>105735.31977957739</c:v>
                </c:pt>
                <c:pt idx="66">
                  <c:v>117313.48150077717</c:v>
                </c:pt>
                <c:pt idx="67">
                  <c:v>130012.67547662463</c:v>
                </c:pt>
                <c:pt idx="68">
                  <c:v>143904.83536689982</c:v>
                </c:pt>
                <c:pt idx="69">
                  <c:v>159058.59318376225</c:v>
                </c:pt>
                <c:pt idx="70">
                  <c:v>175534.83503357149</c:v>
                </c:pt>
                <c:pt idx="71">
                  <c:v>193379.8138650179</c:v>
                </c:pt>
                <c:pt idx="72">
                  <c:v>212625.57874866429</c:v>
                </c:pt>
                <c:pt idx="73">
                  <c:v>233280.83692403248</c:v>
                </c:pt>
                <c:pt idx="74">
                  <c:v>255331.40103198841</c:v>
                </c:pt>
                <c:pt idx="75">
                  <c:v>278721.1306788919</c:v>
                </c:pt>
                <c:pt idx="76">
                  <c:v>303352.22559503623</c:v>
                </c:pt>
                <c:pt idx="77">
                  <c:v>329074.59674387961</c:v>
                </c:pt>
                <c:pt idx="78">
                  <c:v>355675.9817077443</c:v>
                </c:pt>
                <c:pt idx="79">
                  <c:v>382875.14231355034</c:v>
                </c:pt>
                <c:pt idx="80">
                  <c:v>410318.54889725259</c:v>
                </c:pt>
                <c:pt idx="81">
                  <c:v>437571.12570798676</c:v>
                </c:pt>
                <c:pt idx="82">
                  <c:v>464106.59631539555</c:v>
                </c:pt>
                <c:pt idx="83">
                  <c:v>489323.94613090967</c:v>
                </c:pt>
                <c:pt idx="84">
                  <c:v>512546.61911843799</c:v>
                </c:pt>
                <c:pt idx="85">
                  <c:v>533054.61626606877</c:v>
                </c:pt>
                <c:pt idx="86">
                  <c:v>550080.91939533537</c:v>
                </c:pt>
                <c:pt idx="87">
                  <c:v>562865.83398000582</c:v>
                </c:pt>
                <c:pt idx="88">
                  <c:v>570694.25504432071</c:v>
                </c:pt>
                <c:pt idx="89">
                  <c:v>572943.1855297616</c:v>
                </c:pt>
                <c:pt idx="90">
                  <c:v>569138.51502135105</c:v>
                </c:pt>
                <c:pt idx="91">
                  <c:v>559013.03802912333</c:v>
                </c:pt>
                <c:pt idx="92">
                  <c:v>542542.96322975506</c:v>
                </c:pt>
                <c:pt idx="93">
                  <c:v>519969.67680238403</c:v>
                </c:pt>
                <c:pt idx="94">
                  <c:v>491831.77955080167</c:v>
                </c:pt>
                <c:pt idx="95">
                  <c:v>458936.24727305648</c:v>
                </c:pt>
                <c:pt idx="96">
                  <c:v>422332.88234126731</c:v>
                </c:pt>
                <c:pt idx="97">
                  <c:v>383216.3620838793</c:v>
                </c:pt>
                <c:pt idx="98">
                  <c:v>342864.50140662992</c:v>
                </c:pt>
                <c:pt idx="99">
                  <c:v>302537.09020775574</c:v>
                </c:pt>
                <c:pt idx="100">
                  <c:v>263383.99641703721</c:v>
                </c:pt>
                <c:pt idx="101">
                  <c:v>226372.58492395593</c:v>
                </c:pt>
                <c:pt idx="102">
                  <c:v>192239.24677169547</c:v>
                </c:pt>
              </c:numCache>
            </c:numRef>
          </c:yVal>
          <c:smooth val="1"/>
          <c:extLst>
            <c:ext xmlns:c16="http://schemas.microsoft.com/office/drawing/2014/chart" uri="{C3380CC4-5D6E-409C-BE32-E72D297353CC}">
              <c16:uniqueId val="{00000005-9952-4FE4-8BDE-249A6CC171A7}"/>
            </c:ext>
          </c:extLst>
        </c:ser>
        <c:ser>
          <c:idx val="8"/>
          <c:order val="8"/>
          <c:tx>
            <c:strRef>
              <c:f>versie26mrt!$L$4</c:f>
              <c:strCache>
                <c:ptCount val="1"/>
                <c:pt idx="0">
                  <c:v>IC gevallen</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versie26mrt!$C$5:$C$107</c:f>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f>versie26mrt!$L$5:$L$107</c:f>
              <c:numCache>
                <c:formatCode>0</c:formatCode>
                <c:ptCount val="103"/>
                <c:pt idx="22">
                  <c:v>280</c:v>
                </c:pt>
                <c:pt idx="23">
                  <c:v>330</c:v>
                </c:pt>
                <c:pt idx="24">
                  <c:v>400</c:v>
                </c:pt>
                <c:pt idx="25">
                  <c:v>470</c:v>
                </c:pt>
                <c:pt idx="26">
                  <c:v>540</c:v>
                </c:pt>
                <c:pt idx="27">
                  <c:v>650</c:v>
                </c:pt>
                <c:pt idx="28">
                  <c:v>761</c:v>
                </c:pt>
                <c:pt idx="29">
                  <c:v>674.90768884166619</c:v>
                </c:pt>
                <c:pt idx="30">
                  <c:v>755.83378315489836</c:v>
                </c:pt>
                <c:pt idx="31">
                  <c:v>846.44893476923255</c:v>
                </c:pt>
                <c:pt idx="32">
                  <c:v>947.90843077818545</c:v>
                </c:pt>
                <c:pt idx="33">
                  <c:v>1061.5038143945983</c:v>
                </c:pt>
                <c:pt idx="34">
                  <c:v>1188.6748886213188</c:v>
                </c:pt>
                <c:pt idx="35">
                  <c:v>1331.0315218474623</c:v>
                </c:pt>
                <c:pt idx="36">
                  <c:v>1490.3866494515114</c:v>
                </c:pt>
                <c:pt idx="37">
                  <c:v>1668.7667422243967</c:v>
                </c:pt>
                <c:pt idx="38">
                  <c:v>1868.4074722173727</c:v>
                </c:pt>
                <c:pt idx="39">
                  <c:v>2091.8270832271469</c:v>
                </c:pt>
                <c:pt idx="40">
                  <c:v>2341.8222337378097</c:v>
                </c:pt>
                <c:pt idx="41">
                  <c:v>2621.5676821385869</c:v>
                </c:pt>
                <c:pt idx="42">
                  <c:v>2934.5384153066898</c:v>
                </c:pt>
                <c:pt idx="43">
                  <c:v>3284.6281192437204</c:v>
                </c:pt>
                <c:pt idx="44">
                  <c:v>3676.1724349577662</c:v>
                </c:pt>
                <c:pt idx="45">
                  <c:v>4113.982680860151</c:v>
                </c:pt>
                <c:pt idx="46">
                  <c:v>4603.4115722298975</c:v>
                </c:pt>
                <c:pt idx="47">
                  <c:v>5150.4551315477538</c:v>
                </c:pt>
                <c:pt idx="48">
                  <c:v>5761.7733743224499</c:v>
                </c:pt>
                <c:pt idx="49">
                  <c:v>6444.6562056584744</c:v>
                </c:pt>
                <c:pt idx="50">
                  <c:v>7207.2532610769813</c:v>
                </c:pt>
                <c:pt idx="51">
                  <c:v>8058.529615556381</c:v>
                </c:pt>
                <c:pt idx="52">
                  <c:v>9008.5723704414049</c:v>
                </c:pt>
                <c:pt idx="53">
                  <c:v>10068.275782884624</c:v>
                </c:pt>
                <c:pt idx="54">
                  <c:v>11249.692644119197</c:v>
                </c:pt>
                <c:pt idx="55">
                  <c:v>12566.042984239655</c:v>
                </c:pt>
                <c:pt idx="56">
                  <c:v>14031.7422542319</c:v>
                </c:pt>
                <c:pt idx="57">
                  <c:v>15662.51851519668</c:v>
                </c:pt>
                <c:pt idx="58">
                  <c:v>17475.626618372986</c:v>
                </c:pt>
                <c:pt idx="59">
                  <c:v>19489.752506146422</c:v>
                </c:pt>
                <c:pt idx="60">
                  <c:v>21724.696285503542</c:v>
                </c:pt>
                <c:pt idx="61">
                  <c:v>24201.907420721218</c:v>
                </c:pt>
                <c:pt idx="62">
                  <c:v>26944.031552435103</c:v>
                </c:pt>
                <c:pt idx="63">
                  <c:v>29975.574994222789</c:v>
                </c:pt>
                <c:pt idx="64">
                  <c:v>33321.397445407958</c:v>
                </c:pt>
                <c:pt idx="65">
                  <c:v>37007.361922852084</c:v>
                </c:pt>
                <c:pt idx="66">
                  <c:v>41059.718525272008</c:v>
                </c:pt>
                <c:pt idx="67">
                  <c:v>45504.436416818615</c:v>
                </c:pt>
                <c:pt idx="68">
                  <c:v>50366.692378414933</c:v>
                </c:pt>
                <c:pt idx="69">
                  <c:v>55670.507614316783</c:v>
                </c:pt>
                <c:pt idx="70">
                  <c:v>61437.192261750017</c:v>
                </c:pt>
                <c:pt idx="71">
                  <c:v>67682.934852756269</c:v>
                </c:pt>
                <c:pt idx="72">
                  <c:v>74418.9525620325</c:v>
                </c:pt>
                <c:pt idx="73">
                  <c:v>81648.292923411369</c:v>
                </c:pt>
                <c:pt idx="74">
                  <c:v>89365.990361195945</c:v>
                </c:pt>
                <c:pt idx="75">
                  <c:v>97552.395737612154</c:v>
                </c:pt>
                <c:pt idx="76">
                  <c:v>106173.27895826267</c:v>
                </c:pt>
                <c:pt idx="77">
                  <c:v>115176.10886035785</c:v>
                </c:pt>
                <c:pt idx="78">
                  <c:v>124486.5935977105</c:v>
                </c:pt>
                <c:pt idx="79">
                  <c:v>134006.2998097426</c:v>
                </c:pt>
                <c:pt idx="80">
                  <c:v>143611.49211403841</c:v>
                </c:pt>
                <c:pt idx="81">
                  <c:v>153149.89399779536</c:v>
                </c:pt>
                <c:pt idx="82">
                  <c:v>162437.30871038843</c:v>
                </c:pt>
                <c:pt idx="83">
                  <c:v>171263.38114581836</c:v>
                </c:pt>
                <c:pt idx="84">
                  <c:v>179391.31669145328</c:v>
                </c:pt>
                <c:pt idx="85">
                  <c:v>186569.11569312407</c:v>
                </c:pt>
                <c:pt idx="86">
                  <c:v>192528.32178836738</c:v>
                </c:pt>
                <c:pt idx="87">
                  <c:v>197003.04189300202</c:v>
                </c:pt>
                <c:pt idx="88">
                  <c:v>199742.98926551224</c:v>
                </c:pt>
                <c:pt idx="89">
                  <c:v>200530.11493541655</c:v>
                </c:pt>
                <c:pt idx="90">
                  <c:v>199198.48025747287</c:v>
                </c:pt>
                <c:pt idx="91">
                  <c:v>195654.56331019316</c:v>
                </c:pt>
                <c:pt idx="92">
                  <c:v>189890.03713041425</c:v>
                </c:pt>
                <c:pt idx="93">
                  <c:v>181989.38688083441</c:v>
                </c:pt>
                <c:pt idx="94">
                  <c:v>172141.12284278058</c:v>
                </c:pt>
                <c:pt idx="95">
                  <c:v>160627.68654556977</c:v>
                </c:pt>
                <c:pt idx="96">
                  <c:v>147816.50881944355</c:v>
                </c:pt>
                <c:pt idx="97">
                  <c:v>134125.72672935776</c:v>
                </c:pt>
                <c:pt idx="98">
                  <c:v>120002.57549232047</c:v>
                </c:pt>
                <c:pt idx="99">
                  <c:v>105887.9815727145</c:v>
                </c:pt>
                <c:pt idx="100">
                  <c:v>92184.398745963015</c:v>
                </c:pt>
                <c:pt idx="101">
                  <c:v>79230.404723384578</c:v>
                </c:pt>
                <c:pt idx="102">
                  <c:v>67283.736370093407</c:v>
                </c:pt>
              </c:numCache>
            </c:numRef>
          </c:yVal>
          <c:smooth val="1"/>
          <c:extLst>
            <c:ext xmlns:c16="http://schemas.microsoft.com/office/drawing/2014/chart" uri="{C3380CC4-5D6E-409C-BE32-E72D297353CC}">
              <c16:uniqueId val="{00000006-9952-4FE4-8BDE-249A6CC171A7}"/>
            </c:ext>
          </c:extLst>
        </c:ser>
        <c:dLbls>
          <c:showLegendKey val="0"/>
          <c:showVal val="0"/>
          <c:showCatName val="0"/>
          <c:showSerName val="0"/>
          <c:showPercent val="0"/>
          <c:showBubbleSize val="0"/>
        </c:dLbls>
        <c:axId val="417486168"/>
        <c:axId val="417485184"/>
        <c:extLst>
          <c:ext xmlns:c15="http://schemas.microsoft.com/office/drawing/2012/chart" uri="{02D57815-91ED-43cb-92C2-25804820EDAC}">
            <c15:filteredScatterSeries>
              <c15:ser>
                <c:idx val="1"/>
                <c:order val="1"/>
                <c:tx>
                  <c:strRef>
                    <c:extLst>
                      <c:ext uri="{02D57815-91ED-43cb-92C2-25804820EDAC}">
                        <c15:formulaRef>
                          <c15:sqref>versie26mrt!$E$4</c15:sqref>
                        </c15:formulaRef>
                      </c:ext>
                    </c:extLst>
                    <c:strCache>
                      <c:ptCount val="1"/>
                      <c:pt idx="0">
                        <c:v>H+D: hersteld en overleden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versie26mrt!$C$5:$C$107</c15:sqref>
                        </c15:formulaRef>
                      </c:ext>
                    </c:extLst>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extLst>
                      <c:ext uri="{02D57815-91ED-43cb-92C2-25804820EDAC}">
                        <c15:formulaRef>
                          <c15:sqref>versie26mrt!$E$5:$E$107</c15:sqref>
                        </c15:formulaRef>
                      </c:ext>
                    </c:extLst>
                    <c:numCache>
                      <c:formatCode>0</c:formatCode>
                      <c:ptCount val="103"/>
                      <c:pt idx="14">
                        <c:v>10</c:v>
                      </c:pt>
                      <c:pt idx="15">
                        <c:v>18</c:v>
                      </c:pt>
                      <c:pt idx="16">
                        <c:v>24</c:v>
                      </c:pt>
                      <c:pt idx="17">
                        <c:v>38</c:v>
                      </c:pt>
                      <c:pt idx="18">
                        <c:v>82</c:v>
                      </c:pt>
                      <c:pt idx="19">
                        <c:v>128</c:v>
                      </c:pt>
                      <c:pt idx="20">
                        <c:v>188</c:v>
                      </c:pt>
                      <c:pt idx="21">
                        <c:v>265</c:v>
                      </c:pt>
                      <c:pt idx="22">
                        <c:v>321</c:v>
                      </c:pt>
                      <c:pt idx="23">
                        <c:v>382</c:v>
                      </c:pt>
                      <c:pt idx="24">
                        <c:v>503</c:v>
                      </c:pt>
                      <c:pt idx="25">
                        <c:v>614</c:v>
                      </c:pt>
                      <c:pt idx="26">
                        <c:v>804</c:v>
                      </c:pt>
                      <c:pt idx="27">
                        <c:v>959</c:v>
                      </c:pt>
                      <c:pt idx="28">
                        <c:v>1135</c:v>
                      </c:pt>
                      <c:pt idx="29">
                        <c:v>1413</c:v>
                      </c:pt>
                      <c:pt idx="30">
                        <c:v>1705</c:v>
                      </c:pt>
                      <c:pt idx="31">
                        <c:v>2051</c:v>
                      </c:pt>
                      <c:pt idx="32">
                        <c:v>2460</c:v>
                      </c:pt>
                      <c:pt idx="33">
                        <c:v>2994</c:v>
                      </c:pt>
                      <c:pt idx="34">
                        <c:v>3631</c:v>
                      </c:pt>
                      <c:pt idx="35">
                        <c:v>4204</c:v>
                      </c:pt>
                      <c:pt idx="36">
                        <c:v>4749</c:v>
                      </c:pt>
                      <c:pt idx="37">
                        <c:v>5560</c:v>
                      </c:pt>
                      <c:pt idx="38">
                        <c:v>6412</c:v>
                      </c:pt>
                      <c:pt idx="39">
                        <c:v>7431</c:v>
                      </c:pt>
                      <c:pt idx="40">
                        <c:v>8252.4006687471701</c:v>
                      </c:pt>
                      <c:pt idx="41">
                        <c:v>9364.4920571190451</c:v>
                      </c:pt>
                      <c:pt idx="42">
                        <c:v>10628.770717736139</c:v>
                      </c:pt>
                      <c:pt idx="43">
                        <c:v>12065.944135119116</c:v>
                      </c:pt>
                      <c:pt idx="44">
                        <c:v>13751.100590316877</c:v>
                      </c:pt>
                      <c:pt idx="45">
                        <c:v>15676.830804080344</c:v>
                      </c:pt>
                      <c:pt idx="46">
                        <c:v>17692.448911096599</c:v>
                      </c:pt>
                      <c:pt idx="47">
                        <c:v>19852.326892667668</c:v>
                      </c:pt>
                      <c:pt idx="48">
                        <c:v>22471.00066194409</c:v>
                      </c:pt>
                      <c:pt idx="49">
                        <c:v>25346.126142358436</c:v>
                      </c:pt>
                      <c:pt idx="50">
                        <c:v>28629.22279174476</c:v>
                      </c:pt>
                      <c:pt idx="51">
                        <c:v>31984.032144160519</c:v>
                      </c:pt>
                      <c:pt idx="52">
                        <c:v>35931.016716450642</c:v>
                      </c:pt>
                      <c:pt idx="53">
                        <c:v>40366.887992054792</c:v>
                      </c:pt>
                      <c:pt idx="54">
                        <c:v>45351.811412609168</c:v>
                      </c:pt>
                      <c:pt idx="55">
                        <c:v>51004.811913760663</c:v>
                      </c:pt>
                      <c:pt idx="56">
                        <c:v>57367.237305420691</c:v>
                      </c:pt>
                      <c:pt idx="57">
                        <c:v>64342.645235966032</c:v>
                      </c:pt>
                      <c:pt idx="58">
                        <c:v>72046.170367051382</c:v>
                      </c:pt>
                      <c:pt idx="59">
                        <c:v>80859.840085516757</c:v>
                      </c:pt>
                      <c:pt idx="60">
                        <c:v>90655.184983391722</c:v>
                      </c:pt>
                      <c:pt idx="61">
                        <c:v>101666.31155012215</c:v>
                      </c:pt>
                      <c:pt idx="62">
                        <c:v>113647.81187728091</c:v>
                      </c:pt>
                      <c:pt idx="63">
                        <c:v>127222.36946515035</c:v>
                      </c:pt>
                      <c:pt idx="64">
                        <c:v>142397.09636140539</c:v>
                      </c:pt>
                      <c:pt idx="65">
                        <c:v>159354.29896085727</c:v>
                      </c:pt>
                      <c:pt idx="66">
                        <c:v>178346.97175404799</c:v>
                      </c:pt>
                      <c:pt idx="67">
                        <c:v>199562.54629944207</c:v>
                      </c:pt>
                      <c:pt idx="68">
                        <c:v>223063.96576344938</c:v>
                      </c:pt>
                      <c:pt idx="69">
                        <c:v>249141.22255946486</c:v>
                      </c:pt>
                      <c:pt idx="70">
                        <c:v>278365.70426233829</c:v>
                      </c:pt>
                      <c:pt idx="71">
                        <c:v>310809.59240822692</c:v>
                      </c:pt>
                      <c:pt idx="72">
                        <c:v>346924.35873925471</c:v>
                      </c:pt>
                      <c:pt idx="73">
                        <c:v>386694.08244911011</c:v>
                      </c:pt>
                      <c:pt idx="74">
                        <c:v>430989.78988590796</c:v>
                      </c:pt>
                      <c:pt idx="75">
                        <c:v>480070.51709669427</c:v>
                      </c:pt>
                      <c:pt idx="76">
                        <c:v>534380.66192633007</c:v>
                      </c:pt>
                      <c:pt idx="77">
                        <c:v>594439.23293763236</c:v>
                      </c:pt>
                      <c:pt idx="78">
                        <c:v>660696.82881784055</c:v>
                      </c:pt>
                      <c:pt idx="79">
                        <c:v>733471.52998417465</c:v>
                      </c:pt>
                      <c:pt idx="80">
                        <c:v>813296.7556818286</c:v>
                      </c:pt>
                      <c:pt idx="81">
                        <c:v>900959.84682149813</c:v>
                      </c:pt>
                      <c:pt idx="82">
                        <c:v>996697.03679221205</c:v>
                      </c:pt>
                      <c:pt idx="83">
                        <c:v>1101073.4702922513</c:v>
                      </c:pt>
                      <c:pt idx="84">
                        <c:v>1214104.109709077</c:v>
                      </c:pt>
                      <c:pt idx="85">
                        <c:v>1336609.6610843332</c:v>
                      </c:pt>
                      <c:pt idx="86">
                        <c:v>1468650.0394174699</c:v>
                      </c:pt>
                      <c:pt idx="87">
                        <c:v>1610322.7605509902</c:v>
                      </c:pt>
                      <c:pt idx="88">
                        <c:v>1761614.4911054668</c:v>
                      </c:pt>
                      <c:pt idx="89">
                        <c:v>1922222.9687311472</c:v>
                      </c:pt>
                      <c:pt idx="90">
                        <c:v>2091468.7667738479</c:v>
                      </c:pt>
                      <c:pt idx="91">
                        <c:v>2268631.3909862451</c:v>
                      </c:pt>
                      <c:pt idx="92">
                        <c:v>2452955.0377857736</c:v>
                      </c:pt>
                      <c:pt idx="93">
                        <c:v>2642809.321762722</c:v>
                      </c:pt>
                      <c:pt idx="94">
                        <c:v>2836627.6844559135</c:v>
                      </c:pt>
                      <c:pt idx="95">
                        <c:v>3032025.45159321</c:v>
                      </c:pt>
                      <c:pt idx="96">
                        <c:v>3227269.6072306512</c:v>
                      </c:pt>
                      <c:pt idx="97">
                        <c:v>3419699.5748763066</c:v>
                      </c:pt>
                      <c:pt idx="98">
                        <c:v>3606718.3547110111</c:v>
                      </c:pt>
                      <c:pt idx="99">
                        <c:v>3785776.249737611</c:v>
                      </c:pt>
                      <c:pt idx="100">
                        <c:v>3954361.3261221098</c:v>
                      </c:pt>
                      <c:pt idx="101">
                        <c:v>4110112.5629715808</c:v>
                      </c:pt>
                      <c:pt idx="102">
                        <c:v>4251361.7306625256</c:v>
                      </c:pt>
                    </c:numCache>
                  </c:numRef>
                </c:yVal>
                <c:smooth val="1"/>
                <c:extLst>
                  <c:ext xmlns:c16="http://schemas.microsoft.com/office/drawing/2014/chart" uri="{C3380CC4-5D6E-409C-BE32-E72D297353CC}">
                    <c16:uniqueId val="{00000007-9952-4FE4-8BDE-249A6CC171A7}"/>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versie26mrt!$J$4</c15:sqref>
                        </c15:formulaRef>
                      </c:ext>
                    </c:extLst>
                    <c:strCache>
                      <c:ptCount val="1"/>
                      <c:pt idx="0">
                        <c:v>repro-ductie factor</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versie26mrt!$C$5:$C$107</c15:sqref>
                        </c15:formulaRef>
                      </c:ext>
                    </c:extLst>
                    <c:numCache>
                      <c:formatCode>d\-mmm</c:formatCode>
                      <c:ptCount val="10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pt idx="85">
                        <c:v>43973</c:v>
                      </c:pt>
                      <c:pt idx="86">
                        <c:v>43974</c:v>
                      </c:pt>
                      <c:pt idx="87">
                        <c:v>43975</c:v>
                      </c:pt>
                      <c:pt idx="88">
                        <c:v>43976</c:v>
                      </c:pt>
                      <c:pt idx="89">
                        <c:v>43977</c:v>
                      </c:pt>
                      <c:pt idx="90">
                        <c:v>43978</c:v>
                      </c:pt>
                      <c:pt idx="91">
                        <c:v>43979</c:v>
                      </c:pt>
                      <c:pt idx="92">
                        <c:v>43980</c:v>
                      </c:pt>
                      <c:pt idx="93">
                        <c:v>43981</c:v>
                      </c:pt>
                      <c:pt idx="94">
                        <c:v>43982</c:v>
                      </c:pt>
                      <c:pt idx="95">
                        <c:v>43983</c:v>
                      </c:pt>
                      <c:pt idx="96">
                        <c:v>43984</c:v>
                      </c:pt>
                      <c:pt idx="97">
                        <c:v>43985</c:v>
                      </c:pt>
                      <c:pt idx="98">
                        <c:v>43986</c:v>
                      </c:pt>
                      <c:pt idx="99">
                        <c:v>43987</c:v>
                      </c:pt>
                      <c:pt idx="100">
                        <c:v>43988</c:v>
                      </c:pt>
                      <c:pt idx="101">
                        <c:v>43989</c:v>
                      </c:pt>
                      <c:pt idx="102">
                        <c:v>43990</c:v>
                      </c:pt>
                    </c:numCache>
                  </c:numRef>
                </c:xVal>
                <c:yVal>
                  <c:numRef>
                    <c:extLst xmlns:c15="http://schemas.microsoft.com/office/drawing/2012/chart">
                      <c:ext xmlns:c15="http://schemas.microsoft.com/office/drawing/2012/chart" uri="{02D57815-91ED-43cb-92C2-25804820EDAC}">
                        <c15:formulaRef>
                          <c15:sqref>versie26mrt!$J$5:$J$107</c15:sqref>
                        </c15:formulaRef>
                      </c:ext>
                    </c:extLst>
                    <c:numCache>
                      <c:formatCode>0</c:formatCode>
                      <c:ptCount val="103"/>
                      <c:pt idx="19" formatCode="0.00">
                        <c:v>1.7916666666666667</c:v>
                      </c:pt>
                      <c:pt idx="20" formatCode="0.00">
                        <c:v>1.3488372093023255</c:v>
                      </c:pt>
                      <c:pt idx="21" formatCode="0.00">
                        <c:v>1.3103448275862069</c:v>
                      </c:pt>
                      <c:pt idx="22" formatCode="0.00">
                        <c:v>1.3947368421052631</c:v>
                      </c:pt>
                      <c:pt idx="23" formatCode="0.00">
                        <c:v>1.2830188679245282</c:v>
                      </c:pt>
                      <c:pt idx="24" formatCode="0.00">
                        <c:v>1.3161764705882353</c:v>
                      </c:pt>
                      <c:pt idx="25" formatCode="0.00">
                        <c:v>1.1899441340782122</c:v>
                      </c:pt>
                      <c:pt idx="26" formatCode="0.00">
                        <c:v>1.295774647887324</c:v>
                      </c:pt>
                      <c:pt idx="27" formatCode="0.00">
                        <c:v>1.2898550724637681</c:v>
                      </c:pt>
                      <c:pt idx="28" formatCode="0.00">
                        <c:v>1.2191011235955056</c:v>
                      </c:pt>
                      <c:pt idx="29" formatCode="0.00">
                        <c:v>1.0873059697555338</c:v>
                      </c:pt>
                      <c:pt idx="30" formatCode="0.00">
                        <c:v>1.1198932470469714</c:v>
                      </c:pt>
                      <c:pt idx="31" formatCode="0.00">
                        <c:v>1.1198714830963756</c:v>
                      </c:pt>
                      <c:pt idx="32" formatCode="0.00">
                        <c:v>1.1198457404816751</c:v>
                      </c:pt>
                      <c:pt idx="33" formatCode="0.00">
                        <c:v>1.1198129467257685</c:v>
                      </c:pt>
                      <c:pt idx="34" formatCode="0.00">
                        <c:v>1.119772947062923</c:v>
                      </c:pt>
                      <c:pt idx="35" formatCode="0.00">
                        <c:v>1.1197339744476731</c:v>
                      </c:pt>
                      <c:pt idx="36" formatCode="0.00">
                        <c:v>1.1196975340360451</c:v>
                      </c:pt>
                      <c:pt idx="37" formatCode="0.00">
                        <c:v>1.1196491843176342</c:v>
                      </c:pt>
                      <c:pt idx="38" formatCode="0.00">
                        <c:v>1.1195938362094198</c:v>
                      </c:pt>
                      <c:pt idx="39" formatCode="0.00">
                        <c:v>1.1195298926133626</c:v>
                      </c:pt>
                      <c:pt idx="40" formatCode="0.00">
                        <c:v>1.1194720030388314</c:v>
                      </c:pt>
                      <c:pt idx="41" formatCode="0.00">
                        <c:v>1.1194042894214742</c:v>
                      </c:pt>
                      <c:pt idx="42" formatCode="0.00">
                        <c:v>1.1193239041121625</c:v>
                      </c:pt>
                      <c:pt idx="43" formatCode="0.00">
                        <c:v>1.1192325241446097</c:v>
                      </c:pt>
                      <c:pt idx="44" formatCode="0.00">
                        <c:v>1.1191262416765364</c:v>
                      </c:pt>
                      <c:pt idx="45" formatCode="0.00">
                        <c:v>1.1190039690240559</c:v>
                      </c:pt>
                      <c:pt idx="46" formatCode="0.00">
                        <c:v>1.118872895976545</c:v>
                      </c:pt>
                      <c:pt idx="47" formatCode="0.00">
                        <c:v>1.1187333582507655</c:v>
                      </c:pt>
                      <c:pt idx="48" formatCode="0.00">
                        <c:v>1.1185696061779449</c:v>
                      </c:pt>
                      <c:pt idx="49" formatCode="0.00">
                        <c:v>1.1183850935151891</c:v>
                      </c:pt>
                      <c:pt idx="50" formatCode="0.00">
                        <c:v>1.118176601001672</c:v>
                      </c:pt>
                      <c:pt idx="51" formatCode="0.00">
                        <c:v>1.1179569579751178</c:v>
                      </c:pt>
                      <c:pt idx="52" formatCode="0.00">
                        <c:v>1.1177082538502976</c:v>
                      </c:pt>
                      <c:pt idx="53" formatCode="0.00">
                        <c:v>1.1174253706537682</c:v>
                      </c:pt>
                      <c:pt idx="54" formatCode="0.00">
                        <c:v>1.1171074705096511</c:v>
                      </c:pt>
                      <c:pt idx="55" formatCode="0.00">
                        <c:v>1.1167478394680912</c:v>
                      </c:pt>
                      <c:pt idx="56" formatCode="0.00">
                        <c:v>1.1163422698489527</c:v>
                      </c:pt>
                      <c:pt idx="57" formatCode="0.00">
                        <c:v>1.1158944798388981</c:v>
                      </c:pt>
                      <c:pt idx="58" formatCode="0.00">
                        <c:v>1.1154009343315905</c:v>
                      </c:pt>
                      <c:pt idx="59" formatCode="0.00">
                        <c:v>1.1148415803304923</c:v>
                      </c:pt>
                      <c:pt idx="60" formatCode="0.00">
                        <c:v>1.114215112258671</c:v>
                      </c:pt>
                      <c:pt idx="61" formatCode="0.00">
                        <c:v>1.1135130556521264</c:v>
                      </c:pt>
                      <c:pt idx="62" formatCode="0.00">
                        <c:v>1.1127423933348564</c:v>
                      </c:pt>
                      <c:pt idx="63" formatCode="0.00">
                        <c:v>1.1118787517621083</c:v>
                      </c:pt>
                      <c:pt idx="64" formatCode="0.00">
                        <c:v>1.1109098741655212</c:v>
                      </c:pt>
                      <c:pt idx="65" formatCode="0.00">
                        <c:v>1.1098271219763032</c:v>
                      </c:pt>
                      <c:pt idx="66" formatCode="0.00">
                        <c:v>1.1086152028042808</c:v>
                      </c:pt>
                      <c:pt idx="67" formatCode="0.00">
                        <c:v>1.1072605305913015</c:v>
                      </c:pt>
                      <c:pt idx="68" formatCode="0.00">
                        <c:v>1.1057565847785518</c:v>
                      </c:pt>
                      <c:pt idx="69" formatCode="0.00">
                        <c:v>1.1040886539272012</c:v>
                      </c:pt>
                      <c:pt idx="70" formatCode="0.00">
                        <c:v>1.1022245621636748</c:v>
                      </c:pt>
                    </c:numCache>
                  </c:numRef>
                </c:yVal>
                <c:smooth val="1"/>
                <c:extLst xmlns:c15="http://schemas.microsoft.com/office/drawing/2012/chart">
                  <c:ext xmlns:c16="http://schemas.microsoft.com/office/drawing/2014/chart" uri="{C3380CC4-5D6E-409C-BE32-E72D297353CC}">
                    <c16:uniqueId val="{00000008-9952-4FE4-8BDE-249A6CC171A7}"/>
                  </c:ext>
                </c:extLst>
              </c15:ser>
            </c15:filteredScatterSeries>
          </c:ext>
        </c:extLst>
      </c:scatterChart>
      <c:valAx>
        <c:axId val="417486168"/>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485184"/>
        <c:crosses val="autoZero"/>
        <c:crossBetween val="midCat"/>
        <c:majorUnit val="7"/>
        <c:minorUnit val="1"/>
      </c:valAx>
      <c:valAx>
        <c:axId val="41748518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486168"/>
        <c:crosses val="autoZero"/>
        <c:crossBetween val="midCat"/>
      </c:valAx>
      <c:spPr>
        <a:noFill/>
        <a:ln>
          <a:solidFill>
            <a:schemeClr val="bg1">
              <a:lumMod val="50000"/>
            </a:schemeClr>
          </a:solidFill>
        </a:ln>
        <a:effectLst/>
      </c:spPr>
    </c:plotArea>
    <c:legend>
      <c:legendPos val="b"/>
      <c:legendEntry>
        <c:idx val="1"/>
        <c:txPr>
          <a:bodyPr rot="0" spcFirstLastPara="1" vertOverflow="ellipsis" vert="horz" wrap="square" anchor="ctr" anchorCtr="1"/>
          <a:lstStyle/>
          <a:p>
            <a:pPr>
              <a:defRPr sz="1100" b="0" i="0" u="none" strike="noStrike" kern="1200" baseline="0">
                <a:ln>
                  <a:noFill/>
                </a:ln>
                <a:solidFill>
                  <a:schemeClr val="tx1">
                    <a:lumMod val="65000"/>
                    <a:lumOff val="35000"/>
                  </a:schemeClr>
                </a:solidFill>
                <a:latin typeface="+mn-lt"/>
                <a:ea typeface="+mn-ea"/>
                <a:cs typeface="+mn-cs"/>
              </a:defRPr>
            </a:pPr>
            <a:endParaRPr lang="en-US"/>
          </a:p>
        </c:txPr>
      </c:legendEntry>
      <c:layout>
        <c:manualLayout>
          <c:xMode val="edge"/>
          <c:yMode val="edge"/>
          <c:x val="4.7479024836153683E-2"/>
          <c:y val="0.94518240571448509"/>
          <c:w val="0.8999999304007732"/>
          <c:h val="4.1523468817970144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voorspeld aantal besmettingen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6869054032646095E-2"/>
          <c:y val="0.12617984599035303"/>
          <c:w val="0.85912044602958459"/>
          <c:h val="0.81926433035168411"/>
        </c:manualLayout>
      </c:layout>
      <c:scatterChart>
        <c:scatterStyle val="lineMarker"/>
        <c:varyColors val="0"/>
        <c:ser>
          <c:idx val="0"/>
          <c:order val="0"/>
          <c:tx>
            <c:strRef>
              <c:f>[1]versie22mrt!$D$4</c:f>
              <c:strCache>
                <c:ptCount val="1"/>
                <c:pt idx="0">
                  <c:v>besmetting voorspeld</c:v>
                </c:pt>
              </c:strCache>
            </c:strRef>
          </c:tx>
          <c:spPr>
            <a:ln w="19050" cap="rnd">
              <a:noFill/>
              <a:round/>
            </a:ln>
            <a:effectLst/>
          </c:spPr>
          <c:marker>
            <c:symbol val="circle"/>
            <c:size val="5"/>
            <c:spPr>
              <a:solidFill>
                <a:schemeClr val="accent1"/>
              </a:solidFill>
              <a:ln w="9525">
                <a:solidFill>
                  <a:schemeClr val="accent1"/>
                </a:solidFill>
              </a:ln>
              <a:effectLst/>
            </c:spPr>
          </c:marker>
          <c:xVal>
            <c:numRef>
              <c:f>[1]versie22mrt!$C$5:$C$89</c:f>
              <c:numCache>
                <c:formatCode>General</c:formatCode>
                <c:ptCount val="85"/>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pt idx="46">
                  <c:v>43934</c:v>
                </c:pt>
                <c:pt idx="47">
                  <c:v>43935</c:v>
                </c:pt>
                <c:pt idx="48">
                  <c:v>43936</c:v>
                </c:pt>
                <c:pt idx="49">
                  <c:v>43937</c:v>
                </c:pt>
                <c:pt idx="50">
                  <c:v>43938</c:v>
                </c:pt>
                <c:pt idx="51">
                  <c:v>43939</c:v>
                </c:pt>
                <c:pt idx="52">
                  <c:v>43940</c:v>
                </c:pt>
                <c:pt idx="53">
                  <c:v>43941</c:v>
                </c:pt>
                <c:pt idx="54">
                  <c:v>43942</c:v>
                </c:pt>
                <c:pt idx="55">
                  <c:v>43943</c:v>
                </c:pt>
                <c:pt idx="56">
                  <c:v>43944</c:v>
                </c:pt>
                <c:pt idx="57">
                  <c:v>43945</c:v>
                </c:pt>
                <c:pt idx="58">
                  <c:v>43946</c:v>
                </c:pt>
                <c:pt idx="59">
                  <c:v>43947</c:v>
                </c:pt>
                <c:pt idx="60">
                  <c:v>43948</c:v>
                </c:pt>
                <c:pt idx="61">
                  <c:v>43949</c:v>
                </c:pt>
                <c:pt idx="62">
                  <c:v>43950</c:v>
                </c:pt>
                <c:pt idx="63">
                  <c:v>43951</c:v>
                </c:pt>
                <c:pt idx="64">
                  <c:v>43952</c:v>
                </c:pt>
                <c:pt idx="65">
                  <c:v>43953</c:v>
                </c:pt>
                <c:pt idx="66">
                  <c:v>43954</c:v>
                </c:pt>
                <c:pt idx="67">
                  <c:v>43955</c:v>
                </c:pt>
                <c:pt idx="68">
                  <c:v>43956</c:v>
                </c:pt>
                <c:pt idx="69">
                  <c:v>43957</c:v>
                </c:pt>
                <c:pt idx="70">
                  <c:v>43958</c:v>
                </c:pt>
                <c:pt idx="71">
                  <c:v>43959</c:v>
                </c:pt>
                <c:pt idx="72">
                  <c:v>43960</c:v>
                </c:pt>
                <c:pt idx="73">
                  <c:v>43961</c:v>
                </c:pt>
                <c:pt idx="74">
                  <c:v>43962</c:v>
                </c:pt>
                <c:pt idx="75">
                  <c:v>43963</c:v>
                </c:pt>
                <c:pt idx="76">
                  <c:v>43964</c:v>
                </c:pt>
                <c:pt idx="77">
                  <c:v>43965</c:v>
                </c:pt>
                <c:pt idx="78">
                  <c:v>43966</c:v>
                </c:pt>
                <c:pt idx="79">
                  <c:v>43967</c:v>
                </c:pt>
                <c:pt idx="80">
                  <c:v>43968</c:v>
                </c:pt>
                <c:pt idx="81">
                  <c:v>43969</c:v>
                </c:pt>
                <c:pt idx="82">
                  <c:v>43970</c:v>
                </c:pt>
                <c:pt idx="83">
                  <c:v>43971</c:v>
                </c:pt>
                <c:pt idx="84">
                  <c:v>43972</c:v>
                </c:pt>
              </c:numCache>
            </c:numRef>
          </c:xVal>
          <c:yVal>
            <c:numRef>
              <c:f>[1]versie22mrt!$D$5:$D$89</c:f>
              <c:numCache>
                <c:formatCode>General</c:formatCode>
                <c:ptCount val="85"/>
                <c:pt idx="0">
                  <c:v>1</c:v>
                </c:pt>
                <c:pt idx="1">
                  <c:v>2</c:v>
                </c:pt>
                <c:pt idx="2">
                  <c:v>7</c:v>
                </c:pt>
                <c:pt idx="3">
                  <c:v>10</c:v>
                </c:pt>
                <c:pt idx="4">
                  <c:v>18</c:v>
                </c:pt>
                <c:pt idx="5">
                  <c:v>24</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5048.82862941647</c:v>
                </c:pt>
                <c:pt idx="26">
                  <c:v>6027.053174254128</c:v>
                </c:pt>
                <c:pt idx="27">
                  <c:v>7164.6794308477511</c:v>
                </c:pt>
                <c:pt idx="28">
                  <c:v>8481.1662394859595</c:v>
                </c:pt>
                <c:pt idx="29">
                  <c:v>9997.0511800159693</c:v>
                </c:pt>
                <c:pt idx="30">
                  <c:v>11775.203518722332</c:v>
                </c:pt>
                <c:pt idx="31">
                  <c:v>13865.676096796937</c:v>
                </c:pt>
                <c:pt idx="32">
                  <c:v>16273.971661451189</c:v>
                </c:pt>
                <c:pt idx="33">
                  <c:v>19076.794499502634</c:v>
                </c:pt>
                <c:pt idx="34">
                  <c:v>22277.829658000486</c:v>
                </c:pt>
                <c:pt idx="35">
                  <c:v>25995.653240841952</c:v>
                </c:pt>
                <c:pt idx="36">
                  <c:v>30317.640354925916</c:v>
                </c:pt>
                <c:pt idx="37">
                  <c:v>35268.295713034233</c:v>
                </c:pt>
                <c:pt idx="38">
                  <c:v>40965.357797626079</c:v>
                </c:pt>
                <c:pt idx="39">
                  <c:v>47511.102691709908</c:v>
                </c:pt>
                <c:pt idx="40">
                  <c:v>55020.115342364741</c:v>
                </c:pt>
                <c:pt idx="41">
                  <c:v>63568.614648222778</c:v>
                </c:pt>
                <c:pt idx="42">
                  <c:v>73270.594939399962</c:v>
                </c:pt>
                <c:pt idx="43">
                  <c:v>84431.495418252685</c:v>
                </c:pt>
                <c:pt idx="44">
                  <c:v>97082.939710018472</c:v>
                </c:pt>
                <c:pt idx="45">
                  <c:v>111401.6568108486</c:v>
                </c:pt>
                <c:pt idx="46">
                  <c:v>127574.51530071849</c:v>
                </c:pt>
                <c:pt idx="47">
                  <c:v>145806.98570889243</c:v>
                </c:pt>
                <c:pt idx="48">
                  <c:v>166325.65186437752</c:v>
                </c:pt>
                <c:pt idx="49">
                  <c:v>189339.43480980297</c:v>
                </c:pt>
                <c:pt idx="50">
                  <c:v>215048.17906287278</c:v>
                </c:pt>
                <c:pt idx="51">
                  <c:v>243685.22956662381</c:v>
                </c:pt>
                <c:pt idx="52">
                  <c:v>275451.45286511932</c:v>
                </c:pt>
                <c:pt idx="53">
                  <c:v>310581.65670522721</c:v>
                </c:pt>
                <c:pt idx="54">
                  <c:v>349233.48870240548</c:v>
                </c:pt>
                <c:pt idx="55">
                  <c:v>391501.2691087756</c:v>
                </c:pt>
                <c:pt idx="56">
                  <c:v>437465.464916675</c:v>
                </c:pt>
                <c:pt idx="57">
                  <c:v>487092.30625471275</c:v>
                </c:pt>
                <c:pt idx="58">
                  <c:v>540223.4011691279</c:v>
                </c:pt>
                <c:pt idx="59">
                  <c:v>596534.61088698625</c:v>
                </c:pt>
                <c:pt idx="60">
                  <c:v>655539.19021017163</c:v>
                </c:pt>
                <c:pt idx="61">
                  <c:v>716513.09502478538</c:v>
                </c:pt>
                <c:pt idx="62">
                  <c:v>778243.43842993525</c:v>
                </c:pt>
                <c:pt idx="63">
                  <c:v>839213.94228529127</c:v>
                </c:pt>
                <c:pt idx="64">
                  <c:v>897392.93767534744</c:v>
                </c:pt>
                <c:pt idx="65">
                  <c:v>950122.33884171967</c:v>
                </c:pt>
                <c:pt idx="66">
                  <c:v>993980.64935545635</c:v>
                </c:pt>
                <c:pt idx="67">
                  <c:v>1024623.720907019</c:v>
                </c:pt>
                <c:pt idx="68">
                  <c:v>1036646.9128869136</c:v>
                </c:pt>
                <c:pt idx="69">
                  <c:v>1023427.2839157957</c:v>
                </c:pt>
                <c:pt idx="70">
                  <c:v>976910.7912493021</c:v>
                </c:pt>
                <c:pt idx="71">
                  <c:v>887457.62154119648</c:v>
                </c:pt>
                <c:pt idx="72">
                  <c:v>743623.83297089837</c:v>
                </c:pt>
                <c:pt idx="73">
                  <c:v>532066.93754417414</c:v>
                </c:pt>
                <c:pt idx="74">
                  <c:v>237473.31906248507</c:v>
                </c:pt>
                <c:pt idx="75">
                  <c:v>0</c:v>
                </c:pt>
                <c:pt idx="76">
                  <c:v>0</c:v>
                </c:pt>
                <c:pt idx="77">
                  <c:v>0</c:v>
                </c:pt>
                <c:pt idx="78">
                  <c:v>0</c:v>
                </c:pt>
                <c:pt idx="79">
                  <c:v>0</c:v>
                </c:pt>
                <c:pt idx="80">
                  <c:v>0</c:v>
                </c:pt>
                <c:pt idx="81">
                  <c:v>0</c:v>
                </c:pt>
                <c:pt idx="82">
                  <c:v>0</c:v>
                </c:pt>
                <c:pt idx="83">
                  <c:v>0</c:v>
                </c:pt>
                <c:pt idx="84">
                  <c:v>0</c:v>
                </c:pt>
              </c:numCache>
            </c:numRef>
          </c:yVal>
          <c:smooth val="0"/>
          <c:extLst>
            <c:ext xmlns:c16="http://schemas.microsoft.com/office/drawing/2014/chart" uri="{C3380CC4-5D6E-409C-BE32-E72D297353CC}">
              <c16:uniqueId val="{00000000-CC56-45A4-A8F6-F5F7673DB386}"/>
            </c:ext>
          </c:extLst>
        </c:ser>
        <c:dLbls>
          <c:showLegendKey val="0"/>
          <c:showVal val="0"/>
          <c:showCatName val="0"/>
          <c:showSerName val="0"/>
          <c:showPercent val="0"/>
          <c:showBubbleSize val="0"/>
        </c:dLbls>
        <c:axId val="635119056"/>
        <c:axId val="635119384"/>
      </c:scatterChart>
      <c:valAx>
        <c:axId val="635119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119384"/>
        <c:crosses val="autoZero"/>
        <c:crossBetween val="midCat"/>
      </c:valAx>
      <c:valAx>
        <c:axId val="63511938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119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Gemeten</a:t>
            </a:r>
            <a:r>
              <a:rPr lang="nl-NL" baseline="0"/>
              <a:t> en voorspelde besmettingen sinds 12 maart</a:t>
            </a:r>
            <a:endParaRPr lang="nl-NL"/>
          </a:p>
        </c:rich>
      </c:tx>
      <c:layout>
        <c:manualLayout>
          <c:xMode val="edge"/>
          <c:yMode val="edge"/>
          <c:x val="0.1786456692913385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[1]versie22mrt!$Q$41</c:f>
              <c:strCache>
                <c:ptCount val="1"/>
                <c:pt idx="0">
                  <c:v>voorspeld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[1]versie22mrt!$P$42:$P$63</c:f>
              <c:numCache>
                <c:formatCode>General</c:formatCode>
                <c:ptCount val="22"/>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numCache>
            </c:numRef>
          </c:xVal>
          <c:yVal>
            <c:numRef>
              <c:f>[1]versie22mrt!$Q$42:$Q$63</c:f>
              <c:numCache>
                <c:formatCode>General</c:formatCode>
                <c:ptCount val="22"/>
                <c:pt idx="0">
                  <c:v>1</c:v>
                </c:pt>
                <c:pt idx="1">
                  <c:v>2</c:v>
                </c:pt>
                <c:pt idx="2">
                  <c:v>7</c:v>
                </c:pt>
                <c:pt idx="3">
                  <c:v>10</c:v>
                </c:pt>
                <c:pt idx="4">
                  <c:v>18</c:v>
                </c:pt>
                <c:pt idx="5">
                  <c:v>24</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numCache>
            </c:numRef>
          </c:yVal>
          <c:smooth val="1"/>
          <c:extLst>
            <c:ext xmlns:c16="http://schemas.microsoft.com/office/drawing/2014/chart" uri="{C3380CC4-5D6E-409C-BE32-E72D297353CC}">
              <c16:uniqueId val="{00000000-8E9C-408F-BD92-3BF318244D59}"/>
            </c:ext>
          </c:extLst>
        </c:ser>
        <c:ser>
          <c:idx val="1"/>
          <c:order val="1"/>
          <c:tx>
            <c:strRef>
              <c:f>[1]versie22mrt!$R$41</c:f>
              <c:strCache>
                <c:ptCount val="1"/>
                <c:pt idx="0">
                  <c:v>gemeten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[1]versie22mrt!$P$42:$P$63</c:f>
              <c:numCache>
                <c:formatCode>General</c:formatCode>
                <c:ptCount val="22"/>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numCache>
            </c:numRef>
          </c:xVal>
          <c:yVal>
            <c:numRef>
              <c:f>[1]versie22mrt!$R$42:$R$63</c:f>
              <c:numCache>
                <c:formatCode>General</c:formatCode>
                <c:ptCount val="22"/>
                <c:pt idx="0">
                  <c:v>1</c:v>
                </c:pt>
                <c:pt idx="1">
                  <c:v>2</c:v>
                </c:pt>
                <c:pt idx="2">
                  <c:v>7</c:v>
                </c:pt>
                <c:pt idx="3">
                  <c:v>10</c:v>
                </c:pt>
                <c:pt idx="4">
                  <c:v>18</c:v>
                </c:pt>
                <c:pt idx="5">
                  <c:v>24</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numCache>
            </c:numRef>
          </c:yVal>
          <c:smooth val="1"/>
          <c:extLst>
            <c:ext xmlns:c16="http://schemas.microsoft.com/office/drawing/2014/chart" uri="{C3380CC4-5D6E-409C-BE32-E72D297353CC}">
              <c16:uniqueId val="{00000001-8E9C-408F-BD92-3BF318244D59}"/>
            </c:ext>
          </c:extLst>
        </c:ser>
        <c:dLbls>
          <c:showLegendKey val="0"/>
          <c:showVal val="0"/>
          <c:showCatName val="0"/>
          <c:showSerName val="0"/>
          <c:showPercent val="0"/>
          <c:showBubbleSize val="0"/>
        </c:dLbls>
        <c:axId val="497166896"/>
        <c:axId val="497167224"/>
      </c:scatterChart>
      <c:valAx>
        <c:axId val="497166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167224"/>
        <c:crosses val="autoZero"/>
        <c:crossBetween val="midCat"/>
      </c:valAx>
      <c:valAx>
        <c:axId val="497167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1668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Italie!$O$1</c:f>
          <c:strCache>
            <c:ptCount val="1"/>
            <c:pt idx="0">
              <c:v>Voorspeld aantal besmettingen, nieuwe sterfgevallen en totaal sterfte Italie</c:v>
            </c:pt>
          </c:strCache>
        </c:strRef>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smoothMarker"/>
        <c:varyColors val="0"/>
        <c:ser>
          <c:idx val="0"/>
          <c:order val="0"/>
          <c:tx>
            <c:strRef>
              <c:f>Italie!$D$4</c:f>
              <c:strCache>
                <c:ptCount val="1"/>
                <c:pt idx="0">
                  <c:v>besmetting voorspeld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Italie!$C$5:$C$76</c:f>
              <c:numCache>
                <c:formatCode>d\-mmm</c:formatCode>
                <c:ptCount val="72"/>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pt idx="55">
                  <c:v>43941</c:v>
                </c:pt>
                <c:pt idx="56">
                  <c:v>43942</c:v>
                </c:pt>
                <c:pt idx="57">
                  <c:v>43943</c:v>
                </c:pt>
                <c:pt idx="58">
                  <c:v>43944</c:v>
                </c:pt>
                <c:pt idx="59">
                  <c:v>43945</c:v>
                </c:pt>
                <c:pt idx="60">
                  <c:v>43946</c:v>
                </c:pt>
                <c:pt idx="61">
                  <c:v>43947</c:v>
                </c:pt>
                <c:pt idx="62">
                  <c:v>43948</c:v>
                </c:pt>
                <c:pt idx="63">
                  <c:v>43949</c:v>
                </c:pt>
                <c:pt idx="64">
                  <c:v>43950</c:v>
                </c:pt>
                <c:pt idx="65">
                  <c:v>43951</c:v>
                </c:pt>
                <c:pt idx="66">
                  <c:v>43952</c:v>
                </c:pt>
                <c:pt idx="67">
                  <c:v>43953</c:v>
                </c:pt>
                <c:pt idx="68">
                  <c:v>43954</c:v>
                </c:pt>
                <c:pt idx="69">
                  <c:v>43955</c:v>
                </c:pt>
                <c:pt idx="70">
                  <c:v>43956</c:v>
                </c:pt>
                <c:pt idx="71">
                  <c:v>43957</c:v>
                </c:pt>
              </c:numCache>
            </c:numRef>
          </c:xVal>
          <c:yVal>
            <c:numRef>
              <c:f>Italie!$D$5:$D$76</c:f>
              <c:numCache>
                <c:formatCode>0</c:formatCode>
                <c:ptCount val="72"/>
                <c:pt idx="0">
                  <c:v>100</c:v>
                </c:pt>
                <c:pt idx="1">
                  <c:v>250</c:v>
                </c:pt>
                <c:pt idx="2">
                  <c:v>300</c:v>
                </c:pt>
                <c:pt idx="3">
                  <c:v>400</c:v>
                </c:pt>
                <c:pt idx="4">
                  <c:v>550</c:v>
                </c:pt>
                <c:pt idx="5">
                  <c:v>800</c:v>
                </c:pt>
                <c:pt idx="6">
                  <c:v>1050</c:v>
                </c:pt>
                <c:pt idx="7">
                  <c:v>1500</c:v>
                </c:pt>
                <c:pt idx="8">
                  <c:v>2000</c:v>
                </c:pt>
                <c:pt idx="9">
                  <c:v>2500</c:v>
                </c:pt>
                <c:pt idx="10">
                  <c:v>3000</c:v>
                </c:pt>
                <c:pt idx="11">
                  <c:v>4000</c:v>
                </c:pt>
                <c:pt idx="12">
                  <c:v>5000</c:v>
                </c:pt>
                <c:pt idx="13">
                  <c:v>6200</c:v>
                </c:pt>
                <c:pt idx="14">
                  <c:v>7500</c:v>
                </c:pt>
                <c:pt idx="15">
                  <c:v>8624.9640624999993</c:v>
                </c:pt>
                <c:pt idx="16">
                  <c:v>9918.6590783316387</c:v>
                </c:pt>
                <c:pt idx="17">
                  <c:v>11406.38189702845</c:v>
                </c:pt>
                <c:pt idx="18">
                  <c:v>20000</c:v>
                </c:pt>
                <c:pt idx="19">
                  <c:v>22899.961666666662</c:v>
                </c:pt>
                <c:pt idx="20">
                  <c:v>26084.84618768367</c:v>
                </c:pt>
                <c:pt idx="21">
                  <c:v>29697.423127970636</c:v>
                </c:pt>
                <c:pt idx="22">
                  <c:v>33751.808916922251</c:v>
                </c:pt>
                <c:pt idx="23">
                  <c:v>40500</c:v>
                </c:pt>
                <c:pt idx="24">
                  <c:v>45774.379000000001</c:v>
                </c:pt>
                <c:pt idx="25">
                  <c:v>51589.614640622618</c:v>
                </c:pt>
                <c:pt idx="26">
                  <c:v>57826.573635295084</c:v>
                </c:pt>
                <c:pt idx="27">
                  <c:v>64498.342995266648</c:v>
                </c:pt>
                <c:pt idx="28">
                  <c:v>71670.003898954776</c:v>
                </c:pt>
                <c:pt idx="29">
                  <c:v>79416.383458573793</c:v>
                </c:pt>
                <c:pt idx="30">
                  <c:v>80589</c:v>
                </c:pt>
                <c:pt idx="31">
                  <c:v>87669.626887499981</c:v>
                </c:pt>
                <c:pt idx="32">
                  <c:v>94609.652846629848</c:v>
                </c:pt>
                <c:pt idx="33">
                  <c:v>101287.5006360276</c:v>
                </c:pt>
                <c:pt idx="34">
                  <c:v>107838.91764874988</c:v>
                </c:pt>
                <c:pt idx="35">
                  <c:v>114075.59521642297</c:v>
                </c:pt>
                <c:pt idx="36">
                  <c:v>119755.6131306114</c:v>
                </c:pt>
                <c:pt idx="37">
                  <c:v>117673.04878183638</c:v>
                </c:pt>
                <c:pt idx="38">
                  <c:v>112372.39585657432</c:v>
                </c:pt>
                <c:pt idx="39">
                  <c:v>103087.22739469497</c:v>
                </c:pt>
                <c:pt idx="40">
                  <c:v>88794.211063217168</c:v>
                </c:pt>
                <c:pt idx="41">
                  <c:v>68304.091971920076</c:v>
                </c:pt>
                <c:pt idx="42">
                  <c:v>37996.684716314878</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yVal>
          <c:smooth val="1"/>
          <c:extLst>
            <c:ext xmlns:c16="http://schemas.microsoft.com/office/drawing/2014/chart" uri="{C3380CC4-5D6E-409C-BE32-E72D297353CC}">
              <c16:uniqueId val="{00000000-2981-4F74-AFDA-49EDBCDB2500}"/>
            </c:ext>
          </c:extLst>
        </c:ser>
        <c:ser>
          <c:idx val="1"/>
          <c:order val="1"/>
          <c:tx>
            <c:strRef>
              <c:f>Italie!$E$4</c:f>
              <c:strCache>
                <c:ptCount val="1"/>
                <c:pt idx="0">
                  <c:v># nieuwe besmettingen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Italie!$C$5:$C$76</c:f>
              <c:numCache>
                <c:formatCode>d\-mmm</c:formatCode>
                <c:ptCount val="72"/>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pt idx="55">
                  <c:v>43941</c:v>
                </c:pt>
                <c:pt idx="56">
                  <c:v>43942</c:v>
                </c:pt>
                <c:pt idx="57">
                  <c:v>43943</c:v>
                </c:pt>
                <c:pt idx="58">
                  <c:v>43944</c:v>
                </c:pt>
                <c:pt idx="59">
                  <c:v>43945</c:v>
                </c:pt>
                <c:pt idx="60">
                  <c:v>43946</c:v>
                </c:pt>
                <c:pt idx="61">
                  <c:v>43947</c:v>
                </c:pt>
                <c:pt idx="62">
                  <c:v>43948</c:v>
                </c:pt>
                <c:pt idx="63">
                  <c:v>43949</c:v>
                </c:pt>
                <c:pt idx="64">
                  <c:v>43950</c:v>
                </c:pt>
                <c:pt idx="65">
                  <c:v>43951</c:v>
                </c:pt>
                <c:pt idx="66">
                  <c:v>43952</c:v>
                </c:pt>
                <c:pt idx="67">
                  <c:v>43953</c:v>
                </c:pt>
                <c:pt idx="68">
                  <c:v>43954</c:v>
                </c:pt>
                <c:pt idx="69">
                  <c:v>43955</c:v>
                </c:pt>
                <c:pt idx="70">
                  <c:v>43956</c:v>
                </c:pt>
                <c:pt idx="71">
                  <c:v>43957</c:v>
                </c:pt>
              </c:numCache>
            </c:numRef>
          </c:xVal>
          <c:yVal>
            <c:numRef>
              <c:f>Italie!$E$5:$E$76</c:f>
              <c:numCache>
                <c:formatCode>0</c:formatCode>
                <c:ptCount val="72"/>
                <c:pt idx="0">
                  <c:v>0</c:v>
                </c:pt>
                <c:pt idx="1">
                  <c:v>150</c:v>
                </c:pt>
                <c:pt idx="2">
                  <c:v>50</c:v>
                </c:pt>
                <c:pt idx="3">
                  <c:v>100</c:v>
                </c:pt>
                <c:pt idx="4">
                  <c:v>150</c:v>
                </c:pt>
                <c:pt idx="5">
                  <c:v>250</c:v>
                </c:pt>
                <c:pt idx="6">
                  <c:v>250</c:v>
                </c:pt>
                <c:pt idx="7">
                  <c:v>450</c:v>
                </c:pt>
                <c:pt idx="8">
                  <c:v>500</c:v>
                </c:pt>
                <c:pt idx="9">
                  <c:v>500</c:v>
                </c:pt>
                <c:pt idx="10">
                  <c:v>500</c:v>
                </c:pt>
                <c:pt idx="11">
                  <c:v>1000</c:v>
                </c:pt>
                <c:pt idx="12">
                  <c:v>1000</c:v>
                </c:pt>
                <c:pt idx="13">
                  <c:v>1200</c:v>
                </c:pt>
                <c:pt idx="14">
                  <c:v>1300</c:v>
                </c:pt>
                <c:pt idx="15">
                  <c:v>1124.9640624999993</c:v>
                </c:pt>
                <c:pt idx="16">
                  <c:v>1293.6950158316395</c:v>
                </c:pt>
                <c:pt idx="17">
                  <c:v>1487.7228186968114</c:v>
                </c:pt>
                <c:pt idx="18">
                  <c:v>8593.6181029715499</c:v>
                </c:pt>
                <c:pt idx="19">
                  <c:v>2899.9616666666625</c:v>
                </c:pt>
                <c:pt idx="20">
                  <c:v>3184.8845210170075</c:v>
                </c:pt>
                <c:pt idx="21">
                  <c:v>3612.5769402869664</c:v>
                </c:pt>
                <c:pt idx="22">
                  <c:v>4054.3857889516148</c:v>
                </c:pt>
                <c:pt idx="23">
                  <c:v>6748.1910830777488</c:v>
                </c:pt>
                <c:pt idx="24">
                  <c:v>5274.3790000000008</c:v>
                </c:pt>
                <c:pt idx="25">
                  <c:v>5815.2356406226172</c:v>
                </c:pt>
                <c:pt idx="26">
                  <c:v>6236.9589946724664</c:v>
                </c:pt>
                <c:pt idx="27">
                  <c:v>6671.769359971564</c:v>
                </c:pt>
                <c:pt idx="28">
                  <c:v>7171.6609036881273</c:v>
                </c:pt>
                <c:pt idx="29">
                  <c:v>7746.3795596190175</c:v>
                </c:pt>
                <c:pt idx="30">
                  <c:v>1172.6165414262068</c:v>
                </c:pt>
                <c:pt idx="31">
                  <c:v>7080.6268874999805</c:v>
                </c:pt>
                <c:pt idx="32">
                  <c:v>6940.0259591298673</c:v>
                </c:pt>
                <c:pt idx="33">
                  <c:v>6677.8477893977542</c:v>
                </c:pt>
                <c:pt idx="34">
                  <c:v>6551.4170127222751</c:v>
                </c:pt>
                <c:pt idx="35">
                  <c:v>6236.6775676730904</c:v>
                </c:pt>
                <c:pt idx="36">
                  <c:v>5680.0179141884291</c:v>
                </c:pt>
                <c:pt idx="37">
                  <c:v>-2082.5643487750203</c:v>
                </c:pt>
                <c:pt idx="38">
                  <c:v>-5300.652925262053</c:v>
                </c:pt>
                <c:pt idx="39">
                  <c:v>-9285.1684618793515</c:v>
                </c:pt>
                <c:pt idx="40">
                  <c:v>-14293.016331477804</c:v>
                </c:pt>
                <c:pt idx="41">
                  <c:v>-20490.119091297092</c:v>
                </c:pt>
                <c:pt idx="42">
                  <c:v>-30307.407255605198</c:v>
                </c:pt>
                <c:pt idx="43">
                  <c:v>-37996.684716314878</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yVal>
          <c:smooth val="1"/>
          <c:extLst>
            <c:ext xmlns:c16="http://schemas.microsoft.com/office/drawing/2014/chart" uri="{C3380CC4-5D6E-409C-BE32-E72D297353CC}">
              <c16:uniqueId val="{00000001-2981-4F74-AFDA-49EDBCDB2500}"/>
            </c:ext>
          </c:extLst>
        </c:ser>
        <c:ser>
          <c:idx val="2"/>
          <c:order val="2"/>
          <c:tx>
            <c:strRef>
              <c:f>Italie!$F$4</c:f>
              <c:strCache>
                <c:ptCount val="1"/>
                <c:pt idx="0">
                  <c:v># nieuw overlijdensgevallen</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Italie!$C$5:$C$76</c:f>
              <c:numCache>
                <c:formatCode>d\-mmm</c:formatCode>
                <c:ptCount val="72"/>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pt idx="55">
                  <c:v>43941</c:v>
                </c:pt>
                <c:pt idx="56">
                  <c:v>43942</c:v>
                </c:pt>
                <c:pt idx="57">
                  <c:v>43943</c:v>
                </c:pt>
                <c:pt idx="58">
                  <c:v>43944</c:v>
                </c:pt>
                <c:pt idx="59">
                  <c:v>43945</c:v>
                </c:pt>
                <c:pt idx="60">
                  <c:v>43946</c:v>
                </c:pt>
                <c:pt idx="61">
                  <c:v>43947</c:v>
                </c:pt>
                <c:pt idx="62">
                  <c:v>43948</c:v>
                </c:pt>
                <c:pt idx="63">
                  <c:v>43949</c:v>
                </c:pt>
                <c:pt idx="64">
                  <c:v>43950</c:v>
                </c:pt>
                <c:pt idx="65">
                  <c:v>43951</c:v>
                </c:pt>
                <c:pt idx="66">
                  <c:v>43952</c:v>
                </c:pt>
                <c:pt idx="67">
                  <c:v>43953</c:v>
                </c:pt>
                <c:pt idx="68">
                  <c:v>43954</c:v>
                </c:pt>
                <c:pt idx="69">
                  <c:v>43955</c:v>
                </c:pt>
                <c:pt idx="70">
                  <c:v>43956</c:v>
                </c:pt>
                <c:pt idx="71">
                  <c:v>43957</c:v>
                </c:pt>
              </c:numCache>
            </c:numRef>
          </c:xVal>
          <c:yVal>
            <c:numRef>
              <c:f>Italie!$F$5:$F$76</c:f>
              <c:numCache>
                <c:formatCode>0</c:formatCode>
                <c:ptCount val="72"/>
                <c:pt idx="0">
                  <c:v>0</c:v>
                </c:pt>
                <c:pt idx="1">
                  <c:v>0</c:v>
                </c:pt>
                <c:pt idx="2">
                  <c:v>0</c:v>
                </c:pt>
                <c:pt idx="3">
                  <c:v>0</c:v>
                </c:pt>
                <c:pt idx="4">
                  <c:v>2</c:v>
                </c:pt>
                <c:pt idx="5">
                  <c:v>5</c:v>
                </c:pt>
                <c:pt idx="6">
                  <c:v>6</c:v>
                </c:pt>
                <c:pt idx="7">
                  <c:v>8</c:v>
                </c:pt>
                <c:pt idx="8">
                  <c:v>11</c:v>
                </c:pt>
                <c:pt idx="9">
                  <c:v>16</c:v>
                </c:pt>
                <c:pt idx="10">
                  <c:v>21</c:v>
                </c:pt>
                <c:pt idx="11">
                  <c:v>30</c:v>
                </c:pt>
                <c:pt idx="12">
                  <c:v>40</c:v>
                </c:pt>
                <c:pt idx="13">
                  <c:v>50</c:v>
                </c:pt>
                <c:pt idx="14">
                  <c:v>60</c:v>
                </c:pt>
                <c:pt idx="15">
                  <c:v>80</c:v>
                </c:pt>
                <c:pt idx="16">
                  <c:v>100</c:v>
                </c:pt>
                <c:pt idx="17">
                  <c:v>124</c:v>
                </c:pt>
                <c:pt idx="18">
                  <c:v>150</c:v>
                </c:pt>
                <c:pt idx="19">
                  <c:v>172.49928125</c:v>
                </c:pt>
                <c:pt idx="20">
                  <c:v>198.37318156663278</c:v>
                </c:pt>
                <c:pt idx="21">
                  <c:v>228.127637940569</c:v>
                </c:pt>
                <c:pt idx="22">
                  <c:v>400</c:v>
                </c:pt>
                <c:pt idx="23">
                  <c:v>457.99923333333328</c:v>
                </c:pt>
                <c:pt idx="24">
                  <c:v>521.69692375367345</c:v>
                </c:pt>
                <c:pt idx="25">
                  <c:v>593.94846255941275</c:v>
                </c:pt>
                <c:pt idx="26">
                  <c:v>675.03617833844498</c:v>
                </c:pt>
                <c:pt idx="27">
                  <c:v>810</c:v>
                </c:pt>
                <c:pt idx="28">
                  <c:v>915.48757999999998</c:v>
                </c:pt>
                <c:pt idx="29">
                  <c:v>1031.7922928124524</c:v>
                </c:pt>
                <c:pt idx="30">
                  <c:v>1156.5314727059017</c:v>
                </c:pt>
                <c:pt idx="31">
                  <c:v>1289.966859905333</c:v>
                </c:pt>
                <c:pt idx="32">
                  <c:v>1433.4000779790956</c:v>
                </c:pt>
                <c:pt idx="33">
                  <c:v>1588.3276691714759</c:v>
                </c:pt>
                <c:pt idx="34">
                  <c:v>1611.78</c:v>
                </c:pt>
                <c:pt idx="35">
                  <c:v>1753.3925377499997</c:v>
                </c:pt>
                <c:pt idx="36">
                  <c:v>1892.1930569325971</c:v>
                </c:pt>
                <c:pt idx="37">
                  <c:v>2025.7500127205521</c:v>
                </c:pt>
                <c:pt idx="38">
                  <c:v>2156.7783529749977</c:v>
                </c:pt>
                <c:pt idx="39">
                  <c:v>2281.5119043284594</c:v>
                </c:pt>
                <c:pt idx="40">
                  <c:v>2395.1122626122278</c:v>
                </c:pt>
                <c:pt idx="41">
                  <c:v>2353.4609756367277</c:v>
                </c:pt>
                <c:pt idx="42">
                  <c:v>2247.4479171314865</c:v>
                </c:pt>
                <c:pt idx="43">
                  <c:v>2061.7445478938994</c:v>
                </c:pt>
                <c:pt idx="44">
                  <c:v>1775.8842212643433</c:v>
                </c:pt>
                <c:pt idx="45">
                  <c:v>1366.0818394384016</c:v>
                </c:pt>
                <c:pt idx="46">
                  <c:v>759.93369432629754</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yVal>
          <c:smooth val="1"/>
          <c:extLst>
            <c:ext xmlns:c16="http://schemas.microsoft.com/office/drawing/2014/chart" uri="{C3380CC4-5D6E-409C-BE32-E72D297353CC}">
              <c16:uniqueId val="{00000002-2981-4F74-AFDA-49EDBCDB2500}"/>
            </c:ext>
          </c:extLst>
        </c:ser>
        <c:ser>
          <c:idx val="3"/>
          <c:order val="3"/>
          <c:tx>
            <c:strRef>
              <c:f>Italie!$G$4</c:f>
              <c:strCache>
                <c:ptCount val="1"/>
                <c:pt idx="0">
                  <c:v>totaal overlijdensgevallen</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Italie!$C$5:$C$76</c:f>
              <c:numCache>
                <c:formatCode>d\-mmm</c:formatCode>
                <c:ptCount val="72"/>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pt idx="55">
                  <c:v>43941</c:v>
                </c:pt>
                <c:pt idx="56">
                  <c:v>43942</c:v>
                </c:pt>
                <c:pt idx="57">
                  <c:v>43943</c:v>
                </c:pt>
                <c:pt idx="58">
                  <c:v>43944</c:v>
                </c:pt>
                <c:pt idx="59">
                  <c:v>43945</c:v>
                </c:pt>
                <c:pt idx="60">
                  <c:v>43946</c:v>
                </c:pt>
                <c:pt idx="61">
                  <c:v>43947</c:v>
                </c:pt>
                <c:pt idx="62">
                  <c:v>43948</c:v>
                </c:pt>
                <c:pt idx="63">
                  <c:v>43949</c:v>
                </c:pt>
                <c:pt idx="64">
                  <c:v>43950</c:v>
                </c:pt>
                <c:pt idx="65">
                  <c:v>43951</c:v>
                </c:pt>
                <c:pt idx="66">
                  <c:v>43952</c:v>
                </c:pt>
                <c:pt idx="67">
                  <c:v>43953</c:v>
                </c:pt>
                <c:pt idx="68">
                  <c:v>43954</c:v>
                </c:pt>
                <c:pt idx="69">
                  <c:v>43955</c:v>
                </c:pt>
                <c:pt idx="70">
                  <c:v>43956</c:v>
                </c:pt>
                <c:pt idx="71">
                  <c:v>43957</c:v>
                </c:pt>
              </c:numCache>
            </c:numRef>
          </c:xVal>
          <c:yVal>
            <c:numRef>
              <c:f>Italie!$G$5:$G$76</c:f>
              <c:numCache>
                <c:formatCode>0</c:formatCode>
                <c:ptCount val="72"/>
                <c:pt idx="0">
                  <c:v>0</c:v>
                </c:pt>
                <c:pt idx="1">
                  <c:v>0</c:v>
                </c:pt>
                <c:pt idx="2">
                  <c:v>0</c:v>
                </c:pt>
                <c:pt idx="3">
                  <c:v>0</c:v>
                </c:pt>
                <c:pt idx="4">
                  <c:v>2</c:v>
                </c:pt>
                <c:pt idx="5">
                  <c:v>7</c:v>
                </c:pt>
                <c:pt idx="6">
                  <c:v>13</c:v>
                </c:pt>
                <c:pt idx="7">
                  <c:v>21</c:v>
                </c:pt>
                <c:pt idx="8">
                  <c:v>32</c:v>
                </c:pt>
                <c:pt idx="9">
                  <c:v>48</c:v>
                </c:pt>
                <c:pt idx="10">
                  <c:v>69</c:v>
                </c:pt>
                <c:pt idx="11">
                  <c:v>99</c:v>
                </c:pt>
                <c:pt idx="12">
                  <c:v>139</c:v>
                </c:pt>
                <c:pt idx="13">
                  <c:v>189</c:v>
                </c:pt>
                <c:pt idx="14">
                  <c:v>249</c:v>
                </c:pt>
                <c:pt idx="15">
                  <c:v>329</c:v>
                </c:pt>
                <c:pt idx="16">
                  <c:v>429</c:v>
                </c:pt>
                <c:pt idx="17">
                  <c:v>553</c:v>
                </c:pt>
                <c:pt idx="18">
                  <c:v>703</c:v>
                </c:pt>
                <c:pt idx="19">
                  <c:v>875.49928124999997</c:v>
                </c:pt>
                <c:pt idx="20">
                  <c:v>1073.8724628166328</c:v>
                </c:pt>
                <c:pt idx="21">
                  <c:v>1302.0001007572018</c:v>
                </c:pt>
                <c:pt idx="22">
                  <c:v>1702.0001007572018</c:v>
                </c:pt>
                <c:pt idx="23">
                  <c:v>2159.9993340905353</c:v>
                </c:pt>
                <c:pt idx="24">
                  <c:v>2681.696257844209</c:v>
                </c:pt>
                <c:pt idx="25">
                  <c:v>3275.6447204036217</c:v>
                </c:pt>
                <c:pt idx="26">
                  <c:v>3950.6808987420668</c:v>
                </c:pt>
                <c:pt idx="27">
                  <c:v>4760.6808987420663</c:v>
                </c:pt>
                <c:pt idx="28">
                  <c:v>5676.1684787420663</c:v>
                </c:pt>
                <c:pt idx="29">
                  <c:v>6707.9607715545189</c:v>
                </c:pt>
                <c:pt idx="30">
                  <c:v>7864.4922442604202</c:v>
                </c:pt>
                <c:pt idx="31">
                  <c:v>9154.4591041657532</c:v>
                </c:pt>
                <c:pt idx="32">
                  <c:v>10587.859182144848</c:v>
                </c:pt>
                <c:pt idx="33">
                  <c:v>12176.186851316324</c:v>
                </c:pt>
                <c:pt idx="34">
                  <c:v>13787.966851316325</c:v>
                </c:pt>
                <c:pt idx="35">
                  <c:v>15541.359389066325</c:v>
                </c:pt>
                <c:pt idx="36">
                  <c:v>17433.552445998921</c:v>
                </c:pt>
                <c:pt idx="37">
                  <c:v>19459.302458719474</c:v>
                </c:pt>
                <c:pt idx="38">
                  <c:v>21616.080811694472</c:v>
                </c:pt>
                <c:pt idx="39">
                  <c:v>23897.592716022933</c:v>
                </c:pt>
                <c:pt idx="40">
                  <c:v>26292.70497863516</c:v>
                </c:pt>
                <c:pt idx="41">
                  <c:v>28646.165954271888</c:v>
                </c:pt>
                <c:pt idx="42">
                  <c:v>30893.613871403373</c:v>
                </c:pt>
                <c:pt idx="43">
                  <c:v>32955.35841929727</c:v>
                </c:pt>
                <c:pt idx="44">
                  <c:v>34731.242640561613</c:v>
                </c:pt>
                <c:pt idx="45">
                  <c:v>36097.324480000018</c:v>
                </c:pt>
                <c:pt idx="46">
                  <c:v>36857.258174326314</c:v>
                </c:pt>
                <c:pt idx="47">
                  <c:v>36857.258174326314</c:v>
                </c:pt>
                <c:pt idx="48">
                  <c:v>36857.258174326314</c:v>
                </c:pt>
                <c:pt idx="49">
                  <c:v>36857.258174326314</c:v>
                </c:pt>
                <c:pt idx="50">
                  <c:v>36857.258174326314</c:v>
                </c:pt>
                <c:pt idx="51">
                  <c:v>36857.258174326314</c:v>
                </c:pt>
                <c:pt idx="52">
                  <c:v>36857.258174326314</c:v>
                </c:pt>
                <c:pt idx="53">
                  <c:v>36857.258174326314</c:v>
                </c:pt>
                <c:pt idx="54">
                  <c:v>36857.258174326314</c:v>
                </c:pt>
                <c:pt idx="55">
                  <c:v>36857.258174326314</c:v>
                </c:pt>
                <c:pt idx="56">
                  <c:v>36857.258174326314</c:v>
                </c:pt>
                <c:pt idx="57">
                  <c:v>36857.258174326314</c:v>
                </c:pt>
                <c:pt idx="58">
                  <c:v>36857.258174326314</c:v>
                </c:pt>
                <c:pt idx="59">
                  <c:v>36857.258174326314</c:v>
                </c:pt>
                <c:pt idx="60">
                  <c:v>36857.258174326314</c:v>
                </c:pt>
                <c:pt idx="61">
                  <c:v>36857.258174326314</c:v>
                </c:pt>
                <c:pt idx="62">
                  <c:v>36857.258174326314</c:v>
                </c:pt>
                <c:pt idx="63">
                  <c:v>36857.258174326314</c:v>
                </c:pt>
                <c:pt idx="64">
                  <c:v>36857.258174326314</c:v>
                </c:pt>
                <c:pt idx="65">
                  <c:v>36857.258174326314</c:v>
                </c:pt>
                <c:pt idx="66">
                  <c:v>36857.258174326314</c:v>
                </c:pt>
                <c:pt idx="67">
                  <c:v>36857.258174326314</c:v>
                </c:pt>
                <c:pt idx="68">
                  <c:v>36857.258174326314</c:v>
                </c:pt>
                <c:pt idx="69">
                  <c:v>36857.258174326314</c:v>
                </c:pt>
                <c:pt idx="70">
                  <c:v>36857.258174326314</c:v>
                </c:pt>
                <c:pt idx="71">
                  <c:v>36857.258174326314</c:v>
                </c:pt>
              </c:numCache>
            </c:numRef>
          </c:yVal>
          <c:smooth val="1"/>
          <c:extLst>
            <c:ext xmlns:c16="http://schemas.microsoft.com/office/drawing/2014/chart" uri="{C3380CC4-5D6E-409C-BE32-E72D297353CC}">
              <c16:uniqueId val="{00000003-2981-4F74-AFDA-49EDBCDB2500}"/>
            </c:ext>
          </c:extLst>
        </c:ser>
        <c:dLbls>
          <c:showLegendKey val="0"/>
          <c:showVal val="0"/>
          <c:showCatName val="0"/>
          <c:showSerName val="0"/>
          <c:showPercent val="0"/>
          <c:showBubbleSize val="0"/>
        </c:dLbls>
        <c:axId val="701679368"/>
        <c:axId val="701670184"/>
      </c:scatterChart>
      <c:valAx>
        <c:axId val="701679368"/>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70184"/>
        <c:crosses val="autoZero"/>
        <c:crossBetween val="midCat"/>
      </c:valAx>
      <c:valAx>
        <c:axId val="70167018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793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Bevolking__geslacht__leeftijd_e!$B$7</c:f>
              <c:strCache>
                <c:ptCount val="1"/>
                <c:pt idx="0">
                  <c:v>aantal</c:v>
                </c:pt>
              </c:strCache>
            </c:strRef>
          </c:tx>
          <c:spPr>
            <a:solidFill>
              <a:schemeClr val="accent1"/>
            </a:solidFill>
            <a:ln>
              <a:noFill/>
            </a:ln>
            <a:effectLst/>
          </c:spPr>
          <c:invertIfNegative val="0"/>
          <c:cat>
            <c:strRef>
              <c:f>Bevolking__geslacht__leeftijd_e!$A$8:$A$29</c:f>
              <c:strCache>
                <c:ptCount val="22"/>
                <c:pt idx="0">
                  <c:v>0 tot 5 jaar</c:v>
                </c:pt>
                <c:pt idx="1">
                  <c:v>5 tot 10 jaar</c:v>
                </c:pt>
                <c:pt idx="2">
                  <c:v>10 tot 15 jaar</c:v>
                </c:pt>
                <c:pt idx="3">
                  <c:v>15 tot 20 jaar</c:v>
                </c:pt>
                <c:pt idx="4">
                  <c:v>20 tot 25 jaar</c:v>
                </c:pt>
                <c:pt idx="5">
                  <c:v>25 tot 30 jaar</c:v>
                </c:pt>
                <c:pt idx="6">
                  <c:v>30 tot 35 jaar</c:v>
                </c:pt>
                <c:pt idx="7">
                  <c:v>35 tot 40 jaar</c:v>
                </c:pt>
                <c:pt idx="8">
                  <c:v>40 tot 45 jaar</c:v>
                </c:pt>
                <c:pt idx="9">
                  <c:v>45 tot 50 jaar</c:v>
                </c:pt>
                <c:pt idx="10">
                  <c:v>50 tot 55 jaar</c:v>
                </c:pt>
                <c:pt idx="11">
                  <c:v>55 tot 60 jaar</c:v>
                </c:pt>
                <c:pt idx="12">
                  <c:v>60 tot 65 jaar</c:v>
                </c:pt>
                <c:pt idx="13">
                  <c:v>65 tot 70 jaar</c:v>
                </c:pt>
                <c:pt idx="14">
                  <c:v>70 tot 75 jaar</c:v>
                </c:pt>
                <c:pt idx="15">
                  <c:v>75 tot 80 jaar</c:v>
                </c:pt>
                <c:pt idx="16">
                  <c:v>80 tot 85 jaar</c:v>
                </c:pt>
                <c:pt idx="17">
                  <c:v>85 tot 90 jaar</c:v>
                </c:pt>
                <c:pt idx="18">
                  <c:v>90 tot 95 jaar</c:v>
                </c:pt>
                <c:pt idx="19">
                  <c:v>95 jaar of ouder</c:v>
                </c:pt>
                <c:pt idx="20">
                  <c:v>95 tot 100 jaar</c:v>
                </c:pt>
                <c:pt idx="21">
                  <c:v>100 jaar of ouder</c:v>
                </c:pt>
              </c:strCache>
            </c:strRef>
          </c:cat>
          <c:val>
            <c:numRef>
              <c:f>Bevolking__geslacht__leeftijd_e!$B$8:$B$29</c:f>
              <c:numCache>
                <c:formatCode>General</c:formatCode>
                <c:ptCount val="22"/>
                <c:pt idx="0">
                  <c:v>866062</c:v>
                </c:pt>
                <c:pt idx="1">
                  <c:v>917442</c:v>
                </c:pt>
                <c:pt idx="2">
                  <c:v>956315</c:v>
                </c:pt>
                <c:pt idx="3">
                  <c:v>1052019</c:v>
                </c:pt>
                <c:pt idx="4">
                  <c:v>1079925</c:v>
                </c:pt>
                <c:pt idx="5">
                  <c:v>1121863</c:v>
                </c:pt>
                <c:pt idx="6">
                  <c:v>1076906</c:v>
                </c:pt>
                <c:pt idx="7">
                  <c:v>1031293</c:v>
                </c:pt>
                <c:pt idx="8">
                  <c:v>1025388</c:v>
                </c:pt>
                <c:pt idx="9">
                  <c:v>1235719</c:v>
                </c:pt>
                <c:pt idx="10">
                  <c:v>1276856</c:v>
                </c:pt>
                <c:pt idx="11">
                  <c:v>1231532</c:v>
                </c:pt>
                <c:pt idx="12">
                  <c:v>1096839</c:v>
                </c:pt>
                <c:pt idx="13">
                  <c:v>993074</c:v>
                </c:pt>
                <c:pt idx="14">
                  <c:v>913384</c:v>
                </c:pt>
                <c:pt idx="15">
                  <c:v>608726</c:v>
                </c:pt>
                <c:pt idx="16">
                  <c:v>422114</c:v>
                </c:pt>
                <c:pt idx="17">
                  <c:v>250068</c:v>
                </c:pt>
                <c:pt idx="18">
                  <c:v>100963</c:v>
                </c:pt>
                <c:pt idx="19">
                  <c:v>25675</c:v>
                </c:pt>
                <c:pt idx="20">
                  <c:v>23486</c:v>
                </c:pt>
                <c:pt idx="21">
                  <c:v>2189</c:v>
                </c:pt>
              </c:numCache>
            </c:numRef>
          </c:val>
          <c:extLst>
            <c:ext xmlns:c16="http://schemas.microsoft.com/office/drawing/2014/chart" uri="{C3380CC4-5D6E-409C-BE32-E72D297353CC}">
              <c16:uniqueId val="{00000000-9C49-4D2E-9884-F940C9673553}"/>
            </c:ext>
          </c:extLst>
        </c:ser>
        <c:dLbls>
          <c:showLegendKey val="0"/>
          <c:showVal val="0"/>
          <c:showCatName val="0"/>
          <c:showSerName val="0"/>
          <c:showPercent val="0"/>
          <c:showBubbleSize val="0"/>
        </c:dLbls>
        <c:gapWidth val="219"/>
        <c:overlap val="-27"/>
        <c:axId val="428583192"/>
        <c:axId val="428587456"/>
      </c:barChart>
      <c:catAx>
        <c:axId val="428583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87456"/>
        <c:crosses val="autoZero"/>
        <c:auto val="1"/>
        <c:lblAlgn val="ctr"/>
        <c:lblOffset val="100"/>
        <c:noMultiLvlLbl val="0"/>
      </c:catAx>
      <c:valAx>
        <c:axId val="42858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83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Bevolking__geslacht__leeftijd_e!$D$7</c:f>
              <c:strCache>
                <c:ptCount val="1"/>
                <c:pt idx="0">
                  <c:v>aantal</c:v>
                </c:pt>
              </c:strCache>
            </c:strRef>
          </c:tx>
          <c:spPr>
            <a:solidFill>
              <a:schemeClr val="accent1"/>
            </a:solidFill>
            <a:ln>
              <a:noFill/>
            </a:ln>
            <a:effectLst/>
          </c:spPr>
          <c:invertIfNegative val="0"/>
          <c:cat>
            <c:strRef>
              <c:f>Bevolking__geslacht__leeftijd_e!$C$8:$C$12</c:f>
              <c:strCache>
                <c:ptCount val="5"/>
                <c:pt idx="0">
                  <c:v>0-20</c:v>
                </c:pt>
                <c:pt idx="1">
                  <c:v>20-40</c:v>
                </c:pt>
                <c:pt idx="2">
                  <c:v>40-60</c:v>
                </c:pt>
                <c:pt idx="3">
                  <c:v>60-80</c:v>
                </c:pt>
                <c:pt idx="4">
                  <c:v>80 + </c:v>
                </c:pt>
              </c:strCache>
            </c:strRef>
          </c:cat>
          <c:val>
            <c:numRef>
              <c:f>Bevolking__geslacht__leeftijd_e!$D$8:$D$12</c:f>
              <c:numCache>
                <c:formatCode>General</c:formatCode>
                <c:ptCount val="5"/>
                <c:pt idx="0">
                  <c:v>3791838</c:v>
                </c:pt>
                <c:pt idx="1">
                  <c:v>4309987</c:v>
                </c:pt>
                <c:pt idx="2">
                  <c:v>4769495</c:v>
                </c:pt>
                <c:pt idx="3">
                  <c:v>3612023</c:v>
                </c:pt>
                <c:pt idx="4">
                  <c:v>824495</c:v>
                </c:pt>
              </c:numCache>
            </c:numRef>
          </c:val>
          <c:extLst>
            <c:ext xmlns:c16="http://schemas.microsoft.com/office/drawing/2014/chart" uri="{C3380CC4-5D6E-409C-BE32-E72D297353CC}">
              <c16:uniqueId val="{00000000-C440-4B33-A6B7-85CEC52CF6B6}"/>
            </c:ext>
          </c:extLst>
        </c:ser>
        <c:dLbls>
          <c:showLegendKey val="0"/>
          <c:showVal val="0"/>
          <c:showCatName val="0"/>
          <c:showSerName val="0"/>
          <c:showPercent val="0"/>
          <c:showBubbleSize val="0"/>
        </c:dLbls>
        <c:gapWidth val="219"/>
        <c:overlap val="-27"/>
        <c:axId val="428570728"/>
        <c:axId val="428582536"/>
      </c:barChart>
      <c:catAx>
        <c:axId val="428570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82536"/>
        <c:crosses val="autoZero"/>
        <c:auto val="1"/>
        <c:lblAlgn val="ctr"/>
        <c:lblOffset val="100"/>
        <c:noMultiLvlLbl val="0"/>
      </c:catAx>
      <c:valAx>
        <c:axId val="428582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570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14</xdr:col>
      <xdr:colOff>417241</xdr:colOff>
      <xdr:row>69</xdr:row>
      <xdr:rowOff>9949</xdr:rowOff>
    </xdr:from>
    <xdr:to>
      <xdr:col>26</xdr:col>
      <xdr:colOff>479834</xdr:colOff>
      <xdr:row>96</xdr:row>
      <xdr:rowOff>23557</xdr:rowOff>
    </xdr:to>
    <xdr:graphicFrame macro="">
      <xdr:nvGraphicFramePr>
        <xdr:cNvPr id="2" name="Grafiek 1">
          <a:extLst>
            <a:ext uri="{FF2B5EF4-FFF2-40B4-BE49-F238E27FC236}">
              <a16:creationId xmlns:a16="http://schemas.microsoft.com/office/drawing/2014/main" id="{C39CB265-037F-4544-A2B0-70F5A5D2A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0</xdr:colOff>
      <xdr:row>70</xdr:row>
      <xdr:rowOff>109764</xdr:rowOff>
    </xdr:from>
    <xdr:ext cx="65" cy="172227"/>
    <xdr:sp macro="" textlink="">
      <xdr:nvSpPr>
        <xdr:cNvPr id="3" name="Tekstvak 2">
          <a:extLst>
            <a:ext uri="{FF2B5EF4-FFF2-40B4-BE49-F238E27FC236}">
              <a16:creationId xmlns:a16="http://schemas.microsoft.com/office/drawing/2014/main" id="{9A89F989-6B68-426A-8848-0C1B82D5CA07}"/>
            </a:ext>
          </a:extLst>
        </xdr:cNvPr>
        <xdr:cNvSpPr txBox="1"/>
      </xdr:nvSpPr>
      <xdr:spPr>
        <a:xfrm>
          <a:off x="7689850" y="1338126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nl-NL" sz="1100"/>
        </a:p>
      </xdr:txBody>
    </xdr:sp>
    <xdr:clientData/>
  </xdr:oneCellAnchor>
  <xdr:oneCellAnchor>
    <xdr:from>
      <xdr:col>23</xdr:col>
      <xdr:colOff>494805</xdr:colOff>
      <xdr:row>35</xdr:row>
      <xdr:rowOff>148442</xdr:rowOff>
    </xdr:from>
    <xdr:ext cx="184731" cy="264560"/>
    <xdr:sp macro="" textlink="">
      <xdr:nvSpPr>
        <xdr:cNvPr id="4" name="Tekstvak 3">
          <a:extLst>
            <a:ext uri="{FF2B5EF4-FFF2-40B4-BE49-F238E27FC236}">
              <a16:creationId xmlns:a16="http://schemas.microsoft.com/office/drawing/2014/main" id="{D5F10257-4B04-42AA-A5E2-5A8880EE10C2}"/>
            </a:ext>
          </a:extLst>
        </xdr:cNvPr>
        <xdr:cNvSpPr txBox="1"/>
      </xdr:nvSpPr>
      <xdr:spPr>
        <a:xfrm>
          <a:off x="16293605" y="697469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l-NL" sz="1100"/>
        </a:p>
      </xdr:txBody>
    </xdr:sp>
    <xdr:clientData/>
  </xdr:oneCellAnchor>
  <xdr:twoCellAnchor>
    <xdr:from>
      <xdr:col>14</xdr:col>
      <xdr:colOff>450644</xdr:colOff>
      <xdr:row>26</xdr:row>
      <xdr:rowOff>132041</xdr:rowOff>
    </xdr:from>
    <xdr:to>
      <xdr:col>40</xdr:col>
      <xdr:colOff>344871</xdr:colOff>
      <xdr:row>65</xdr:row>
      <xdr:rowOff>32845</xdr:rowOff>
    </xdr:to>
    <xdr:grpSp>
      <xdr:nvGrpSpPr>
        <xdr:cNvPr id="5" name="Groep 4">
          <a:extLst>
            <a:ext uri="{FF2B5EF4-FFF2-40B4-BE49-F238E27FC236}">
              <a16:creationId xmlns:a16="http://schemas.microsoft.com/office/drawing/2014/main" id="{A716519A-CB13-47C0-A2BF-E6A4B3714AD6}"/>
            </a:ext>
          </a:extLst>
        </xdr:cNvPr>
        <xdr:cNvGrpSpPr/>
      </xdr:nvGrpSpPr>
      <xdr:grpSpPr>
        <a:xfrm>
          <a:off x="10397465" y="5452434"/>
          <a:ext cx="15814585" cy="7330304"/>
          <a:chOff x="10784757" y="5304218"/>
          <a:chExt cx="10081598" cy="5111830"/>
        </a:xfrm>
      </xdr:grpSpPr>
      <xdr:graphicFrame macro="">
        <xdr:nvGraphicFramePr>
          <xdr:cNvPr id="6" name="Grafiek 5">
            <a:extLst>
              <a:ext uri="{FF2B5EF4-FFF2-40B4-BE49-F238E27FC236}">
                <a16:creationId xmlns:a16="http://schemas.microsoft.com/office/drawing/2014/main" id="{8ECB91D1-A96E-4019-8533-C91BD8AE7331}"/>
              </a:ext>
            </a:extLst>
          </xdr:cNvPr>
          <xdr:cNvGraphicFramePr>
            <a:graphicFrameLocks/>
          </xdr:cNvGraphicFramePr>
        </xdr:nvGraphicFramePr>
        <xdr:xfrm>
          <a:off x="10784757" y="5304218"/>
          <a:ext cx="10081598" cy="5111830"/>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7" name="Groep 6">
            <a:extLst>
              <a:ext uri="{FF2B5EF4-FFF2-40B4-BE49-F238E27FC236}">
                <a16:creationId xmlns:a16="http://schemas.microsoft.com/office/drawing/2014/main" id="{3F3830D7-264A-40DD-AD22-5A51DA21B166}"/>
              </a:ext>
            </a:extLst>
          </xdr:cNvPr>
          <xdr:cNvGrpSpPr/>
        </xdr:nvGrpSpPr>
        <xdr:grpSpPr>
          <a:xfrm>
            <a:off x="11657888" y="5991533"/>
            <a:ext cx="2116605" cy="1295647"/>
            <a:chOff x="16409308" y="10508227"/>
            <a:chExt cx="2051438" cy="1202793"/>
          </a:xfrm>
        </xdr:grpSpPr>
        <xdr:grpSp>
          <xdr:nvGrpSpPr>
            <xdr:cNvPr id="8" name="Groep 7">
              <a:extLst>
                <a:ext uri="{FF2B5EF4-FFF2-40B4-BE49-F238E27FC236}">
                  <a16:creationId xmlns:a16="http://schemas.microsoft.com/office/drawing/2014/main" id="{E81E7449-948A-4C95-AA5D-E3DCEF495D4E}"/>
                </a:ext>
              </a:extLst>
            </xdr:cNvPr>
            <xdr:cNvGrpSpPr/>
          </xdr:nvGrpSpPr>
          <xdr:grpSpPr>
            <a:xfrm>
              <a:off x="16469033" y="11163709"/>
              <a:ext cx="1669478" cy="261684"/>
              <a:chOff x="0" y="0"/>
              <a:chExt cx="750543" cy="263896"/>
            </a:xfrm>
          </xdr:grpSpPr>
          <xdr:sp macro="" textlink="$L$2">
            <xdr:nvSpPr>
              <xdr:cNvPr id="22" name="Tekstvak 2">
                <a:extLst>
                  <a:ext uri="{FF2B5EF4-FFF2-40B4-BE49-F238E27FC236}">
                    <a16:creationId xmlns:a16="http://schemas.microsoft.com/office/drawing/2014/main" id="{FD454C52-53CC-4196-81EA-FD36BB9C3FB0}"/>
                  </a:ext>
                </a:extLst>
              </xdr:cNvPr>
              <xdr:cNvSpPr txBox="1"/>
            </xdr:nvSpPr>
            <xdr:spPr>
              <a:xfrm>
                <a:off x="0" y="0"/>
                <a:ext cx="494806" cy="263896"/>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5E6B9D14-D717-4C13-804D-AE7ABC70FCB6}" type="TxLink">
                  <a:rPr lang="en-US" sz="1100" b="0" i="0" u="none" strike="noStrike">
                    <a:solidFill>
                      <a:srgbClr val="000000"/>
                    </a:solidFill>
                    <a:latin typeface="Calibri"/>
                    <a:cs typeface="Calibri"/>
                  </a:rPr>
                  <a:pPr/>
                  <a:t>% ic</a:t>
                </a:fld>
                <a:endParaRPr lang="nl-NL" sz="1100"/>
              </a:p>
            </xdr:txBody>
          </xdr:sp>
          <xdr:sp macro="" textlink="$L$3">
            <xdr:nvSpPr>
              <xdr:cNvPr id="23" name="Tekstvak 1">
                <a:extLst>
                  <a:ext uri="{FF2B5EF4-FFF2-40B4-BE49-F238E27FC236}">
                    <a16:creationId xmlns:a16="http://schemas.microsoft.com/office/drawing/2014/main" id="{8FE6373B-A87B-4B49-A889-212F4E0059AB}"/>
                  </a:ext>
                </a:extLst>
              </xdr:cNvPr>
              <xdr:cNvSpPr txBox="1"/>
            </xdr:nvSpPr>
            <xdr:spPr>
              <a:xfrm>
                <a:off x="377564" y="1953"/>
                <a:ext cx="372979" cy="245931"/>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1321C0DC-093B-4F7A-B40C-DB343BA36283}" type="TxLink">
                  <a:rPr lang="en-US" sz="1100" b="0" i="0" u="none" strike="noStrike">
                    <a:solidFill>
                      <a:srgbClr val="000000"/>
                    </a:solidFill>
                    <a:latin typeface="Calibri"/>
                    <a:cs typeface="Calibri"/>
                  </a:rPr>
                  <a:pPr/>
                  <a:t>0,35</a:t>
                </a:fld>
                <a:endParaRPr lang="nl-NL" sz="1100"/>
              </a:p>
            </xdr:txBody>
          </xdr:sp>
        </xdr:grpSp>
        <xdr:grpSp>
          <xdr:nvGrpSpPr>
            <xdr:cNvPr id="9" name="Groep 8">
              <a:extLst>
                <a:ext uri="{FF2B5EF4-FFF2-40B4-BE49-F238E27FC236}">
                  <a16:creationId xmlns:a16="http://schemas.microsoft.com/office/drawing/2014/main" id="{B87B131F-B02F-41A0-A904-782EE23C79FA}"/>
                </a:ext>
              </a:extLst>
            </xdr:cNvPr>
            <xdr:cNvGrpSpPr/>
          </xdr:nvGrpSpPr>
          <xdr:grpSpPr>
            <a:xfrm>
              <a:off x="16409308" y="10508227"/>
              <a:ext cx="2051438" cy="1202793"/>
              <a:chOff x="16450276" y="10518468"/>
              <a:chExt cx="2051438" cy="1202793"/>
            </a:xfrm>
          </xdr:grpSpPr>
          <xdr:sp macro="" textlink="$N$1">
            <xdr:nvSpPr>
              <xdr:cNvPr id="10" name="Tekstvak 9">
                <a:extLst>
                  <a:ext uri="{FF2B5EF4-FFF2-40B4-BE49-F238E27FC236}">
                    <a16:creationId xmlns:a16="http://schemas.microsoft.com/office/drawing/2014/main" id="{9A592B90-DC86-4B90-9042-502A876146EF}"/>
                  </a:ext>
                </a:extLst>
              </xdr:cNvPr>
              <xdr:cNvSpPr txBox="1"/>
            </xdr:nvSpPr>
            <xdr:spPr>
              <a:xfrm>
                <a:off x="16450276" y="10834771"/>
                <a:ext cx="9321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4CA853B-221E-4525-84D2-8A6A5F2EE612}" type="TxLink">
                  <a:rPr lang="en-US" sz="1100" b="0" i="0" u="none" strike="noStrike">
                    <a:solidFill>
                      <a:srgbClr val="000000"/>
                    </a:solidFill>
                    <a:latin typeface="Calibri"/>
                    <a:cs typeface="Calibri"/>
                  </a:rPr>
                  <a:pPr/>
                  <a:t>ziekenhuizen</a:t>
                </a:fld>
                <a:endParaRPr lang="nl-NL" sz="1100"/>
              </a:p>
            </xdr:txBody>
          </xdr:sp>
          <xdr:grpSp>
            <xdr:nvGrpSpPr>
              <xdr:cNvPr id="11" name="Groep 10">
                <a:extLst>
                  <a:ext uri="{FF2B5EF4-FFF2-40B4-BE49-F238E27FC236}">
                    <a16:creationId xmlns:a16="http://schemas.microsoft.com/office/drawing/2014/main" id="{9ECE9182-E44E-4695-AB82-2FA49112B4B4}"/>
                  </a:ext>
                </a:extLst>
              </xdr:cNvPr>
              <xdr:cNvGrpSpPr/>
            </xdr:nvGrpSpPr>
            <xdr:grpSpPr>
              <a:xfrm>
                <a:off x="16488147" y="11341237"/>
                <a:ext cx="2013567" cy="380024"/>
                <a:chOff x="14877134" y="105834"/>
                <a:chExt cx="1982613" cy="378202"/>
              </a:xfrm>
            </xdr:grpSpPr>
            <xdr:grpSp>
              <xdr:nvGrpSpPr>
                <xdr:cNvPr id="18" name="Groep 17">
                  <a:extLst>
                    <a:ext uri="{FF2B5EF4-FFF2-40B4-BE49-F238E27FC236}">
                      <a16:creationId xmlns:a16="http://schemas.microsoft.com/office/drawing/2014/main" id="{B170BB04-2302-4AC3-9E6B-868A72A79052}"/>
                    </a:ext>
                  </a:extLst>
                </xdr:cNvPr>
                <xdr:cNvGrpSpPr/>
              </xdr:nvGrpSpPr>
              <xdr:grpSpPr>
                <a:xfrm>
                  <a:off x="14877134" y="105834"/>
                  <a:ext cx="1982613" cy="378202"/>
                  <a:chOff x="-2517" y="0"/>
                  <a:chExt cx="494806" cy="263896"/>
                </a:xfrm>
              </xdr:grpSpPr>
              <xdr:sp macro="" textlink="H2">
                <xdr:nvSpPr>
                  <xdr:cNvPr id="20" name="Tekstvak 2">
                    <a:extLst>
                      <a:ext uri="{FF2B5EF4-FFF2-40B4-BE49-F238E27FC236}">
                        <a16:creationId xmlns:a16="http://schemas.microsoft.com/office/drawing/2014/main" id="{9B2CDD41-C76A-41CC-AEAE-D9D7916E3635}"/>
                      </a:ext>
                    </a:extLst>
                  </xdr:cNvPr>
                  <xdr:cNvSpPr txBox="1"/>
                </xdr:nvSpPr>
                <xdr:spPr>
                  <a:xfrm>
                    <a:off x="-2517" y="0"/>
                    <a:ext cx="494806" cy="263896"/>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598ABAC5-B52D-4C5A-B6D1-0944EBD476E6}" type="TxLink">
                      <a:rPr lang="en-US" sz="1100" b="0" i="0" u="none" strike="noStrike">
                        <a:solidFill>
                          <a:srgbClr val="000000"/>
                        </a:solidFill>
                        <a:latin typeface="Calibri"/>
                        <a:cs typeface="Calibri"/>
                      </a:rPr>
                      <a:pPr/>
                      <a:t>mortaliteit van naar</a:t>
                    </a:fld>
                    <a:endParaRPr lang="nl-NL" sz="1100"/>
                  </a:p>
                </xdr:txBody>
              </xdr:sp>
              <xdr:sp macro="" textlink="$H$3">
                <xdr:nvSpPr>
                  <xdr:cNvPr id="21" name="Tekstvak 1">
                    <a:extLst>
                      <a:ext uri="{FF2B5EF4-FFF2-40B4-BE49-F238E27FC236}">
                        <a16:creationId xmlns:a16="http://schemas.microsoft.com/office/drawing/2014/main" id="{F9E7C33B-FB3D-4DE3-A8FD-FBA8B337126B}"/>
                      </a:ext>
                    </a:extLst>
                  </xdr:cNvPr>
                  <xdr:cNvSpPr txBox="1"/>
                </xdr:nvSpPr>
                <xdr:spPr>
                  <a:xfrm>
                    <a:off x="204162" y="4522"/>
                    <a:ext cx="151536" cy="251479"/>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6A7B1F88-9888-4F84-8E32-F2FB3AEDBF3B}" type="TxLink">
                      <a:rPr lang="en-US" sz="1100" b="0" i="0" u="none" strike="noStrike">
                        <a:solidFill>
                          <a:srgbClr val="000000"/>
                        </a:solidFill>
                        <a:latin typeface="Calibri"/>
                        <a:cs typeface="Calibri"/>
                      </a:rPr>
                      <a:pPr/>
                      <a:t>0,0690</a:t>
                    </a:fld>
                    <a:endParaRPr lang="nl-NL" sz="1100"/>
                  </a:p>
                </xdr:txBody>
              </xdr:sp>
            </xdr:grpSp>
            <xdr:sp macro="" textlink="$I$3">
              <xdr:nvSpPr>
                <xdr:cNvPr id="19" name="Tekstvak 1">
                  <a:extLst>
                    <a:ext uri="{FF2B5EF4-FFF2-40B4-BE49-F238E27FC236}">
                      <a16:creationId xmlns:a16="http://schemas.microsoft.com/office/drawing/2014/main" id="{BE25AD11-FEDD-4398-8057-44916E94D193}"/>
                    </a:ext>
                  </a:extLst>
                </xdr:cNvPr>
                <xdr:cNvSpPr txBox="1"/>
              </xdr:nvSpPr>
              <xdr:spPr>
                <a:xfrm>
                  <a:off x="16248941" y="112315"/>
                  <a:ext cx="557789" cy="360407"/>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60C6A8A1-CA31-46CE-A7DF-9F3B8BD774D8}" type="TxLink">
                    <a:rPr lang="en-US" sz="1100" b="0" i="0" u="none" strike="noStrike">
                      <a:solidFill>
                        <a:srgbClr val="000000"/>
                      </a:solidFill>
                      <a:latin typeface="Calibri"/>
                      <a:cs typeface="Calibri"/>
                    </a:rPr>
                    <a:pPr/>
                    <a:t>0,020</a:t>
                  </a:fld>
                  <a:endParaRPr lang="nl-NL" sz="1100"/>
                </a:p>
              </xdr:txBody>
            </xdr:sp>
          </xdr:grpSp>
          <xdr:grpSp>
            <xdr:nvGrpSpPr>
              <xdr:cNvPr id="12" name="Groep 11">
                <a:extLst>
                  <a:ext uri="{FF2B5EF4-FFF2-40B4-BE49-F238E27FC236}">
                    <a16:creationId xmlns:a16="http://schemas.microsoft.com/office/drawing/2014/main" id="{488ED7A5-8FD1-493F-B351-48C3C1546645}"/>
                  </a:ext>
                </a:extLst>
              </xdr:cNvPr>
              <xdr:cNvGrpSpPr/>
            </xdr:nvGrpSpPr>
            <xdr:grpSpPr>
              <a:xfrm>
                <a:off x="16479274" y="10518468"/>
                <a:ext cx="1925526" cy="263621"/>
                <a:chOff x="0" y="0"/>
                <a:chExt cx="865654" cy="265849"/>
              </a:xfrm>
            </xdr:grpSpPr>
            <xdr:sp macro="" textlink="D2">
              <xdr:nvSpPr>
                <xdr:cNvPr id="16" name="Tekstvak 2">
                  <a:extLst>
                    <a:ext uri="{FF2B5EF4-FFF2-40B4-BE49-F238E27FC236}">
                      <a16:creationId xmlns:a16="http://schemas.microsoft.com/office/drawing/2014/main" id="{9D05C984-C147-45FD-B1D5-CD77DB635BA0}"/>
                    </a:ext>
                  </a:extLst>
                </xdr:cNvPr>
                <xdr:cNvSpPr txBox="1"/>
              </xdr:nvSpPr>
              <xdr:spPr>
                <a:xfrm>
                  <a:off x="0" y="0"/>
                  <a:ext cx="494806" cy="263896"/>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C7A0D66F-E1A8-4973-80BE-C74CF60B6A63}" type="TxLink">
                    <a:rPr lang="en-US" sz="1100" b="0" i="0" u="none" strike="noStrike">
                      <a:solidFill>
                        <a:srgbClr val="000000"/>
                      </a:solidFill>
                      <a:latin typeface="Calibri"/>
                      <a:cs typeface="Calibri"/>
                    </a:rPr>
                    <a:pPr/>
                    <a:t>reproductie</a:t>
                  </a:fld>
                  <a:endParaRPr lang="nl-NL" sz="1100"/>
                </a:p>
              </xdr:txBody>
            </xdr:sp>
            <xdr:sp macro="" textlink="$D$3">
              <xdr:nvSpPr>
                <xdr:cNvPr id="17" name="Tekstvak 1">
                  <a:extLst>
                    <a:ext uri="{FF2B5EF4-FFF2-40B4-BE49-F238E27FC236}">
                      <a16:creationId xmlns:a16="http://schemas.microsoft.com/office/drawing/2014/main" id="{4B88172A-E45B-4E0B-8960-C25A0951BB8D}"/>
                    </a:ext>
                  </a:extLst>
                </xdr:cNvPr>
                <xdr:cNvSpPr txBox="1"/>
              </xdr:nvSpPr>
              <xdr:spPr>
                <a:xfrm>
                  <a:off x="370848" y="1953"/>
                  <a:ext cx="494806" cy="263896"/>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68A76B3B-6562-4473-9FCF-748A88B0A400}" type="TxLink">
                    <a:rPr lang="en-US" sz="1100" b="0" i="0" u="none" strike="noStrike">
                      <a:solidFill>
                        <a:srgbClr val="000000"/>
                      </a:solidFill>
                      <a:latin typeface="Calibri"/>
                      <a:cs typeface="Calibri"/>
                    </a:rPr>
                    <a:pPr/>
                    <a:t>1,12</a:t>
                  </a:fld>
                  <a:endParaRPr lang="nl-NL" sz="1100"/>
                </a:p>
              </xdr:txBody>
            </xdr:sp>
          </xdr:grpSp>
          <xdr:grpSp>
            <xdr:nvGrpSpPr>
              <xdr:cNvPr id="13" name="Groep 12">
                <a:extLst>
                  <a:ext uri="{FF2B5EF4-FFF2-40B4-BE49-F238E27FC236}">
                    <a16:creationId xmlns:a16="http://schemas.microsoft.com/office/drawing/2014/main" id="{308B7745-DC07-479C-B5E1-DCA27D8EE03A}"/>
                  </a:ext>
                </a:extLst>
              </xdr:cNvPr>
              <xdr:cNvGrpSpPr/>
            </xdr:nvGrpSpPr>
            <xdr:grpSpPr>
              <a:xfrm>
                <a:off x="16469032" y="10999838"/>
                <a:ext cx="1823108" cy="261684"/>
                <a:chOff x="0" y="0"/>
                <a:chExt cx="819610" cy="263896"/>
              </a:xfrm>
            </xdr:grpSpPr>
            <xdr:sp macro="" textlink="$K$2">
              <xdr:nvSpPr>
                <xdr:cNvPr id="14" name="Tekstvak 2">
                  <a:extLst>
                    <a:ext uri="{FF2B5EF4-FFF2-40B4-BE49-F238E27FC236}">
                      <a16:creationId xmlns:a16="http://schemas.microsoft.com/office/drawing/2014/main" id="{EDC887C2-67D8-4089-92AD-BB95FF2510F7}"/>
                    </a:ext>
                  </a:extLst>
                </xdr:cNvPr>
                <xdr:cNvSpPr txBox="1"/>
              </xdr:nvSpPr>
              <xdr:spPr>
                <a:xfrm>
                  <a:off x="0" y="0"/>
                  <a:ext cx="494806" cy="263896"/>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96511F4E-91EC-4E4D-A116-0644B43CB15A}" type="TxLink">
                    <a:rPr lang="en-US" sz="1100" b="0" i="0" u="none" strike="noStrike">
                      <a:solidFill>
                        <a:srgbClr val="000000"/>
                      </a:solidFill>
                      <a:latin typeface="Calibri"/>
                      <a:cs typeface="Calibri"/>
                    </a:rPr>
                    <a:pPr/>
                    <a:t>% opname</a:t>
                  </a:fld>
                  <a:endParaRPr lang="nl-NL" sz="1100"/>
                </a:p>
              </xdr:txBody>
            </xdr:sp>
            <xdr:sp macro="" textlink="$K$3">
              <xdr:nvSpPr>
                <xdr:cNvPr id="15" name="Tekstvak 1">
                  <a:extLst>
                    <a:ext uri="{FF2B5EF4-FFF2-40B4-BE49-F238E27FC236}">
                      <a16:creationId xmlns:a16="http://schemas.microsoft.com/office/drawing/2014/main" id="{B7B60A6E-9145-4569-9064-6CAE37D4FD69}"/>
                    </a:ext>
                  </a:extLst>
                </xdr:cNvPr>
                <xdr:cNvSpPr txBox="1"/>
              </xdr:nvSpPr>
              <xdr:spPr>
                <a:xfrm>
                  <a:off x="386773" y="1953"/>
                  <a:ext cx="432837" cy="245930"/>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9059C291-5CD7-4E3A-8D78-F310A0B8A703}" type="TxLink">
                    <a:rPr lang="en-US" sz="1100" b="0" i="0" u="none" strike="noStrike">
                      <a:solidFill>
                        <a:srgbClr val="000000"/>
                      </a:solidFill>
                      <a:latin typeface="Calibri"/>
                      <a:cs typeface="Calibri"/>
                    </a:rPr>
                    <a:pPr/>
                    <a:t>0,28</a:t>
                  </a:fld>
                  <a:endParaRPr lang="nl-NL" sz="1100"/>
                </a:p>
              </xdr:txBody>
            </xdr:sp>
          </xdr:grpSp>
        </xdr:grpSp>
      </xdr:grpSp>
    </xdr:grpSp>
    <xdr:clientData/>
  </xdr:twoCellAnchor>
</xdr:wsDr>
</file>

<file path=xl/drawings/drawing2.xml><?xml version="1.0" encoding="utf-8"?>
<c:userShapes xmlns:c="http://schemas.openxmlformats.org/drawingml/2006/chart">
  <cdr:relSizeAnchor xmlns:cdr="http://schemas.openxmlformats.org/drawingml/2006/chartDrawing">
    <cdr:from>
      <cdr:x>0.55367</cdr:x>
      <cdr:y>0.73251</cdr:y>
    </cdr:from>
    <cdr:to>
      <cdr:x>0.71663</cdr:x>
      <cdr:y>0.78457</cdr:y>
    </cdr:to>
    <cdr:grpSp>
      <cdr:nvGrpSpPr>
        <cdr:cNvPr id="4" name="Groep 3">
          <a:extLst xmlns:a="http://schemas.openxmlformats.org/drawingml/2006/main">
            <a:ext uri="{FF2B5EF4-FFF2-40B4-BE49-F238E27FC236}">
              <a16:creationId xmlns:a16="http://schemas.microsoft.com/office/drawing/2014/main" id="{EC79D36F-354F-4822-964C-EEBD22FEF8A7}"/>
            </a:ext>
          </a:extLst>
        </cdr:cNvPr>
        <cdr:cNvGrpSpPr/>
      </cdr:nvGrpSpPr>
      <cdr:grpSpPr>
        <a:xfrm xmlns:a="http://schemas.openxmlformats.org/drawingml/2006/main">
          <a:off x="8756061" y="5369521"/>
          <a:ext cx="2577145" cy="381616"/>
          <a:chOff x="5372283" y="5617942"/>
          <a:chExt cx="896570" cy="279806"/>
        </a:xfrm>
      </cdr:grpSpPr>
      <cdr:sp macro="" textlink="versie26mrt!$N$2">
        <cdr:nvSpPr>
          <cdr:cNvPr id="2" name="Tekstvak 1">
            <a:extLst xmlns:a="http://schemas.openxmlformats.org/drawingml/2006/main">
              <a:ext uri="{FF2B5EF4-FFF2-40B4-BE49-F238E27FC236}">
                <a16:creationId xmlns:a16="http://schemas.microsoft.com/office/drawing/2014/main" id="{AE7B2393-D800-4AC6-962E-2F6E19D9607F}"/>
              </a:ext>
            </a:extLst>
          </cdr:cNvPr>
          <cdr:cNvSpPr txBox="1"/>
        </cdr:nvSpPr>
        <cdr:spPr>
          <a:xfrm xmlns:a="http://schemas.openxmlformats.org/drawingml/2006/main">
            <a:off x="5372283" y="5617942"/>
            <a:ext cx="494806" cy="26389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8B84D8D-4E6B-4067-9D77-94C1C1B30596}" type="TxLink">
              <a:rPr lang="en-US" sz="1100" b="0" i="0" u="none" strike="noStrike">
                <a:solidFill>
                  <a:srgbClr val="000000"/>
                </a:solidFill>
                <a:latin typeface="Calibri"/>
                <a:cs typeface="Calibri"/>
              </a:rPr>
              <a:pPr/>
              <a:t> </a:t>
            </a:fld>
            <a:endParaRPr lang="nl-NL" sz="1100"/>
          </a:p>
        </cdr:txBody>
      </cdr:sp>
      <cdr:sp macro="" textlink="versie26mrt!$O$2">
        <cdr:nvSpPr>
          <cdr:cNvPr id="3" name="Tekstvak 1">
            <a:extLst xmlns:a="http://schemas.openxmlformats.org/drawingml/2006/main">
              <a:ext uri="{FF2B5EF4-FFF2-40B4-BE49-F238E27FC236}">
                <a16:creationId xmlns:a16="http://schemas.microsoft.com/office/drawing/2014/main" id="{3B7B9A43-63B6-4870-9903-BC4430F6202A}"/>
              </a:ext>
            </a:extLst>
          </cdr:cNvPr>
          <cdr:cNvSpPr txBox="1"/>
        </cdr:nvSpPr>
        <cdr:spPr>
          <a:xfrm xmlns:a="http://schemas.openxmlformats.org/drawingml/2006/main">
            <a:off x="5774047" y="5633852"/>
            <a:ext cx="494806" cy="26389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91C20713-1133-4309-83A8-79BE5A34FB88}" type="TxLink">
              <a:rPr lang="en-US" sz="1100" b="0" i="0" u="none" strike="noStrike">
                <a:solidFill>
                  <a:srgbClr val="000000"/>
                </a:solidFill>
                <a:latin typeface="Calibri"/>
                <a:cs typeface="Calibri"/>
              </a:rPr>
              <a:pPr/>
              <a:t> </a:t>
            </a:fld>
            <a:endParaRPr lang="nl-NL" sz="1100"/>
          </a:p>
        </cdr:txBody>
      </cdr:sp>
    </cdr:grpSp>
  </cdr:relSizeAnchor>
  <cdr:relSizeAnchor xmlns:cdr="http://schemas.openxmlformats.org/drawingml/2006/chartDrawing">
    <cdr:from>
      <cdr:x>0.0052</cdr:x>
      <cdr:y>0.01037</cdr:y>
    </cdr:from>
    <cdr:to>
      <cdr:x>0.1263</cdr:x>
      <cdr:y>0.07797</cdr:y>
    </cdr:to>
    <cdr:grpSp>
      <cdr:nvGrpSpPr>
        <cdr:cNvPr id="11" name="Groep 10">
          <a:extLst xmlns:a="http://schemas.openxmlformats.org/drawingml/2006/main">
            <a:ext uri="{FF2B5EF4-FFF2-40B4-BE49-F238E27FC236}">
              <a16:creationId xmlns:a16="http://schemas.microsoft.com/office/drawing/2014/main" id="{76E89350-FE35-4CC3-9507-5C6E85EFBC2E}"/>
            </a:ext>
          </a:extLst>
        </cdr:cNvPr>
        <cdr:cNvGrpSpPr/>
      </cdr:nvGrpSpPr>
      <cdr:grpSpPr>
        <a:xfrm xmlns:a="http://schemas.openxmlformats.org/drawingml/2006/main">
          <a:off x="82236" y="76015"/>
          <a:ext cx="1915146" cy="495529"/>
          <a:chOff x="0" y="0"/>
          <a:chExt cx="666291" cy="363344"/>
        </a:xfrm>
      </cdr:grpSpPr>
      <cdr:sp macro="" textlink="versie26mrt!$P$2">
        <cdr:nvSpPr>
          <cdr:cNvPr id="13" name="Tekstvak 1">
            <a:extLst xmlns:a="http://schemas.openxmlformats.org/drawingml/2006/main">
              <a:ext uri="{FF2B5EF4-FFF2-40B4-BE49-F238E27FC236}">
                <a16:creationId xmlns:a16="http://schemas.microsoft.com/office/drawing/2014/main" id="{C1837662-2E39-4AB6-8CF2-55A4D71EEC2F}"/>
              </a:ext>
            </a:extLst>
          </cdr:cNvPr>
          <cdr:cNvSpPr txBox="1"/>
        </cdr:nvSpPr>
        <cdr:spPr>
          <a:xfrm xmlns:a="http://schemas.openxmlformats.org/drawingml/2006/main">
            <a:off x="387687" y="1662"/>
            <a:ext cx="278604" cy="36168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12BFCAF8-2BBC-4D59-8D01-AFEA8C911C22}" type="TxLink">
              <a:rPr lang="en-US" sz="1100" b="0" i="0" u="none" strike="noStrike">
                <a:solidFill>
                  <a:srgbClr val="000000"/>
                </a:solidFill>
                <a:latin typeface="Calibri"/>
                <a:cs typeface="Calibri"/>
              </a:rPr>
              <a:pPr/>
              <a:t> </a:t>
            </a:fld>
            <a:endParaRPr lang="nl-NL" sz="1100"/>
          </a:p>
        </cdr:txBody>
      </cdr:sp>
      <cdr:sp macro="" textlink="versie26mrt!$P$1">
        <cdr:nvSpPr>
          <cdr:cNvPr id="12" name="Tekstvak 2">
            <a:extLst xmlns:a="http://schemas.openxmlformats.org/drawingml/2006/main">
              <a:ext uri="{FF2B5EF4-FFF2-40B4-BE49-F238E27FC236}">
                <a16:creationId xmlns:a16="http://schemas.microsoft.com/office/drawing/2014/main" id="{A0759BA3-D389-47CB-87BE-84C80A16CD4C}"/>
              </a:ext>
            </a:extLst>
          </cdr:cNvPr>
          <cdr:cNvSpPr txBox="1"/>
        </cdr:nvSpPr>
        <cdr:spPr>
          <a:xfrm xmlns:a="http://schemas.openxmlformats.org/drawingml/2006/main">
            <a:off x="0" y="0"/>
            <a:ext cx="278604" cy="289668"/>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342A710-6F9E-4B8D-B6D2-A312C970CCFD}" type="TxLink">
              <a:rPr lang="en-US" sz="1100" b="0" i="0" u="none" strike="noStrike">
                <a:solidFill>
                  <a:srgbClr val="000000"/>
                </a:solidFill>
                <a:latin typeface="Calibri"/>
                <a:cs typeface="Calibri"/>
              </a:rPr>
              <a:pPr/>
              <a:t> </a:t>
            </a:fld>
            <a:endParaRPr lang="nl-NL" sz="1100"/>
          </a:p>
        </cdr:txBody>
      </cdr:sp>
    </cdr:grpSp>
  </cdr:relSizeAnchor>
</c:userShapes>
</file>

<file path=xl/drawings/drawing3.xml><?xml version="1.0" encoding="utf-8"?>
<xdr:wsDr xmlns:xdr="http://schemas.openxmlformats.org/drawingml/2006/spreadsheetDrawing" xmlns:a="http://schemas.openxmlformats.org/drawingml/2006/main">
  <xdr:twoCellAnchor>
    <xdr:from>
      <xdr:col>15</xdr:col>
      <xdr:colOff>48531</xdr:colOff>
      <xdr:row>70</xdr:row>
      <xdr:rowOff>81642</xdr:rowOff>
    </xdr:from>
    <xdr:to>
      <xdr:col>25</xdr:col>
      <xdr:colOff>471714</xdr:colOff>
      <xdr:row>92</xdr:row>
      <xdr:rowOff>127000</xdr:rowOff>
    </xdr:to>
    <xdr:graphicFrame macro="">
      <xdr:nvGraphicFramePr>
        <xdr:cNvPr id="2" name="Grafiek 1">
          <a:extLst>
            <a:ext uri="{FF2B5EF4-FFF2-40B4-BE49-F238E27FC236}">
              <a16:creationId xmlns:a16="http://schemas.microsoft.com/office/drawing/2014/main" id="{22DD00EA-264D-4AA0-BEFB-491559AAE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336549</xdr:colOff>
      <xdr:row>70</xdr:row>
      <xdr:rowOff>109764</xdr:rowOff>
    </xdr:from>
    <xdr:ext cx="65" cy="172227"/>
    <xdr:sp macro="" textlink="">
      <xdr:nvSpPr>
        <xdr:cNvPr id="3" name="Tekstvak 2">
          <a:extLst>
            <a:ext uri="{FF2B5EF4-FFF2-40B4-BE49-F238E27FC236}">
              <a16:creationId xmlns:a16="http://schemas.microsoft.com/office/drawing/2014/main" id="{D6C53A7D-6004-416E-81C1-558AFEEE01AC}"/>
            </a:ext>
          </a:extLst>
        </xdr:cNvPr>
        <xdr:cNvSpPr txBox="1"/>
      </xdr:nvSpPr>
      <xdr:spPr>
        <a:xfrm>
          <a:off x="6857999" y="1344476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nl-NL" sz="1100"/>
        </a:p>
      </xdr:txBody>
    </xdr:sp>
    <xdr:clientData/>
  </xdr:oneCellAnchor>
  <xdr:twoCellAnchor>
    <xdr:from>
      <xdr:col>20</xdr:col>
      <xdr:colOff>521608</xdr:colOff>
      <xdr:row>39</xdr:row>
      <xdr:rowOff>147864</xdr:rowOff>
    </xdr:from>
    <xdr:to>
      <xdr:col>32</xdr:col>
      <xdr:colOff>184727</xdr:colOff>
      <xdr:row>61</xdr:row>
      <xdr:rowOff>138545</xdr:rowOff>
    </xdr:to>
    <xdr:graphicFrame macro="">
      <xdr:nvGraphicFramePr>
        <xdr:cNvPr id="4" name="Grafiek 3">
          <a:extLst>
            <a:ext uri="{FF2B5EF4-FFF2-40B4-BE49-F238E27FC236}">
              <a16:creationId xmlns:a16="http://schemas.microsoft.com/office/drawing/2014/main" id="{AEA7E139-3091-472D-8980-02E5C57FA7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473363</xdr:colOff>
      <xdr:row>3</xdr:row>
      <xdr:rowOff>539174</xdr:rowOff>
    </xdr:from>
    <xdr:to>
      <xdr:col>34</xdr:col>
      <xdr:colOff>196272</xdr:colOff>
      <xdr:row>26</xdr:row>
      <xdr:rowOff>57728</xdr:rowOff>
    </xdr:to>
    <xdr:graphicFrame macro="">
      <xdr:nvGraphicFramePr>
        <xdr:cNvPr id="5" name="Grafiek 4">
          <a:extLst>
            <a:ext uri="{FF2B5EF4-FFF2-40B4-BE49-F238E27FC236}">
              <a16:creationId xmlns:a16="http://schemas.microsoft.com/office/drawing/2014/main" id="{F383FB2C-FF42-46C2-B830-69A48B7758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38100</xdr:colOff>
      <xdr:row>2</xdr:row>
      <xdr:rowOff>69850</xdr:rowOff>
    </xdr:from>
    <xdr:to>
      <xdr:col>10</xdr:col>
      <xdr:colOff>3460750</xdr:colOff>
      <xdr:row>12</xdr:row>
      <xdr:rowOff>95250</xdr:rowOff>
    </xdr:to>
    <xdr:pic>
      <xdr:nvPicPr>
        <xdr:cNvPr id="2" name="Afbeelding 1">
          <a:extLst>
            <a:ext uri="{FF2B5EF4-FFF2-40B4-BE49-F238E27FC236}">
              <a16:creationId xmlns:a16="http://schemas.microsoft.com/office/drawing/2014/main" id="{F30FF97B-63B6-478F-AE20-7459D78AF4F5}"/>
            </a:ext>
          </a:extLst>
        </xdr:cNvPr>
        <xdr:cNvPicPr/>
      </xdr:nvPicPr>
      <xdr:blipFill rotWithShape="1">
        <a:blip xmlns:r="http://schemas.openxmlformats.org/officeDocument/2006/relationships" r:embed="rId1"/>
        <a:srcRect l="13664" t="26440" r="45838" b="28197"/>
        <a:stretch/>
      </xdr:blipFill>
      <xdr:spPr bwMode="auto">
        <a:xfrm>
          <a:off x="6210300" y="488950"/>
          <a:ext cx="3422650" cy="186690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346075</xdr:colOff>
      <xdr:row>18</xdr:row>
      <xdr:rowOff>69850</xdr:rowOff>
    </xdr:from>
    <xdr:to>
      <xdr:col>11</xdr:col>
      <xdr:colOff>41275</xdr:colOff>
      <xdr:row>33</xdr:row>
      <xdr:rowOff>50800</xdr:rowOff>
    </xdr:to>
    <xdr:graphicFrame macro="">
      <xdr:nvGraphicFramePr>
        <xdr:cNvPr id="2" name="Grafiek 1">
          <a:extLst>
            <a:ext uri="{FF2B5EF4-FFF2-40B4-BE49-F238E27FC236}">
              <a16:creationId xmlns:a16="http://schemas.microsoft.com/office/drawing/2014/main" id="{3B98AA20-147A-40CE-B6E2-E1595D996E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498475</xdr:colOff>
      <xdr:row>4</xdr:row>
      <xdr:rowOff>152400</xdr:rowOff>
    </xdr:from>
    <xdr:to>
      <xdr:col>14</xdr:col>
      <xdr:colOff>193675</xdr:colOff>
      <xdr:row>19</xdr:row>
      <xdr:rowOff>133350</xdr:rowOff>
    </xdr:to>
    <xdr:graphicFrame macro="">
      <xdr:nvGraphicFramePr>
        <xdr:cNvPr id="3" name="Grafiek 2">
          <a:extLst>
            <a:ext uri="{FF2B5EF4-FFF2-40B4-BE49-F238E27FC236}">
              <a16:creationId xmlns:a16="http://schemas.microsoft.com/office/drawing/2014/main" id="{4F687D05-E151-47E6-97CE-E0CFF71EE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as/Dropbox/Bas/Gezondheid/Corona%20Besmetting27m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e26mrt"/>
      <sheetName val="versie25mrt"/>
      <sheetName val="versie22mrt"/>
      <sheetName val="21mrt"/>
      <sheetName val="20mrt "/>
      <sheetName val="oud"/>
      <sheetName val="Italie"/>
      <sheetName val="Formules en Achtergrond"/>
      <sheetName val="Bevolking__geslacht__leeftijd_e"/>
    </sheetNames>
    <sheetDataSet>
      <sheetData sheetId="0">
        <row r="1">
          <cell r="A1" t="str">
            <v>Voorspelde verspreiding Coronavirus</v>
          </cell>
        </row>
      </sheetData>
      <sheetData sheetId="1"/>
      <sheetData sheetId="2">
        <row r="4">
          <cell r="D4" t="str">
            <v>besmetting voorspeld</v>
          </cell>
        </row>
        <row r="5">
          <cell r="C5">
            <v>43888</v>
          </cell>
          <cell r="D5">
            <v>1</v>
          </cell>
        </row>
        <row r="6">
          <cell r="C6">
            <v>43889</v>
          </cell>
          <cell r="D6">
            <v>2</v>
          </cell>
        </row>
        <row r="7">
          <cell r="C7">
            <v>43890</v>
          </cell>
          <cell r="D7">
            <v>7</v>
          </cell>
        </row>
        <row r="8">
          <cell r="C8">
            <v>43891</v>
          </cell>
          <cell r="D8">
            <v>10</v>
          </cell>
        </row>
        <row r="9">
          <cell r="C9">
            <v>43892</v>
          </cell>
          <cell r="D9">
            <v>18</v>
          </cell>
        </row>
        <row r="10">
          <cell r="C10">
            <v>43893</v>
          </cell>
          <cell r="D10">
            <v>24</v>
          </cell>
        </row>
        <row r="11">
          <cell r="C11">
            <v>43894</v>
          </cell>
          <cell r="D11">
            <v>38</v>
          </cell>
        </row>
        <row r="12">
          <cell r="C12">
            <v>43895</v>
          </cell>
          <cell r="D12">
            <v>82</v>
          </cell>
        </row>
        <row r="13">
          <cell r="C13">
            <v>43896</v>
          </cell>
          <cell r="D13">
            <v>128</v>
          </cell>
        </row>
        <row r="14">
          <cell r="C14">
            <v>43897</v>
          </cell>
          <cell r="D14">
            <v>188</v>
          </cell>
        </row>
        <row r="15">
          <cell r="C15">
            <v>43898</v>
          </cell>
          <cell r="D15">
            <v>265</v>
          </cell>
        </row>
        <row r="16">
          <cell r="C16">
            <v>43899</v>
          </cell>
          <cell r="D16">
            <v>321</v>
          </cell>
        </row>
        <row r="17">
          <cell r="C17">
            <v>43900</v>
          </cell>
          <cell r="D17">
            <v>382</v>
          </cell>
        </row>
        <row r="18">
          <cell r="C18">
            <v>43901</v>
          </cell>
          <cell r="D18">
            <v>503</v>
          </cell>
        </row>
        <row r="19">
          <cell r="C19">
            <v>43902</v>
          </cell>
          <cell r="D19">
            <v>614</v>
          </cell>
        </row>
        <row r="20">
          <cell r="C20">
            <v>43903</v>
          </cell>
          <cell r="D20">
            <v>804</v>
          </cell>
        </row>
        <row r="21">
          <cell r="C21">
            <v>43904</v>
          </cell>
          <cell r="D21">
            <v>959</v>
          </cell>
        </row>
        <row r="22">
          <cell r="C22">
            <v>43905</v>
          </cell>
          <cell r="D22">
            <v>1135</v>
          </cell>
        </row>
        <row r="23">
          <cell r="C23">
            <v>43906</v>
          </cell>
          <cell r="D23">
            <v>1413</v>
          </cell>
        </row>
        <row r="24">
          <cell r="C24">
            <v>43907</v>
          </cell>
          <cell r="D24">
            <v>1705</v>
          </cell>
        </row>
        <row r="25">
          <cell r="C25">
            <v>43908</v>
          </cell>
          <cell r="D25">
            <v>2051</v>
          </cell>
        </row>
        <row r="26">
          <cell r="C26">
            <v>43909</v>
          </cell>
          <cell r="D26">
            <v>2460</v>
          </cell>
        </row>
        <row r="27">
          <cell r="C27">
            <v>43910</v>
          </cell>
          <cell r="D27">
            <v>2994</v>
          </cell>
        </row>
        <row r="28">
          <cell r="C28">
            <v>43911</v>
          </cell>
          <cell r="D28">
            <v>3631</v>
          </cell>
        </row>
        <row r="29">
          <cell r="C29">
            <v>43912</v>
          </cell>
          <cell r="D29">
            <v>4204</v>
          </cell>
        </row>
        <row r="30">
          <cell r="C30">
            <v>43913</v>
          </cell>
          <cell r="D30">
            <v>5048.82862941647</v>
          </cell>
        </row>
        <row r="31">
          <cell r="C31">
            <v>43914</v>
          </cell>
          <cell r="D31">
            <v>6027.053174254128</v>
          </cell>
        </row>
        <row r="32">
          <cell r="C32">
            <v>43915</v>
          </cell>
          <cell r="D32">
            <v>7164.6794308477511</v>
          </cell>
        </row>
        <row r="33">
          <cell r="C33">
            <v>43916</v>
          </cell>
          <cell r="D33">
            <v>8481.1662394859595</v>
          </cell>
        </row>
        <row r="34">
          <cell r="C34">
            <v>43917</v>
          </cell>
          <cell r="D34">
            <v>9997.0511800159693</v>
          </cell>
        </row>
        <row r="35">
          <cell r="C35">
            <v>43918</v>
          </cell>
          <cell r="D35">
            <v>11775.203518722332</v>
          </cell>
        </row>
        <row r="36">
          <cell r="C36">
            <v>43919</v>
          </cell>
          <cell r="D36">
            <v>13865.676096796937</v>
          </cell>
        </row>
        <row r="37">
          <cell r="C37">
            <v>43920</v>
          </cell>
          <cell r="D37">
            <v>16273.971661451189</v>
          </cell>
        </row>
        <row r="38">
          <cell r="C38">
            <v>43921</v>
          </cell>
          <cell r="D38">
            <v>19076.794499502634</v>
          </cell>
        </row>
        <row r="39">
          <cell r="C39">
            <v>43922</v>
          </cell>
          <cell r="D39">
            <v>22277.829658000486</v>
          </cell>
        </row>
        <row r="40">
          <cell r="C40">
            <v>43923</v>
          </cell>
          <cell r="D40">
            <v>25995.653240841952</v>
          </cell>
        </row>
        <row r="41">
          <cell r="C41">
            <v>43924</v>
          </cell>
          <cell r="D41">
            <v>30317.640354925916</v>
          </cell>
          <cell r="Q41" t="str">
            <v>voorspeld</v>
          </cell>
          <cell r="R41" t="str">
            <v>gemeten</v>
          </cell>
        </row>
        <row r="42">
          <cell r="C42">
            <v>43925</v>
          </cell>
          <cell r="D42">
            <v>35268.295713034233</v>
          </cell>
          <cell r="P42">
            <v>43888</v>
          </cell>
          <cell r="Q42">
            <v>1</v>
          </cell>
          <cell r="R42">
            <v>1</v>
          </cell>
        </row>
        <row r="43">
          <cell r="C43">
            <v>43926</v>
          </cell>
          <cell r="D43">
            <v>40965.357797626079</v>
          </cell>
          <cell r="P43">
            <v>43889</v>
          </cell>
          <cell r="Q43">
            <v>2</v>
          </cell>
          <cell r="R43">
            <v>2</v>
          </cell>
        </row>
        <row r="44">
          <cell r="C44">
            <v>43927</v>
          </cell>
          <cell r="D44">
            <v>47511.102691709908</v>
          </cell>
          <cell r="P44">
            <v>43890</v>
          </cell>
          <cell r="Q44">
            <v>7</v>
          </cell>
          <cell r="R44">
            <v>7</v>
          </cell>
        </row>
        <row r="45">
          <cell r="C45">
            <v>43928</v>
          </cell>
          <cell r="D45">
            <v>55020.115342364741</v>
          </cell>
          <cell r="P45">
            <v>43891</v>
          </cell>
          <cell r="Q45">
            <v>10</v>
          </cell>
          <cell r="R45">
            <v>10</v>
          </cell>
        </row>
        <row r="46">
          <cell r="C46">
            <v>43929</v>
          </cell>
          <cell r="D46">
            <v>63568.614648222778</v>
          </cell>
          <cell r="P46">
            <v>43892</v>
          </cell>
          <cell r="Q46">
            <v>18</v>
          </cell>
          <cell r="R46">
            <v>18</v>
          </cell>
        </row>
        <row r="47">
          <cell r="C47">
            <v>43930</v>
          </cell>
          <cell r="D47">
            <v>73270.594939399962</v>
          </cell>
          <cell r="P47">
            <v>43893</v>
          </cell>
          <cell r="Q47">
            <v>24</v>
          </cell>
          <cell r="R47">
            <v>24</v>
          </cell>
        </row>
        <row r="48">
          <cell r="C48">
            <v>43931</v>
          </cell>
          <cell r="D48">
            <v>84431.495418252685</v>
          </cell>
          <cell r="P48">
            <v>43894</v>
          </cell>
          <cell r="Q48">
            <v>38</v>
          </cell>
          <cell r="R48">
            <v>38</v>
          </cell>
        </row>
        <row r="49">
          <cell r="C49">
            <v>43932</v>
          </cell>
          <cell r="D49">
            <v>97082.939710018472</v>
          </cell>
          <cell r="P49">
            <v>43895</v>
          </cell>
          <cell r="Q49">
            <v>82</v>
          </cell>
          <cell r="R49">
            <v>82</v>
          </cell>
        </row>
        <row r="50">
          <cell r="C50">
            <v>43933</v>
          </cell>
          <cell r="D50">
            <v>111401.6568108486</v>
          </cell>
          <cell r="P50">
            <v>43896</v>
          </cell>
          <cell r="Q50">
            <v>128</v>
          </cell>
          <cell r="R50">
            <v>128</v>
          </cell>
        </row>
        <row r="51">
          <cell r="C51">
            <v>43934</v>
          </cell>
          <cell r="D51">
            <v>127574.51530071849</v>
          </cell>
          <cell r="P51">
            <v>43897</v>
          </cell>
          <cell r="Q51">
            <v>188</v>
          </cell>
          <cell r="R51">
            <v>188</v>
          </cell>
        </row>
        <row r="52">
          <cell r="C52">
            <v>43935</v>
          </cell>
          <cell r="D52">
            <v>145806.98570889243</v>
          </cell>
          <cell r="P52">
            <v>43898</v>
          </cell>
          <cell r="Q52">
            <v>265</v>
          </cell>
          <cell r="R52">
            <v>265</v>
          </cell>
        </row>
        <row r="53">
          <cell r="C53">
            <v>43936</v>
          </cell>
          <cell r="D53">
            <v>166325.65186437752</v>
          </cell>
          <cell r="P53">
            <v>43899</v>
          </cell>
          <cell r="Q53">
            <v>321</v>
          </cell>
          <cell r="R53">
            <v>321</v>
          </cell>
        </row>
        <row r="54">
          <cell r="C54">
            <v>43937</v>
          </cell>
          <cell r="D54">
            <v>189339.43480980297</v>
          </cell>
          <cell r="P54">
            <v>43900</v>
          </cell>
          <cell r="Q54">
            <v>382</v>
          </cell>
          <cell r="R54">
            <v>382</v>
          </cell>
        </row>
        <row r="55">
          <cell r="C55">
            <v>43938</v>
          </cell>
          <cell r="D55">
            <v>215048.17906287278</v>
          </cell>
          <cell r="P55">
            <v>43901</v>
          </cell>
          <cell r="Q55">
            <v>503</v>
          </cell>
          <cell r="R55">
            <v>503</v>
          </cell>
        </row>
        <row r="56">
          <cell r="C56">
            <v>43939</v>
          </cell>
          <cell r="D56">
            <v>243685.22956662381</v>
          </cell>
          <cell r="P56">
            <v>43902</v>
          </cell>
          <cell r="Q56">
            <v>614</v>
          </cell>
          <cell r="R56">
            <v>614</v>
          </cell>
        </row>
        <row r="57">
          <cell r="C57">
            <v>43940</v>
          </cell>
          <cell r="D57">
            <v>275451.45286511932</v>
          </cell>
          <cell r="P57">
            <v>43903</v>
          </cell>
          <cell r="Q57">
            <v>804</v>
          </cell>
          <cell r="R57">
            <v>804</v>
          </cell>
        </row>
        <row r="58">
          <cell r="C58">
            <v>43941</v>
          </cell>
          <cell r="D58">
            <v>310581.65670522721</v>
          </cell>
          <cell r="P58">
            <v>43904</v>
          </cell>
          <cell r="Q58">
            <v>959</v>
          </cell>
          <cell r="R58">
            <v>959</v>
          </cell>
        </row>
        <row r="59">
          <cell r="C59">
            <v>43942</v>
          </cell>
          <cell r="D59">
            <v>349233.48870240548</v>
          </cell>
          <cell r="P59">
            <v>43905</v>
          </cell>
          <cell r="Q59">
            <v>1135</v>
          </cell>
          <cell r="R59">
            <v>1135</v>
          </cell>
        </row>
        <row r="60">
          <cell r="C60">
            <v>43943</v>
          </cell>
          <cell r="D60">
            <v>391501.2691087756</v>
          </cell>
          <cell r="P60">
            <v>43906</v>
          </cell>
          <cell r="Q60">
            <v>1413</v>
          </cell>
          <cell r="R60">
            <v>1413</v>
          </cell>
        </row>
        <row r="61">
          <cell r="C61">
            <v>43944</v>
          </cell>
          <cell r="D61">
            <v>437465.464916675</v>
          </cell>
          <cell r="P61">
            <v>43907</v>
          </cell>
          <cell r="Q61">
            <v>1705</v>
          </cell>
          <cell r="R61">
            <v>1705</v>
          </cell>
        </row>
        <row r="62">
          <cell r="C62">
            <v>43945</v>
          </cell>
          <cell r="D62">
            <v>487092.30625471275</v>
          </cell>
          <cell r="P62">
            <v>43908</v>
          </cell>
          <cell r="Q62">
            <v>2051</v>
          </cell>
          <cell r="R62">
            <v>2051</v>
          </cell>
        </row>
        <row r="63">
          <cell r="C63">
            <v>43946</v>
          </cell>
          <cell r="D63">
            <v>540223.4011691279</v>
          </cell>
          <cell r="P63">
            <v>43909</v>
          </cell>
          <cell r="Q63">
            <v>2460</v>
          </cell>
          <cell r="R63">
            <v>2460</v>
          </cell>
        </row>
        <row r="64">
          <cell r="C64">
            <v>43947</v>
          </cell>
          <cell r="D64">
            <v>596534.61088698625</v>
          </cell>
        </row>
        <row r="65">
          <cell r="C65">
            <v>43948</v>
          </cell>
          <cell r="D65">
            <v>655539.19021017163</v>
          </cell>
        </row>
        <row r="66">
          <cell r="C66">
            <v>43949</v>
          </cell>
          <cell r="D66">
            <v>716513.09502478538</v>
          </cell>
        </row>
        <row r="67">
          <cell r="C67">
            <v>43950</v>
          </cell>
          <cell r="D67">
            <v>778243.43842993525</v>
          </cell>
        </row>
        <row r="68">
          <cell r="C68">
            <v>43951</v>
          </cell>
          <cell r="D68">
            <v>839213.94228529127</v>
          </cell>
        </row>
        <row r="69">
          <cell r="C69">
            <v>43952</v>
          </cell>
          <cell r="D69">
            <v>897392.93767534744</v>
          </cell>
        </row>
        <row r="70">
          <cell r="C70">
            <v>43953</v>
          </cell>
          <cell r="D70">
            <v>950122.33884171967</v>
          </cell>
        </row>
        <row r="71">
          <cell r="C71">
            <v>43954</v>
          </cell>
          <cell r="D71">
            <v>993980.64935545635</v>
          </cell>
        </row>
        <row r="72">
          <cell r="C72">
            <v>43955</v>
          </cell>
          <cell r="D72">
            <v>1024623.720907019</v>
          </cell>
        </row>
        <row r="73">
          <cell r="C73">
            <v>43956</v>
          </cell>
          <cell r="D73">
            <v>1036646.9128869136</v>
          </cell>
        </row>
        <row r="74">
          <cell r="C74">
            <v>43957</v>
          </cell>
          <cell r="D74">
            <v>1023427.2839157957</v>
          </cell>
        </row>
        <row r="75">
          <cell r="C75">
            <v>43958</v>
          </cell>
          <cell r="D75">
            <v>976910.7912493021</v>
          </cell>
        </row>
        <row r="76">
          <cell r="C76">
            <v>43959</v>
          </cell>
          <cell r="D76">
            <v>887457.62154119648</v>
          </cell>
        </row>
        <row r="77">
          <cell r="C77">
            <v>43960</v>
          </cell>
          <cell r="D77">
            <v>743623.83297089837</v>
          </cell>
        </row>
        <row r="78">
          <cell r="C78">
            <v>43961</v>
          </cell>
          <cell r="D78">
            <v>532066.93754417414</v>
          </cell>
        </row>
        <row r="79">
          <cell r="C79">
            <v>43962</v>
          </cell>
          <cell r="D79">
            <v>237473.31906248507</v>
          </cell>
        </row>
        <row r="80">
          <cell r="C80">
            <v>43963</v>
          </cell>
          <cell r="D80">
            <v>0</v>
          </cell>
        </row>
        <row r="81">
          <cell r="C81">
            <v>43964</v>
          </cell>
          <cell r="D81">
            <v>0</v>
          </cell>
        </row>
        <row r="82">
          <cell r="C82">
            <v>43965</v>
          </cell>
          <cell r="D82">
            <v>0</v>
          </cell>
        </row>
        <row r="83">
          <cell r="C83">
            <v>43966</v>
          </cell>
          <cell r="D83">
            <v>0</v>
          </cell>
        </row>
        <row r="84">
          <cell r="C84">
            <v>43967</v>
          </cell>
          <cell r="D84">
            <v>0</v>
          </cell>
        </row>
        <row r="85">
          <cell r="C85">
            <v>43968</v>
          </cell>
          <cell r="D85">
            <v>0</v>
          </cell>
        </row>
        <row r="86">
          <cell r="C86">
            <v>43969</v>
          </cell>
          <cell r="D86">
            <v>0</v>
          </cell>
        </row>
        <row r="87">
          <cell r="C87">
            <v>43970</v>
          </cell>
          <cell r="D87">
            <v>0</v>
          </cell>
        </row>
        <row r="88">
          <cell r="C88">
            <v>43971</v>
          </cell>
          <cell r="D88">
            <v>0</v>
          </cell>
        </row>
        <row r="89">
          <cell r="C89">
            <v>43972</v>
          </cell>
          <cell r="D89">
            <v>0</v>
          </cell>
        </row>
      </sheetData>
      <sheetData sheetId="3"/>
      <sheetData sheetId="4"/>
      <sheetData sheetId="5"/>
      <sheetData sheetId="6">
        <row r="1">
          <cell r="O1" t="str">
            <v>Voorspeld aantal besmettingen, nieuwe sterfgevallen en totaal sterfte Italie</v>
          </cell>
        </row>
      </sheetData>
      <sheetData sheetId="7"/>
      <sheetData sheetId="8">
        <row r="7">
          <cell r="B7" t="str">
            <v>aantal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5E63-1C0F-402A-8F03-17C02F8D88D2}">
  <dimension ref="A1:U121"/>
  <sheetViews>
    <sheetView tabSelected="1" zoomScale="70" zoomScaleNormal="70" workbookViewId="0">
      <pane xSplit="3" ySplit="4" topLeftCell="D53" activePane="bottomRight" state="frozen"/>
      <selection activeCell="D4" sqref="D4"/>
      <selection pane="topRight" activeCell="D4" sqref="D4"/>
      <selection pane="bottomLeft" activeCell="D4" sqref="D4"/>
      <selection pane="bottomRight" activeCell="K32" sqref="K32"/>
    </sheetView>
  </sheetViews>
  <sheetFormatPr defaultRowHeight="15" x14ac:dyDescent="0.25"/>
  <cols>
    <col min="1" max="1" width="5.85546875" customWidth="1"/>
    <col min="4" max="4" width="14.28515625" customWidth="1"/>
    <col min="5" max="6" width="15.5703125" style="2" customWidth="1"/>
    <col min="7" max="9" width="10.85546875" style="2" customWidth="1"/>
    <col min="10" max="10" width="8.85546875" style="2" customWidth="1"/>
    <col min="11" max="11" width="9.85546875" style="2" customWidth="1"/>
    <col min="12" max="12" width="10.140625" style="2" bestFit="1" customWidth="1"/>
  </cols>
  <sheetData>
    <row r="1" spans="1:21" ht="18.75" x14ac:dyDescent="0.3">
      <c r="A1" s="1" t="s">
        <v>0</v>
      </c>
      <c r="K1" s="2" t="s">
        <v>1</v>
      </c>
      <c r="N1" t="s">
        <v>2</v>
      </c>
    </row>
    <row r="2" spans="1:21" x14ac:dyDescent="0.25">
      <c r="D2" s="3" t="s">
        <v>3</v>
      </c>
      <c r="E2" s="4"/>
      <c r="F2" s="4"/>
      <c r="G2" s="4"/>
      <c r="H2" s="5" t="s">
        <v>4</v>
      </c>
      <c r="I2" s="5"/>
      <c r="J2" s="5"/>
      <c r="K2" s="6" t="s">
        <v>5</v>
      </c>
      <c r="L2" s="6" t="s">
        <v>6</v>
      </c>
      <c r="M2" s="3"/>
      <c r="N2" s="6"/>
    </row>
    <row r="3" spans="1:21" ht="14.45" customHeight="1" x14ac:dyDescent="0.25">
      <c r="D3" s="7">
        <v>1.1200000000000001</v>
      </c>
      <c r="E3" s="8"/>
      <c r="F3" s="4"/>
      <c r="G3" s="4"/>
      <c r="H3" s="9">
        <v>6.9000000000000006E-2</v>
      </c>
      <c r="I3" s="10">
        <v>0.02</v>
      </c>
      <c r="J3" s="5"/>
      <c r="K3" s="11">
        <f>1836/6512</f>
        <v>0.28194103194103193</v>
      </c>
      <c r="L3" s="12">
        <v>0.35</v>
      </c>
      <c r="M3" s="13" t="s">
        <v>7</v>
      </c>
      <c r="N3" s="6"/>
    </row>
    <row r="4" spans="1:21" s="14" customFormat="1" ht="40.5" customHeight="1" x14ac:dyDescent="0.25">
      <c r="B4" s="15" t="s">
        <v>8</v>
      </c>
      <c r="C4" s="15" t="s">
        <v>9</v>
      </c>
      <c r="D4" s="16" t="s">
        <v>10</v>
      </c>
      <c r="E4" s="17" t="s">
        <v>11</v>
      </c>
      <c r="F4" s="18" t="s">
        <v>12</v>
      </c>
      <c r="G4" s="18" t="s">
        <v>13</v>
      </c>
      <c r="H4" s="18" t="s">
        <v>14</v>
      </c>
      <c r="I4" s="18" t="s">
        <v>15</v>
      </c>
      <c r="J4" s="18" t="s">
        <v>16</v>
      </c>
      <c r="K4" s="19" t="s">
        <v>17</v>
      </c>
      <c r="L4" s="19" t="s">
        <v>18</v>
      </c>
      <c r="M4" s="20" t="s">
        <v>19</v>
      </c>
      <c r="N4" s="21" t="s">
        <v>20</v>
      </c>
      <c r="U4"/>
    </row>
    <row r="5" spans="1:21" x14ac:dyDescent="0.25">
      <c r="A5" t="s">
        <v>21</v>
      </c>
      <c r="B5">
        <v>1</v>
      </c>
      <c r="C5" s="22">
        <v>43888</v>
      </c>
      <c r="D5" s="2">
        <v>1</v>
      </c>
      <c r="F5" s="23">
        <f>D5-E5</f>
        <v>1</v>
      </c>
      <c r="G5" s="2">
        <v>1</v>
      </c>
      <c r="H5" s="2">
        <v>0</v>
      </c>
      <c r="I5" s="2">
        <v>0</v>
      </c>
      <c r="M5" s="24"/>
      <c r="U5" s="14"/>
    </row>
    <row r="6" spans="1:21" x14ac:dyDescent="0.25">
      <c r="A6" t="s">
        <v>22</v>
      </c>
      <c r="B6">
        <v>2</v>
      </c>
      <c r="C6" s="22">
        <v>43889</v>
      </c>
      <c r="D6" s="2">
        <v>2</v>
      </c>
      <c r="F6" s="23">
        <f t="shared" ref="F6:F32" si="0">D6-E6</f>
        <v>2</v>
      </c>
      <c r="G6" s="2">
        <f t="shared" ref="G6:G32" si="1">D6-D5</f>
        <v>1</v>
      </c>
      <c r="H6" s="2">
        <v>0</v>
      </c>
      <c r="I6" s="2">
        <v>0</v>
      </c>
      <c r="M6" s="24">
        <f>D6/D5</f>
        <v>2</v>
      </c>
    </row>
    <row r="7" spans="1:21" x14ac:dyDescent="0.25">
      <c r="B7">
        <v>3</v>
      </c>
      <c r="C7" s="22">
        <v>43890</v>
      </c>
      <c r="D7" s="2">
        <v>7</v>
      </c>
      <c r="F7" s="23">
        <f t="shared" si="0"/>
        <v>7</v>
      </c>
      <c r="G7" s="2">
        <f t="shared" si="1"/>
        <v>5</v>
      </c>
      <c r="H7" s="2">
        <v>0</v>
      </c>
      <c r="I7" s="2">
        <v>0</v>
      </c>
      <c r="M7" s="24">
        <f t="shared" ref="M7:M70" si="2">D7/D6</f>
        <v>3.5</v>
      </c>
    </row>
    <row r="8" spans="1:21" x14ac:dyDescent="0.25">
      <c r="B8">
        <v>4</v>
      </c>
      <c r="C8" s="22">
        <v>43891</v>
      </c>
      <c r="D8" s="2">
        <v>10</v>
      </c>
      <c r="F8" s="23">
        <f t="shared" si="0"/>
        <v>10</v>
      </c>
      <c r="G8" s="2">
        <f t="shared" si="1"/>
        <v>3</v>
      </c>
      <c r="H8" s="2">
        <v>0</v>
      </c>
      <c r="I8" s="2">
        <v>0</v>
      </c>
      <c r="M8" s="24">
        <f t="shared" si="2"/>
        <v>1.4285714285714286</v>
      </c>
    </row>
    <row r="9" spans="1:21" x14ac:dyDescent="0.25">
      <c r="B9">
        <v>5</v>
      </c>
      <c r="C9" s="22">
        <v>43892</v>
      </c>
      <c r="D9" s="2">
        <v>18</v>
      </c>
      <c r="F9" s="23">
        <f t="shared" si="0"/>
        <v>18</v>
      </c>
      <c r="G9" s="2">
        <f t="shared" si="1"/>
        <v>8</v>
      </c>
      <c r="H9" s="2">
        <v>0</v>
      </c>
      <c r="I9" s="2">
        <v>0</v>
      </c>
      <c r="M9" s="24">
        <f t="shared" si="2"/>
        <v>1.8</v>
      </c>
    </row>
    <row r="10" spans="1:21" x14ac:dyDescent="0.25">
      <c r="B10">
        <v>6</v>
      </c>
      <c r="C10" s="22">
        <v>43893</v>
      </c>
      <c r="D10" s="2">
        <v>24</v>
      </c>
      <c r="F10" s="23">
        <f t="shared" si="0"/>
        <v>24</v>
      </c>
      <c r="G10" s="2">
        <f t="shared" si="1"/>
        <v>6</v>
      </c>
      <c r="H10" s="2">
        <v>0</v>
      </c>
      <c r="I10" s="2">
        <v>0</v>
      </c>
      <c r="M10" s="24">
        <f t="shared" si="2"/>
        <v>1.3333333333333333</v>
      </c>
    </row>
    <row r="11" spans="1:21" x14ac:dyDescent="0.25">
      <c r="B11">
        <v>7</v>
      </c>
      <c r="C11" s="22">
        <v>43894</v>
      </c>
      <c r="D11" s="2">
        <v>38</v>
      </c>
      <c r="F11" s="23">
        <f t="shared" si="0"/>
        <v>38</v>
      </c>
      <c r="G11" s="2">
        <f t="shared" si="1"/>
        <v>14</v>
      </c>
      <c r="H11" s="2">
        <v>0</v>
      </c>
      <c r="I11" s="2">
        <v>0</v>
      </c>
      <c r="M11" s="24">
        <f t="shared" si="2"/>
        <v>1.5833333333333333</v>
      </c>
    </row>
    <row r="12" spans="1:21" x14ac:dyDescent="0.25">
      <c r="B12">
        <v>8</v>
      </c>
      <c r="C12" s="22">
        <v>43895</v>
      </c>
      <c r="D12" s="2">
        <v>82</v>
      </c>
      <c r="F12" s="23">
        <f t="shared" si="0"/>
        <v>82</v>
      </c>
      <c r="G12" s="2">
        <f t="shared" si="1"/>
        <v>44</v>
      </c>
      <c r="H12" s="2">
        <v>0</v>
      </c>
      <c r="I12" s="2">
        <v>0</v>
      </c>
      <c r="M12" s="24">
        <f t="shared" si="2"/>
        <v>2.1578947368421053</v>
      </c>
    </row>
    <row r="13" spans="1:21" x14ac:dyDescent="0.25">
      <c r="A13" t="s">
        <v>23</v>
      </c>
      <c r="B13">
        <v>9</v>
      </c>
      <c r="C13" s="22">
        <v>43896</v>
      </c>
      <c r="D13" s="2">
        <v>128</v>
      </c>
      <c r="F13" s="23">
        <f t="shared" si="0"/>
        <v>128</v>
      </c>
      <c r="G13" s="2">
        <f t="shared" si="1"/>
        <v>46</v>
      </c>
      <c r="H13" s="2">
        <v>1</v>
      </c>
      <c r="I13" s="2">
        <v>1</v>
      </c>
      <c r="M13" s="24">
        <f t="shared" si="2"/>
        <v>1.5609756097560976</v>
      </c>
    </row>
    <row r="14" spans="1:21" x14ac:dyDescent="0.25">
      <c r="A14" t="s">
        <v>24</v>
      </c>
      <c r="B14">
        <v>10</v>
      </c>
      <c r="C14" s="22">
        <v>43897</v>
      </c>
      <c r="D14" s="2">
        <v>188</v>
      </c>
      <c r="F14" s="23">
        <f t="shared" si="0"/>
        <v>188</v>
      </c>
      <c r="G14" s="2">
        <f t="shared" si="1"/>
        <v>60</v>
      </c>
      <c r="H14" s="2">
        <v>1</v>
      </c>
      <c r="I14" s="2">
        <v>0</v>
      </c>
      <c r="M14" s="24">
        <f t="shared" si="2"/>
        <v>1.46875</v>
      </c>
    </row>
    <row r="15" spans="1:21" x14ac:dyDescent="0.25">
      <c r="A15" t="s">
        <v>25</v>
      </c>
      <c r="B15">
        <v>11</v>
      </c>
      <c r="C15" s="22">
        <v>43898</v>
      </c>
      <c r="D15" s="2">
        <v>265</v>
      </c>
      <c r="F15" s="23">
        <f t="shared" si="0"/>
        <v>265</v>
      </c>
      <c r="G15" s="2">
        <f t="shared" si="1"/>
        <v>77</v>
      </c>
      <c r="H15" s="2">
        <v>3</v>
      </c>
      <c r="I15" s="2">
        <v>2</v>
      </c>
      <c r="M15" s="24"/>
    </row>
    <row r="16" spans="1:21" x14ac:dyDescent="0.25">
      <c r="A16" t="s">
        <v>26</v>
      </c>
      <c r="B16">
        <v>12</v>
      </c>
      <c r="C16" s="22">
        <v>43899</v>
      </c>
      <c r="D16" s="2">
        <v>321</v>
      </c>
      <c r="F16" s="23">
        <f t="shared" si="0"/>
        <v>321</v>
      </c>
      <c r="G16" s="2">
        <f t="shared" si="1"/>
        <v>56</v>
      </c>
      <c r="H16" s="2">
        <v>3</v>
      </c>
      <c r="I16" s="2">
        <v>0</v>
      </c>
      <c r="M16" s="24"/>
    </row>
    <row r="17" spans="1:20" x14ac:dyDescent="0.25">
      <c r="B17">
        <v>13</v>
      </c>
      <c r="C17" s="22">
        <v>43900</v>
      </c>
      <c r="D17" s="2">
        <v>382</v>
      </c>
      <c r="F17" s="23">
        <f t="shared" si="0"/>
        <v>382</v>
      </c>
      <c r="G17" s="2">
        <f t="shared" si="1"/>
        <v>61</v>
      </c>
      <c r="H17" s="2">
        <v>4</v>
      </c>
      <c r="I17" s="2">
        <v>1</v>
      </c>
      <c r="M17" s="24"/>
    </row>
    <row r="18" spans="1:20" x14ac:dyDescent="0.25">
      <c r="B18">
        <v>14</v>
      </c>
      <c r="C18" s="22">
        <v>43901</v>
      </c>
      <c r="D18" s="2">
        <v>503</v>
      </c>
      <c r="F18" s="23">
        <f t="shared" si="0"/>
        <v>503</v>
      </c>
      <c r="G18" s="2">
        <f t="shared" si="1"/>
        <v>121</v>
      </c>
      <c r="H18" s="2">
        <v>5</v>
      </c>
      <c r="I18" s="2">
        <v>1</v>
      </c>
      <c r="M18" s="24"/>
    </row>
    <row r="19" spans="1:20" x14ac:dyDescent="0.25">
      <c r="A19" t="s">
        <v>27</v>
      </c>
      <c r="B19">
        <v>15</v>
      </c>
      <c r="C19" s="22">
        <v>43902</v>
      </c>
      <c r="D19" s="2">
        <v>614</v>
      </c>
      <c r="E19" s="23">
        <f>D8</f>
        <v>10</v>
      </c>
      <c r="F19" s="25">
        <f t="shared" si="0"/>
        <v>604</v>
      </c>
      <c r="G19" s="2">
        <f t="shared" si="1"/>
        <v>111</v>
      </c>
      <c r="H19" s="2">
        <v>5</v>
      </c>
      <c r="I19" s="2">
        <v>0</v>
      </c>
      <c r="K19" s="2">
        <f t="shared" ref="K19:K32" si="3">F19*$K$3</f>
        <v>170.29238329238328</v>
      </c>
      <c r="M19" s="24"/>
    </row>
    <row r="20" spans="1:20" x14ac:dyDescent="0.25">
      <c r="B20">
        <v>16</v>
      </c>
      <c r="C20" s="22">
        <v>43903</v>
      </c>
      <c r="D20">
        <v>804</v>
      </c>
      <c r="E20" s="23">
        <f t="shared" ref="E20:E83" si="4">D9</f>
        <v>18</v>
      </c>
      <c r="F20" s="25">
        <f t="shared" si="0"/>
        <v>786</v>
      </c>
      <c r="G20" s="2">
        <f t="shared" si="1"/>
        <v>190</v>
      </c>
      <c r="H20" s="2">
        <v>10</v>
      </c>
      <c r="I20" s="2">
        <v>5</v>
      </c>
      <c r="K20" s="2">
        <f t="shared" si="3"/>
        <v>221.60565110565111</v>
      </c>
      <c r="M20" s="24"/>
    </row>
    <row r="21" spans="1:20" x14ac:dyDescent="0.25">
      <c r="B21">
        <v>17</v>
      </c>
      <c r="C21" s="22">
        <v>43904</v>
      </c>
      <c r="D21">
        <v>959</v>
      </c>
      <c r="E21" s="23">
        <f t="shared" si="4"/>
        <v>24</v>
      </c>
      <c r="F21" s="25">
        <f t="shared" si="0"/>
        <v>935</v>
      </c>
      <c r="G21" s="2">
        <f t="shared" si="1"/>
        <v>155</v>
      </c>
      <c r="H21" s="2">
        <v>12</v>
      </c>
      <c r="I21" s="2">
        <v>2</v>
      </c>
      <c r="K21" s="2">
        <f t="shared" si="3"/>
        <v>263.61486486486484</v>
      </c>
      <c r="M21" s="24"/>
    </row>
    <row r="22" spans="1:20" x14ac:dyDescent="0.25">
      <c r="A22" t="s">
        <v>28</v>
      </c>
      <c r="B22">
        <v>18</v>
      </c>
      <c r="C22" s="22">
        <v>43905</v>
      </c>
      <c r="D22">
        <v>1135</v>
      </c>
      <c r="E22" s="23">
        <f t="shared" si="4"/>
        <v>38</v>
      </c>
      <c r="F22" s="25">
        <f t="shared" si="0"/>
        <v>1097</v>
      </c>
      <c r="G22" s="2">
        <f t="shared" si="1"/>
        <v>176</v>
      </c>
      <c r="H22" s="2">
        <v>20</v>
      </c>
      <c r="I22" s="2">
        <v>8</v>
      </c>
      <c r="K22" s="2">
        <f t="shared" si="3"/>
        <v>309.28931203931205</v>
      </c>
      <c r="M22" s="24"/>
    </row>
    <row r="23" spans="1:20" x14ac:dyDescent="0.25">
      <c r="A23" t="s">
        <v>29</v>
      </c>
      <c r="B23">
        <v>19</v>
      </c>
      <c r="C23" s="22">
        <v>43906</v>
      </c>
      <c r="D23">
        <v>1413</v>
      </c>
      <c r="E23" s="23">
        <f t="shared" si="4"/>
        <v>82</v>
      </c>
      <c r="F23" s="25">
        <f t="shared" si="0"/>
        <v>1331</v>
      </c>
      <c r="G23" s="2">
        <f t="shared" si="1"/>
        <v>278</v>
      </c>
      <c r="H23" s="2">
        <v>24</v>
      </c>
      <c r="I23" s="2">
        <v>4</v>
      </c>
      <c r="K23" s="2">
        <f t="shared" si="3"/>
        <v>375.26351351351349</v>
      </c>
      <c r="M23" s="24"/>
    </row>
    <row r="24" spans="1:20" x14ac:dyDescent="0.25">
      <c r="A24" t="s">
        <v>30</v>
      </c>
      <c r="B24">
        <v>20</v>
      </c>
      <c r="C24" s="22">
        <v>43907</v>
      </c>
      <c r="D24">
        <v>1705</v>
      </c>
      <c r="E24" s="23">
        <f t="shared" si="4"/>
        <v>128</v>
      </c>
      <c r="F24" s="25">
        <f t="shared" si="0"/>
        <v>1577</v>
      </c>
      <c r="G24" s="2">
        <f t="shared" si="1"/>
        <v>292</v>
      </c>
      <c r="H24" s="2">
        <v>43</v>
      </c>
      <c r="I24" s="2">
        <v>19</v>
      </c>
      <c r="J24" s="24">
        <f>H24/H23</f>
        <v>1.7916666666666667</v>
      </c>
      <c r="K24" s="2">
        <f t="shared" si="3"/>
        <v>444.62100737100735</v>
      </c>
      <c r="M24" s="24"/>
    </row>
    <row r="25" spans="1:20" x14ac:dyDescent="0.25">
      <c r="B25">
        <v>21</v>
      </c>
      <c r="C25" s="22">
        <v>43908</v>
      </c>
      <c r="D25">
        <v>2051</v>
      </c>
      <c r="E25" s="23">
        <f t="shared" si="4"/>
        <v>188</v>
      </c>
      <c r="F25" s="25">
        <f t="shared" si="0"/>
        <v>1863</v>
      </c>
      <c r="G25" s="2">
        <f t="shared" si="1"/>
        <v>346</v>
      </c>
      <c r="H25" s="2">
        <v>58</v>
      </c>
      <c r="I25" s="2">
        <v>15</v>
      </c>
      <c r="J25" s="24">
        <f t="shared" ref="J25:J75" si="5">H25/H24</f>
        <v>1.3488372093023255</v>
      </c>
      <c r="K25" s="2">
        <f t="shared" si="3"/>
        <v>525.25614250614251</v>
      </c>
      <c r="M25" s="24"/>
    </row>
    <row r="26" spans="1:20" x14ac:dyDescent="0.25">
      <c r="B26">
        <v>22</v>
      </c>
      <c r="C26" s="22">
        <v>43909</v>
      </c>
      <c r="D26">
        <v>2460</v>
      </c>
      <c r="E26" s="23">
        <f t="shared" si="4"/>
        <v>265</v>
      </c>
      <c r="F26" s="25">
        <f t="shared" si="0"/>
        <v>2195</v>
      </c>
      <c r="G26" s="2">
        <f t="shared" si="1"/>
        <v>409</v>
      </c>
      <c r="H26" s="2">
        <v>76</v>
      </c>
      <c r="I26" s="2">
        <v>18</v>
      </c>
      <c r="J26" s="24">
        <f t="shared" si="5"/>
        <v>1.3103448275862069</v>
      </c>
      <c r="K26" s="2">
        <f t="shared" si="3"/>
        <v>618.86056511056506</v>
      </c>
      <c r="M26" s="24"/>
    </row>
    <row r="27" spans="1:20" x14ac:dyDescent="0.25">
      <c r="A27" t="s">
        <v>31</v>
      </c>
      <c r="B27">
        <v>23</v>
      </c>
      <c r="C27" s="22">
        <v>43910</v>
      </c>
      <c r="D27">
        <v>2994</v>
      </c>
      <c r="E27" s="23">
        <f>D16</f>
        <v>321</v>
      </c>
      <c r="F27" s="25">
        <f t="shared" si="0"/>
        <v>2673</v>
      </c>
      <c r="G27" s="2">
        <f t="shared" si="1"/>
        <v>534</v>
      </c>
      <c r="H27" s="2">
        <v>106</v>
      </c>
      <c r="I27" s="2">
        <v>30</v>
      </c>
      <c r="J27" s="24">
        <f t="shared" si="5"/>
        <v>1.3947368421052631</v>
      </c>
      <c r="K27" s="2">
        <f t="shared" si="3"/>
        <v>753.62837837837833</v>
      </c>
      <c r="L27" s="2">
        <v>280</v>
      </c>
      <c r="M27" s="24"/>
      <c r="N27">
        <f>L27/K27</f>
        <v>0.37153590288424471</v>
      </c>
    </row>
    <row r="28" spans="1:20" x14ac:dyDescent="0.25">
      <c r="B28">
        <v>24</v>
      </c>
      <c r="C28" s="22">
        <v>43911</v>
      </c>
      <c r="D28">
        <v>3631</v>
      </c>
      <c r="E28" s="23">
        <f t="shared" si="4"/>
        <v>382</v>
      </c>
      <c r="F28" s="25">
        <f t="shared" si="0"/>
        <v>3249</v>
      </c>
      <c r="G28" s="2">
        <f t="shared" si="1"/>
        <v>637</v>
      </c>
      <c r="H28" s="2">
        <v>136</v>
      </c>
      <c r="I28" s="2">
        <f>H28-H27</f>
        <v>30</v>
      </c>
      <c r="J28" s="24">
        <f t="shared" si="5"/>
        <v>1.2830188679245282</v>
      </c>
      <c r="K28" s="2">
        <f t="shared" si="3"/>
        <v>916.02641277641271</v>
      </c>
      <c r="L28" s="2">
        <v>330</v>
      </c>
      <c r="M28" s="24">
        <f>L28/L27</f>
        <v>1.1785714285714286</v>
      </c>
      <c r="N28">
        <f t="shared" ref="N28:N33" si="6">L28/K28</f>
        <v>0.36025162091100932</v>
      </c>
    </row>
    <row r="29" spans="1:20" x14ac:dyDescent="0.25">
      <c r="B29">
        <v>25</v>
      </c>
      <c r="C29" s="22">
        <v>43912</v>
      </c>
      <c r="D29" s="2">
        <v>4204</v>
      </c>
      <c r="E29" s="23">
        <f t="shared" si="4"/>
        <v>503</v>
      </c>
      <c r="F29" s="25">
        <f t="shared" si="0"/>
        <v>3701</v>
      </c>
      <c r="G29" s="2">
        <f t="shared" si="1"/>
        <v>573</v>
      </c>
      <c r="H29" s="2">
        <v>179</v>
      </c>
      <c r="I29" s="2">
        <f t="shared" ref="I29:I92" si="7">H29-H28</f>
        <v>43</v>
      </c>
      <c r="J29" s="24">
        <f t="shared" si="5"/>
        <v>1.3161764705882353</v>
      </c>
      <c r="K29" s="2">
        <f t="shared" si="3"/>
        <v>1043.4637592137592</v>
      </c>
      <c r="L29" s="2">
        <v>400</v>
      </c>
      <c r="M29" s="24">
        <f t="shared" ref="M29:M33" si="8">L29/L28</f>
        <v>1.2121212121212122</v>
      </c>
      <c r="N29">
        <f t="shared" si="6"/>
        <v>0.38333866075176054</v>
      </c>
    </row>
    <row r="30" spans="1:20" x14ac:dyDescent="0.25">
      <c r="A30" t="s">
        <v>32</v>
      </c>
      <c r="B30">
        <v>26</v>
      </c>
      <c r="C30" s="22">
        <v>43913</v>
      </c>
      <c r="D30">
        <v>4749</v>
      </c>
      <c r="E30" s="23">
        <f t="shared" si="4"/>
        <v>614</v>
      </c>
      <c r="F30" s="25">
        <f t="shared" si="0"/>
        <v>4135</v>
      </c>
      <c r="G30" s="2">
        <f t="shared" si="1"/>
        <v>545</v>
      </c>
      <c r="H30" s="2">
        <v>213</v>
      </c>
      <c r="I30" s="2">
        <f>H30-H29</f>
        <v>34</v>
      </c>
      <c r="J30" s="24">
        <f t="shared" si="5"/>
        <v>1.1899441340782122</v>
      </c>
      <c r="K30" s="2">
        <f t="shared" si="3"/>
        <v>1165.8261670761669</v>
      </c>
      <c r="L30" s="2">
        <v>470</v>
      </c>
      <c r="M30" s="24">
        <f t="shared" si="8"/>
        <v>1.175</v>
      </c>
      <c r="N30">
        <f t="shared" si="6"/>
        <v>0.40314758175203447</v>
      </c>
    </row>
    <row r="31" spans="1:20" x14ac:dyDescent="0.25">
      <c r="B31">
        <v>27</v>
      </c>
      <c r="C31" s="22">
        <v>43914</v>
      </c>
      <c r="D31">
        <v>5560</v>
      </c>
      <c r="E31" s="23">
        <f t="shared" si="4"/>
        <v>804</v>
      </c>
      <c r="F31" s="25">
        <f t="shared" si="0"/>
        <v>4756</v>
      </c>
      <c r="G31" s="2">
        <f t="shared" si="1"/>
        <v>811</v>
      </c>
      <c r="H31" s="2">
        <v>276</v>
      </c>
      <c r="I31" s="2">
        <f t="shared" si="7"/>
        <v>63</v>
      </c>
      <c r="J31" s="24">
        <f t="shared" si="5"/>
        <v>1.295774647887324</v>
      </c>
      <c r="K31" s="2">
        <f t="shared" si="3"/>
        <v>1340.9115479115478</v>
      </c>
      <c r="L31" s="2">
        <v>540</v>
      </c>
      <c r="M31" s="24">
        <f t="shared" si="8"/>
        <v>1.1489361702127661</v>
      </c>
      <c r="N31">
        <f t="shared" si="6"/>
        <v>0.40271112650274576</v>
      </c>
    </row>
    <row r="32" spans="1:20" x14ac:dyDescent="0.25">
      <c r="B32">
        <v>28</v>
      </c>
      <c r="C32" s="22">
        <v>43915</v>
      </c>
      <c r="D32">
        <v>6412</v>
      </c>
      <c r="E32" s="23">
        <f t="shared" si="4"/>
        <v>959</v>
      </c>
      <c r="F32" s="25">
        <f t="shared" si="0"/>
        <v>5453</v>
      </c>
      <c r="G32" s="2">
        <f t="shared" si="1"/>
        <v>852</v>
      </c>
      <c r="H32" s="2">
        <v>356</v>
      </c>
      <c r="I32" s="2">
        <f t="shared" si="7"/>
        <v>80</v>
      </c>
      <c r="J32" s="24">
        <f t="shared" si="5"/>
        <v>1.2898550724637681</v>
      </c>
      <c r="K32" s="2">
        <f t="shared" si="3"/>
        <v>1537.4244471744471</v>
      </c>
      <c r="L32" s="2">
        <v>650</v>
      </c>
      <c r="M32" s="24">
        <f t="shared" si="8"/>
        <v>1.2037037037037037</v>
      </c>
      <c r="N32">
        <f t="shared" si="6"/>
        <v>0.42278500331811519</v>
      </c>
      <c r="T32" s="2"/>
    </row>
    <row r="33" spans="2:20" x14ac:dyDescent="0.25">
      <c r="B33">
        <v>29</v>
      </c>
      <c r="C33" s="22">
        <v>43916</v>
      </c>
      <c r="D33" s="2">
        <v>7431</v>
      </c>
      <c r="E33" s="23">
        <f t="shared" si="4"/>
        <v>1135</v>
      </c>
      <c r="F33" s="25">
        <f>F32*$D$3*(1-(E32/17000000))</f>
        <v>6107.0154730447066</v>
      </c>
      <c r="G33" s="2">
        <f>D33-D32</f>
        <v>1019</v>
      </c>
      <c r="H33" s="2">
        <v>434</v>
      </c>
      <c r="I33" s="2">
        <f t="shared" si="7"/>
        <v>78</v>
      </c>
      <c r="J33" s="24">
        <f>H33/H32</f>
        <v>1.2191011235955056</v>
      </c>
      <c r="K33" s="2">
        <v>2151</v>
      </c>
      <c r="L33" s="2">
        <v>761</v>
      </c>
      <c r="M33" s="24">
        <f t="shared" si="8"/>
        <v>1.1707692307692308</v>
      </c>
      <c r="N33">
        <f t="shared" si="6"/>
        <v>0.35378893537889355</v>
      </c>
    </row>
    <row r="34" spans="2:20" x14ac:dyDescent="0.25">
      <c r="B34">
        <v>30</v>
      </c>
      <c r="C34" s="22">
        <v>43917</v>
      </c>
      <c r="D34" s="25">
        <f t="shared" ref="D34:D38" si="9">E34+F34</f>
        <v>8252.4006687471701</v>
      </c>
      <c r="E34" s="23">
        <f t="shared" si="4"/>
        <v>1413</v>
      </c>
      <c r="F34" s="25">
        <f t="shared" ref="F34:F97" si="10">F33*$D$3*(1-(E33/17000000))</f>
        <v>6839.4006687471692</v>
      </c>
      <c r="G34" s="26">
        <f t="shared" ref="G34:G97" si="11">D34-D33</f>
        <v>821.40066874717013</v>
      </c>
      <c r="H34" s="25">
        <f>IF(($H$3-(($H$3-$I$3)*E34/17000000))*F34&gt;H33,($H$3-(($H$3-$I$3)*E34/17000000))*F34,H33)</f>
        <v>471.89079087390172</v>
      </c>
      <c r="I34" s="23">
        <f t="shared" si="7"/>
        <v>37.890790873901722</v>
      </c>
      <c r="J34" s="27">
        <f t="shared" si="5"/>
        <v>1.0873059697555338</v>
      </c>
      <c r="K34" s="23">
        <f t="shared" ref="K34:K65" si="12">F34*$K$3</f>
        <v>1928.3076824047607</v>
      </c>
      <c r="L34" s="23">
        <f t="shared" ref="L34:L65" si="13">K34*$L$3</f>
        <v>674.90768884166619</v>
      </c>
      <c r="M34" s="24">
        <f t="shared" si="2"/>
        <v>1.110537029840825</v>
      </c>
    </row>
    <row r="35" spans="2:20" x14ac:dyDescent="0.25">
      <c r="B35">
        <v>31</v>
      </c>
      <c r="C35" s="22">
        <v>43918</v>
      </c>
      <c r="D35" s="25">
        <f t="shared" si="9"/>
        <v>9364.4920571190451</v>
      </c>
      <c r="E35" s="23">
        <f t="shared" si="4"/>
        <v>1705</v>
      </c>
      <c r="F35" s="25">
        <f t="shared" si="10"/>
        <v>7659.492057119046</v>
      </c>
      <c r="G35" s="26">
        <f t="shared" si="11"/>
        <v>1112.0913883718749</v>
      </c>
      <c r="H35" s="25">
        <f t="shared" ref="H35:H84" si="14">IF(($H$3-(($H$3-$I$3)*E35/17000000))*F35&gt;H34,($H$3-(($H$3-$I$3)*E35/17000000))*F35,H34)</f>
        <v>528.46731004333708</v>
      </c>
      <c r="I35" s="23">
        <f t="shared" si="7"/>
        <v>56.576519169435358</v>
      </c>
      <c r="J35" s="27">
        <f t="shared" si="5"/>
        <v>1.1198932470469714</v>
      </c>
      <c r="K35" s="23">
        <f t="shared" si="12"/>
        <v>2159.5250947282811</v>
      </c>
      <c r="L35" s="23">
        <f t="shared" si="13"/>
        <v>755.83378315489836</v>
      </c>
      <c r="M35" s="24">
        <f t="shared" si="2"/>
        <v>1.1347597424084725</v>
      </c>
    </row>
    <row r="36" spans="2:20" x14ac:dyDescent="0.25">
      <c r="B36">
        <v>32</v>
      </c>
      <c r="C36" s="22">
        <v>43919</v>
      </c>
      <c r="D36" s="25">
        <f t="shared" si="9"/>
        <v>10628.770717736139</v>
      </c>
      <c r="E36" s="23">
        <f t="shared" si="4"/>
        <v>2051</v>
      </c>
      <c r="F36" s="25">
        <f t="shared" si="10"/>
        <v>8577.770717736139</v>
      </c>
      <c r="G36" s="26">
        <f t="shared" si="11"/>
        <v>1264.2786606170939</v>
      </c>
      <c r="H36" s="25">
        <f t="shared" si="14"/>
        <v>591.81547026618409</v>
      </c>
      <c r="I36" s="23">
        <f t="shared" si="7"/>
        <v>63.348160222847014</v>
      </c>
      <c r="J36" s="27">
        <f t="shared" si="5"/>
        <v>1.1198714830963756</v>
      </c>
      <c r="K36" s="23">
        <f t="shared" si="12"/>
        <v>2418.425527912093</v>
      </c>
      <c r="L36" s="23">
        <f t="shared" si="13"/>
        <v>846.44893476923255</v>
      </c>
      <c r="M36" s="24">
        <f>D36/D35</f>
        <v>1.135007713488952</v>
      </c>
    </row>
    <row r="37" spans="2:20" x14ac:dyDescent="0.25">
      <c r="B37">
        <v>33</v>
      </c>
      <c r="C37" s="22">
        <v>43920</v>
      </c>
      <c r="D37" s="25">
        <f t="shared" si="9"/>
        <v>12065.944135119116</v>
      </c>
      <c r="E37" s="23">
        <f t="shared" si="4"/>
        <v>2460</v>
      </c>
      <c r="F37" s="25">
        <f>F36*$D$3*(1-(E36/17000000))</f>
        <v>9605.9441351191163</v>
      </c>
      <c r="G37" s="26">
        <f t="shared" si="11"/>
        <v>1437.1734173829773</v>
      </c>
      <c r="H37" s="25">
        <f t="shared" si="14"/>
        <v>662.74203352874565</v>
      </c>
      <c r="I37" s="23">
        <f t="shared" si="7"/>
        <v>70.926563262561558</v>
      </c>
      <c r="J37" s="27">
        <f t="shared" si="5"/>
        <v>1.1198457404816751</v>
      </c>
      <c r="K37" s="23">
        <f t="shared" si="12"/>
        <v>2708.3098022233871</v>
      </c>
      <c r="L37" s="23">
        <f t="shared" si="13"/>
        <v>947.90843077818545</v>
      </c>
      <c r="M37" s="24">
        <f t="shared" si="2"/>
        <v>1.1352153937223219</v>
      </c>
    </row>
    <row r="38" spans="2:20" x14ac:dyDescent="0.25">
      <c r="B38">
        <v>34</v>
      </c>
      <c r="C38" s="22">
        <v>43921</v>
      </c>
      <c r="D38" s="25">
        <f t="shared" si="9"/>
        <v>13751.100590316877</v>
      </c>
      <c r="E38" s="23">
        <f t="shared" si="4"/>
        <v>2994</v>
      </c>
      <c r="F38" s="25">
        <f t="shared" si="10"/>
        <v>10757.100590316877</v>
      </c>
      <c r="G38" s="26">
        <f t="shared" si="11"/>
        <v>1685.1564551977608</v>
      </c>
      <c r="H38" s="25">
        <f t="shared" si="14"/>
        <v>742.14710948485265</v>
      </c>
      <c r="I38" s="23">
        <f t="shared" si="7"/>
        <v>79.405075956106998</v>
      </c>
      <c r="J38" s="27">
        <f t="shared" si="5"/>
        <v>1.1198129467257685</v>
      </c>
      <c r="K38" s="23">
        <f t="shared" si="12"/>
        <v>3032.868041127424</v>
      </c>
      <c r="L38" s="23">
        <f t="shared" si="13"/>
        <v>1061.5038143945983</v>
      </c>
      <c r="M38" s="24">
        <f t="shared" si="2"/>
        <v>1.1396622126148377</v>
      </c>
    </row>
    <row r="39" spans="2:20" x14ac:dyDescent="0.25">
      <c r="B39">
        <v>35</v>
      </c>
      <c r="C39" s="22">
        <v>43922</v>
      </c>
      <c r="D39" s="25">
        <f>IF(E39+F39&gt;D38, E39+F39,D38+0.1)</f>
        <v>15676.830804080344</v>
      </c>
      <c r="E39" s="23">
        <f t="shared" si="4"/>
        <v>3631</v>
      </c>
      <c r="F39" s="25">
        <f t="shared" si="10"/>
        <v>12045.830804080344</v>
      </c>
      <c r="G39" s="26">
        <f t="shared" si="11"/>
        <v>1925.730213763467</v>
      </c>
      <c r="H39" s="25">
        <f t="shared" si="14"/>
        <v>831.03625594208313</v>
      </c>
      <c r="I39" s="23">
        <f t="shared" si="7"/>
        <v>88.889146457230481</v>
      </c>
      <c r="J39" s="27">
        <f t="shared" si="5"/>
        <v>1.119772947062923</v>
      </c>
      <c r="K39" s="23">
        <f t="shared" si="12"/>
        <v>3396.2139674894825</v>
      </c>
      <c r="L39" s="23">
        <f t="shared" si="13"/>
        <v>1188.6748886213188</v>
      </c>
      <c r="M39" s="24">
        <f t="shared" si="2"/>
        <v>1.1400418970914596</v>
      </c>
    </row>
    <row r="40" spans="2:20" x14ac:dyDescent="0.25">
      <c r="B40">
        <v>36</v>
      </c>
      <c r="C40" s="22">
        <v>43923</v>
      </c>
      <c r="D40" s="25">
        <f t="shared" ref="D40:D103" si="15">IF(E40+F40&gt;D39, E40+F40,D39+0.1)</f>
        <v>17692.448911096599</v>
      </c>
      <c r="E40" s="23">
        <f t="shared" si="4"/>
        <v>4204</v>
      </c>
      <c r="F40" s="25">
        <f t="shared" si="10"/>
        <v>13488.448911096599</v>
      </c>
      <c r="G40" s="26">
        <f t="shared" si="11"/>
        <v>2015.6181070162547</v>
      </c>
      <c r="H40" s="25">
        <f t="shared" si="14"/>
        <v>930.53952977614233</v>
      </c>
      <c r="I40" s="23">
        <f t="shared" si="7"/>
        <v>99.5032738340592</v>
      </c>
      <c r="J40" s="27">
        <f t="shared" si="5"/>
        <v>1.1197339744476731</v>
      </c>
      <c r="K40" s="23">
        <f t="shared" si="12"/>
        <v>3802.9472052784636</v>
      </c>
      <c r="L40" s="23">
        <f t="shared" si="13"/>
        <v>1331.0315218474623</v>
      </c>
      <c r="M40" s="24">
        <f t="shared" si="2"/>
        <v>1.1285730599638566</v>
      </c>
      <c r="T40" s="25"/>
    </row>
    <row r="41" spans="2:20" x14ac:dyDescent="0.25">
      <c r="B41">
        <v>37</v>
      </c>
      <c r="C41" s="22">
        <v>43924</v>
      </c>
      <c r="D41" s="25">
        <f t="shared" si="15"/>
        <v>19852.326892667668</v>
      </c>
      <c r="E41" s="23">
        <f t="shared" si="4"/>
        <v>4749</v>
      </c>
      <c r="F41" s="25">
        <f t="shared" si="10"/>
        <v>15103.326892667668</v>
      </c>
      <c r="G41" s="26">
        <f t="shared" si="11"/>
        <v>2159.8779815710695</v>
      </c>
      <c r="H41" s="25">
        <f t="shared" si="14"/>
        <v>1041.9228168134075</v>
      </c>
      <c r="I41" s="23">
        <f t="shared" si="7"/>
        <v>111.38328703726518</v>
      </c>
      <c r="J41" s="27">
        <f t="shared" si="5"/>
        <v>1.1196975340360451</v>
      </c>
      <c r="K41" s="23">
        <f t="shared" si="12"/>
        <v>4258.2475698614617</v>
      </c>
      <c r="L41" s="23">
        <f t="shared" si="13"/>
        <v>1490.3866494515114</v>
      </c>
      <c r="M41" s="24">
        <f t="shared" si="2"/>
        <v>1.122079085401027</v>
      </c>
      <c r="T41" s="25"/>
    </row>
    <row r="42" spans="2:20" x14ac:dyDescent="0.25">
      <c r="B42">
        <v>38</v>
      </c>
      <c r="C42" s="22">
        <v>43925</v>
      </c>
      <c r="D42" s="25">
        <f t="shared" si="15"/>
        <v>22471.00066194409</v>
      </c>
      <c r="E42" s="23">
        <f t="shared" si="4"/>
        <v>5560</v>
      </c>
      <c r="F42" s="25">
        <f t="shared" si="10"/>
        <v>16911.00066194409</v>
      </c>
      <c r="G42" s="26">
        <f t="shared" si="11"/>
        <v>2618.6737692764218</v>
      </c>
      <c r="H42" s="25">
        <f t="shared" si="14"/>
        <v>1166.5880319670634</v>
      </c>
      <c r="I42" s="23">
        <f t="shared" si="7"/>
        <v>124.66521515365594</v>
      </c>
      <c r="J42" s="27">
        <f t="shared" si="5"/>
        <v>1.1196491843176342</v>
      </c>
      <c r="K42" s="23">
        <f t="shared" si="12"/>
        <v>4767.9049777839909</v>
      </c>
      <c r="L42" s="23">
        <f t="shared" si="13"/>
        <v>1668.7667422243967</v>
      </c>
      <c r="M42" s="24">
        <f t="shared" si="2"/>
        <v>1.1319076490848845</v>
      </c>
      <c r="T42" s="25"/>
    </row>
    <row r="43" spans="2:20" x14ac:dyDescent="0.25">
      <c r="B43">
        <v>39</v>
      </c>
      <c r="C43" s="22">
        <v>43926</v>
      </c>
      <c r="D43" s="25">
        <f t="shared" si="15"/>
        <v>25346.126142358436</v>
      </c>
      <c r="E43" s="23">
        <f t="shared" si="4"/>
        <v>6412</v>
      </c>
      <c r="F43" s="25">
        <f t="shared" si="10"/>
        <v>18934.126142358436</v>
      </c>
      <c r="G43" s="26">
        <f t="shared" si="11"/>
        <v>2875.1254804143464</v>
      </c>
      <c r="H43" s="25">
        <f t="shared" si="14"/>
        <v>1306.1047699860019</v>
      </c>
      <c r="I43" s="23">
        <f t="shared" si="7"/>
        <v>139.51673801893844</v>
      </c>
      <c r="J43" s="27">
        <f t="shared" si="5"/>
        <v>1.1195938362094198</v>
      </c>
      <c r="K43" s="23">
        <f t="shared" si="12"/>
        <v>5338.307063478208</v>
      </c>
      <c r="L43" s="23">
        <f t="shared" si="13"/>
        <v>1868.4074722173727</v>
      </c>
      <c r="M43" s="24">
        <f t="shared" si="2"/>
        <v>1.1279482620141406</v>
      </c>
      <c r="T43" s="25"/>
    </row>
    <row r="44" spans="2:20" x14ac:dyDescent="0.25">
      <c r="B44">
        <v>40</v>
      </c>
      <c r="C44" s="22">
        <v>43927</v>
      </c>
      <c r="D44" s="25">
        <f t="shared" si="15"/>
        <v>28629.22279174476</v>
      </c>
      <c r="E44" s="23">
        <f t="shared" si="4"/>
        <v>7431</v>
      </c>
      <c r="F44" s="25">
        <f t="shared" si="10"/>
        <v>21198.22279174476</v>
      </c>
      <c r="G44" s="26">
        <f t="shared" si="11"/>
        <v>3283.0966493863234</v>
      </c>
      <c r="H44" s="25">
        <f t="shared" si="14"/>
        <v>1462.2233328842294</v>
      </c>
      <c r="I44" s="23">
        <f t="shared" si="7"/>
        <v>156.11856289822754</v>
      </c>
      <c r="J44" s="27">
        <f t="shared" si="5"/>
        <v>1.1195298926133626</v>
      </c>
      <c r="K44" s="23">
        <f t="shared" si="12"/>
        <v>5976.6488092204199</v>
      </c>
      <c r="L44" s="23">
        <f t="shared" si="13"/>
        <v>2091.8270832271469</v>
      </c>
      <c r="M44" s="24">
        <f t="shared" si="2"/>
        <v>1.1295305101437025</v>
      </c>
      <c r="T44" s="25"/>
    </row>
    <row r="45" spans="2:20" x14ac:dyDescent="0.25">
      <c r="B45">
        <v>41</v>
      </c>
      <c r="C45" s="22">
        <v>43928</v>
      </c>
      <c r="D45" s="25">
        <f t="shared" si="15"/>
        <v>31984.032144160519</v>
      </c>
      <c r="E45" s="23">
        <f t="shared" si="4"/>
        <v>8252.4006687471701</v>
      </c>
      <c r="F45" s="25">
        <f t="shared" si="10"/>
        <v>23731.631475413349</v>
      </c>
      <c r="G45" s="26">
        <f t="shared" si="11"/>
        <v>3354.8093524157593</v>
      </c>
      <c r="H45" s="25">
        <f t="shared" si="14"/>
        <v>1636.9180833540242</v>
      </c>
      <c r="I45" s="23">
        <f t="shared" si="7"/>
        <v>174.69475046979483</v>
      </c>
      <c r="J45" s="27">
        <f t="shared" si="5"/>
        <v>1.1194720030388314</v>
      </c>
      <c r="K45" s="23">
        <f t="shared" si="12"/>
        <v>6690.9206678223136</v>
      </c>
      <c r="L45" s="23">
        <f t="shared" si="13"/>
        <v>2341.8222337378097</v>
      </c>
      <c r="M45" s="24">
        <f t="shared" si="2"/>
        <v>1.1171812932827194</v>
      </c>
      <c r="T45" s="25"/>
    </row>
    <row r="46" spans="2:20" x14ac:dyDescent="0.25">
      <c r="B46">
        <v>42</v>
      </c>
      <c r="C46" s="22">
        <v>43929</v>
      </c>
      <c r="D46" s="25">
        <f t="shared" si="15"/>
        <v>35931.016716450642</v>
      </c>
      <c r="E46" s="23">
        <f t="shared" si="4"/>
        <v>9364.4920571190451</v>
      </c>
      <c r="F46" s="25">
        <f t="shared" si="10"/>
        <v>26566.524659331593</v>
      </c>
      <c r="G46" s="26">
        <f t="shared" si="11"/>
        <v>3946.9845722901227</v>
      </c>
      <c r="H46" s="25">
        <f t="shared" si="14"/>
        <v>1832.3731239380729</v>
      </c>
      <c r="I46" s="23">
        <f t="shared" si="7"/>
        <v>195.45504058404867</v>
      </c>
      <c r="J46" s="27">
        <f t="shared" si="5"/>
        <v>1.1194042894214742</v>
      </c>
      <c r="K46" s="23">
        <f t="shared" si="12"/>
        <v>7490.1933775388206</v>
      </c>
      <c r="L46" s="23">
        <f t="shared" si="13"/>
        <v>2621.5676821385869</v>
      </c>
      <c r="M46" s="24">
        <f t="shared" si="2"/>
        <v>1.1234048463464523</v>
      </c>
      <c r="T46" s="25"/>
    </row>
    <row r="47" spans="2:20" x14ac:dyDescent="0.25">
      <c r="B47">
        <v>43</v>
      </c>
      <c r="C47" s="22">
        <v>43930</v>
      </c>
      <c r="D47" s="25">
        <f t="shared" si="15"/>
        <v>40366.887992054792</v>
      </c>
      <c r="E47" s="23">
        <f t="shared" si="4"/>
        <v>10628.770717736139</v>
      </c>
      <c r="F47" s="25">
        <f t="shared" si="10"/>
        <v>29738.117274318651</v>
      </c>
      <c r="G47" s="26">
        <f t="shared" si="11"/>
        <v>4435.8712756041496</v>
      </c>
      <c r="H47" s="25">
        <f t="shared" si="14"/>
        <v>2051.0190388765632</v>
      </c>
      <c r="I47" s="23">
        <f t="shared" si="7"/>
        <v>218.64591493849025</v>
      </c>
      <c r="J47" s="27">
        <f t="shared" si="5"/>
        <v>1.1193239041121625</v>
      </c>
      <c r="K47" s="23">
        <f t="shared" si="12"/>
        <v>8384.3954723048282</v>
      </c>
      <c r="L47" s="23">
        <f t="shared" si="13"/>
        <v>2934.5384153066898</v>
      </c>
      <c r="M47" s="24">
        <f t="shared" si="2"/>
        <v>1.123455211707751</v>
      </c>
    </row>
    <row r="48" spans="2:20" x14ac:dyDescent="0.25">
      <c r="B48">
        <v>44</v>
      </c>
      <c r="C48" s="22">
        <v>43931</v>
      </c>
      <c r="D48" s="25">
        <f t="shared" si="15"/>
        <v>45351.811412609168</v>
      </c>
      <c r="E48" s="23">
        <f t="shared" si="4"/>
        <v>12065.944135119116</v>
      </c>
      <c r="F48" s="25">
        <f t="shared" si="10"/>
        <v>33285.867277490055</v>
      </c>
      <c r="G48" s="26">
        <f t="shared" si="11"/>
        <v>4984.9234205543762</v>
      </c>
      <c r="H48" s="25">
        <f t="shared" si="14"/>
        <v>2295.567215950467</v>
      </c>
      <c r="I48" s="23">
        <f t="shared" si="7"/>
        <v>244.54817707390384</v>
      </c>
      <c r="J48" s="27">
        <f t="shared" si="5"/>
        <v>1.1192325241446097</v>
      </c>
      <c r="K48" s="23">
        <f t="shared" si="12"/>
        <v>9384.6517692677735</v>
      </c>
      <c r="L48" s="23">
        <f t="shared" si="13"/>
        <v>3284.6281192437204</v>
      </c>
      <c r="M48" s="24">
        <f t="shared" si="2"/>
        <v>1.1234904068288725</v>
      </c>
    </row>
    <row r="49" spans="2:14" x14ac:dyDescent="0.25">
      <c r="B49">
        <v>45</v>
      </c>
      <c r="C49" s="22">
        <v>43932</v>
      </c>
      <c r="D49" s="25">
        <f t="shared" si="15"/>
        <v>51004.811913760663</v>
      </c>
      <c r="E49" s="23">
        <f t="shared" si="4"/>
        <v>13751.100590316877</v>
      </c>
      <c r="F49" s="25">
        <f t="shared" si="10"/>
        <v>37253.711323443786</v>
      </c>
      <c r="G49" s="26">
        <f t="shared" si="11"/>
        <v>5653.000501151495</v>
      </c>
      <c r="H49" s="25">
        <f t="shared" si="14"/>
        <v>2569.029510902516</v>
      </c>
      <c r="I49" s="23">
        <f t="shared" si="7"/>
        <v>273.46229495204898</v>
      </c>
      <c r="J49" s="27">
        <f t="shared" si="5"/>
        <v>1.1191262416765364</v>
      </c>
      <c r="K49" s="23">
        <f t="shared" si="12"/>
        <v>10503.349814165047</v>
      </c>
      <c r="L49" s="23">
        <f t="shared" si="13"/>
        <v>3676.1724349577662</v>
      </c>
      <c r="M49" s="24">
        <f t="shared" si="2"/>
        <v>1.12464773346583</v>
      </c>
    </row>
    <row r="50" spans="2:14" x14ac:dyDescent="0.25">
      <c r="B50">
        <v>46</v>
      </c>
      <c r="C50" s="22">
        <v>43933</v>
      </c>
      <c r="D50" s="25">
        <f t="shared" si="15"/>
        <v>57367.237305420691</v>
      </c>
      <c r="E50" s="23">
        <f t="shared" si="4"/>
        <v>15676.830804080344</v>
      </c>
      <c r="F50" s="25">
        <f t="shared" si="10"/>
        <v>41690.406501340345</v>
      </c>
      <c r="G50" s="26">
        <f t="shared" si="11"/>
        <v>6362.4253916600283</v>
      </c>
      <c r="H50" s="25">
        <f t="shared" si="14"/>
        <v>2874.7542192398446</v>
      </c>
      <c r="I50" s="23">
        <f t="shared" si="7"/>
        <v>305.72470833732859</v>
      </c>
      <c r="J50" s="27">
        <f t="shared" si="5"/>
        <v>1.1190039690240559</v>
      </c>
      <c r="K50" s="23">
        <f t="shared" si="12"/>
        <v>11754.236231029003</v>
      </c>
      <c r="L50" s="23">
        <f t="shared" si="13"/>
        <v>4113.982680860151</v>
      </c>
      <c r="M50" s="24">
        <f t="shared" si="2"/>
        <v>1.124741669519685</v>
      </c>
    </row>
    <row r="51" spans="2:14" x14ac:dyDescent="0.25">
      <c r="B51">
        <v>47</v>
      </c>
      <c r="C51" s="22">
        <v>43934</v>
      </c>
      <c r="D51" s="25">
        <f t="shared" si="15"/>
        <v>64342.645235966032</v>
      </c>
      <c r="E51" s="23">
        <f t="shared" si="4"/>
        <v>17692.448911096599</v>
      </c>
      <c r="F51" s="25">
        <f t="shared" si="10"/>
        <v>46650.19632486943</v>
      </c>
      <c r="G51" s="26">
        <f t="shared" si="11"/>
        <v>6975.4079305453415</v>
      </c>
      <c r="H51" s="25">
        <f t="shared" si="14"/>
        <v>3216.4845785016764</v>
      </c>
      <c r="I51" s="23">
        <f t="shared" si="7"/>
        <v>341.73035926183184</v>
      </c>
      <c r="J51" s="27">
        <f t="shared" si="5"/>
        <v>1.118872895976545</v>
      </c>
      <c r="K51" s="23">
        <f t="shared" si="12"/>
        <v>13152.604492085422</v>
      </c>
      <c r="L51" s="23">
        <f t="shared" si="13"/>
        <v>4603.4115722298975</v>
      </c>
      <c r="M51" s="24">
        <f t="shared" si="2"/>
        <v>1.1215921884717679</v>
      </c>
    </row>
    <row r="52" spans="2:14" x14ac:dyDescent="0.25">
      <c r="B52">
        <v>48</v>
      </c>
      <c r="C52" s="22">
        <v>43935</v>
      </c>
      <c r="D52" s="25">
        <f t="shared" si="15"/>
        <v>72046.170367051382</v>
      </c>
      <c r="E52" s="23">
        <f t="shared" si="4"/>
        <v>19852.326892667668</v>
      </c>
      <c r="F52" s="25">
        <f t="shared" si="10"/>
        <v>52193.843474383721</v>
      </c>
      <c r="G52" s="26">
        <f t="shared" si="11"/>
        <v>7703.5251310853491</v>
      </c>
      <c r="H52" s="25">
        <f t="shared" si="14"/>
        <v>3598.3885942689785</v>
      </c>
      <c r="I52" s="23">
        <f t="shared" si="7"/>
        <v>381.9040157673021</v>
      </c>
      <c r="J52" s="27">
        <f t="shared" si="5"/>
        <v>1.1187333582507655</v>
      </c>
      <c r="K52" s="23">
        <f t="shared" si="12"/>
        <v>14715.586090136441</v>
      </c>
      <c r="L52" s="23">
        <f t="shared" si="13"/>
        <v>5150.4551315477538</v>
      </c>
      <c r="M52" s="24">
        <f t="shared" si="2"/>
        <v>1.1197265841780975</v>
      </c>
    </row>
    <row r="53" spans="2:14" x14ac:dyDescent="0.25">
      <c r="B53">
        <v>49</v>
      </c>
      <c r="C53" s="22">
        <v>43936</v>
      </c>
      <c r="D53" s="25">
        <f t="shared" si="15"/>
        <v>80859.840085516757</v>
      </c>
      <c r="E53" s="23">
        <f t="shared" si="4"/>
        <v>22471.00066194409</v>
      </c>
      <c r="F53" s="25">
        <f t="shared" si="10"/>
        <v>58388.839423572666</v>
      </c>
      <c r="G53" s="26">
        <f t="shared" si="11"/>
        <v>8813.6697184653749</v>
      </c>
      <c r="H53" s="25">
        <f t="shared" si="14"/>
        <v>4025.0481127666603</v>
      </c>
      <c r="I53" s="23">
        <f t="shared" si="7"/>
        <v>426.6595184976818</v>
      </c>
      <c r="J53" s="27">
        <f t="shared" si="5"/>
        <v>1.1185696061779449</v>
      </c>
      <c r="K53" s="23">
        <f t="shared" si="12"/>
        <v>16462.209640921286</v>
      </c>
      <c r="L53" s="23">
        <f t="shared" si="13"/>
        <v>5761.7733743224499</v>
      </c>
      <c r="M53" s="24">
        <f t="shared" si="2"/>
        <v>1.1223336323577318</v>
      </c>
    </row>
    <row r="54" spans="2:14" x14ac:dyDescent="0.25">
      <c r="B54">
        <v>50</v>
      </c>
      <c r="C54" s="22">
        <v>43937</v>
      </c>
      <c r="D54" s="25">
        <f t="shared" si="15"/>
        <v>90655.184983391722</v>
      </c>
      <c r="E54" s="23">
        <f t="shared" si="4"/>
        <v>25346.126142358436</v>
      </c>
      <c r="F54" s="25">
        <f t="shared" si="10"/>
        <v>65309.058841033293</v>
      </c>
      <c r="G54" s="26">
        <f t="shared" si="11"/>
        <v>9795.3448978749657</v>
      </c>
      <c r="H54" s="25">
        <f t="shared" si="14"/>
        <v>4501.5538099996766</v>
      </c>
      <c r="I54" s="23">
        <f t="shared" si="7"/>
        <v>476.50569723301624</v>
      </c>
      <c r="J54" s="27">
        <f t="shared" si="5"/>
        <v>1.1183850935151891</v>
      </c>
      <c r="K54" s="23">
        <f t="shared" si="12"/>
        <v>18413.3034447385</v>
      </c>
      <c r="L54" s="23">
        <f t="shared" si="13"/>
        <v>6444.6562056584744</v>
      </c>
      <c r="M54" s="24">
        <f t="shared" si="2"/>
        <v>1.1211398005179762</v>
      </c>
    </row>
    <row r="55" spans="2:14" x14ac:dyDescent="0.25">
      <c r="B55">
        <v>51</v>
      </c>
      <c r="C55" s="22">
        <v>43938</v>
      </c>
      <c r="D55" s="25">
        <f t="shared" si="15"/>
        <v>101666.31155012215</v>
      </c>
      <c r="E55" s="23">
        <f t="shared" si="4"/>
        <v>28629.22279174476</v>
      </c>
      <c r="F55" s="25">
        <f t="shared" si="10"/>
        <v>73037.088758377387</v>
      </c>
      <c r="G55" s="26">
        <f t="shared" si="11"/>
        <v>11011.126566730425</v>
      </c>
      <c r="H55" s="25">
        <f t="shared" si="14"/>
        <v>5033.5321384915651</v>
      </c>
      <c r="I55" s="23">
        <f t="shared" si="7"/>
        <v>531.97832849188853</v>
      </c>
      <c r="J55" s="27">
        <f t="shared" si="5"/>
        <v>1.118176601001672</v>
      </c>
      <c r="K55" s="23">
        <f t="shared" si="12"/>
        <v>20592.152174505663</v>
      </c>
      <c r="L55" s="23">
        <f t="shared" si="13"/>
        <v>7207.2532610769813</v>
      </c>
      <c r="M55" s="24">
        <f t="shared" si="2"/>
        <v>1.1214616303386034</v>
      </c>
    </row>
    <row r="56" spans="2:14" x14ac:dyDescent="0.25">
      <c r="B56">
        <v>52</v>
      </c>
      <c r="C56" s="22">
        <v>43939</v>
      </c>
      <c r="D56" s="25">
        <f t="shared" si="15"/>
        <v>113647.81187728091</v>
      </c>
      <c r="E56" s="23">
        <f t="shared" si="4"/>
        <v>31984.032144160519</v>
      </c>
      <c r="F56" s="25">
        <f t="shared" si="10"/>
        <v>81663.779733120391</v>
      </c>
      <c r="G56" s="26">
        <f t="shared" si="11"/>
        <v>11981.500327158763</v>
      </c>
      <c r="H56" s="25">
        <f t="shared" si="14"/>
        <v>5627.2722774180202</v>
      </c>
      <c r="I56" s="23">
        <f t="shared" si="7"/>
        <v>593.74013892645507</v>
      </c>
      <c r="J56" s="27">
        <f t="shared" si="5"/>
        <v>1.1179569579751178</v>
      </c>
      <c r="K56" s="23">
        <f t="shared" si="12"/>
        <v>23024.370330161091</v>
      </c>
      <c r="L56" s="23">
        <f t="shared" si="13"/>
        <v>8058.529615556381</v>
      </c>
      <c r="M56" s="24">
        <f t="shared" si="2"/>
        <v>1.117851234538511</v>
      </c>
    </row>
    <row r="57" spans="2:14" x14ac:dyDescent="0.25">
      <c r="B57">
        <v>53</v>
      </c>
      <c r="C57" s="22">
        <v>43940</v>
      </c>
      <c r="D57" s="25">
        <f t="shared" si="15"/>
        <v>127222.36946515035</v>
      </c>
      <c r="E57" s="23">
        <f t="shared" si="4"/>
        <v>35931.016716450642</v>
      </c>
      <c r="F57" s="25">
        <f t="shared" si="10"/>
        <v>91291.352748699705</v>
      </c>
      <c r="G57" s="26">
        <f t="shared" si="11"/>
        <v>13574.557587869436</v>
      </c>
      <c r="H57" s="25">
        <f t="shared" si="14"/>
        <v>6289.6486711330826</v>
      </c>
      <c r="I57" s="23">
        <f t="shared" si="7"/>
        <v>662.37639371506248</v>
      </c>
      <c r="J57" s="27">
        <f t="shared" si="5"/>
        <v>1.1177082538502976</v>
      </c>
      <c r="K57" s="23">
        <f t="shared" si="12"/>
        <v>25738.778201261157</v>
      </c>
      <c r="L57" s="23">
        <f t="shared" si="13"/>
        <v>9008.5723704414049</v>
      </c>
      <c r="M57" s="24">
        <f t="shared" si="2"/>
        <v>1.1194440734373972</v>
      </c>
    </row>
    <row r="58" spans="2:14" x14ac:dyDescent="0.25">
      <c r="B58">
        <v>54</v>
      </c>
      <c r="C58" s="22">
        <v>43941</v>
      </c>
      <c r="D58" s="25">
        <f t="shared" si="15"/>
        <v>142397.09636140539</v>
      </c>
      <c r="E58" s="23">
        <f t="shared" si="4"/>
        <v>40366.887992054792</v>
      </c>
      <c r="F58" s="25">
        <f t="shared" si="10"/>
        <v>102030.20836935058</v>
      </c>
      <c r="G58" s="26">
        <f t="shared" si="11"/>
        <v>15174.726896255044</v>
      </c>
      <c r="H58" s="25">
        <f t="shared" si="14"/>
        <v>7028.2129976228662</v>
      </c>
      <c r="I58" s="23">
        <f t="shared" si="7"/>
        <v>738.56432648978353</v>
      </c>
      <c r="J58" s="27">
        <f t="shared" si="5"/>
        <v>1.1174253706537682</v>
      </c>
      <c r="K58" s="23">
        <f t="shared" si="12"/>
        <v>28766.502236813216</v>
      </c>
      <c r="L58" s="23">
        <f t="shared" si="13"/>
        <v>10068.275782884624</v>
      </c>
      <c r="M58" s="24">
        <f t="shared" si="2"/>
        <v>1.1192771912679382</v>
      </c>
    </row>
    <row r="59" spans="2:14" x14ac:dyDescent="0.25">
      <c r="B59">
        <v>55</v>
      </c>
      <c r="C59" s="22">
        <v>43942</v>
      </c>
      <c r="D59" s="25">
        <f t="shared" si="15"/>
        <v>159354.29896085727</v>
      </c>
      <c r="E59" s="23">
        <f t="shared" si="4"/>
        <v>45351.811412609168</v>
      </c>
      <c r="F59" s="25">
        <f t="shared" si="10"/>
        <v>114002.48754824809</v>
      </c>
      <c r="G59" s="26">
        <f t="shared" si="11"/>
        <v>16957.202599451877</v>
      </c>
      <c r="H59" s="25">
        <f t="shared" si="14"/>
        <v>7851.2692439775319</v>
      </c>
      <c r="I59" s="23">
        <f t="shared" si="7"/>
        <v>823.05624635466575</v>
      </c>
      <c r="J59" s="27">
        <f t="shared" si="5"/>
        <v>1.1171074705096511</v>
      </c>
      <c r="K59" s="23">
        <f t="shared" si="12"/>
        <v>32141.978983197707</v>
      </c>
      <c r="L59" s="23">
        <f t="shared" si="13"/>
        <v>11249.692644119197</v>
      </c>
      <c r="M59" s="24">
        <f t="shared" si="2"/>
        <v>1.1190839071353977</v>
      </c>
    </row>
    <row r="60" spans="2:14" x14ac:dyDescent="0.25">
      <c r="B60">
        <v>56</v>
      </c>
      <c r="C60" s="22">
        <v>43943</v>
      </c>
      <c r="D60" s="25">
        <f t="shared" si="15"/>
        <v>178346.97175404799</v>
      </c>
      <c r="E60" s="23">
        <f t="shared" si="4"/>
        <v>51004.811913760663</v>
      </c>
      <c r="F60" s="25">
        <f t="shared" si="10"/>
        <v>127342.15984028734</v>
      </c>
      <c r="G60" s="26">
        <f t="shared" si="11"/>
        <v>18992.672793190723</v>
      </c>
      <c r="H60" s="25">
        <f t="shared" si="14"/>
        <v>8767.8879652941832</v>
      </c>
      <c r="I60" s="23">
        <f t="shared" si="7"/>
        <v>916.61872131665132</v>
      </c>
      <c r="J60" s="27">
        <f t="shared" si="5"/>
        <v>1.1167478394680912</v>
      </c>
      <c r="K60" s="23">
        <f t="shared" si="12"/>
        <v>35902.979954970448</v>
      </c>
      <c r="L60" s="23">
        <f t="shared" si="13"/>
        <v>12566.042984239655</v>
      </c>
      <c r="M60" s="24">
        <f t="shared" si="2"/>
        <v>1.1191851924738847</v>
      </c>
    </row>
    <row r="61" spans="2:14" x14ac:dyDescent="0.25">
      <c r="B61">
        <v>57</v>
      </c>
      <c r="C61" s="22">
        <v>43944</v>
      </c>
      <c r="D61" s="25">
        <f t="shared" si="15"/>
        <v>199562.54629944207</v>
      </c>
      <c r="E61" s="23">
        <f t="shared" si="4"/>
        <v>57367.237305420691</v>
      </c>
      <c r="F61" s="25">
        <f t="shared" si="10"/>
        <v>142195.30899402138</v>
      </c>
      <c r="G61" s="26">
        <f t="shared" si="11"/>
        <v>21215.574545394076</v>
      </c>
      <c r="H61" s="25">
        <f t="shared" si="14"/>
        <v>9787.9639529578235</v>
      </c>
      <c r="I61" s="23">
        <f t="shared" si="7"/>
        <v>1020.0759876636403</v>
      </c>
      <c r="J61" s="27">
        <f t="shared" si="5"/>
        <v>1.1163422698489527</v>
      </c>
      <c r="K61" s="23">
        <f t="shared" si="12"/>
        <v>40090.692154948287</v>
      </c>
      <c r="L61" s="23">
        <f t="shared" si="13"/>
        <v>14031.7422542319</v>
      </c>
      <c r="M61" s="24">
        <f t="shared" si="2"/>
        <v>1.1189567411026846</v>
      </c>
    </row>
    <row r="62" spans="2:14" x14ac:dyDescent="0.25">
      <c r="B62">
        <v>58</v>
      </c>
      <c r="C62" s="22">
        <v>43945</v>
      </c>
      <c r="D62" s="25">
        <f t="shared" si="15"/>
        <v>223063.96576344938</v>
      </c>
      <c r="E62" s="23">
        <f t="shared" si="4"/>
        <v>64342.645235966032</v>
      </c>
      <c r="F62" s="25">
        <f t="shared" si="10"/>
        <v>158721.32052748333</v>
      </c>
      <c r="G62" s="26">
        <f t="shared" si="11"/>
        <v>23501.419464007311</v>
      </c>
      <c r="H62" s="25">
        <f t="shared" si="14"/>
        <v>10922.334943967755</v>
      </c>
      <c r="I62" s="23">
        <f t="shared" si="7"/>
        <v>1134.3709910099315</v>
      </c>
      <c r="J62" s="27">
        <f t="shared" si="5"/>
        <v>1.1158944798388981</v>
      </c>
      <c r="K62" s="23">
        <f t="shared" si="12"/>
        <v>44750.052900561946</v>
      </c>
      <c r="L62" s="23">
        <f t="shared" si="13"/>
        <v>15662.51851519668</v>
      </c>
      <c r="M62" s="24">
        <f t="shared" si="2"/>
        <v>1.1177646802959891</v>
      </c>
      <c r="N62">
        <f>L62/K62</f>
        <v>0.35</v>
      </c>
    </row>
    <row r="63" spans="2:14" x14ac:dyDescent="0.25">
      <c r="B63">
        <v>59</v>
      </c>
      <c r="C63" s="22">
        <v>43946</v>
      </c>
      <c r="D63" s="25">
        <f t="shared" si="15"/>
        <v>249141.22255946486</v>
      </c>
      <c r="E63" s="23">
        <f t="shared" si="4"/>
        <v>72046.170367051382</v>
      </c>
      <c r="F63" s="25">
        <f t="shared" si="10"/>
        <v>177095.05219241348</v>
      </c>
      <c r="G63" s="26">
        <f t="shared" si="11"/>
        <v>26077.256796015485</v>
      </c>
      <c r="H63" s="25">
        <f t="shared" si="14"/>
        <v>12182.782601584213</v>
      </c>
      <c r="I63" s="23">
        <f t="shared" si="7"/>
        <v>1260.4476576164579</v>
      </c>
      <c r="J63" s="27">
        <f t="shared" si="5"/>
        <v>1.1154009343315905</v>
      </c>
      <c r="K63" s="23">
        <f t="shared" si="12"/>
        <v>49930.361766779963</v>
      </c>
      <c r="L63" s="23">
        <f t="shared" si="13"/>
        <v>17475.626618372986</v>
      </c>
      <c r="M63" s="24">
        <f t="shared" si="2"/>
        <v>1.1169048380663571</v>
      </c>
    </row>
    <row r="64" spans="2:14" x14ac:dyDescent="0.25">
      <c r="B64">
        <v>60</v>
      </c>
      <c r="C64" s="22">
        <v>43947</v>
      </c>
      <c r="D64" s="25">
        <f t="shared" si="15"/>
        <v>278365.70426233829</v>
      </c>
      <c r="E64" s="23">
        <f t="shared" si="4"/>
        <v>80859.840085516757</v>
      </c>
      <c r="F64" s="25">
        <f t="shared" si="10"/>
        <v>197505.86417682155</v>
      </c>
      <c r="G64" s="26">
        <f t="shared" si="11"/>
        <v>29224.481702873425</v>
      </c>
      <c r="H64" s="25">
        <f t="shared" si="14"/>
        <v>13581.872608372971</v>
      </c>
      <c r="I64" s="23">
        <f t="shared" si="7"/>
        <v>1399.0900067887578</v>
      </c>
      <c r="J64" s="27">
        <f t="shared" si="5"/>
        <v>1.1148415803304923</v>
      </c>
      <c r="K64" s="23">
        <f t="shared" si="12"/>
        <v>55685.007160418354</v>
      </c>
      <c r="L64" s="23">
        <f t="shared" si="13"/>
        <v>19489.752506146422</v>
      </c>
      <c r="M64" s="24">
        <f t="shared" si="2"/>
        <v>1.1173008681688481</v>
      </c>
    </row>
    <row r="65" spans="2:13" x14ac:dyDescent="0.25">
      <c r="B65">
        <v>61</v>
      </c>
      <c r="C65" s="22">
        <v>43948</v>
      </c>
      <c r="D65" s="25">
        <f t="shared" si="15"/>
        <v>310809.59240822692</v>
      </c>
      <c r="E65" s="23">
        <f t="shared" si="4"/>
        <v>90655.184983391722</v>
      </c>
      <c r="F65" s="25">
        <f t="shared" si="10"/>
        <v>220154.4074248352</v>
      </c>
      <c r="G65" s="26">
        <f t="shared" si="11"/>
        <v>32443.888145888632</v>
      </c>
      <c r="H65" s="25">
        <f t="shared" si="14"/>
        <v>15133.127713021257</v>
      </c>
      <c r="I65" s="23">
        <f t="shared" si="7"/>
        <v>1551.2551046482859</v>
      </c>
      <c r="J65" s="27">
        <f t="shared" si="5"/>
        <v>1.114215112258671</v>
      </c>
      <c r="K65" s="23">
        <f t="shared" si="12"/>
        <v>62070.560815724413</v>
      </c>
      <c r="L65" s="23">
        <f t="shared" si="13"/>
        <v>21724.696285503542</v>
      </c>
      <c r="M65" s="24">
        <f t="shared" si="2"/>
        <v>1.1165513123531654</v>
      </c>
    </row>
    <row r="66" spans="2:13" x14ac:dyDescent="0.25">
      <c r="B66">
        <v>62</v>
      </c>
      <c r="C66" s="22">
        <v>43949</v>
      </c>
      <c r="D66" s="25">
        <f t="shared" si="15"/>
        <v>346924.35873925471</v>
      </c>
      <c r="E66" s="23">
        <f t="shared" si="4"/>
        <v>101666.31155012215</v>
      </c>
      <c r="F66" s="25">
        <f t="shared" si="10"/>
        <v>245258.04718913257</v>
      </c>
      <c r="G66" s="26">
        <f t="shared" si="11"/>
        <v>36114.766331027786</v>
      </c>
      <c r="H66" s="25">
        <f t="shared" si="14"/>
        <v>16850.935281300175</v>
      </c>
      <c r="I66" s="23">
        <f t="shared" si="7"/>
        <v>1717.8075682789186</v>
      </c>
      <c r="J66" s="27">
        <f t="shared" si="5"/>
        <v>1.1135130556521264</v>
      </c>
      <c r="K66" s="23">
        <f t="shared" ref="K66:K97" si="16">F66*$K$3</f>
        <v>69148.306916346337</v>
      </c>
      <c r="L66" s="23">
        <f t="shared" ref="L66:L97" si="17">K66*$L$3</f>
        <v>24201.907420721218</v>
      </c>
      <c r="M66" s="24">
        <f t="shared" si="2"/>
        <v>1.1161957906485509</v>
      </c>
    </row>
    <row r="67" spans="2:13" x14ac:dyDescent="0.25">
      <c r="B67">
        <v>63</v>
      </c>
      <c r="C67" s="22">
        <v>43950</v>
      </c>
      <c r="D67" s="25">
        <f t="shared" si="15"/>
        <v>386694.08244911011</v>
      </c>
      <c r="E67" s="23">
        <f t="shared" si="4"/>
        <v>113647.81187728091</v>
      </c>
      <c r="F67" s="25">
        <f t="shared" si="10"/>
        <v>273046.27057182917</v>
      </c>
      <c r="G67" s="26">
        <f t="shared" si="11"/>
        <v>39769.723709855403</v>
      </c>
      <c r="H67" s="25">
        <f t="shared" si="14"/>
        <v>18750.750054844728</v>
      </c>
      <c r="I67" s="23">
        <f t="shared" si="7"/>
        <v>1899.8147735445527</v>
      </c>
      <c r="J67" s="27">
        <f t="shared" si="5"/>
        <v>1.1127423933348564</v>
      </c>
      <c r="K67" s="23">
        <f t="shared" si="16"/>
        <v>76982.947292671728</v>
      </c>
      <c r="L67" s="23">
        <f t="shared" si="17"/>
        <v>26944.031552435103</v>
      </c>
      <c r="M67" s="24">
        <f t="shared" si="2"/>
        <v>1.1146351436791038</v>
      </c>
    </row>
    <row r="68" spans="2:13" x14ac:dyDescent="0.25">
      <c r="B68">
        <v>64</v>
      </c>
      <c r="C68" s="22">
        <v>43951</v>
      </c>
      <c r="D68" s="25">
        <f t="shared" si="15"/>
        <v>430989.78988590796</v>
      </c>
      <c r="E68" s="23">
        <f t="shared" si="4"/>
        <v>127222.36946515035</v>
      </c>
      <c r="F68" s="25">
        <f t="shared" si="10"/>
        <v>303767.42042075761</v>
      </c>
      <c r="G68" s="26">
        <f t="shared" si="11"/>
        <v>44295.707436797849</v>
      </c>
      <c r="H68" s="25">
        <f t="shared" si="14"/>
        <v>20848.560565584041</v>
      </c>
      <c r="I68" s="23">
        <f t="shared" si="7"/>
        <v>2097.810510739313</v>
      </c>
      <c r="J68" s="27">
        <f t="shared" si="5"/>
        <v>1.1118787517621083</v>
      </c>
      <c r="K68" s="23">
        <f t="shared" si="16"/>
        <v>85644.49998349369</v>
      </c>
      <c r="L68" s="23">
        <f t="shared" si="17"/>
        <v>29975.574994222789</v>
      </c>
      <c r="M68" s="24">
        <f t="shared" si="2"/>
        <v>1.1145497421534174</v>
      </c>
    </row>
    <row r="69" spans="2:13" x14ac:dyDescent="0.25">
      <c r="B69">
        <v>65</v>
      </c>
      <c r="C69" s="22">
        <v>43952</v>
      </c>
      <c r="D69" s="25">
        <f t="shared" si="15"/>
        <v>480070.51709669427</v>
      </c>
      <c r="E69" s="23">
        <f t="shared" si="4"/>
        <v>142397.09636140539</v>
      </c>
      <c r="F69" s="25">
        <f t="shared" si="10"/>
        <v>337673.42073528888</v>
      </c>
      <c r="G69" s="26">
        <f t="shared" si="11"/>
        <v>49080.72721078631</v>
      </c>
      <c r="H69" s="25">
        <f t="shared" si="14"/>
        <v>23160.871794445215</v>
      </c>
      <c r="I69" s="23">
        <f t="shared" si="7"/>
        <v>2312.3112288611737</v>
      </c>
      <c r="J69" s="27">
        <f t="shared" si="5"/>
        <v>1.1109098741655212</v>
      </c>
      <c r="K69" s="23">
        <f t="shared" si="16"/>
        <v>95203.992701165596</v>
      </c>
      <c r="L69" s="23">
        <f t="shared" si="17"/>
        <v>33321.397445407958</v>
      </c>
      <c r="M69" s="24">
        <f t="shared" si="2"/>
        <v>1.1138790949636626</v>
      </c>
    </row>
    <row r="70" spans="2:13" x14ac:dyDescent="0.25">
      <c r="B70">
        <v>66</v>
      </c>
      <c r="C70" s="22">
        <v>43953</v>
      </c>
      <c r="D70" s="25">
        <f t="shared" si="15"/>
        <v>534380.66192633007</v>
      </c>
      <c r="E70" s="23">
        <f t="shared" si="4"/>
        <v>159354.29896085727</v>
      </c>
      <c r="F70" s="25">
        <f t="shared" si="10"/>
        <v>375026.36296547274</v>
      </c>
      <c r="G70" s="26">
        <f t="shared" si="11"/>
        <v>54310.144829635799</v>
      </c>
      <c r="H70" s="25">
        <f t="shared" si="14"/>
        <v>25704.563686091271</v>
      </c>
      <c r="I70" s="23">
        <f t="shared" si="7"/>
        <v>2543.6918916460563</v>
      </c>
      <c r="J70" s="27">
        <f t="shared" si="5"/>
        <v>1.1098271219763032</v>
      </c>
      <c r="K70" s="23">
        <f t="shared" si="16"/>
        <v>105735.31977957739</v>
      </c>
      <c r="L70" s="23">
        <f t="shared" si="17"/>
        <v>37007.361922852084</v>
      </c>
      <c r="M70" s="24">
        <f t="shared" si="2"/>
        <v>1.113129515134746</v>
      </c>
    </row>
    <row r="71" spans="2:13" x14ac:dyDescent="0.25">
      <c r="B71">
        <v>67</v>
      </c>
      <c r="C71" s="22">
        <v>43954</v>
      </c>
      <c r="D71" s="25">
        <f t="shared" si="15"/>
        <v>594439.23293763236</v>
      </c>
      <c r="E71" s="23">
        <f t="shared" si="4"/>
        <v>178346.97175404799</v>
      </c>
      <c r="F71" s="25">
        <f t="shared" si="10"/>
        <v>416092.2611835844</v>
      </c>
      <c r="G71" s="26">
        <f t="shared" si="11"/>
        <v>60058.571011302294</v>
      </c>
      <c r="H71" s="25">
        <f t="shared" si="14"/>
        <v>28496.470083851626</v>
      </c>
      <c r="I71" s="23">
        <f t="shared" si="7"/>
        <v>2791.9063977603546</v>
      </c>
      <c r="J71" s="27">
        <f t="shared" si="5"/>
        <v>1.1086152028042808</v>
      </c>
      <c r="K71" s="23">
        <f t="shared" si="16"/>
        <v>117313.48150077717</v>
      </c>
      <c r="L71" s="23">
        <f t="shared" si="17"/>
        <v>41059.718525272008</v>
      </c>
      <c r="M71" s="24">
        <f t="shared" ref="M71:M121" si="18">D71/D70</f>
        <v>1.1123891175155998</v>
      </c>
    </row>
    <row r="72" spans="2:13" x14ac:dyDescent="0.25">
      <c r="B72">
        <v>68</v>
      </c>
      <c r="C72" s="22">
        <v>43955</v>
      </c>
      <c r="D72" s="25">
        <f t="shared" si="15"/>
        <v>660696.82881784055</v>
      </c>
      <c r="E72" s="23">
        <f t="shared" si="4"/>
        <v>199562.54629944207</v>
      </c>
      <c r="F72" s="25">
        <f t="shared" si="10"/>
        <v>461134.28251839848</v>
      </c>
      <c r="G72" s="26">
        <f t="shared" si="11"/>
        <v>66257.595880208188</v>
      </c>
      <c r="H72" s="25">
        <f t="shared" si="14"/>
        <v>31553.016585024703</v>
      </c>
      <c r="I72" s="23">
        <f t="shared" si="7"/>
        <v>3056.5465011730776</v>
      </c>
      <c r="J72" s="27">
        <f t="shared" si="5"/>
        <v>1.1072605305913015</v>
      </c>
      <c r="K72" s="23">
        <f t="shared" si="16"/>
        <v>130012.67547662463</v>
      </c>
      <c r="L72" s="23">
        <f t="shared" si="17"/>
        <v>45504.436416818615</v>
      </c>
      <c r="M72" s="24">
        <f t="shared" si="18"/>
        <v>1.1114623534398509</v>
      </c>
    </row>
    <row r="73" spans="2:13" x14ac:dyDescent="0.25">
      <c r="B73">
        <v>69</v>
      </c>
      <c r="C73" s="22">
        <v>43956</v>
      </c>
      <c r="D73" s="25">
        <f t="shared" si="15"/>
        <v>733471.52998417465</v>
      </c>
      <c r="E73" s="23">
        <f t="shared" si="4"/>
        <v>223063.96576344938</v>
      </c>
      <c r="F73" s="25">
        <f t="shared" si="10"/>
        <v>510407.56422072527</v>
      </c>
      <c r="G73" s="26">
        <f t="shared" si="11"/>
        <v>72774.701166334096</v>
      </c>
      <c r="H73" s="25">
        <f t="shared" si="14"/>
        <v>34889.955858517918</v>
      </c>
      <c r="I73" s="23">
        <f t="shared" si="7"/>
        <v>3336.9392734932153</v>
      </c>
      <c r="J73" s="27">
        <f t="shared" si="5"/>
        <v>1.1057565847785518</v>
      </c>
      <c r="K73" s="23">
        <f t="shared" si="16"/>
        <v>143904.83536689982</v>
      </c>
      <c r="L73" s="23">
        <f t="shared" si="17"/>
        <v>50366.692378414933</v>
      </c>
      <c r="M73" s="24">
        <f t="shared" si="18"/>
        <v>1.1101484039155252</v>
      </c>
    </row>
    <row r="74" spans="2:13" x14ac:dyDescent="0.25">
      <c r="B74">
        <v>70</v>
      </c>
      <c r="C74" s="22">
        <v>43957</v>
      </c>
      <c r="D74" s="25">
        <f t="shared" si="15"/>
        <v>813296.7556818286</v>
      </c>
      <c r="E74" s="23">
        <f t="shared" si="4"/>
        <v>249141.22255946486</v>
      </c>
      <c r="F74" s="25">
        <f t="shared" si="10"/>
        <v>564155.53312236373</v>
      </c>
      <c r="G74" s="26">
        <f t="shared" si="11"/>
        <v>79825.22569765395</v>
      </c>
      <c r="H74" s="25">
        <f t="shared" si="14"/>
        <v>38521.60439941052</v>
      </c>
      <c r="I74" s="23">
        <f t="shared" si="7"/>
        <v>3631.6485408926019</v>
      </c>
      <c r="J74" s="27">
        <f t="shared" si="5"/>
        <v>1.1040886539272012</v>
      </c>
      <c r="K74" s="23">
        <f t="shared" si="16"/>
        <v>159058.59318376225</v>
      </c>
      <c r="L74" s="23">
        <f t="shared" si="17"/>
        <v>55670.507614316783</v>
      </c>
      <c r="M74" s="24">
        <f t="shared" si="18"/>
        <v>1.1088320710953514</v>
      </c>
    </row>
    <row r="75" spans="2:13" x14ac:dyDescent="0.25">
      <c r="B75">
        <v>71</v>
      </c>
      <c r="C75" s="22">
        <v>43958</v>
      </c>
      <c r="D75" s="25">
        <f t="shared" si="15"/>
        <v>900959.84682149813</v>
      </c>
      <c r="E75" s="23">
        <f t="shared" si="4"/>
        <v>278365.70426233829</v>
      </c>
      <c r="F75" s="25">
        <f t="shared" si="10"/>
        <v>622594.1425591599</v>
      </c>
      <c r="G75" s="26">
        <f t="shared" si="11"/>
        <v>87663.09113966953</v>
      </c>
      <c r="H75" s="25">
        <f t="shared" si="14"/>
        <v>42459.458542982553</v>
      </c>
      <c r="I75" s="23">
        <f t="shared" si="7"/>
        <v>3937.8541435720326</v>
      </c>
      <c r="J75" s="27">
        <f t="shared" si="5"/>
        <v>1.1022245621636748</v>
      </c>
      <c r="K75" s="23">
        <f t="shared" si="16"/>
        <v>175534.83503357149</v>
      </c>
      <c r="L75" s="23">
        <f t="shared" si="17"/>
        <v>61437.192261750017</v>
      </c>
      <c r="M75" s="24">
        <f t="shared" si="18"/>
        <v>1.1077873365745534</v>
      </c>
    </row>
    <row r="76" spans="2:13" x14ac:dyDescent="0.25">
      <c r="B76">
        <v>72</v>
      </c>
      <c r="C76" s="22">
        <v>43959</v>
      </c>
      <c r="D76" s="25">
        <f t="shared" si="15"/>
        <v>996697.03679221205</v>
      </c>
      <c r="E76" s="23">
        <f t="shared" si="4"/>
        <v>310809.59240822692</v>
      </c>
      <c r="F76" s="25">
        <f t="shared" si="10"/>
        <v>685887.44438398513</v>
      </c>
      <c r="G76" s="26">
        <f t="shared" si="11"/>
        <v>95737.189970713924</v>
      </c>
      <c r="H76" s="25">
        <f t="shared" si="14"/>
        <v>46711.772518123304</v>
      </c>
      <c r="I76" s="23">
        <f t="shared" si="7"/>
        <v>4252.3139751407507</v>
      </c>
      <c r="K76" s="23">
        <f t="shared" si="16"/>
        <v>193379.8138650179</v>
      </c>
      <c r="L76" s="23">
        <f t="shared" si="17"/>
        <v>67682.934852756269</v>
      </c>
      <c r="M76" s="24">
        <f t="shared" si="18"/>
        <v>1.1062613281917788</v>
      </c>
    </row>
    <row r="77" spans="2:13" x14ac:dyDescent="0.25">
      <c r="B77">
        <v>73</v>
      </c>
      <c r="C77" s="22">
        <v>43960</v>
      </c>
      <c r="D77" s="25">
        <f t="shared" si="15"/>
        <v>1101073.4702922513</v>
      </c>
      <c r="E77" s="23">
        <f t="shared" si="4"/>
        <v>346924.35873925471</v>
      </c>
      <c r="F77" s="25">
        <f t="shared" si="10"/>
        <v>754149.11155299668</v>
      </c>
      <c r="G77" s="26">
        <f t="shared" si="11"/>
        <v>104376.43350003927</v>
      </c>
      <c r="H77" s="25">
        <f t="shared" si="14"/>
        <v>51282.170923683494</v>
      </c>
      <c r="I77" s="23">
        <f t="shared" si="7"/>
        <v>4570.3984055601904</v>
      </c>
      <c r="K77" s="23">
        <f t="shared" si="16"/>
        <v>212625.57874866429</v>
      </c>
      <c r="L77" s="23">
        <f t="shared" si="17"/>
        <v>74418.9525620325</v>
      </c>
      <c r="M77" s="24">
        <f t="shared" si="18"/>
        <v>1.1047223274947884</v>
      </c>
    </row>
    <row r="78" spans="2:13" x14ac:dyDescent="0.25">
      <c r="B78">
        <v>74</v>
      </c>
      <c r="C78" s="22">
        <v>43961</v>
      </c>
      <c r="D78" s="25">
        <f t="shared" si="15"/>
        <v>1214104.109709077</v>
      </c>
      <c r="E78" s="23">
        <f t="shared" si="4"/>
        <v>386694.08244911011</v>
      </c>
      <c r="F78" s="25">
        <f t="shared" si="10"/>
        <v>827410.02725996706</v>
      </c>
      <c r="G78" s="26">
        <f t="shared" si="11"/>
        <v>113030.63941682572</v>
      </c>
      <c r="H78" s="25">
        <f t="shared" si="14"/>
        <v>56169.069910130456</v>
      </c>
      <c r="I78" s="23">
        <f t="shared" si="7"/>
        <v>4886.8989864469622</v>
      </c>
      <c r="K78" s="23">
        <f t="shared" si="16"/>
        <v>233280.83692403248</v>
      </c>
      <c r="L78" s="23">
        <f t="shared" si="17"/>
        <v>81648.292923411369</v>
      </c>
      <c r="M78" s="24">
        <f t="shared" si="18"/>
        <v>1.102654947618368</v>
      </c>
    </row>
    <row r="79" spans="2:13" x14ac:dyDescent="0.25">
      <c r="B79">
        <v>75</v>
      </c>
      <c r="C79" s="22">
        <v>43962</v>
      </c>
      <c r="D79" s="25">
        <f t="shared" si="15"/>
        <v>1336609.6610843332</v>
      </c>
      <c r="E79" s="23">
        <f t="shared" si="4"/>
        <v>430989.78988590796</v>
      </c>
      <c r="F79" s="25">
        <f t="shared" si="10"/>
        <v>905619.87119842519</v>
      </c>
      <c r="G79" s="26">
        <f t="shared" si="11"/>
        <v>122505.55137525615</v>
      </c>
      <c r="H79" s="25">
        <f t="shared" si="14"/>
        <v>61362.751525502448</v>
      </c>
      <c r="I79" s="23">
        <f t="shared" si="7"/>
        <v>5193.6816153719919</v>
      </c>
      <c r="K79" s="23">
        <f t="shared" si="16"/>
        <v>255331.40103198841</v>
      </c>
      <c r="L79" s="23">
        <f t="shared" si="17"/>
        <v>89365.990361195945</v>
      </c>
      <c r="M79" s="24">
        <f t="shared" si="18"/>
        <v>1.1009020152354241</v>
      </c>
    </row>
    <row r="80" spans="2:13" x14ac:dyDescent="0.25">
      <c r="B80">
        <v>76</v>
      </c>
      <c r="C80" s="22">
        <v>43963</v>
      </c>
      <c r="D80" s="25">
        <f t="shared" si="15"/>
        <v>1468650.0394174699</v>
      </c>
      <c r="E80" s="23">
        <f t="shared" si="4"/>
        <v>480070.51709669427</v>
      </c>
      <c r="F80" s="25">
        <f t="shared" si="10"/>
        <v>988579.52232077566</v>
      </c>
      <c r="G80" s="26">
        <f t="shared" si="11"/>
        <v>132040.37833313667</v>
      </c>
      <c r="H80" s="25">
        <f t="shared" si="14"/>
        <v>66844.057261244408</v>
      </c>
      <c r="I80" s="23">
        <f t="shared" si="7"/>
        <v>5481.3057357419602</v>
      </c>
      <c r="K80" s="23">
        <f t="shared" si="16"/>
        <v>278721.1306788919</v>
      </c>
      <c r="L80" s="23">
        <f t="shared" si="17"/>
        <v>97552.395737612154</v>
      </c>
      <c r="M80" s="24">
        <f t="shared" si="18"/>
        <v>1.0987875384845103</v>
      </c>
    </row>
    <row r="81" spans="2:13" x14ac:dyDescent="0.25">
      <c r="B81">
        <v>77</v>
      </c>
      <c r="C81" s="22">
        <v>43964</v>
      </c>
      <c r="D81" s="25">
        <f t="shared" si="15"/>
        <v>1610322.7605509902</v>
      </c>
      <c r="E81" s="23">
        <f t="shared" si="4"/>
        <v>534380.66192633007</v>
      </c>
      <c r="F81" s="25">
        <f t="shared" si="10"/>
        <v>1075942.0986246602</v>
      </c>
      <c r="G81" s="26">
        <f t="shared" si="11"/>
        <v>141672.72113352036</v>
      </c>
      <c r="H81" s="25">
        <f t="shared" si="14"/>
        <v>72582.759517335973</v>
      </c>
      <c r="I81" s="23">
        <f t="shared" si="7"/>
        <v>5738.7022560915648</v>
      </c>
      <c r="K81" s="23">
        <f t="shared" si="16"/>
        <v>303352.22559503623</v>
      </c>
      <c r="L81" s="23">
        <f t="shared" si="17"/>
        <v>106173.27895826267</v>
      </c>
      <c r="M81" s="24">
        <f t="shared" si="18"/>
        <v>1.0964645881123007</v>
      </c>
    </row>
    <row r="82" spans="2:13" x14ac:dyDescent="0.25">
      <c r="B82">
        <v>78</v>
      </c>
      <c r="C82" s="22">
        <v>43965</v>
      </c>
      <c r="D82" s="25">
        <f t="shared" si="15"/>
        <v>1761614.4911054668</v>
      </c>
      <c r="E82" s="23">
        <f t="shared" si="4"/>
        <v>594439.23293763236</v>
      </c>
      <c r="F82" s="25">
        <f t="shared" si="10"/>
        <v>1167175.2581678345</v>
      </c>
      <c r="G82" s="26">
        <f t="shared" si="11"/>
        <v>151291.73055447661</v>
      </c>
      <c r="H82" s="25">
        <f t="shared" si="14"/>
        <v>78535.273784563848</v>
      </c>
      <c r="I82" s="23">
        <f t="shared" si="7"/>
        <v>5952.5142672278744</v>
      </c>
      <c r="K82" s="23">
        <f t="shared" si="16"/>
        <v>329074.59674387961</v>
      </c>
      <c r="L82" s="23">
        <f t="shared" si="17"/>
        <v>115176.10886035785</v>
      </c>
      <c r="M82" s="24">
        <f t="shared" si="18"/>
        <v>1.0939511843592835</v>
      </c>
    </row>
    <row r="83" spans="2:13" x14ac:dyDescent="0.25">
      <c r="B83">
        <v>79</v>
      </c>
      <c r="C83" s="22">
        <v>43966</v>
      </c>
      <c r="D83" s="25">
        <f t="shared" si="15"/>
        <v>1922222.9687311472</v>
      </c>
      <c r="E83" s="23">
        <f t="shared" si="4"/>
        <v>660696.82881784055</v>
      </c>
      <c r="F83" s="25">
        <f t="shared" si="10"/>
        <v>1261526.1399133066</v>
      </c>
      <c r="G83" s="26">
        <f t="shared" si="11"/>
        <v>160608.47762568039</v>
      </c>
      <c r="H83" s="25">
        <f t="shared" si="14"/>
        <v>84642.901907814332</v>
      </c>
      <c r="I83" s="23">
        <f t="shared" si="7"/>
        <v>6107.6281232504844</v>
      </c>
      <c r="K83" s="23">
        <f t="shared" si="16"/>
        <v>355675.9817077443</v>
      </c>
      <c r="L83" s="23">
        <f t="shared" si="17"/>
        <v>124486.5935977105</v>
      </c>
      <c r="M83" s="24">
        <f t="shared" si="18"/>
        <v>1.091171183273415</v>
      </c>
    </row>
    <row r="84" spans="2:13" x14ac:dyDescent="0.25">
      <c r="B84">
        <v>80</v>
      </c>
      <c r="C84" s="22">
        <v>43967</v>
      </c>
      <c r="D84" s="25">
        <f t="shared" si="15"/>
        <v>2091468.7667738479</v>
      </c>
      <c r="E84" s="23">
        <f t="shared" ref="E84:E121" si="19">D73</f>
        <v>733471.52998417465</v>
      </c>
      <c r="F84" s="25">
        <f t="shared" si="10"/>
        <v>1357997.2367896731</v>
      </c>
      <c r="G84" s="26">
        <f t="shared" si="11"/>
        <v>169245.79804270063</v>
      </c>
      <c r="H84" s="25">
        <f t="shared" si="14"/>
        <v>90830.835030361704</v>
      </c>
      <c r="I84" s="23">
        <f t="shared" si="7"/>
        <v>6187.9331225473725</v>
      </c>
      <c r="K84" s="23">
        <f t="shared" si="16"/>
        <v>382875.14231355034</v>
      </c>
      <c r="L84" s="23">
        <f t="shared" si="17"/>
        <v>134006.2998097426</v>
      </c>
      <c r="M84" s="24">
        <f t="shared" si="18"/>
        <v>1.0880469127649739</v>
      </c>
    </row>
    <row r="85" spans="2:13" x14ac:dyDescent="0.25">
      <c r="B85">
        <v>81</v>
      </c>
      <c r="C85" s="22">
        <v>43968</v>
      </c>
      <c r="D85" s="25">
        <f t="shared" si="15"/>
        <v>2268631.3909862451</v>
      </c>
      <c r="E85" s="23">
        <f t="shared" si="19"/>
        <v>813296.7556818286</v>
      </c>
      <c r="F85" s="25">
        <f t="shared" si="10"/>
        <v>1455334.6353044168</v>
      </c>
      <c r="G85" s="26">
        <f t="shared" si="11"/>
        <v>177162.62421239726</v>
      </c>
      <c r="H85" s="25">
        <f>IF(($H$3-(($H$3-$I$3)*E85/17000000))*F85&gt;H84,($H$3-(($H$3-$I$3)*E85/17000000))*F85,H84)</f>
        <v>97006.482310775391</v>
      </c>
      <c r="I85" s="23">
        <f t="shared" si="7"/>
        <v>6175.6472804136865</v>
      </c>
      <c r="K85" s="23">
        <f t="shared" si="16"/>
        <v>410318.54889725259</v>
      </c>
      <c r="L85" s="23">
        <f t="shared" si="17"/>
        <v>143611.49211403841</v>
      </c>
      <c r="M85" s="24">
        <f t="shared" si="18"/>
        <v>1.0847072770231592</v>
      </c>
    </row>
    <row r="86" spans="2:13" x14ac:dyDescent="0.25">
      <c r="B86">
        <v>82</v>
      </c>
      <c r="C86" s="22">
        <v>43969</v>
      </c>
      <c r="D86" s="25">
        <f t="shared" si="15"/>
        <v>2452955.0377857736</v>
      </c>
      <c r="E86" s="23">
        <f t="shared" si="19"/>
        <v>900959.84682149813</v>
      </c>
      <c r="F86" s="25">
        <f t="shared" si="10"/>
        <v>1551995.1909642755</v>
      </c>
      <c r="G86" s="26">
        <f t="shared" si="11"/>
        <v>184323.64679952851</v>
      </c>
      <c r="H86" s="25">
        <f t="shared" ref="H86:H121" si="20">IF(($H$3-(($H$3-$I$3)*E86/17000000))*F86&gt;H85,($H$3-(($H$3-$I$3)*E86/17000000))*F86,H85)</f>
        <v>103057.31628674531</v>
      </c>
      <c r="I86" s="23">
        <f t="shared" si="7"/>
        <v>6050.8339759699156</v>
      </c>
      <c r="K86" s="23">
        <f t="shared" si="16"/>
        <v>437571.12570798676</v>
      </c>
      <c r="L86" s="23">
        <f t="shared" si="17"/>
        <v>153149.89399779536</v>
      </c>
      <c r="M86" s="24">
        <f t="shared" si="18"/>
        <v>1.0812488302559355</v>
      </c>
    </row>
    <row r="87" spans="2:13" x14ac:dyDescent="0.25">
      <c r="B87">
        <v>83</v>
      </c>
      <c r="C87" s="22">
        <v>43970</v>
      </c>
      <c r="D87" s="25">
        <f t="shared" si="15"/>
        <v>2642809.321762722</v>
      </c>
      <c r="E87" s="23">
        <f t="shared" si="19"/>
        <v>996697.03679221205</v>
      </c>
      <c r="F87" s="25">
        <f t="shared" si="10"/>
        <v>1646112.2849705098</v>
      </c>
      <c r="G87" s="26">
        <f t="shared" si="11"/>
        <v>189854.28397694835</v>
      </c>
      <c r="H87" s="25">
        <f t="shared" si="20"/>
        <v>108852.74256907044</v>
      </c>
      <c r="I87" s="23">
        <f t="shared" si="7"/>
        <v>5795.4262823251338</v>
      </c>
      <c r="K87" s="23">
        <f t="shared" si="16"/>
        <v>464106.59631539555</v>
      </c>
      <c r="L87" s="23">
        <f t="shared" si="17"/>
        <v>162437.30871038843</v>
      </c>
      <c r="M87" s="24">
        <f t="shared" si="18"/>
        <v>1.0773981915903055</v>
      </c>
    </row>
    <row r="88" spans="2:13" x14ac:dyDescent="0.25">
      <c r="B88">
        <v>84</v>
      </c>
      <c r="C88" s="22">
        <v>43971</v>
      </c>
      <c r="D88" s="25">
        <f t="shared" si="15"/>
        <v>2836627.6844559135</v>
      </c>
      <c r="E88" s="23">
        <f t="shared" si="19"/>
        <v>1101073.4702922513</v>
      </c>
      <c r="F88" s="25">
        <f t="shared" si="10"/>
        <v>1735554.2141636622</v>
      </c>
      <c r="G88" s="26">
        <f t="shared" si="11"/>
        <v>193818.36269319151</v>
      </c>
      <c r="H88" s="25">
        <f t="shared" si="20"/>
        <v>114245.14299070407</v>
      </c>
      <c r="I88" s="23">
        <f t="shared" si="7"/>
        <v>5392.4004216336325</v>
      </c>
      <c r="K88" s="23">
        <f t="shared" si="16"/>
        <v>489323.94613090967</v>
      </c>
      <c r="L88" s="23">
        <f t="shared" si="17"/>
        <v>171263.38114581836</v>
      </c>
      <c r="M88" s="24">
        <f t="shared" si="18"/>
        <v>1.0733380047879948</v>
      </c>
    </row>
    <row r="89" spans="2:13" x14ac:dyDescent="0.25">
      <c r="B89">
        <v>85</v>
      </c>
      <c r="C89" s="22">
        <v>43972</v>
      </c>
      <c r="D89" s="25">
        <f t="shared" si="15"/>
        <v>3032025.45159321</v>
      </c>
      <c r="E89" s="23">
        <f t="shared" si="19"/>
        <v>1214104.109709077</v>
      </c>
      <c r="F89" s="25">
        <f t="shared" si="10"/>
        <v>1817921.3418841332</v>
      </c>
      <c r="G89" s="26">
        <f>D89-D88</f>
        <v>195397.7671372965</v>
      </c>
      <c r="H89" s="25">
        <f t="shared" si="20"/>
        <v>119074.79948158408</v>
      </c>
      <c r="I89" s="23">
        <f t="shared" si="7"/>
        <v>4829.6564908800065</v>
      </c>
      <c r="K89" s="23">
        <f t="shared" si="16"/>
        <v>512546.61911843799</v>
      </c>
      <c r="L89" s="23">
        <f t="shared" si="17"/>
        <v>179391.31669145328</v>
      </c>
      <c r="M89" s="24">
        <f t="shared" si="18"/>
        <v>1.0688838257512725</v>
      </c>
    </row>
    <row r="90" spans="2:13" x14ac:dyDescent="0.25">
      <c r="B90">
        <v>86</v>
      </c>
      <c r="C90" s="22">
        <v>43973</v>
      </c>
      <c r="D90" s="25">
        <f t="shared" si="15"/>
        <v>3227269.6072306512</v>
      </c>
      <c r="E90" s="23">
        <f t="shared" si="19"/>
        <v>1336609.6610843332</v>
      </c>
      <c r="F90" s="25">
        <f t="shared" si="10"/>
        <v>1890659.946146318</v>
      </c>
      <c r="G90" s="26">
        <f t="shared" si="11"/>
        <v>195244.1556374412</v>
      </c>
      <c r="H90" s="25">
        <f t="shared" si="20"/>
        <v>123171.61609925047</v>
      </c>
      <c r="I90" s="23">
        <f t="shared" si="7"/>
        <v>4096.8166176663944</v>
      </c>
      <c r="K90" s="23">
        <f t="shared" si="16"/>
        <v>533054.61626606877</v>
      </c>
      <c r="L90" s="23">
        <f t="shared" si="17"/>
        <v>186569.11569312407</v>
      </c>
      <c r="M90" s="24">
        <f t="shared" si="18"/>
        <v>1.0643939698906051</v>
      </c>
    </row>
    <row r="91" spans="2:13" x14ac:dyDescent="0.25">
      <c r="B91">
        <v>87</v>
      </c>
      <c r="C91" s="22">
        <v>43974</v>
      </c>
      <c r="D91" s="25">
        <f t="shared" si="15"/>
        <v>3419699.5748763066</v>
      </c>
      <c r="E91" s="23">
        <f t="shared" si="19"/>
        <v>1468650.0394174699</v>
      </c>
      <c r="F91" s="25">
        <f t="shared" si="10"/>
        <v>1951049.5354588365</v>
      </c>
      <c r="G91" s="26">
        <f t="shared" si="11"/>
        <v>192429.96764565539</v>
      </c>
      <c r="H91" s="25">
        <f t="shared" si="20"/>
        <v>126363.29795367763</v>
      </c>
      <c r="I91" s="23">
        <f t="shared" si="7"/>
        <v>3191.6818544271518</v>
      </c>
      <c r="K91" s="23">
        <f t="shared" si="16"/>
        <v>550080.91939533537</v>
      </c>
      <c r="L91" s="23">
        <f t="shared" si="17"/>
        <v>192528.32178836738</v>
      </c>
      <c r="M91" s="24">
        <f t="shared" si="18"/>
        <v>1.0596262448028881</v>
      </c>
    </row>
    <row r="92" spans="2:13" x14ac:dyDescent="0.25">
      <c r="B92">
        <v>88</v>
      </c>
      <c r="C92" s="22">
        <v>43975</v>
      </c>
      <c r="D92" s="25">
        <f t="shared" si="15"/>
        <v>3606718.3547110111</v>
      </c>
      <c r="E92" s="23">
        <f t="shared" si="19"/>
        <v>1610322.7605509902</v>
      </c>
      <c r="F92" s="25">
        <f t="shared" si="10"/>
        <v>1996395.5941600206</v>
      </c>
      <c r="G92" s="26">
        <f t="shared" si="11"/>
        <v>187018.77983470447</v>
      </c>
      <c r="H92" s="25">
        <f t="shared" si="20"/>
        <v>128484.9888233567</v>
      </c>
      <c r="I92" s="23">
        <f t="shared" si="7"/>
        <v>2121.6908696790779</v>
      </c>
      <c r="K92" s="23">
        <f t="shared" si="16"/>
        <v>562865.83398000582</v>
      </c>
      <c r="L92" s="23">
        <f t="shared" si="17"/>
        <v>197003.04189300202</v>
      </c>
      <c r="M92" s="24">
        <f t="shared" si="18"/>
        <v>1.054688657801605</v>
      </c>
    </row>
    <row r="93" spans="2:13" x14ac:dyDescent="0.25">
      <c r="B93">
        <v>89</v>
      </c>
      <c r="C93" s="22">
        <v>43976</v>
      </c>
      <c r="D93" s="25">
        <f t="shared" si="15"/>
        <v>3785776.249737611</v>
      </c>
      <c r="E93" s="23">
        <f t="shared" si="19"/>
        <v>1761614.4911054668</v>
      </c>
      <c r="F93" s="25">
        <f t="shared" si="10"/>
        <v>2024161.758632144</v>
      </c>
      <c r="G93" s="26">
        <f t="shared" si="11"/>
        <v>179057.89502659999</v>
      </c>
      <c r="H93" s="25">
        <f t="shared" si="20"/>
        <v>129389.28830849749</v>
      </c>
      <c r="I93" s="23">
        <f t="shared" ref="I93:I121" si="21">H93-H92</f>
        <v>904.29948514078569</v>
      </c>
      <c r="K93" s="23">
        <f t="shared" si="16"/>
        <v>570694.25504432071</v>
      </c>
      <c r="L93" s="23">
        <f t="shared" si="17"/>
        <v>199742.98926551224</v>
      </c>
      <c r="M93" s="24">
        <f t="shared" si="18"/>
        <v>1.0496456549740623</v>
      </c>
    </row>
    <row r="94" spans="2:13" x14ac:dyDescent="0.25">
      <c r="B94">
        <v>90</v>
      </c>
      <c r="C94" s="22">
        <v>43977</v>
      </c>
      <c r="D94" s="25">
        <f t="shared" si="15"/>
        <v>3954361.3261221098</v>
      </c>
      <c r="E94" s="23">
        <f t="shared" si="19"/>
        <v>1922222.9687311472</v>
      </c>
      <c r="F94" s="25">
        <f t="shared" si="10"/>
        <v>2032138.3573909628</v>
      </c>
      <c r="G94" s="26">
        <f t="shared" si="11"/>
        <v>168585.07638449874</v>
      </c>
      <c r="H94" s="25">
        <f t="shared" si="20"/>
        <v>129389.28830849749</v>
      </c>
      <c r="I94" s="23">
        <f t="shared" si="21"/>
        <v>0</v>
      </c>
      <c r="K94" s="23">
        <f t="shared" si="16"/>
        <v>572943.1855297616</v>
      </c>
      <c r="L94" s="23">
        <f t="shared" si="17"/>
        <v>200530.11493541655</v>
      </c>
      <c r="M94" s="24">
        <f t="shared" si="18"/>
        <v>1.0445311780896145</v>
      </c>
    </row>
    <row r="95" spans="2:13" x14ac:dyDescent="0.25">
      <c r="B95">
        <v>91</v>
      </c>
      <c r="C95" s="22">
        <v>43978</v>
      </c>
      <c r="D95" s="25">
        <f t="shared" si="15"/>
        <v>4110112.5629715808</v>
      </c>
      <c r="E95" s="23">
        <f t="shared" si="19"/>
        <v>2091468.7667738479</v>
      </c>
      <c r="F95" s="25">
        <f t="shared" si="10"/>
        <v>2018643.7961977331</v>
      </c>
      <c r="G95" s="26">
        <f t="shared" si="11"/>
        <v>155751.236849471</v>
      </c>
      <c r="H95" s="25">
        <f t="shared" si="20"/>
        <v>129389.28830849749</v>
      </c>
      <c r="I95" s="23">
        <f t="shared" si="21"/>
        <v>0</v>
      </c>
      <c r="K95" s="23">
        <f t="shared" si="16"/>
        <v>569138.51502135105</v>
      </c>
      <c r="L95" s="23">
        <f t="shared" si="17"/>
        <v>199198.48025747287</v>
      </c>
      <c r="M95" s="24">
        <f t="shared" si="18"/>
        <v>1.0393872041537009</v>
      </c>
    </row>
    <row r="96" spans="2:13" x14ac:dyDescent="0.25">
      <c r="B96">
        <v>92</v>
      </c>
      <c r="C96" s="22">
        <v>43979</v>
      </c>
      <c r="D96" s="25">
        <f t="shared" si="15"/>
        <v>4251361.7306625256</v>
      </c>
      <c r="E96" s="23">
        <f t="shared" si="19"/>
        <v>2268631.3909862451</v>
      </c>
      <c r="F96" s="25">
        <f t="shared" si="10"/>
        <v>1982730.3396762805</v>
      </c>
      <c r="G96" s="26">
        <f t="shared" si="11"/>
        <v>141249.16769094486</v>
      </c>
      <c r="H96" s="25">
        <f t="shared" si="20"/>
        <v>129389.28830849749</v>
      </c>
      <c r="I96" s="23">
        <f t="shared" si="21"/>
        <v>0</v>
      </c>
      <c r="K96" s="23">
        <f t="shared" si="16"/>
        <v>559013.03802912333</v>
      </c>
      <c r="L96" s="23">
        <f t="shared" si="17"/>
        <v>195654.56331019316</v>
      </c>
      <c r="M96" s="24">
        <f t="shared" si="18"/>
        <v>1.0343662528767394</v>
      </c>
    </row>
    <row r="97" spans="2:13" x14ac:dyDescent="0.25">
      <c r="B97">
        <v>93</v>
      </c>
      <c r="C97" s="22">
        <v>43980</v>
      </c>
      <c r="D97" s="25">
        <f t="shared" si="15"/>
        <v>4377268.6415723562</v>
      </c>
      <c r="E97" s="23">
        <f t="shared" si="19"/>
        <v>2452955.0377857736</v>
      </c>
      <c r="F97" s="25">
        <f t="shared" si="10"/>
        <v>1924313.6037865824</v>
      </c>
      <c r="G97" s="26">
        <f t="shared" si="11"/>
        <v>125906.91090983059</v>
      </c>
      <c r="H97" s="25">
        <f t="shared" si="20"/>
        <v>129389.28830849749</v>
      </c>
      <c r="I97" s="23">
        <f t="shared" si="21"/>
        <v>0</v>
      </c>
      <c r="K97" s="23">
        <f t="shared" si="16"/>
        <v>542542.96322975506</v>
      </c>
      <c r="L97" s="23">
        <f t="shared" si="17"/>
        <v>189890.03713041425</v>
      </c>
      <c r="M97" s="24">
        <f t="shared" si="18"/>
        <v>1.0296156664350011</v>
      </c>
    </row>
    <row r="98" spans="2:13" x14ac:dyDescent="0.25">
      <c r="B98">
        <v>94</v>
      </c>
      <c r="C98" s="22">
        <v>43981</v>
      </c>
      <c r="D98" s="25">
        <f t="shared" si="15"/>
        <v>4487059.0686783679</v>
      </c>
      <c r="E98" s="23">
        <f t="shared" si="19"/>
        <v>2642809.321762722</v>
      </c>
      <c r="F98" s="25">
        <f t="shared" ref="F98:F121" si="22">F97*$D$3*(1-(E97/17000000))</f>
        <v>1844249.7469156454</v>
      </c>
      <c r="G98" s="26">
        <f t="shared" ref="G98:G121" si="23">D98-D97</f>
        <v>109790.42710601166</v>
      </c>
      <c r="H98" s="25">
        <f t="shared" si="20"/>
        <v>129389.28830849749</v>
      </c>
      <c r="I98" s="23">
        <f t="shared" si="21"/>
        <v>0</v>
      </c>
      <c r="K98" s="23">
        <f t="shared" ref="K98:K121" si="24">F98*$K$3</f>
        <v>519969.67680238403</v>
      </c>
      <c r="L98" s="23">
        <f t="shared" ref="L98:L129" si="25">K98*$L$3</f>
        <v>181989.38688083441</v>
      </c>
      <c r="M98" s="24">
        <f t="shared" si="18"/>
        <v>1.0250819486067855</v>
      </c>
    </row>
    <row r="99" spans="2:13" x14ac:dyDescent="0.25">
      <c r="B99">
        <v>95</v>
      </c>
      <c r="C99" s="22">
        <v>43982</v>
      </c>
      <c r="D99" s="25">
        <f t="shared" si="15"/>
        <v>4581076.784910609</v>
      </c>
      <c r="E99" s="23">
        <f t="shared" si="19"/>
        <v>2836627.6844559135</v>
      </c>
      <c r="F99" s="25">
        <f t="shared" si="22"/>
        <v>1744449.1004546953</v>
      </c>
      <c r="G99" s="26">
        <f t="shared" si="23"/>
        <v>94017.716232241131</v>
      </c>
      <c r="H99" s="25">
        <f t="shared" si="20"/>
        <v>129389.28830849749</v>
      </c>
      <c r="I99" s="23">
        <f t="shared" si="21"/>
        <v>0</v>
      </c>
      <c r="K99" s="23">
        <f t="shared" si="24"/>
        <v>491831.77955080167</v>
      </c>
      <c r="L99" s="23">
        <f t="shared" si="25"/>
        <v>172141.12284278058</v>
      </c>
      <c r="M99" s="24">
        <f t="shared" si="18"/>
        <v>1.0209530819169568</v>
      </c>
    </row>
    <row r="100" spans="2:13" x14ac:dyDescent="0.25">
      <c r="B100">
        <v>96</v>
      </c>
      <c r="C100" s="22">
        <v>43983</v>
      </c>
      <c r="D100" s="25">
        <f t="shared" si="15"/>
        <v>4659799.3308100644</v>
      </c>
      <c r="E100" s="23">
        <f t="shared" si="19"/>
        <v>3032025.45159321</v>
      </c>
      <c r="F100" s="25">
        <f t="shared" si="22"/>
        <v>1627773.879216854</v>
      </c>
      <c r="G100" s="26">
        <f t="shared" si="23"/>
        <v>78722.545899455436</v>
      </c>
      <c r="H100" s="25">
        <f t="shared" si="20"/>
        <v>129389.28830849749</v>
      </c>
      <c r="I100" s="23">
        <f t="shared" si="21"/>
        <v>0</v>
      </c>
      <c r="K100" s="23">
        <f t="shared" si="24"/>
        <v>458936.24727305648</v>
      </c>
      <c r="L100" s="23">
        <f t="shared" si="25"/>
        <v>160627.68654556977</v>
      </c>
      <c r="M100" s="24">
        <f t="shared" si="18"/>
        <v>1.0171842886717717</v>
      </c>
    </row>
    <row r="101" spans="2:13" x14ac:dyDescent="0.25">
      <c r="B101">
        <v>97</v>
      </c>
      <c r="C101" s="22">
        <v>43984</v>
      </c>
      <c r="D101" s="25">
        <f t="shared" si="15"/>
        <v>4725217.1724846456</v>
      </c>
      <c r="E101" s="23">
        <f t="shared" si="19"/>
        <v>3227269.6072306512</v>
      </c>
      <c r="F101" s="25">
        <f t="shared" si="22"/>
        <v>1497947.565253994</v>
      </c>
      <c r="G101" s="26">
        <f>D101-D100</f>
        <v>65417.84167458117</v>
      </c>
      <c r="H101" s="25">
        <f t="shared" si="20"/>
        <v>129389.28830849749</v>
      </c>
      <c r="I101" s="23">
        <f t="shared" si="21"/>
        <v>0</v>
      </c>
      <c r="K101" s="23">
        <f t="shared" si="24"/>
        <v>422332.88234126731</v>
      </c>
      <c r="L101" s="23">
        <f t="shared" si="25"/>
        <v>147816.50881944355</v>
      </c>
      <c r="M101" s="24">
        <f t="shared" si="18"/>
        <v>1.0140387679877212</v>
      </c>
    </row>
    <row r="102" spans="2:13" x14ac:dyDescent="0.25">
      <c r="B102">
        <v>98</v>
      </c>
      <c r="C102" s="22">
        <v>43985</v>
      </c>
      <c r="D102" s="25">
        <f t="shared" si="15"/>
        <v>4778907.0639232686</v>
      </c>
      <c r="E102" s="23">
        <f t="shared" si="19"/>
        <v>3419699.5748763066</v>
      </c>
      <c r="F102" s="25">
        <f t="shared" si="22"/>
        <v>1359207.489046962</v>
      </c>
      <c r="G102" s="26">
        <f t="shared" si="23"/>
        <v>53689.891438622959</v>
      </c>
      <c r="H102" s="25">
        <f t="shared" si="20"/>
        <v>129389.28830849749</v>
      </c>
      <c r="I102" s="23">
        <f t="shared" si="21"/>
        <v>0</v>
      </c>
      <c r="K102" s="23">
        <f t="shared" si="24"/>
        <v>383216.3620838793</v>
      </c>
      <c r="L102" s="23">
        <f t="shared" si="25"/>
        <v>134125.72672935776</v>
      </c>
      <c r="M102" s="24">
        <f t="shared" si="18"/>
        <v>1.011362417742673</v>
      </c>
    </row>
    <row r="103" spans="2:13" x14ac:dyDescent="0.25">
      <c r="B103">
        <v>99</v>
      </c>
      <c r="C103" s="22">
        <v>43986</v>
      </c>
      <c r="D103" s="25">
        <f t="shared" si="15"/>
        <v>4822804.2115519559</v>
      </c>
      <c r="E103" s="23">
        <f t="shared" si="19"/>
        <v>3606718.3547110111</v>
      </c>
      <c r="F103" s="25">
        <f t="shared" si="22"/>
        <v>1216085.8568409446</v>
      </c>
      <c r="G103" s="26">
        <f t="shared" si="23"/>
        <v>43897.147628687322</v>
      </c>
      <c r="H103" s="25">
        <f t="shared" si="20"/>
        <v>129389.28830849749</v>
      </c>
      <c r="I103" s="23">
        <f t="shared" si="21"/>
        <v>0</v>
      </c>
      <c r="K103" s="23">
        <f t="shared" si="24"/>
        <v>342864.50140662992</v>
      </c>
      <c r="L103" s="23">
        <f t="shared" si="25"/>
        <v>120002.57549232047</v>
      </c>
      <c r="M103" s="24">
        <f t="shared" si="18"/>
        <v>1.0091856039553633</v>
      </c>
    </row>
    <row r="104" spans="2:13" x14ac:dyDescent="0.25">
      <c r="B104">
        <v>100</v>
      </c>
      <c r="C104" s="22">
        <v>43987</v>
      </c>
      <c r="D104" s="25">
        <f t="shared" ref="D104:D121" si="26">IF(E104+F104&gt;D103, E104+F104,D103+0.1)</f>
        <v>4858827.1927838558</v>
      </c>
      <c r="E104" s="23">
        <f t="shared" si="19"/>
        <v>3785776.249737611</v>
      </c>
      <c r="F104" s="25">
        <f t="shared" si="22"/>
        <v>1073050.9430462448</v>
      </c>
      <c r="G104" s="26">
        <f t="shared" si="23"/>
        <v>36022.981231899932</v>
      </c>
      <c r="H104" s="25">
        <f t="shared" si="20"/>
        <v>129389.28830849749</v>
      </c>
      <c r="I104" s="23">
        <f t="shared" si="21"/>
        <v>0</v>
      </c>
      <c r="K104" s="23">
        <f t="shared" si="24"/>
        <v>302537.09020775574</v>
      </c>
      <c r="L104" s="23">
        <f t="shared" si="25"/>
        <v>105887.9815727145</v>
      </c>
      <c r="M104" s="24">
        <f t="shared" si="18"/>
        <v>1.0074693020184429</v>
      </c>
    </row>
    <row r="105" spans="2:13" x14ac:dyDescent="0.25">
      <c r="B105">
        <v>101</v>
      </c>
      <c r="C105" s="22">
        <v>43988</v>
      </c>
      <c r="D105" s="25">
        <f t="shared" si="26"/>
        <v>4888542.472455305</v>
      </c>
      <c r="E105" s="23">
        <f t="shared" si="19"/>
        <v>3954361.3261221098</v>
      </c>
      <c r="F105" s="25">
        <f t="shared" si="22"/>
        <v>934181.14633319527</v>
      </c>
      <c r="G105" s="26">
        <f t="shared" si="23"/>
        <v>29715.279671449214</v>
      </c>
      <c r="H105" s="25">
        <f t="shared" si="20"/>
        <v>129389.28830849749</v>
      </c>
      <c r="I105" s="23">
        <f t="shared" si="21"/>
        <v>0</v>
      </c>
      <c r="K105" s="23">
        <f t="shared" si="24"/>
        <v>263383.99641703721</v>
      </c>
      <c r="L105" s="23">
        <f t="shared" si="25"/>
        <v>92184.398745963015</v>
      </c>
      <c r="M105" s="24">
        <f t="shared" si="18"/>
        <v>1.0061157309145674</v>
      </c>
    </row>
    <row r="106" spans="2:13" x14ac:dyDescent="0.25">
      <c r="B106">
        <v>102</v>
      </c>
      <c r="C106" s="22">
        <v>43989</v>
      </c>
      <c r="D106" s="25">
        <f t="shared" si="26"/>
        <v>4913020.1190853072</v>
      </c>
      <c r="E106" s="23">
        <f t="shared" si="19"/>
        <v>4110112.5629715808</v>
      </c>
      <c r="F106" s="25">
        <f t="shared" si="22"/>
        <v>802907.55611372611</v>
      </c>
      <c r="G106" s="26">
        <f t="shared" si="23"/>
        <v>24477.646630002186</v>
      </c>
      <c r="H106" s="25">
        <f t="shared" si="20"/>
        <v>129389.28830849749</v>
      </c>
      <c r="I106" s="23">
        <f t="shared" si="21"/>
        <v>0</v>
      </c>
      <c r="K106" s="23">
        <f t="shared" si="24"/>
        <v>226372.58492395593</v>
      </c>
      <c r="L106" s="23">
        <f t="shared" si="25"/>
        <v>79230.404723384578</v>
      </c>
      <c r="M106" s="24">
        <f t="shared" si="18"/>
        <v>1.0050071461520325</v>
      </c>
    </row>
    <row r="107" spans="2:13" x14ac:dyDescent="0.25">
      <c r="B107">
        <v>103</v>
      </c>
      <c r="C107" s="22">
        <v>43990</v>
      </c>
      <c r="D107" s="25">
        <f t="shared" si="26"/>
        <v>4933203.7649638765</v>
      </c>
      <c r="E107" s="23">
        <f t="shared" si="19"/>
        <v>4251361.7306625256</v>
      </c>
      <c r="F107" s="25">
        <f t="shared" si="22"/>
        <v>681842.03430135129</v>
      </c>
      <c r="G107" s="26">
        <f t="shared" si="23"/>
        <v>20183.645878569223</v>
      </c>
      <c r="H107" s="25">
        <f t="shared" si="20"/>
        <v>129389.28830849749</v>
      </c>
      <c r="I107" s="23">
        <f t="shared" si="21"/>
        <v>0</v>
      </c>
      <c r="K107" s="23">
        <f t="shared" si="24"/>
        <v>192239.24677169547</v>
      </c>
      <c r="L107" s="23">
        <f t="shared" si="25"/>
        <v>67283.736370093407</v>
      </c>
      <c r="M107" s="24">
        <f t="shared" si="18"/>
        <v>1.0041081952423039</v>
      </c>
    </row>
    <row r="108" spans="2:13" x14ac:dyDescent="0.25">
      <c r="B108">
        <v>104</v>
      </c>
      <c r="C108" s="22">
        <v>43991</v>
      </c>
      <c r="D108" s="25">
        <f t="shared" si="26"/>
        <v>4949954.7795955073</v>
      </c>
      <c r="E108" s="23">
        <f t="shared" si="19"/>
        <v>4377268.6415723562</v>
      </c>
      <c r="F108" s="25">
        <f t="shared" si="22"/>
        <v>572686.13802315155</v>
      </c>
      <c r="G108" s="26">
        <f t="shared" si="23"/>
        <v>16751.014631630853</v>
      </c>
      <c r="H108" s="25">
        <f t="shared" si="20"/>
        <v>129389.28830849749</v>
      </c>
      <c r="I108" s="23">
        <f t="shared" si="21"/>
        <v>0</v>
      </c>
      <c r="K108" s="23">
        <f t="shared" si="24"/>
        <v>161463.72073257159</v>
      </c>
      <c r="L108" s="23">
        <f t="shared" si="25"/>
        <v>56512.302256400049</v>
      </c>
      <c r="M108" s="24">
        <f t="shared" si="18"/>
        <v>1.0033955651194866</v>
      </c>
    </row>
    <row r="109" spans="2:13" x14ac:dyDescent="0.25">
      <c r="B109">
        <v>105</v>
      </c>
      <c r="C109" s="22">
        <v>43992</v>
      </c>
      <c r="D109" s="25">
        <f t="shared" si="26"/>
        <v>4963313.5901911361</v>
      </c>
      <c r="E109" s="23">
        <f t="shared" si="19"/>
        <v>4487059.0686783679</v>
      </c>
      <c r="F109" s="25">
        <f t="shared" si="22"/>
        <v>476254.52151276806</v>
      </c>
      <c r="G109" s="26">
        <f t="shared" si="23"/>
        <v>13358.810595628805</v>
      </c>
      <c r="H109" s="25">
        <f t="shared" si="20"/>
        <v>129389.28830849749</v>
      </c>
      <c r="I109" s="23">
        <f t="shared" si="21"/>
        <v>0</v>
      </c>
      <c r="K109" s="23">
        <f t="shared" si="24"/>
        <v>134275.69126189221</v>
      </c>
      <c r="L109" s="23">
        <f t="shared" si="25"/>
        <v>46996.491941662272</v>
      </c>
      <c r="M109" s="24">
        <f t="shared" si="18"/>
        <v>1.0026987742697562</v>
      </c>
    </row>
    <row r="110" spans="2:13" x14ac:dyDescent="0.25">
      <c r="B110">
        <v>106</v>
      </c>
      <c r="C110" s="22">
        <v>43993</v>
      </c>
      <c r="D110" s="25">
        <f t="shared" si="26"/>
        <v>4973692.4354682444</v>
      </c>
      <c r="E110" s="23">
        <f t="shared" si="19"/>
        <v>4581076.784910609</v>
      </c>
      <c r="F110" s="25">
        <f t="shared" si="22"/>
        <v>392615.65055763576</v>
      </c>
      <c r="G110" s="26">
        <f t="shared" si="23"/>
        <v>10378.845277108252</v>
      </c>
      <c r="H110" s="25">
        <f t="shared" si="20"/>
        <v>129389.28830849749</v>
      </c>
      <c r="I110" s="23">
        <f t="shared" si="21"/>
        <v>0</v>
      </c>
      <c r="K110" s="23">
        <f t="shared" si="24"/>
        <v>110694.46167441941</v>
      </c>
      <c r="L110" s="23">
        <f t="shared" si="25"/>
        <v>38743.061586046788</v>
      </c>
      <c r="M110" s="24">
        <f t="shared" si="18"/>
        <v>1.0020911121347682</v>
      </c>
    </row>
    <row r="111" spans="2:13" x14ac:dyDescent="0.25">
      <c r="B111">
        <v>107</v>
      </c>
      <c r="C111" s="22">
        <v>43994</v>
      </c>
      <c r="D111" s="25">
        <f t="shared" si="26"/>
        <v>4981032.6985392272</v>
      </c>
      <c r="E111" s="23">
        <f t="shared" si="19"/>
        <v>4659799.3308100644</v>
      </c>
      <c r="F111" s="25">
        <f t="shared" si="22"/>
        <v>321233.36772916262</v>
      </c>
      <c r="G111" s="26">
        <f t="shared" si="23"/>
        <v>7340.2630709828809</v>
      </c>
      <c r="H111" s="25">
        <f t="shared" si="20"/>
        <v>129389.28830849749</v>
      </c>
      <c r="I111" s="23">
        <f t="shared" si="21"/>
        <v>0</v>
      </c>
      <c r="K111" s="23">
        <f t="shared" si="24"/>
        <v>90568.867191453101</v>
      </c>
      <c r="L111" s="23">
        <f t="shared" si="25"/>
        <v>31699.103517008582</v>
      </c>
      <c r="M111" s="24">
        <f t="shared" si="18"/>
        <v>1.0014758176477978</v>
      </c>
    </row>
    <row r="112" spans="2:13" x14ac:dyDescent="0.25">
      <c r="B112">
        <v>108</v>
      </c>
      <c r="C112" s="22">
        <v>43995</v>
      </c>
      <c r="D112" s="25">
        <f t="shared" si="26"/>
        <v>4986380.3681168603</v>
      </c>
      <c r="E112" s="23">
        <f t="shared" si="19"/>
        <v>4725217.1724846456</v>
      </c>
      <c r="F112" s="25">
        <f t="shared" si="22"/>
        <v>261163.19563221501</v>
      </c>
      <c r="G112" s="26">
        <f t="shared" si="23"/>
        <v>5347.6695776330307</v>
      </c>
      <c r="H112" s="25">
        <f t="shared" si="20"/>
        <v>129389.28830849749</v>
      </c>
      <c r="I112" s="23">
        <f t="shared" si="21"/>
        <v>0</v>
      </c>
      <c r="K112" s="23">
        <f t="shared" si="24"/>
        <v>73632.620881564304</v>
      </c>
      <c r="L112" s="23">
        <f t="shared" si="25"/>
        <v>25771.417308547505</v>
      </c>
      <c r="M112" s="24">
        <f t="shared" si="18"/>
        <v>1.0010736065995314</v>
      </c>
    </row>
    <row r="113" spans="2:13" x14ac:dyDescent="0.25">
      <c r="B113">
        <v>109</v>
      </c>
      <c r="C113" s="22">
        <v>43996</v>
      </c>
      <c r="D113" s="25">
        <f t="shared" si="26"/>
        <v>4990107.5398054086</v>
      </c>
      <c r="E113" s="23">
        <f t="shared" si="19"/>
        <v>4778907.0639232686</v>
      </c>
      <c r="F113" s="25">
        <f t="shared" si="22"/>
        <v>211200.47588214045</v>
      </c>
      <c r="G113" s="26">
        <f>D113-D112</f>
        <v>3727.1716885482892</v>
      </c>
      <c r="H113" s="25">
        <f t="shared" si="20"/>
        <v>129389.28830849749</v>
      </c>
      <c r="I113" s="23">
        <f t="shared" si="21"/>
        <v>0</v>
      </c>
      <c r="K113" s="23">
        <f t="shared" si="24"/>
        <v>59546.080116647703</v>
      </c>
      <c r="L113" s="23">
        <f t="shared" si="25"/>
        <v>20841.128040826694</v>
      </c>
      <c r="M113" s="24">
        <f t="shared" si="18"/>
        <v>1.0007474703920263</v>
      </c>
    </row>
    <row r="114" spans="2:13" x14ac:dyDescent="0.25">
      <c r="B114">
        <v>110</v>
      </c>
      <c r="C114" s="22">
        <v>43997</v>
      </c>
      <c r="D114" s="25">
        <f t="shared" si="26"/>
        <v>4992853.1951500252</v>
      </c>
      <c r="E114" s="23">
        <f t="shared" si="19"/>
        <v>4822804.2115519559</v>
      </c>
      <c r="F114" s="25">
        <f t="shared" si="22"/>
        <v>170048.98359806961</v>
      </c>
      <c r="G114" s="26">
        <f t="shared" si="23"/>
        <v>2745.6553446166217</v>
      </c>
      <c r="H114" s="25">
        <f t="shared" si="20"/>
        <v>129389.28830849749</v>
      </c>
      <c r="I114" s="23">
        <f t="shared" si="21"/>
        <v>0</v>
      </c>
      <c r="K114" s="23">
        <f t="shared" si="24"/>
        <v>47943.785916163361</v>
      </c>
      <c r="L114" s="23">
        <f t="shared" si="25"/>
        <v>16780.325070657174</v>
      </c>
      <c r="M114" s="24">
        <f t="shared" si="18"/>
        <v>1.0005502196741682</v>
      </c>
    </row>
    <row r="115" spans="2:13" x14ac:dyDescent="0.25">
      <c r="B115">
        <v>111</v>
      </c>
      <c r="C115" s="22">
        <v>43998</v>
      </c>
      <c r="D115" s="25">
        <f t="shared" si="26"/>
        <v>4995251.0833090506</v>
      </c>
      <c r="E115" s="23">
        <f t="shared" si="19"/>
        <v>4858827.1927838558</v>
      </c>
      <c r="F115" s="25">
        <f t="shared" si="22"/>
        <v>136423.89052519519</v>
      </c>
      <c r="G115" s="26">
        <f t="shared" si="23"/>
        <v>2397.8881590254605</v>
      </c>
      <c r="H115" s="25">
        <f t="shared" si="20"/>
        <v>129389.28830849749</v>
      </c>
      <c r="I115" s="23">
        <f t="shared" si="21"/>
        <v>0</v>
      </c>
      <c r="K115" s="23">
        <f t="shared" si="24"/>
        <v>38463.492476083899</v>
      </c>
      <c r="L115" s="23">
        <f t="shared" si="25"/>
        <v>13462.222366629363</v>
      </c>
      <c r="M115" s="24">
        <f t="shared" si="18"/>
        <v>1.0004802641025685</v>
      </c>
    </row>
    <row r="116" spans="2:13" x14ac:dyDescent="0.25">
      <c r="B116">
        <v>112</v>
      </c>
      <c r="C116" s="22">
        <v>43999</v>
      </c>
      <c r="D116" s="25">
        <f t="shared" si="26"/>
        <v>4997666.4461898357</v>
      </c>
      <c r="E116" s="23">
        <f t="shared" si="19"/>
        <v>4888542.472455305</v>
      </c>
      <c r="F116" s="25">
        <f t="shared" si="22"/>
        <v>109123.97373453104</v>
      </c>
      <c r="G116" s="26">
        <f t="shared" si="23"/>
        <v>2415.3628807850182</v>
      </c>
      <c r="H116" s="25">
        <f t="shared" si="20"/>
        <v>129389.28830849749</v>
      </c>
      <c r="I116" s="23">
        <f t="shared" si="21"/>
        <v>0</v>
      </c>
      <c r="K116" s="23">
        <f t="shared" si="24"/>
        <v>30766.525764219747</v>
      </c>
      <c r="L116" s="23">
        <f t="shared" si="25"/>
        <v>10768.28401747691</v>
      </c>
      <c r="M116" s="24">
        <f t="shared" si="18"/>
        <v>1.0004835318266294</v>
      </c>
    </row>
    <row r="117" spans="2:13" x14ac:dyDescent="0.25">
      <c r="B117">
        <v>113</v>
      </c>
      <c r="C117" s="22">
        <v>44000</v>
      </c>
      <c r="D117" s="25">
        <f t="shared" si="26"/>
        <v>5000093.5554322125</v>
      </c>
      <c r="E117" s="23">
        <f t="shared" si="19"/>
        <v>4913020.1190853072</v>
      </c>
      <c r="F117" s="25">
        <f t="shared" si="22"/>
        <v>87073.436346905699</v>
      </c>
      <c r="G117" s="26">
        <f t="shared" si="23"/>
        <v>2427.1092423768714</v>
      </c>
      <c r="H117" s="25">
        <f t="shared" si="20"/>
        <v>129389.28830849749</v>
      </c>
      <c r="I117" s="23">
        <f t="shared" si="21"/>
        <v>0</v>
      </c>
      <c r="K117" s="23">
        <f t="shared" si="24"/>
        <v>24549.574498298349</v>
      </c>
      <c r="L117" s="23">
        <f t="shared" si="25"/>
        <v>8592.3510744044215</v>
      </c>
      <c r="M117" s="24">
        <f t="shared" si="18"/>
        <v>1.0004856485058595</v>
      </c>
    </row>
    <row r="118" spans="2:13" x14ac:dyDescent="0.25">
      <c r="B118">
        <v>114</v>
      </c>
      <c r="C118" s="22">
        <v>44001</v>
      </c>
      <c r="D118" s="25">
        <f t="shared" si="26"/>
        <v>5002541.9683804419</v>
      </c>
      <c r="E118" s="23">
        <f t="shared" si="19"/>
        <v>4933203.7649638765</v>
      </c>
      <c r="F118" s="25">
        <f t="shared" si="22"/>
        <v>69338.203416565535</v>
      </c>
      <c r="G118" s="26">
        <f t="shared" si="23"/>
        <v>2448.4129482293501</v>
      </c>
      <c r="H118" s="25">
        <f t="shared" si="20"/>
        <v>129389.28830849749</v>
      </c>
      <c r="I118" s="23">
        <f t="shared" si="21"/>
        <v>0</v>
      </c>
      <c r="K118" s="23">
        <f t="shared" si="24"/>
        <v>19549.284624203672</v>
      </c>
      <c r="L118" s="23">
        <f t="shared" si="25"/>
        <v>6842.2496184712845</v>
      </c>
      <c r="M118" s="24">
        <f t="shared" si="18"/>
        <v>1.0004896734273241</v>
      </c>
    </row>
    <row r="119" spans="2:13" x14ac:dyDescent="0.25">
      <c r="B119">
        <v>115</v>
      </c>
      <c r="C119" s="22">
        <v>44002</v>
      </c>
      <c r="D119" s="25">
        <f t="shared" si="26"/>
        <v>5005077.8836286208</v>
      </c>
      <c r="E119" s="23">
        <f t="shared" si="19"/>
        <v>4949954.7795955073</v>
      </c>
      <c r="F119" s="25">
        <f t="shared" si="22"/>
        <v>55123.104033113166</v>
      </c>
      <c r="G119" s="26">
        <f t="shared" si="23"/>
        <v>2535.9152481788769</v>
      </c>
      <c r="H119" s="25">
        <f t="shared" si="20"/>
        <v>129389.28830849749</v>
      </c>
      <c r="I119" s="23">
        <f t="shared" si="21"/>
        <v>0</v>
      </c>
      <c r="K119" s="23">
        <f t="shared" si="24"/>
        <v>15541.464834888786</v>
      </c>
      <c r="L119" s="23">
        <f t="shared" si="25"/>
        <v>5439.5126922110749</v>
      </c>
      <c r="M119" s="24">
        <f t="shared" si="18"/>
        <v>1.0005069253320027</v>
      </c>
    </row>
    <row r="120" spans="2:13" x14ac:dyDescent="0.25">
      <c r="B120">
        <v>116</v>
      </c>
      <c r="C120" s="22">
        <v>44003</v>
      </c>
      <c r="D120" s="25">
        <f t="shared" si="26"/>
        <v>5007075.0139465854</v>
      </c>
      <c r="E120" s="23">
        <f t="shared" si="19"/>
        <v>4963313.5901911361</v>
      </c>
      <c r="F120" s="25">
        <f t="shared" si="22"/>
        <v>43761.42375544965</v>
      </c>
      <c r="G120" s="26">
        <f t="shared" si="23"/>
        <v>1997.1303179645911</v>
      </c>
      <c r="H120" s="25">
        <f t="shared" si="20"/>
        <v>129389.28830849749</v>
      </c>
      <c r="I120" s="23">
        <f t="shared" si="21"/>
        <v>0</v>
      </c>
      <c r="K120" s="23">
        <f t="shared" si="24"/>
        <v>12338.140972820263</v>
      </c>
      <c r="L120" s="23">
        <f t="shared" si="25"/>
        <v>4318.3493404870915</v>
      </c>
      <c r="M120" s="24">
        <f t="shared" si="18"/>
        <v>1.0003990208273277</v>
      </c>
    </row>
    <row r="121" spans="2:13" x14ac:dyDescent="0.25">
      <c r="B121">
        <v>117</v>
      </c>
      <c r="C121" s="22">
        <v>44004</v>
      </c>
      <c r="D121" s="25">
        <f t="shared" si="26"/>
        <v>5008395.4730413053</v>
      </c>
      <c r="E121" s="23">
        <f t="shared" si="19"/>
        <v>4973692.4354682444</v>
      </c>
      <c r="F121" s="25">
        <f t="shared" si="22"/>
        <v>34703.037573061214</v>
      </c>
      <c r="G121" s="26">
        <f t="shared" si="23"/>
        <v>1320.4590947199613</v>
      </c>
      <c r="H121" s="25">
        <f t="shared" si="20"/>
        <v>129389.28830849749</v>
      </c>
      <c r="I121" s="23">
        <f t="shared" si="21"/>
        <v>0</v>
      </c>
      <c r="K121" s="23">
        <f t="shared" si="24"/>
        <v>9784.210224837283</v>
      </c>
      <c r="L121" s="23">
        <f t="shared" si="25"/>
        <v>3424.4735786930487</v>
      </c>
      <c r="M121" s="24">
        <f t="shared" si="18"/>
        <v>1.0002637186563097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445F-00E3-47C8-BAE6-347539BF5636}">
  <dimension ref="A1:X97"/>
  <sheetViews>
    <sheetView zoomScale="55" zoomScaleNormal="55" workbookViewId="0">
      <selection activeCell="D4" sqref="D4"/>
    </sheetView>
  </sheetViews>
  <sheetFormatPr defaultRowHeight="15" x14ac:dyDescent="0.25"/>
  <cols>
    <col min="1" max="1" width="9.7109375" customWidth="1"/>
    <col min="4" max="4" width="14.28515625" customWidth="1"/>
    <col min="5" max="5" width="10.5703125" bestFit="1" customWidth="1"/>
    <col min="6" max="6" width="9.140625" customWidth="1"/>
    <col min="7" max="7" width="9" customWidth="1"/>
    <col min="8" max="8" width="8.42578125" customWidth="1"/>
    <col min="9" max="9" width="5.85546875" customWidth="1"/>
    <col min="12" max="12" width="9.42578125" style="24" customWidth="1"/>
    <col min="14" max="14" width="10.5703125" customWidth="1"/>
  </cols>
  <sheetData>
    <row r="1" spans="1:15" ht="19.5" thickBot="1" x14ac:dyDescent="0.35">
      <c r="A1" s="1" t="s">
        <v>0</v>
      </c>
      <c r="F1" s="28" t="s">
        <v>33</v>
      </c>
      <c r="M1" t="s">
        <v>34</v>
      </c>
      <c r="O1" s="29" t="s">
        <v>35</v>
      </c>
    </row>
    <row r="2" spans="1:15" ht="16.5" thickTop="1" thickBot="1" x14ac:dyDescent="0.3">
      <c r="D2" s="30" t="s">
        <v>3</v>
      </c>
      <c r="F2" s="31">
        <v>0.02</v>
      </c>
      <c r="N2" t="s">
        <v>36</v>
      </c>
      <c r="O2">
        <v>60000000</v>
      </c>
    </row>
    <row r="3" spans="1:15" ht="15.75" thickTop="1" x14ac:dyDescent="0.25">
      <c r="D3" s="30">
        <v>1.1499999999999999</v>
      </c>
      <c r="F3" s="32" t="s">
        <v>37</v>
      </c>
      <c r="G3" s="33"/>
      <c r="H3" s="33"/>
      <c r="I3" s="34"/>
      <c r="J3" s="14" t="s">
        <v>38</v>
      </c>
      <c r="L3" s="35" t="s">
        <v>7</v>
      </c>
    </row>
    <row r="4" spans="1:15" s="14" customFormat="1" ht="43.5" customHeight="1" x14ac:dyDescent="0.25">
      <c r="B4" s="15" t="s">
        <v>8</v>
      </c>
      <c r="C4" s="15" t="s">
        <v>9</v>
      </c>
      <c r="D4" s="16" t="s">
        <v>39</v>
      </c>
      <c r="E4" s="15" t="s">
        <v>40</v>
      </c>
      <c r="F4" s="36" t="s">
        <v>41</v>
      </c>
      <c r="G4" s="37" t="s">
        <v>42</v>
      </c>
      <c r="H4" s="38">
        <v>1.1000000000000001</v>
      </c>
      <c r="I4" s="39" t="s">
        <v>43</v>
      </c>
      <c r="J4" s="14" t="s">
        <v>9</v>
      </c>
      <c r="K4" s="14" t="s">
        <v>44</v>
      </c>
      <c r="L4" s="35" t="s">
        <v>45</v>
      </c>
      <c r="M4" s="14" t="s">
        <v>46</v>
      </c>
      <c r="N4" s="14" t="s">
        <v>47</v>
      </c>
    </row>
    <row r="5" spans="1:15" x14ac:dyDescent="0.25">
      <c r="B5">
        <v>1</v>
      </c>
      <c r="C5" s="22">
        <v>43886</v>
      </c>
      <c r="D5" s="2">
        <v>100</v>
      </c>
      <c r="E5" s="2">
        <v>0</v>
      </c>
      <c r="F5" s="2">
        <v>0</v>
      </c>
      <c r="G5" s="2">
        <v>0</v>
      </c>
      <c r="H5" s="2">
        <v>0</v>
      </c>
      <c r="I5" s="2"/>
      <c r="J5" s="22">
        <v>43888</v>
      </c>
      <c r="K5" s="2">
        <f>D5</f>
        <v>100</v>
      </c>
      <c r="M5">
        <v>0</v>
      </c>
      <c r="N5" t="s">
        <v>21</v>
      </c>
    </row>
    <row r="6" spans="1:15" x14ac:dyDescent="0.25">
      <c r="B6">
        <v>2</v>
      </c>
      <c r="C6" s="22">
        <v>43887</v>
      </c>
      <c r="D6" s="2">
        <v>250</v>
      </c>
      <c r="E6" s="2">
        <f t="shared" ref="E6:E69" si="0">D6-D5</f>
        <v>150</v>
      </c>
      <c r="F6" s="2">
        <v>0</v>
      </c>
      <c r="G6" s="2">
        <f t="shared" ref="G6:G69" si="1">G5+F6</f>
        <v>0</v>
      </c>
      <c r="H6" s="2">
        <v>0</v>
      </c>
      <c r="I6" s="2"/>
      <c r="J6" s="22">
        <v>43889</v>
      </c>
      <c r="K6" s="2">
        <f t="shared" ref="K6:K33" si="2">D6</f>
        <v>250</v>
      </c>
      <c r="L6" s="24">
        <f t="shared" ref="L6:L33" si="3">K6/K5</f>
        <v>2.5</v>
      </c>
      <c r="M6">
        <v>1</v>
      </c>
      <c r="N6" t="s">
        <v>22</v>
      </c>
    </row>
    <row r="7" spans="1:15" x14ac:dyDescent="0.25">
      <c r="B7">
        <v>3</v>
      </c>
      <c r="C7" s="22">
        <v>43888</v>
      </c>
      <c r="D7" s="2">
        <v>300</v>
      </c>
      <c r="E7" s="2">
        <f t="shared" si="0"/>
        <v>50</v>
      </c>
      <c r="F7" s="2">
        <v>0</v>
      </c>
      <c r="G7" s="2">
        <f t="shared" si="1"/>
        <v>0</v>
      </c>
      <c r="H7" s="2">
        <v>0</v>
      </c>
      <c r="I7" s="2"/>
      <c r="J7" s="22">
        <v>43890</v>
      </c>
      <c r="K7" s="2">
        <f t="shared" si="2"/>
        <v>300</v>
      </c>
      <c r="L7" s="24">
        <f t="shared" si="3"/>
        <v>1.2</v>
      </c>
      <c r="M7">
        <v>5</v>
      </c>
    </row>
    <row r="8" spans="1:15" x14ac:dyDescent="0.25">
      <c r="B8">
        <v>4</v>
      </c>
      <c r="C8" s="22">
        <v>43889</v>
      </c>
      <c r="D8" s="2">
        <v>400</v>
      </c>
      <c r="E8" s="2">
        <f t="shared" si="0"/>
        <v>100</v>
      </c>
      <c r="F8" s="2">
        <v>0</v>
      </c>
      <c r="G8" s="2">
        <f t="shared" si="1"/>
        <v>0</v>
      </c>
      <c r="H8" s="2">
        <v>0</v>
      </c>
      <c r="I8" s="2"/>
      <c r="J8" s="22">
        <v>43891</v>
      </c>
      <c r="K8" s="2">
        <f t="shared" si="2"/>
        <v>400</v>
      </c>
      <c r="L8" s="24">
        <f t="shared" si="3"/>
        <v>1.3333333333333333</v>
      </c>
      <c r="M8">
        <v>3</v>
      </c>
    </row>
    <row r="9" spans="1:15" x14ac:dyDescent="0.25">
      <c r="B9">
        <v>5</v>
      </c>
      <c r="C9" s="22">
        <v>43890</v>
      </c>
      <c r="D9" s="2">
        <v>550</v>
      </c>
      <c r="E9" s="2">
        <f t="shared" si="0"/>
        <v>150</v>
      </c>
      <c r="F9" s="5">
        <f t="shared" ref="F9:F23" si="4">$F$2*D5</f>
        <v>2</v>
      </c>
      <c r="G9" s="2">
        <f t="shared" si="1"/>
        <v>2</v>
      </c>
      <c r="H9" s="2">
        <v>0</v>
      </c>
      <c r="I9" s="2"/>
      <c r="J9" s="22">
        <v>43892</v>
      </c>
      <c r="K9" s="2">
        <f t="shared" si="2"/>
        <v>550</v>
      </c>
      <c r="L9" s="24">
        <f t="shared" si="3"/>
        <v>1.375</v>
      </c>
      <c r="M9">
        <v>8</v>
      </c>
    </row>
    <row r="10" spans="1:15" x14ac:dyDescent="0.25">
      <c r="B10">
        <v>6</v>
      </c>
      <c r="C10" s="22">
        <v>43891</v>
      </c>
      <c r="D10" s="2">
        <v>800</v>
      </c>
      <c r="E10" s="2">
        <f t="shared" si="0"/>
        <v>250</v>
      </c>
      <c r="F10" s="5">
        <f t="shared" si="4"/>
        <v>5</v>
      </c>
      <c r="G10" s="2">
        <f t="shared" si="1"/>
        <v>7</v>
      </c>
      <c r="H10" s="2">
        <v>0</v>
      </c>
      <c r="I10" s="2"/>
      <c r="J10" s="22">
        <v>43893</v>
      </c>
      <c r="K10" s="2">
        <f t="shared" si="2"/>
        <v>800</v>
      </c>
      <c r="L10" s="24">
        <f t="shared" si="3"/>
        <v>1.4545454545454546</v>
      </c>
      <c r="M10">
        <v>6</v>
      </c>
    </row>
    <row r="11" spans="1:15" x14ac:dyDescent="0.25">
      <c r="B11">
        <v>7</v>
      </c>
      <c r="C11" s="22">
        <v>43892</v>
      </c>
      <c r="D11" s="2">
        <v>1050</v>
      </c>
      <c r="E11" s="2">
        <f t="shared" si="0"/>
        <v>250</v>
      </c>
      <c r="F11" s="5">
        <f t="shared" si="4"/>
        <v>6</v>
      </c>
      <c r="G11" s="2">
        <f t="shared" si="1"/>
        <v>13</v>
      </c>
      <c r="H11" s="2">
        <v>0</v>
      </c>
      <c r="I11" s="2"/>
      <c r="J11" s="22">
        <v>43894</v>
      </c>
      <c r="K11" s="2">
        <f t="shared" si="2"/>
        <v>1050</v>
      </c>
      <c r="L11" s="24">
        <f t="shared" si="3"/>
        <v>1.3125</v>
      </c>
      <c r="M11">
        <v>15</v>
      </c>
    </row>
    <row r="12" spans="1:15" x14ac:dyDescent="0.25">
      <c r="B12">
        <v>8</v>
      </c>
      <c r="C12" s="22">
        <v>43893</v>
      </c>
      <c r="D12" s="2">
        <v>1500</v>
      </c>
      <c r="E12" s="2">
        <f t="shared" si="0"/>
        <v>450</v>
      </c>
      <c r="F12" s="5">
        <f t="shared" si="4"/>
        <v>8</v>
      </c>
      <c r="G12" s="2">
        <f t="shared" si="1"/>
        <v>21</v>
      </c>
      <c r="H12" s="2">
        <v>0</v>
      </c>
      <c r="I12" s="2"/>
      <c r="J12" s="22">
        <v>43895</v>
      </c>
      <c r="K12" s="2">
        <f t="shared" si="2"/>
        <v>1500</v>
      </c>
      <c r="L12" s="24">
        <f t="shared" si="3"/>
        <v>1.4285714285714286</v>
      </c>
      <c r="M12">
        <v>44</v>
      </c>
    </row>
    <row r="13" spans="1:15" x14ac:dyDescent="0.25">
      <c r="B13">
        <v>9</v>
      </c>
      <c r="C13" s="22">
        <v>43894</v>
      </c>
      <c r="D13" s="2">
        <v>2000</v>
      </c>
      <c r="E13" s="2">
        <f t="shared" si="0"/>
        <v>500</v>
      </c>
      <c r="F13" s="5">
        <f t="shared" si="4"/>
        <v>11</v>
      </c>
      <c r="G13" s="2">
        <f t="shared" si="1"/>
        <v>32</v>
      </c>
      <c r="H13" s="2">
        <v>1</v>
      </c>
      <c r="I13" s="2"/>
      <c r="J13" s="22">
        <v>43896</v>
      </c>
      <c r="K13" s="2">
        <f t="shared" si="2"/>
        <v>2000</v>
      </c>
      <c r="L13" s="24">
        <f t="shared" si="3"/>
        <v>1.3333333333333333</v>
      </c>
      <c r="M13">
        <v>46</v>
      </c>
      <c r="O13" t="s">
        <v>23</v>
      </c>
    </row>
    <row r="14" spans="1:15" x14ac:dyDescent="0.25">
      <c r="B14">
        <v>10</v>
      </c>
      <c r="C14" s="22">
        <v>43895</v>
      </c>
      <c r="D14" s="2">
        <v>2500</v>
      </c>
      <c r="E14" s="2">
        <f t="shared" si="0"/>
        <v>500</v>
      </c>
      <c r="F14" s="5">
        <f t="shared" si="4"/>
        <v>16</v>
      </c>
      <c r="G14" s="2">
        <f t="shared" si="1"/>
        <v>48</v>
      </c>
      <c r="H14" s="2">
        <v>1</v>
      </c>
      <c r="I14" s="2"/>
      <c r="J14" s="22">
        <v>43897</v>
      </c>
      <c r="K14" s="2">
        <f t="shared" si="2"/>
        <v>2500</v>
      </c>
      <c r="L14" s="24">
        <f t="shared" si="3"/>
        <v>1.25</v>
      </c>
      <c r="M14">
        <v>60</v>
      </c>
      <c r="O14" t="s">
        <v>24</v>
      </c>
    </row>
    <row r="15" spans="1:15" x14ac:dyDescent="0.25">
      <c r="B15">
        <v>11</v>
      </c>
      <c r="C15" s="22">
        <v>43896</v>
      </c>
      <c r="D15" s="2">
        <v>3000</v>
      </c>
      <c r="E15" s="2">
        <f t="shared" si="0"/>
        <v>500</v>
      </c>
      <c r="F15" s="5">
        <f t="shared" si="4"/>
        <v>21</v>
      </c>
      <c r="G15" s="2">
        <f t="shared" si="1"/>
        <v>69</v>
      </c>
      <c r="H15" s="2">
        <v>3</v>
      </c>
      <c r="I15">
        <f t="shared" ref="I15:I25" si="5">G15/G14</f>
        <v>1.4375</v>
      </c>
      <c r="J15" s="22">
        <v>43898</v>
      </c>
      <c r="K15" s="2">
        <f t="shared" si="2"/>
        <v>3000</v>
      </c>
      <c r="L15" s="24">
        <f t="shared" si="3"/>
        <v>1.2</v>
      </c>
      <c r="M15">
        <v>77</v>
      </c>
      <c r="O15" t="s">
        <v>25</v>
      </c>
    </row>
    <row r="16" spans="1:15" x14ac:dyDescent="0.25">
      <c r="B16">
        <v>12</v>
      </c>
      <c r="C16" s="22">
        <v>43897</v>
      </c>
      <c r="D16" s="2">
        <v>4000</v>
      </c>
      <c r="E16" s="2">
        <f t="shared" si="0"/>
        <v>1000</v>
      </c>
      <c r="F16" s="5">
        <f t="shared" si="4"/>
        <v>30</v>
      </c>
      <c r="G16" s="2">
        <f t="shared" si="1"/>
        <v>99</v>
      </c>
      <c r="H16" s="2">
        <v>3</v>
      </c>
      <c r="I16">
        <f t="shared" si="5"/>
        <v>1.4347826086956521</v>
      </c>
      <c r="J16" s="22">
        <v>43899</v>
      </c>
      <c r="K16" s="2">
        <f t="shared" si="2"/>
        <v>4000</v>
      </c>
      <c r="L16" s="24">
        <f t="shared" si="3"/>
        <v>1.3333333333333333</v>
      </c>
      <c r="M16">
        <v>56</v>
      </c>
      <c r="N16" t="s">
        <v>26</v>
      </c>
    </row>
    <row r="17" spans="1:24" x14ac:dyDescent="0.25">
      <c r="B17">
        <v>13</v>
      </c>
      <c r="C17" s="22">
        <v>43898</v>
      </c>
      <c r="D17" s="2">
        <v>5000</v>
      </c>
      <c r="E17" s="2">
        <f t="shared" si="0"/>
        <v>1000</v>
      </c>
      <c r="F17" s="5">
        <f t="shared" si="4"/>
        <v>40</v>
      </c>
      <c r="G17" s="2">
        <f t="shared" si="1"/>
        <v>139</v>
      </c>
      <c r="H17" s="2">
        <v>4</v>
      </c>
      <c r="I17">
        <f t="shared" si="5"/>
        <v>1.404040404040404</v>
      </c>
      <c r="J17" s="22">
        <v>43900</v>
      </c>
      <c r="K17" s="2">
        <f t="shared" si="2"/>
        <v>5000</v>
      </c>
      <c r="L17" s="24">
        <f t="shared" si="3"/>
        <v>1.25</v>
      </c>
      <c r="M17">
        <v>61</v>
      </c>
    </row>
    <row r="18" spans="1:24" x14ac:dyDescent="0.25">
      <c r="B18">
        <v>14</v>
      </c>
      <c r="C18" s="22">
        <v>43899</v>
      </c>
      <c r="D18" s="2">
        <v>6200</v>
      </c>
      <c r="E18" s="2">
        <f t="shared" si="0"/>
        <v>1200</v>
      </c>
      <c r="F18" s="5">
        <f t="shared" si="4"/>
        <v>50</v>
      </c>
      <c r="G18" s="2">
        <f t="shared" si="1"/>
        <v>189</v>
      </c>
      <c r="H18" s="2">
        <v>5</v>
      </c>
      <c r="I18">
        <f t="shared" si="5"/>
        <v>1.3597122302158273</v>
      </c>
      <c r="J18" s="22">
        <v>43901</v>
      </c>
      <c r="K18" s="2">
        <f t="shared" si="2"/>
        <v>6200</v>
      </c>
      <c r="L18" s="24">
        <f t="shared" si="3"/>
        <v>1.24</v>
      </c>
      <c r="M18">
        <v>121</v>
      </c>
    </row>
    <row r="19" spans="1:24" x14ac:dyDescent="0.25">
      <c r="B19">
        <v>15</v>
      </c>
      <c r="C19" s="22">
        <v>43900</v>
      </c>
      <c r="D19" s="2">
        <v>7500</v>
      </c>
      <c r="E19" s="2">
        <f t="shared" si="0"/>
        <v>1300</v>
      </c>
      <c r="F19" s="5">
        <f t="shared" si="4"/>
        <v>60</v>
      </c>
      <c r="G19" s="2">
        <f t="shared" si="1"/>
        <v>249</v>
      </c>
      <c r="H19" s="2">
        <v>5</v>
      </c>
      <c r="I19">
        <f t="shared" si="5"/>
        <v>1.3174603174603174</v>
      </c>
      <c r="J19" s="22">
        <v>43902</v>
      </c>
      <c r="K19" s="2">
        <f t="shared" si="2"/>
        <v>7500</v>
      </c>
      <c r="L19" s="24">
        <f t="shared" si="3"/>
        <v>1.2096774193548387</v>
      </c>
      <c r="M19">
        <v>111</v>
      </c>
      <c r="N19" t="s">
        <v>48</v>
      </c>
    </row>
    <row r="20" spans="1:24" x14ac:dyDescent="0.25">
      <c r="A20" t="s">
        <v>49</v>
      </c>
      <c r="B20">
        <v>16</v>
      </c>
      <c r="C20" s="22">
        <v>43901</v>
      </c>
      <c r="D20" s="25">
        <f>(1-(D6/Inwoners))*$D$3*D19</f>
        <v>8624.9640624999993</v>
      </c>
      <c r="E20" s="2">
        <f>D20-D19</f>
        <v>1124.9640624999993</v>
      </c>
      <c r="F20" s="5">
        <f t="shared" si="4"/>
        <v>80</v>
      </c>
      <c r="G20" s="2">
        <f t="shared" si="1"/>
        <v>329</v>
      </c>
      <c r="H20" s="2">
        <v>10</v>
      </c>
      <c r="I20">
        <f t="shared" si="5"/>
        <v>1.321285140562249</v>
      </c>
      <c r="J20" s="22">
        <v>43903</v>
      </c>
      <c r="K20" s="2">
        <f>D20</f>
        <v>8624.9640624999993</v>
      </c>
      <c r="L20" s="24">
        <f t="shared" si="3"/>
        <v>1.1499952083333331</v>
      </c>
      <c r="M20">
        <v>190</v>
      </c>
    </row>
    <row r="21" spans="1:24" x14ac:dyDescent="0.25">
      <c r="B21">
        <v>17</v>
      </c>
      <c r="C21" s="22">
        <v>43902</v>
      </c>
      <c r="D21" s="25">
        <f>(1-(D7/Inwoners))*$D$3*D20</f>
        <v>9918.6590783316387</v>
      </c>
      <c r="E21" s="2">
        <f>D21-D20</f>
        <v>1293.6950158316395</v>
      </c>
      <c r="F21" s="5">
        <f t="shared" si="4"/>
        <v>100</v>
      </c>
      <c r="G21" s="2">
        <f t="shared" si="1"/>
        <v>429</v>
      </c>
      <c r="H21" s="2">
        <v>12</v>
      </c>
      <c r="I21">
        <f t="shared" si="5"/>
        <v>1.3039513677811549</v>
      </c>
      <c r="J21" s="22">
        <v>43904</v>
      </c>
      <c r="K21" s="2">
        <f>D21</f>
        <v>9918.6590783316387</v>
      </c>
      <c r="L21" s="24">
        <f t="shared" si="3"/>
        <v>1.1499942499999998</v>
      </c>
      <c r="M21">
        <v>155</v>
      </c>
    </row>
    <row r="22" spans="1:24" x14ac:dyDescent="0.25">
      <c r="B22">
        <v>18</v>
      </c>
      <c r="C22" s="22">
        <v>43903</v>
      </c>
      <c r="D22" s="25">
        <f>(1-(D8/Inwoners))*$D$3*D21</f>
        <v>11406.38189702845</v>
      </c>
      <c r="E22" s="2">
        <f>D22-D21</f>
        <v>1487.7228186968114</v>
      </c>
      <c r="F22" s="5">
        <f t="shared" si="4"/>
        <v>124</v>
      </c>
      <c r="G22" s="2">
        <f t="shared" si="1"/>
        <v>553</v>
      </c>
      <c r="H22" s="2">
        <v>20</v>
      </c>
      <c r="I22">
        <f t="shared" si="5"/>
        <v>1.289044289044289</v>
      </c>
      <c r="J22" s="22">
        <v>43905</v>
      </c>
      <c r="K22" s="2">
        <f>D22</f>
        <v>11406.38189702845</v>
      </c>
      <c r="L22" s="24">
        <f t="shared" si="3"/>
        <v>1.1499923333333333</v>
      </c>
      <c r="M22">
        <v>176</v>
      </c>
      <c r="N22" t="s">
        <v>50</v>
      </c>
    </row>
    <row r="23" spans="1:24" x14ac:dyDescent="0.25">
      <c r="B23">
        <v>19</v>
      </c>
      <c r="C23" s="22">
        <v>43904</v>
      </c>
      <c r="D23" s="2">
        <v>20000</v>
      </c>
      <c r="E23" s="2">
        <f>D23-D22</f>
        <v>8593.6181029715499</v>
      </c>
      <c r="F23" s="5">
        <f t="shared" si="4"/>
        <v>150</v>
      </c>
      <c r="G23" s="2">
        <f t="shared" si="1"/>
        <v>703</v>
      </c>
      <c r="H23" s="2">
        <v>24</v>
      </c>
      <c r="I23">
        <f t="shared" si="5"/>
        <v>1.27124773960217</v>
      </c>
      <c r="J23" s="22">
        <v>43906</v>
      </c>
      <c r="K23" s="2">
        <f t="shared" si="2"/>
        <v>20000</v>
      </c>
      <c r="L23" s="24">
        <f t="shared" si="3"/>
        <v>1.753404381911001</v>
      </c>
      <c r="M23">
        <v>278</v>
      </c>
      <c r="N23" t="s">
        <v>29</v>
      </c>
    </row>
    <row r="24" spans="1:24" x14ac:dyDescent="0.25">
      <c r="A24" t="s">
        <v>30</v>
      </c>
      <c r="B24">
        <v>20</v>
      </c>
      <c r="C24" s="22">
        <v>43905</v>
      </c>
      <c r="D24" s="25">
        <f>IF((1-(D5/Inwoners))*$D$3*D23-D5 &gt;= 0, (1-(D5/Inwoners))*$D$3*D23-D5, 0)</f>
        <v>22899.961666666662</v>
      </c>
      <c r="E24" s="2">
        <f t="shared" si="0"/>
        <v>2899.9616666666625</v>
      </c>
      <c r="F24" s="5">
        <f>$F$2*D20</f>
        <v>172.49928125</v>
      </c>
      <c r="G24" s="2">
        <f t="shared" si="1"/>
        <v>875.49928124999997</v>
      </c>
      <c r="H24" s="2">
        <v>43</v>
      </c>
      <c r="I24">
        <f t="shared" si="5"/>
        <v>1.2453759334992887</v>
      </c>
      <c r="J24" s="22">
        <v>43907</v>
      </c>
      <c r="K24" s="2">
        <f t="shared" si="2"/>
        <v>22899.961666666662</v>
      </c>
      <c r="L24" s="24">
        <f t="shared" si="3"/>
        <v>1.1449980833333331</v>
      </c>
      <c r="M24">
        <f>K24-K23</f>
        <v>2899.9616666666625</v>
      </c>
    </row>
    <row r="25" spans="1:24" x14ac:dyDescent="0.25">
      <c r="B25">
        <v>21</v>
      </c>
      <c r="C25" s="22">
        <v>43906</v>
      </c>
      <c r="D25" s="25">
        <f>IF((1-(D6/Inwoners))*$D$3*D24-D6 &gt;= 0, (1-(D6/Inwoners))*$D$3*D24-D6, 0)</f>
        <v>26084.84618768367</v>
      </c>
      <c r="E25" s="2">
        <f t="shared" si="0"/>
        <v>3184.8845210170075</v>
      </c>
      <c r="F25" s="5">
        <f>$F$2*D21</f>
        <v>198.37318156663278</v>
      </c>
      <c r="G25" s="2">
        <f t="shared" si="1"/>
        <v>1073.8724628166328</v>
      </c>
      <c r="H25" s="2">
        <v>58</v>
      </c>
      <c r="I25">
        <f t="shared" si="5"/>
        <v>1.2265829176734493</v>
      </c>
      <c r="J25" s="22">
        <v>43908</v>
      </c>
      <c r="K25" s="2">
        <f t="shared" si="2"/>
        <v>26084.84618768367</v>
      </c>
      <c r="L25" s="24">
        <f t="shared" si="3"/>
        <v>1.1390781594911117</v>
      </c>
      <c r="M25">
        <v>346</v>
      </c>
    </row>
    <row r="26" spans="1:24" x14ac:dyDescent="0.25">
      <c r="B26">
        <v>22</v>
      </c>
      <c r="C26" s="22">
        <v>43907</v>
      </c>
      <c r="D26" s="25">
        <f>IF((1-(D7/Inwoners))*$D$3*D25-D7 &gt;= 0, (1-(D7/Inwoners))*$D$3*D25-D7, 0)</f>
        <v>29697.423127970636</v>
      </c>
      <c r="E26" s="2">
        <f t="shared" si="0"/>
        <v>3612.5769402869664</v>
      </c>
      <c r="F26" s="5">
        <f>$F$2*D22</f>
        <v>228.127637940569</v>
      </c>
      <c r="G26" s="2">
        <f t="shared" si="1"/>
        <v>1302.0001007572018</v>
      </c>
      <c r="H26" s="25">
        <f>$H$4*H25</f>
        <v>63.800000000000004</v>
      </c>
      <c r="I26" s="2"/>
      <c r="J26" s="22">
        <v>43909</v>
      </c>
      <c r="K26" s="2">
        <f t="shared" si="2"/>
        <v>29697.423127970636</v>
      </c>
      <c r="L26" s="24">
        <f t="shared" si="3"/>
        <v>1.1384933196191396</v>
      </c>
      <c r="N26" t="s">
        <v>51</v>
      </c>
    </row>
    <row r="27" spans="1:24" x14ac:dyDescent="0.25">
      <c r="B27">
        <v>23</v>
      </c>
      <c r="C27" s="22">
        <v>43908</v>
      </c>
      <c r="D27" s="25">
        <f>IF((1-(D8/Inwoners))*$D$3*D26-D8 &gt;= 0, (1-(D8/Inwoners))*$D$3*D26-D8, 0)</f>
        <v>33751.808916922251</v>
      </c>
      <c r="E27" s="2">
        <f t="shared" si="0"/>
        <v>4054.3857889516148</v>
      </c>
      <c r="F27" s="5">
        <f>$F$2*D23</f>
        <v>400</v>
      </c>
      <c r="G27" s="2">
        <f t="shared" si="1"/>
        <v>1702.0001007572018</v>
      </c>
      <c r="H27" s="25">
        <f t="shared" ref="H27:H90" si="6">$H$4*H26</f>
        <v>70.180000000000007</v>
      </c>
      <c r="I27" s="2"/>
      <c r="J27" s="22">
        <v>43910</v>
      </c>
      <c r="K27" s="2">
        <f t="shared" si="2"/>
        <v>33751.808916922251</v>
      </c>
      <c r="L27" s="24">
        <f t="shared" si="3"/>
        <v>1.1365231512337168</v>
      </c>
    </row>
    <row r="28" spans="1:24" x14ac:dyDescent="0.25">
      <c r="B28">
        <v>24</v>
      </c>
      <c r="C28" s="22">
        <v>43909</v>
      </c>
      <c r="D28" s="2">
        <v>40500</v>
      </c>
      <c r="E28" s="2">
        <f t="shared" si="0"/>
        <v>6748.1910830777488</v>
      </c>
      <c r="F28" s="5">
        <f t="shared" ref="F28:F91" si="7">$F$2*D24</f>
        <v>457.99923333333328</v>
      </c>
      <c r="G28" s="2">
        <f t="shared" si="1"/>
        <v>2159.9993340905353</v>
      </c>
      <c r="H28" s="25">
        <f t="shared" si="6"/>
        <v>77.198000000000008</v>
      </c>
      <c r="I28" s="2"/>
      <c r="J28" s="22">
        <v>43911</v>
      </c>
      <c r="K28" s="2">
        <f t="shared" si="2"/>
        <v>40500</v>
      </c>
      <c r="L28" s="24">
        <f t="shared" si="3"/>
        <v>1.1999356864009261</v>
      </c>
    </row>
    <row r="29" spans="1:24" x14ac:dyDescent="0.25">
      <c r="B29">
        <v>25</v>
      </c>
      <c r="C29" s="22">
        <v>43910</v>
      </c>
      <c r="D29" s="25">
        <f t="shared" ref="D29:D60" si="8">IF((1-(D10/Inwoners))*$D$3*D28-D10 &gt;= 0, (1-(D10/Inwoners))*$D$3*D28-D10, 0)</f>
        <v>45774.379000000001</v>
      </c>
      <c r="E29" s="2">
        <f t="shared" si="0"/>
        <v>5274.3790000000008</v>
      </c>
      <c r="F29" s="5">
        <f t="shared" si="7"/>
        <v>521.69692375367345</v>
      </c>
      <c r="G29" s="2">
        <f t="shared" si="1"/>
        <v>2681.696257844209</v>
      </c>
      <c r="H29" s="25">
        <f t="shared" si="6"/>
        <v>84.917800000000014</v>
      </c>
      <c r="I29" s="2"/>
      <c r="J29" s="22">
        <v>43912</v>
      </c>
      <c r="K29" s="2">
        <f t="shared" si="2"/>
        <v>45774.379000000001</v>
      </c>
      <c r="L29" s="24">
        <f t="shared" si="3"/>
        <v>1.1302315802469136</v>
      </c>
      <c r="X29">
        <v>8699.963749999999</v>
      </c>
    </row>
    <row r="30" spans="1:24" x14ac:dyDescent="0.25">
      <c r="B30">
        <v>26</v>
      </c>
      <c r="C30" s="22">
        <v>43911</v>
      </c>
      <c r="D30" s="25">
        <f t="shared" si="8"/>
        <v>51589.614640622618</v>
      </c>
      <c r="E30" s="2">
        <f t="shared" si="0"/>
        <v>5815.2356406226172</v>
      </c>
      <c r="F30" s="5">
        <f t="shared" si="7"/>
        <v>593.94846255941275</v>
      </c>
      <c r="G30" s="2">
        <f t="shared" si="1"/>
        <v>3275.6447204036217</v>
      </c>
      <c r="H30" s="25">
        <f t="shared" si="6"/>
        <v>93.40958000000002</v>
      </c>
      <c r="I30" s="2"/>
      <c r="J30" s="22">
        <v>43913</v>
      </c>
      <c r="K30" s="2">
        <f t="shared" si="2"/>
        <v>51589.614640622618</v>
      </c>
      <c r="L30" s="24">
        <f t="shared" si="3"/>
        <v>1.1270412787166948</v>
      </c>
      <c r="X30">
        <v>10091.907490210247</v>
      </c>
    </row>
    <row r="31" spans="1:24" x14ac:dyDescent="0.25">
      <c r="B31">
        <v>27</v>
      </c>
      <c r="C31" s="22">
        <v>43912</v>
      </c>
      <c r="D31" s="25">
        <f t="shared" si="8"/>
        <v>57826.573635295084</v>
      </c>
      <c r="E31" s="2">
        <f t="shared" si="0"/>
        <v>6236.9589946724664</v>
      </c>
      <c r="F31" s="5">
        <f>$F$2*D27</f>
        <v>675.03617833844498</v>
      </c>
      <c r="G31" s="2">
        <f t="shared" si="1"/>
        <v>3950.6808987420668</v>
      </c>
      <c r="H31" s="25">
        <f t="shared" si="6"/>
        <v>102.75053800000003</v>
      </c>
      <c r="I31" s="2"/>
      <c r="J31" s="22">
        <v>43914</v>
      </c>
      <c r="K31" s="2">
        <f t="shared" si="2"/>
        <v>57826.573635295084</v>
      </c>
      <c r="L31" s="24">
        <f t="shared" si="3"/>
        <v>1.1208956306054934</v>
      </c>
      <c r="X31">
        <v>11706.534644559293</v>
      </c>
    </row>
    <row r="32" spans="1:24" x14ac:dyDescent="0.25">
      <c r="B32">
        <v>28</v>
      </c>
      <c r="C32" s="22">
        <v>43913</v>
      </c>
      <c r="D32" s="25">
        <f t="shared" si="8"/>
        <v>64498.342995266648</v>
      </c>
      <c r="E32" s="2">
        <f t="shared" si="0"/>
        <v>6671.769359971564</v>
      </c>
      <c r="F32" s="5">
        <f t="shared" si="7"/>
        <v>810</v>
      </c>
      <c r="G32" s="2">
        <f t="shared" si="1"/>
        <v>4760.6808987420663</v>
      </c>
      <c r="H32" s="25">
        <f t="shared" si="6"/>
        <v>113.02559180000004</v>
      </c>
      <c r="I32" s="2"/>
      <c r="J32" s="22">
        <v>43915</v>
      </c>
      <c r="K32" s="2">
        <f t="shared" si="2"/>
        <v>64498.342995266648</v>
      </c>
      <c r="L32" s="24">
        <f t="shared" si="3"/>
        <v>1.1153754915871303</v>
      </c>
    </row>
    <row r="33" spans="2:22" x14ac:dyDescent="0.25">
      <c r="B33">
        <v>29</v>
      </c>
      <c r="C33" s="22">
        <v>43914</v>
      </c>
      <c r="D33" s="25">
        <f t="shared" si="8"/>
        <v>71670.003898954776</v>
      </c>
      <c r="E33" s="2">
        <f t="shared" si="0"/>
        <v>7171.6609036881273</v>
      </c>
      <c r="F33" s="5">
        <f t="shared" si="7"/>
        <v>915.48757999999998</v>
      </c>
      <c r="G33" s="2">
        <f t="shared" si="1"/>
        <v>5676.1684787420663</v>
      </c>
      <c r="H33" s="25">
        <f t="shared" si="6"/>
        <v>124.32815098000006</v>
      </c>
      <c r="I33" s="2"/>
      <c r="J33" s="22">
        <v>43916</v>
      </c>
      <c r="K33" s="2">
        <f t="shared" si="2"/>
        <v>71670.003898954776</v>
      </c>
      <c r="L33" s="24">
        <f t="shared" si="3"/>
        <v>1.1111913976489975</v>
      </c>
      <c r="V33" t="s">
        <v>52</v>
      </c>
    </row>
    <row r="34" spans="2:22" x14ac:dyDescent="0.25">
      <c r="B34">
        <v>30</v>
      </c>
      <c r="C34" s="22">
        <v>43915</v>
      </c>
      <c r="D34" s="25">
        <f t="shared" si="8"/>
        <v>79416.383458573793</v>
      </c>
      <c r="E34" s="2">
        <f t="shared" si="0"/>
        <v>7746.3795596190175</v>
      </c>
      <c r="F34" s="5">
        <f t="shared" si="7"/>
        <v>1031.7922928124524</v>
      </c>
      <c r="G34" s="2">
        <f t="shared" si="1"/>
        <v>6707.9607715545189</v>
      </c>
      <c r="H34" s="25">
        <f t="shared" si="6"/>
        <v>136.76096607800008</v>
      </c>
      <c r="I34" s="2"/>
      <c r="J34" s="22"/>
    </row>
    <row r="35" spans="2:22" x14ac:dyDescent="0.25">
      <c r="B35">
        <v>31</v>
      </c>
      <c r="C35" s="22">
        <v>43916</v>
      </c>
      <c r="D35" s="2">
        <v>80589</v>
      </c>
      <c r="E35" s="2">
        <f t="shared" si="0"/>
        <v>1172.6165414262068</v>
      </c>
      <c r="F35" s="5">
        <f t="shared" si="7"/>
        <v>1156.5314727059017</v>
      </c>
      <c r="G35" s="2">
        <f t="shared" si="1"/>
        <v>7864.4922442604202</v>
      </c>
      <c r="H35" s="25">
        <f t="shared" si="6"/>
        <v>150.4370626858001</v>
      </c>
      <c r="I35" s="2"/>
      <c r="J35" s="22"/>
    </row>
    <row r="36" spans="2:22" x14ac:dyDescent="0.25">
      <c r="B36">
        <v>32</v>
      </c>
      <c r="C36" s="22">
        <v>43917</v>
      </c>
      <c r="D36" s="25">
        <f t="shared" si="8"/>
        <v>87669.626887499981</v>
      </c>
      <c r="E36" s="2">
        <f t="shared" si="0"/>
        <v>7080.6268874999805</v>
      </c>
      <c r="F36" s="5">
        <f t="shared" si="7"/>
        <v>1289.966859905333</v>
      </c>
      <c r="G36" s="2">
        <f t="shared" si="1"/>
        <v>9154.4591041657532</v>
      </c>
      <c r="H36" s="25">
        <f t="shared" si="6"/>
        <v>165.48076895438012</v>
      </c>
      <c r="I36" s="2"/>
      <c r="J36" s="22"/>
    </row>
    <row r="37" spans="2:22" x14ac:dyDescent="0.25">
      <c r="B37">
        <v>33</v>
      </c>
      <c r="C37" s="22">
        <v>43918</v>
      </c>
      <c r="D37" s="25">
        <f t="shared" si="8"/>
        <v>94609.652846629848</v>
      </c>
      <c r="E37" s="2">
        <f t="shared" si="0"/>
        <v>6940.0259591298673</v>
      </c>
      <c r="F37" s="5">
        <f t="shared" si="7"/>
        <v>1433.4000779790956</v>
      </c>
      <c r="G37" s="2">
        <f t="shared" si="1"/>
        <v>10587.859182144848</v>
      </c>
      <c r="H37" s="25">
        <f t="shared" si="6"/>
        <v>182.02884584981814</v>
      </c>
      <c r="I37" s="2"/>
      <c r="J37" s="22"/>
    </row>
    <row r="38" spans="2:22" x14ac:dyDescent="0.25">
      <c r="B38">
        <v>34</v>
      </c>
      <c r="C38" s="22">
        <v>43919</v>
      </c>
      <c r="D38" s="25">
        <f t="shared" si="8"/>
        <v>101287.5006360276</v>
      </c>
      <c r="E38" s="2">
        <f t="shared" si="0"/>
        <v>6677.8477893977542</v>
      </c>
      <c r="F38" s="5">
        <f t="shared" si="7"/>
        <v>1588.3276691714759</v>
      </c>
      <c r="G38" s="2">
        <f t="shared" si="1"/>
        <v>12176.186851316324</v>
      </c>
      <c r="H38" s="25">
        <f t="shared" si="6"/>
        <v>200.23173043479997</v>
      </c>
      <c r="I38" s="2"/>
      <c r="J38" s="22"/>
    </row>
    <row r="39" spans="2:22" x14ac:dyDescent="0.25">
      <c r="B39">
        <v>35</v>
      </c>
      <c r="C39" s="22">
        <v>43920</v>
      </c>
      <c r="D39" s="25">
        <f>IF((1-(D20/Inwoners))*$D$3*D38-D20 &gt;= 0, (1-(D20/Inwoners))*$D$3*D38-D20, 0)</f>
        <v>107838.91764874988</v>
      </c>
      <c r="E39" s="2">
        <f t="shared" si="0"/>
        <v>6551.4170127222751</v>
      </c>
      <c r="F39" s="5">
        <f t="shared" si="7"/>
        <v>1611.78</v>
      </c>
      <c r="G39" s="2">
        <f t="shared" si="1"/>
        <v>13787.966851316325</v>
      </c>
      <c r="H39" s="25">
        <f t="shared" si="6"/>
        <v>220.25490347828</v>
      </c>
      <c r="I39" s="2"/>
      <c r="J39" s="22"/>
    </row>
    <row r="40" spans="2:22" x14ac:dyDescent="0.25">
      <c r="B40">
        <v>36</v>
      </c>
      <c r="C40" s="22">
        <v>43921</v>
      </c>
      <c r="D40" s="25">
        <f>IF((1-(D21/Inwoners))*$D$3*D39-D21 &gt;= 0, (1-(D21/Inwoners))*$D$3*D39-D21, 0)</f>
        <v>114075.59521642297</v>
      </c>
      <c r="E40" s="2">
        <f t="shared" si="0"/>
        <v>6236.6775676730904</v>
      </c>
      <c r="F40" s="5">
        <f t="shared" si="7"/>
        <v>1753.3925377499997</v>
      </c>
      <c r="G40" s="2">
        <f t="shared" si="1"/>
        <v>15541.359389066325</v>
      </c>
      <c r="H40" s="25">
        <f t="shared" si="6"/>
        <v>242.28039382610802</v>
      </c>
      <c r="I40" s="2"/>
      <c r="J40" s="22"/>
      <c r="P40" t="s">
        <v>53</v>
      </c>
    </row>
    <row r="41" spans="2:22" x14ac:dyDescent="0.25">
      <c r="B41">
        <v>37</v>
      </c>
      <c r="C41" s="22">
        <v>43922</v>
      </c>
      <c r="D41" s="25">
        <f>IF((1-(D22/Inwoners))*$D$3*D40-D22 &gt;= 0, (1-(D22/Inwoners))*$D$3*D40-D22, 0)</f>
        <v>119755.6131306114</v>
      </c>
      <c r="E41" s="2">
        <f t="shared" si="0"/>
        <v>5680.0179141884291</v>
      </c>
      <c r="F41" s="5">
        <f t="shared" si="7"/>
        <v>1892.1930569325971</v>
      </c>
      <c r="G41" s="2">
        <f t="shared" si="1"/>
        <v>17433.552445998921</v>
      </c>
      <c r="H41" s="25">
        <f t="shared" si="6"/>
        <v>266.50843320871883</v>
      </c>
      <c r="I41" s="2"/>
      <c r="J41" s="22"/>
      <c r="O41" t="s">
        <v>8</v>
      </c>
      <c r="P41" t="s">
        <v>9</v>
      </c>
      <c r="Q41" t="s">
        <v>54</v>
      </c>
      <c r="R41" t="s">
        <v>55</v>
      </c>
      <c r="S41" t="s">
        <v>56</v>
      </c>
    </row>
    <row r="42" spans="2:22" x14ac:dyDescent="0.25">
      <c r="B42">
        <v>38</v>
      </c>
      <c r="C42" s="22">
        <v>43923</v>
      </c>
      <c r="D42" s="25">
        <f t="shared" si="8"/>
        <v>117673.04878183638</v>
      </c>
      <c r="E42" s="2">
        <f t="shared" si="0"/>
        <v>-2082.5643487750203</v>
      </c>
      <c r="F42" s="5">
        <f t="shared" si="7"/>
        <v>2025.7500127205521</v>
      </c>
      <c r="G42" s="2">
        <f t="shared" si="1"/>
        <v>19459.302458719474</v>
      </c>
      <c r="H42" s="25">
        <f t="shared" si="6"/>
        <v>293.15927652959073</v>
      </c>
      <c r="I42" s="2"/>
      <c r="J42" s="22"/>
      <c r="O42">
        <v>1</v>
      </c>
      <c r="P42" s="22">
        <v>43888</v>
      </c>
      <c r="Q42">
        <f t="shared" ref="Q42:Q63" si="9">D5</f>
        <v>100</v>
      </c>
      <c r="R42">
        <f>K5</f>
        <v>100</v>
      </c>
    </row>
    <row r="43" spans="2:22" x14ac:dyDescent="0.25">
      <c r="B43">
        <v>39</v>
      </c>
      <c r="C43" s="22">
        <v>43924</v>
      </c>
      <c r="D43" s="25">
        <f t="shared" si="8"/>
        <v>112372.39585657432</v>
      </c>
      <c r="E43" s="2">
        <f t="shared" si="0"/>
        <v>-5300.652925262053</v>
      </c>
      <c r="F43" s="5">
        <f t="shared" si="7"/>
        <v>2156.7783529749977</v>
      </c>
      <c r="G43" s="2">
        <f t="shared" si="1"/>
        <v>21616.080811694472</v>
      </c>
      <c r="H43" s="25">
        <f t="shared" si="6"/>
        <v>322.47520418254982</v>
      </c>
      <c r="I43" s="2"/>
      <c r="J43" s="22"/>
      <c r="O43">
        <v>2</v>
      </c>
      <c r="P43" s="22">
        <v>43889</v>
      </c>
      <c r="Q43">
        <f t="shared" si="9"/>
        <v>250</v>
      </c>
      <c r="R43">
        <f t="shared" ref="R43:R69" si="10">K6</f>
        <v>250</v>
      </c>
      <c r="S43">
        <f>R43/R42</f>
        <v>2.5</v>
      </c>
    </row>
    <row r="44" spans="2:22" x14ac:dyDescent="0.25">
      <c r="B44">
        <v>40</v>
      </c>
      <c r="C44" s="22">
        <v>43925</v>
      </c>
      <c r="D44" s="25">
        <f t="shared" si="8"/>
        <v>103087.22739469497</v>
      </c>
      <c r="E44" s="2">
        <f t="shared" si="0"/>
        <v>-9285.1684618793515</v>
      </c>
      <c r="F44" s="5">
        <f t="shared" si="7"/>
        <v>2281.5119043284594</v>
      </c>
      <c r="G44" s="2">
        <f t="shared" si="1"/>
        <v>23897.592716022933</v>
      </c>
      <c r="H44" s="25">
        <f t="shared" si="6"/>
        <v>354.72272460080484</v>
      </c>
      <c r="I44" s="2"/>
      <c r="J44" s="22"/>
      <c r="O44">
        <v>3</v>
      </c>
      <c r="P44" s="22">
        <v>43890</v>
      </c>
      <c r="Q44">
        <f t="shared" si="9"/>
        <v>300</v>
      </c>
      <c r="R44">
        <f t="shared" si="10"/>
        <v>300</v>
      </c>
      <c r="S44">
        <f t="shared" ref="S44:S61" si="11">R44/R43</f>
        <v>1.2</v>
      </c>
    </row>
    <row r="45" spans="2:22" x14ac:dyDescent="0.25">
      <c r="B45">
        <v>41</v>
      </c>
      <c r="C45" s="22">
        <v>43926</v>
      </c>
      <c r="D45" s="25">
        <f t="shared" si="8"/>
        <v>88794.211063217168</v>
      </c>
      <c r="E45" s="2">
        <f t="shared" si="0"/>
        <v>-14293.016331477804</v>
      </c>
      <c r="F45" s="5">
        <f t="shared" si="7"/>
        <v>2395.1122626122278</v>
      </c>
      <c r="G45" s="2">
        <f t="shared" si="1"/>
        <v>26292.70497863516</v>
      </c>
      <c r="H45" s="25">
        <f t="shared" si="6"/>
        <v>390.19499706088533</v>
      </c>
      <c r="I45" s="2"/>
      <c r="O45">
        <v>4</v>
      </c>
      <c r="P45" s="22">
        <v>43891</v>
      </c>
      <c r="Q45">
        <f t="shared" si="9"/>
        <v>400</v>
      </c>
      <c r="R45">
        <f t="shared" si="10"/>
        <v>400</v>
      </c>
      <c r="S45">
        <f>R45/R44</f>
        <v>1.3333333333333333</v>
      </c>
    </row>
    <row r="46" spans="2:22" x14ac:dyDescent="0.25">
      <c r="B46">
        <v>42</v>
      </c>
      <c r="C46" s="22">
        <v>43927</v>
      </c>
      <c r="D46" s="25">
        <f t="shared" si="8"/>
        <v>68304.091971920076</v>
      </c>
      <c r="E46" s="2">
        <f t="shared" si="0"/>
        <v>-20490.119091297092</v>
      </c>
      <c r="F46" s="5">
        <f t="shared" si="7"/>
        <v>2353.4609756367277</v>
      </c>
      <c r="G46" s="2">
        <f t="shared" si="1"/>
        <v>28646.165954271888</v>
      </c>
      <c r="H46" s="25">
        <f t="shared" si="6"/>
        <v>429.21449676697392</v>
      </c>
      <c r="I46" s="2"/>
      <c r="O46">
        <v>5</v>
      </c>
      <c r="P46" s="22">
        <v>43892</v>
      </c>
      <c r="Q46">
        <f t="shared" si="9"/>
        <v>550</v>
      </c>
      <c r="R46">
        <f t="shared" si="10"/>
        <v>550</v>
      </c>
      <c r="S46">
        <f>R46/R45</f>
        <v>1.375</v>
      </c>
    </row>
    <row r="47" spans="2:22" x14ac:dyDescent="0.25">
      <c r="B47">
        <v>43</v>
      </c>
      <c r="C47" s="22">
        <v>43928</v>
      </c>
      <c r="D47" s="25">
        <f t="shared" si="8"/>
        <v>37996.684716314878</v>
      </c>
      <c r="E47" s="2">
        <f t="shared" si="0"/>
        <v>-30307.407255605198</v>
      </c>
      <c r="F47" s="5">
        <f t="shared" si="7"/>
        <v>2247.4479171314865</v>
      </c>
      <c r="G47" s="2">
        <f t="shared" si="1"/>
        <v>30893.613871403373</v>
      </c>
      <c r="H47" s="25">
        <f t="shared" si="6"/>
        <v>472.13594644367134</v>
      </c>
      <c r="I47" s="2"/>
      <c r="O47">
        <v>6</v>
      </c>
      <c r="P47" s="22">
        <v>43893</v>
      </c>
      <c r="Q47">
        <f t="shared" si="9"/>
        <v>800</v>
      </c>
      <c r="R47">
        <f t="shared" si="10"/>
        <v>800</v>
      </c>
      <c r="S47">
        <f t="shared" si="11"/>
        <v>1.4545454545454546</v>
      </c>
    </row>
    <row r="48" spans="2:22" x14ac:dyDescent="0.25">
      <c r="B48">
        <v>44</v>
      </c>
      <c r="C48" s="22">
        <v>43929</v>
      </c>
      <c r="D48" s="25">
        <f t="shared" si="8"/>
        <v>0</v>
      </c>
      <c r="E48" s="2">
        <f t="shared" si="0"/>
        <v>-37996.684716314878</v>
      </c>
      <c r="F48" s="5">
        <f t="shared" si="7"/>
        <v>2061.7445478938994</v>
      </c>
      <c r="G48" s="2">
        <f t="shared" si="1"/>
        <v>32955.35841929727</v>
      </c>
      <c r="H48" s="25">
        <f t="shared" si="6"/>
        <v>519.34954108803856</v>
      </c>
      <c r="I48" s="2"/>
      <c r="O48">
        <v>7</v>
      </c>
      <c r="P48" s="22">
        <v>43894</v>
      </c>
      <c r="Q48">
        <f t="shared" si="9"/>
        <v>1050</v>
      </c>
      <c r="R48">
        <f t="shared" si="10"/>
        <v>1050</v>
      </c>
      <c r="S48">
        <f t="shared" si="11"/>
        <v>1.3125</v>
      </c>
    </row>
    <row r="49" spans="2:19" x14ac:dyDescent="0.25">
      <c r="B49">
        <v>45</v>
      </c>
      <c r="C49" s="22">
        <v>43930</v>
      </c>
      <c r="D49" s="25">
        <f t="shared" si="8"/>
        <v>0</v>
      </c>
      <c r="E49" s="2">
        <f t="shared" si="0"/>
        <v>0</v>
      </c>
      <c r="F49" s="5">
        <f t="shared" si="7"/>
        <v>1775.8842212643433</v>
      </c>
      <c r="G49" s="2">
        <f t="shared" si="1"/>
        <v>34731.242640561613</v>
      </c>
      <c r="H49" s="25">
        <f t="shared" si="6"/>
        <v>571.2844951968425</v>
      </c>
      <c r="I49" s="2"/>
      <c r="O49">
        <v>8</v>
      </c>
      <c r="P49" s="22">
        <v>43895</v>
      </c>
      <c r="Q49">
        <f t="shared" si="9"/>
        <v>1500</v>
      </c>
      <c r="R49">
        <f t="shared" si="10"/>
        <v>1500</v>
      </c>
      <c r="S49">
        <f t="shared" si="11"/>
        <v>1.4285714285714286</v>
      </c>
    </row>
    <row r="50" spans="2:19" x14ac:dyDescent="0.25">
      <c r="B50">
        <v>46</v>
      </c>
      <c r="C50" s="22">
        <v>43931</v>
      </c>
      <c r="D50" s="25">
        <f t="shared" si="8"/>
        <v>0</v>
      </c>
      <c r="E50" s="2">
        <f t="shared" si="0"/>
        <v>0</v>
      </c>
      <c r="F50" s="5">
        <f t="shared" si="7"/>
        <v>1366.0818394384016</v>
      </c>
      <c r="G50" s="2">
        <f t="shared" si="1"/>
        <v>36097.324480000018</v>
      </c>
      <c r="H50" s="25">
        <f t="shared" si="6"/>
        <v>628.41294471652679</v>
      </c>
      <c r="I50" s="2"/>
      <c r="O50">
        <v>9</v>
      </c>
      <c r="P50" s="22">
        <v>43896</v>
      </c>
      <c r="Q50">
        <f t="shared" si="9"/>
        <v>2000</v>
      </c>
      <c r="R50">
        <f t="shared" si="10"/>
        <v>2000</v>
      </c>
      <c r="S50">
        <f t="shared" si="11"/>
        <v>1.3333333333333333</v>
      </c>
    </row>
    <row r="51" spans="2:19" x14ac:dyDescent="0.25">
      <c r="B51">
        <v>47</v>
      </c>
      <c r="C51" s="22">
        <v>43932</v>
      </c>
      <c r="D51" s="25">
        <f t="shared" si="8"/>
        <v>0</v>
      </c>
      <c r="E51" s="2">
        <f t="shared" si="0"/>
        <v>0</v>
      </c>
      <c r="F51" s="5">
        <f t="shared" si="7"/>
        <v>759.93369432629754</v>
      </c>
      <c r="G51" s="2">
        <f t="shared" si="1"/>
        <v>36857.258174326314</v>
      </c>
      <c r="H51" s="25">
        <f t="shared" si="6"/>
        <v>691.25423918817955</v>
      </c>
      <c r="I51" s="2"/>
      <c r="O51">
        <v>10</v>
      </c>
      <c r="P51" s="22">
        <v>43897</v>
      </c>
      <c r="Q51">
        <f t="shared" si="9"/>
        <v>2500</v>
      </c>
      <c r="R51">
        <f t="shared" si="10"/>
        <v>2500</v>
      </c>
      <c r="S51">
        <f t="shared" si="11"/>
        <v>1.25</v>
      </c>
    </row>
    <row r="52" spans="2:19" x14ac:dyDescent="0.25">
      <c r="B52">
        <v>48</v>
      </c>
      <c r="C52" s="22">
        <v>43933</v>
      </c>
      <c r="D52" s="25">
        <f t="shared" si="8"/>
        <v>0</v>
      </c>
      <c r="E52" s="2">
        <f t="shared" si="0"/>
        <v>0</v>
      </c>
      <c r="F52" s="5">
        <f t="shared" si="7"/>
        <v>0</v>
      </c>
      <c r="G52" s="2">
        <f t="shared" si="1"/>
        <v>36857.258174326314</v>
      </c>
      <c r="H52" s="25">
        <f t="shared" si="6"/>
        <v>760.37966310699755</v>
      </c>
      <c r="I52" s="2"/>
      <c r="O52">
        <v>11</v>
      </c>
      <c r="P52" s="22">
        <v>43898</v>
      </c>
      <c r="Q52">
        <f t="shared" si="9"/>
        <v>3000</v>
      </c>
      <c r="R52">
        <f t="shared" si="10"/>
        <v>3000</v>
      </c>
      <c r="S52">
        <f t="shared" si="11"/>
        <v>1.2</v>
      </c>
    </row>
    <row r="53" spans="2:19" x14ac:dyDescent="0.25">
      <c r="B53">
        <v>49</v>
      </c>
      <c r="C53" s="22">
        <v>43934</v>
      </c>
      <c r="D53" s="25">
        <f t="shared" si="8"/>
        <v>0</v>
      </c>
      <c r="E53" s="2">
        <f t="shared" si="0"/>
        <v>0</v>
      </c>
      <c r="F53" s="5">
        <f t="shared" si="7"/>
        <v>0</v>
      </c>
      <c r="G53" s="2">
        <f t="shared" si="1"/>
        <v>36857.258174326314</v>
      </c>
      <c r="H53" s="25">
        <f t="shared" si="6"/>
        <v>836.41762941769741</v>
      </c>
      <c r="I53" s="2"/>
      <c r="O53">
        <v>12</v>
      </c>
      <c r="P53" s="22">
        <v>43899</v>
      </c>
      <c r="Q53">
        <f t="shared" si="9"/>
        <v>4000</v>
      </c>
      <c r="R53">
        <f t="shared" si="10"/>
        <v>4000</v>
      </c>
      <c r="S53">
        <f t="shared" si="11"/>
        <v>1.3333333333333333</v>
      </c>
    </row>
    <row r="54" spans="2:19" x14ac:dyDescent="0.25">
      <c r="B54">
        <v>50</v>
      </c>
      <c r="C54" s="22">
        <v>43935</v>
      </c>
      <c r="D54" s="25">
        <f t="shared" si="8"/>
        <v>0</v>
      </c>
      <c r="E54" s="2">
        <f t="shared" si="0"/>
        <v>0</v>
      </c>
      <c r="F54" s="5">
        <f t="shared" si="7"/>
        <v>0</v>
      </c>
      <c r="G54" s="2">
        <f t="shared" si="1"/>
        <v>36857.258174326314</v>
      </c>
      <c r="H54" s="25">
        <f t="shared" si="6"/>
        <v>920.05939235946721</v>
      </c>
      <c r="I54" s="2"/>
      <c r="O54">
        <v>13</v>
      </c>
      <c r="P54" s="22">
        <v>43900</v>
      </c>
      <c r="Q54">
        <f t="shared" si="9"/>
        <v>5000</v>
      </c>
      <c r="R54">
        <f t="shared" si="10"/>
        <v>5000</v>
      </c>
      <c r="S54">
        <f t="shared" si="11"/>
        <v>1.25</v>
      </c>
    </row>
    <row r="55" spans="2:19" x14ac:dyDescent="0.25">
      <c r="B55">
        <v>51</v>
      </c>
      <c r="C55" s="22">
        <v>43936</v>
      </c>
      <c r="D55" s="25">
        <f t="shared" si="8"/>
        <v>0</v>
      </c>
      <c r="E55" s="2">
        <f t="shared" si="0"/>
        <v>0</v>
      </c>
      <c r="F55" s="5">
        <f t="shared" si="7"/>
        <v>0</v>
      </c>
      <c r="G55" s="2">
        <f t="shared" si="1"/>
        <v>36857.258174326314</v>
      </c>
      <c r="H55" s="25">
        <f t="shared" si="6"/>
        <v>1012.065331595414</v>
      </c>
      <c r="I55" s="2"/>
      <c r="O55">
        <v>14</v>
      </c>
      <c r="P55" s="22">
        <v>43901</v>
      </c>
      <c r="Q55">
        <f t="shared" si="9"/>
        <v>6200</v>
      </c>
      <c r="R55">
        <f t="shared" si="10"/>
        <v>6200</v>
      </c>
      <c r="S55">
        <f t="shared" si="11"/>
        <v>1.24</v>
      </c>
    </row>
    <row r="56" spans="2:19" x14ac:dyDescent="0.25">
      <c r="B56">
        <v>52</v>
      </c>
      <c r="C56" s="22">
        <v>43937</v>
      </c>
      <c r="D56" s="25">
        <f t="shared" si="8"/>
        <v>0</v>
      </c>
      <c r="E56" s="2">
        <f t="shared" si="0"/>
        <v>0</v>
      </c>
      <c r="F56" s="5">
        <f t="shared" si="7"/>
        <v>0</v>
      </c>
      <c r="G56" s="2">
        <f t="shared" si="1"/>
        <v>36857.258174326314</v>
      </c>
      <c r="H56" s="25">
        <f t="shared" si="6"/>
        <v>1113.2718647549555</v>
      </c>
      <c r="I56" s="2"/>
      <c r="O56">
        <v>15</v>
      </c>
      <c r="P56" s="22">
        <v>43902</v>
      </c>
      <c r="Q56">
        <f t="shared" si="9"/>
        <v>7500</v>
      </c>
      <c r="R56">
        <f t="shared" si="10"/>
        <v>7500</v>
      </c>
      <c r="S56">
        <f t="shared" si="11"/>
        <v>1.2096774193548387</v>
      </c>
    </row>
    <row r="57" spans="2:19" x14ac:dyDescent="0.25">
      <c r="B57">
        <v>53</v>
      </c>
      <c r="C57" s="22">
        <v>43938</v>
      </c>
      <c r="D57" s="25">
        <f t="shared" si="8"/>
        <v>0</v>
      </c>
      <c r="E57" s="2">
        <f t="shared" si="0"/>
        <v>0</v>
      </c>
      <c r="F57" s="5">
        <f t="shared" si="7"/>
        <v>0</v>
      </c>
      <c r="G57" s="2">
        <f t="shared" si="1"/>
        <v>36857.258174326314</v>
      </c>
      <c r="H57" s="25">
        <f t="shared" si="6"/>
        <v>1224.5990512304511</v>
      </c>
      <c r="I57" s="2"/>
      <c r="O57">
        <v>16</v>
      </c>
      <c r="P57" s="22">
        <v>43903</v>
      </c>
      <c r="Q57">
        <f>D20</f>
        <v>8624.9640624999993</v>
      </c>
      <c r="R57">
        <f t="shared" si="10"/>
        <v>8624.9640624999993</v>
      </c>
      <c r="S57">
        <f t="shared" si="11"/>
        <v>1.1499952083333331</v>
      </c>
    </row>
    <row r="58" spans="2:19" x14ac:dyDescent="0.25">
      <c r="B58">
        <v>54</v>
      </c>
      <c r="C58" s="22">
        <v>43939</v>
      </c>
      <c r="D58" s="25">
        <f t="shared" si="8"/>
        <v>0</v>
      </c>
      <c r="E58" s="2">
        <f t="shared" si="0"/>
        <v>0</v>
      </c>
      <c r="F58" s="5">
        <f t="shared" si="7"/>
        <v>0</v>
      </c>
      <c r="G58" s="2">
        <f t="shared" si="1"/>
        <v>36857.258174326314</v>
      </c>
      <c r="H58" s="25">
        <f t="shared" si="6"/>
        <v>1347.0589563534963</v>
      </c>
      <c r="I58" s="2"/>
      <c r="O58">
        <v>17</v>
      </c>
      <c r="P58" s="22">
        <v>43904</v>
      </c>
      <c r="Q58">
        <f>D21</f>
        <v>9918.6590783316387</v>
      </c>
      <c r="R58">
        <f t="shared" si="10"/>
        <v>9918.6590783316387</v>
      </c>
      <c r="S58">
        <f t="shared" si="11"/>
        <v>1.1499942499999998</v>
      </c>
    </row>
    <row r="59" spans="2:19" x14ac:dyDescent="0.25">
      <c r="B59">
        <v>55</v>
      </c>
      <c r="C59" s="22">
        <v>43940</v>
      </c>
      <c r="D59" s="25">
        <f t="shared" si="8"/>
        <v>0</v>
      </c>
      <c r="E59" s="2">
        <f t="shared" si="0"/>
        <v>0</v>
      </c>
      <c r="F59" s="5">
        <f t="shared" si="7"/>
        <v>0</v>
      </c>
      <c r="G59" s="2">
        <f t="shared" si="1"/>
        <v>36857.258174326314</v>
      </c>
      <c r="H59" s="25">
        <f t="shared" si="6"/>
        <v>1481.7648519888462</v>
      </c>
      <c r="I59" s="2"/>
      <c r="O59">
        <v>18</v>
      </c>
      <c r="P59" s="22">
        <v>43905</v>
      </c>
      <c r="Q59">
        <f>D22</f>
        <v>11406.38189702845</v>
      </c>
      <c r="R59">
        <f t="shared" si="10"/>
        <v>11406.38189702845</v>
      </c>
      <c r="S59">
        <f t="shared" si="11"/>
        <v>1.1499923333333333</v>
      </c>
    </row>
    <row r="60" spans="2:19" x14ac:dyDescent="0.25">
      <c r="B60">
        <v>56</v>
      </c>
      <c r="C60" s="22">
        <v>43941</v>
      </c>
      <c r="D60" s="25">
        <f t="shared" si="8"/>
        <v>0</v>
      </c>
      <c r="E60" s="2">
        <f t="shared" si="0"/>
        <v>0</v>
      </c>
      <c r="F60" s="5">
        <f t="shared" si="7"/>
        <v>0</v>
      </c>
      <c r="G60" s="2">
        <f t="shared" si="1"/>
        <v>36857.258174326314</v>
      </c>
      <c r="H60" s="25">
        <f t="shared" si="6"/>
        <v>1629.9413371877311</v>
      </c>
      <c r="I60" s="2"/>
      <c r="O60">
        <v>19</v>
      </c>
      <c r="P60" s="22">
        <v>43906</v>
      </c>
      <c r="Q60">
        <f t="shared" si="9"/>
        <v>20000</v>
      </c>
      <c r="R60">
        <f t="shared" si="10"/>
        <v>20000</v>
      </c>
      <c r="S60">
        <f t="shared" si="11"/>
        <v>1.753404381911001</v>
      </c>
    </row>
    <row r="61" spans="2:19" x14ac:dyDescent="0.25">
      <c r="B61">
        <v>57</v>
      </c>
      <c r="C61" s="22">
        <v>43942</v>
      </c>
      <c r="D61" s="25">
        <f t="shared" ref="D61:D92" si="12">IF((1-(D42/Inwoners))*$D$3*D60-D42 &gt;= 0, (1-(D42/Inwoners))*$D$3*D60-D42, 0)</f>
        <v>0</v>
      </c>
      <c r="E61" s="2">
        <f t="shared" si="0"/>
        <v>0</v>
      </c>
      <c r="F61" s="5">
        <f t="shared" si="7"/>
        <v>0</v>
      </c>
      <c r="G61" s="2">
        <f t="shared" si="1"/>
        <v>36857.258174326314</v>
      </c>
      <c r="H61" s="25">
        <f t="shared" si="6"/>
        <v>1792.9354709065044</v>
      </c>
      <c r="I61" s="2"/>
      <c r="O61">
        <v>20</v>
      </c>
      <c r="P61" s="22">
        <v>43907</v>
      </c>
      <c r="Q61">
        <f t="shared" si="9"/>
        <v>22899.961666666662</v>
      </c>
      <c r="R61">
        <f t="shared" si="10"/>
        <v>22899.961666666662</v>
      </c>
      <c r="S61">
        <f t="shared" si="11"/>
        <v>1.1449980833333331</v>
      </c>
    </row>
    <row r="62" spans="2:19" x14ac:dyDescent="0.25">
      <c r="B62">
        <v>58</v>
      </c>
      <c r="C62" s="22">
        <v>43943</v>
      </c>
      <c r="D62" s="25">
        <f t="shared" si="12"/>
        <v>0</v>
      </c>
      <c r="E62" s="2">
        <f t="shared" si="0"/>
        <v>0</v>
      </c>
      <c r="F62" s="5">
        <f t="shared" si="7"/>
        <v>0</v>
      </c>
      <c r="G62" s="2">
        <f t="shared" si="1"/>
        <v>36857.258174326314</v>
      </c>
      <c r="H62" s="25">
        <f t="shared" si="6"/>
        <v>1972.2290179971551</v>
      </c>
      <c r="I62" s="2"/>
      <c r="O62">
        <v>21</v>
      </c>
      <c r="P62" s="22">
        <v>43908</v>
      </c>
      <c r="Q62">
        <f t="shared" si="9"/>
        <v>26084.84618768367</v>
      </c>
      <c r="R62">
        <f t="shared" si="10"/>
        <v>26084.84618768367</v>
      </c>
    </row>
    <row r="63" spans="2:19" x14ac:dyDescent="0.25">
      <c r="B63">
        <v>59</v>
      </c>
      <c r="C63" s="22">
        <v>43944</v>
      </c>
      <c r="D63" s="25">
        <f t="shared" si="12"/>
        <v>0</v>
      </c>
      <c r="E63" s="2">
        <f t="shared" si="0"/>
        <v>0</v>
      </c>
      <c r="F63" s="5">
        <f t="shared" si="7"/>
        <v>0</v>
      </c>
      <c r="G63" s="2">
        <f t="shared" si="1"/>
        <v>36857.258174326314</v>
      </c>
      <c r="H63" s="25">
        <f t="shared" si="6"/>
        <v>2169.4519197968707</v>
      </c>
      <c r="I63" s="2"/>
      <c r="O63">
        <v>22</v>
      </c>
      <c r="P63" s="22">
        <v>43909</v>
      </c>
      <c r="Q63">
        <f t="shared" si="9"/>
        <v>29697.423127970636</v>
      </c>
      <c r="R63">
        <f t="shared" si="10"/>
        <v>29697.423127970636</v>
      </c>
    </row>
    <row r="64" spans="2:19" x14ac:dyDescent="0.25">
      <c r="B64">
        <v>60</v>
      </c>
      <c r="C64" s="22">
        <v>43945</v>
      </c>
      <c r="D64" s="25">
        <f t="shared" si="12"/>
        <v>0</v>
      </c>
      <c r="E64" s="2">
        <f t="shared" si="0"/>
        <v>0</v>
      </c>
      <c r="F64" s="5">
        <f t="shared" si="7"/>
        <v>0</v>
      </c>
      <c r="G64" s="2">
        <f t="shared" si="1"/>
        <v>36857.258174326314</v>
      </c>
      <c r="H64" s="25">
        <f t="shared" si="6"/>
        <v>2386.3971117765582</v>
      </c>
      <c r="I64" s="2"/>
      <c r="R64">
        <f t="shared" si="10"/>
        <v>33751.808916922251</v>
      </c>
    </row>
    <row r="65" spans="2:18" x14ac:dyDescent="0.25">
      <c r="B65">
        <v>61</v>
      </c>
      <c r="C65" s="22">
        <v>43946</v>
      </c>
      <c r="D65" s="25">
        <f t="shared" si="12"/>
        <v>0</v>
      </c>
      <c r="E65" s="2">
        <f t="shared" si="0"/>
        <v>0</v>
      </c>
      <c r="F65" s="5">
        <f t="shared" si="7"/>
        <v>0</v>
      </c>
      <c r="G65" s="2">
        <f t="shared" si="1"/>
        <v>36857.258174326314</v>
      </c>
      <c r="H65" s="25">
        <f t="shared" si="6"/>
        <v>2625.0368229542141</v>
      </c>
      <c r="I65" s="2"/>
      <c r="R65">
        <f t="shared" si="10"/>
        <v>40500</v>
      </c>
    </row>
    <row r="66" spans="2:18" x14ac:dyDescent="0.25">
      <c r="B66">
        <v>62</v>
      </c>
      <c r="C66" s="22">
        <v>43947</v>
      </c>
      <c r="D66" s="25">
        <f t="shared" si="12"/>
        <v>0</v>
      </c>
      <c r="E66" s="2">
        <f t="shared" si="0"/>
        <v>0</v>
      </c>
      <c r="F66" s="5">
        <f t="shared" si="7"/>
        <v>0</v>
      </c>
      <c r="G66" s="2">
        <f t="shared" si="1"/>
        <v>36857.258174326314</v>
      </c>
      <c r="H66" s="25">
        <f t="shared" si="6"/>
        <v>2887.5405052496358</v>
      </c>
      <c r="I66" s="2"/>
      <c r="R66">
        <f t="shared" si="10"/>
        <v>45774.379000000001</v>
      </c>
    </row>
    <row r="67" spans="2:18" x14ac:dyDescent="0.25">
      <c r="B67">
        <v>63</v>
      </c>
      <c r="C67" s="22">
        <v>43948</v>
      </c>
      <c r="D67" s="25">
        <f t="shared" si="12"/>
        <v>0</v>
      </c>
      <c r="E67" s="2">
        <f t="shared" si="0"/>
        <v>0</v>
      </c>
      <c r="F67" s="5">
        <f t="shared" si="7"/>
        <v>0</v>
      </c>
      <c r="G67" s="2">
        <f t="shared" si="1"/>
        <v>36857.258174326314</v>
      </c>
      <c r="H67" s="25">
        <f t="shared" si="6"/>
        <v>3176.2945557745998</v>
      </c>
      <c r="I67" s="2"/>
      <c r="R67">
        <f t="shared" si="10"/>
        <v>51589.614640622618</v>
      </c>
    </row>
    <row r="68" spans="2:18" x14ac:dyDescent="0.25">
      <c r="B68">
        <v>64</v>
      </c>
      <c r="C68" s="22">
        <v>43949</v>
      </c>
      <c r="D68" s="25">
        <f t="shared" si="12"/>
        <v>0</v>
      </c>
      <c r="E68" s="2">
        <f t="shared" si="0"/>
        <v>0</v>
      </c>
      <c r="F68" s="5">
        <f t="shared" si="7"/>
        <v>0</v>
      </c>
      <c r="G68" s="2">
        <f t="shared" si="1"/>
        <v>36857.258174326314</v>
      </c>
      <c r="H68" s="25">
        <f t="shared" si="6"/>
        <v>3493.92401135206</v>
      </c>
      <c r="I68" s="2"/>
      <c r="R68">
        <f t="shared" si="10"/>
        <v>57826.573635295084</v>
      </c>
    </row>
    <row r="69" spans="2:18" x14ac:dyDescent="0.25">
      <c r="B69">
        <v>65</v>
      </c>
      <c r="C69" s="22">
        <v>43950</v>
      </c>
      <c r="D69" s="25">
        <f t="shared" si="12"/>
        <v>0</v>
      </c>
      <c r="E69" s="2">
        <f t="shared" si="0"/>
        <v>0</v>
      </c>
      <c r="F69" s="5">
        <f t="shared" si="7"/>
        <v>0</v>
      </c>
      <c r="G69" s="2">
        <f t="shared" si="1"/>
        <v>36857.258174326314</v>
      </c>
      <c r="H69" s="25">
        <f t="shared" si="6"/>
        <v>3843.3164124872665</v>
      </c>
      <c r="I69" s="2"/>
      <c r="R69">
        <f t="shared" si="10"/>
        <v>64498.342995266648</v>
      </c>
    </row>
    <row r="70" spans="2:18" x14ac:dyDescent="0.25">
      <c r="B70">
        <v>66</v>
      </c>
      <c r="C70" s="22">
        <v>43951</v>
      </c>
      <c r="D70" s="25">
        <f t="shared" si="12"/>
        <v>0</v>
      </c>
      <c r="E70" s="2">
        <f t="shared" ref="E70:E95" si="13">D70-D69</f>
        <v>0</v>
      </c>
      <c r="F70" s="5">
        <f t="shared" si="7"/>
        <v>0</v>
      </c>
      <c r="G70" s="2">
        <f t="shared" ref="G70:G95" si="14">G69+F70</f>
        <v>36857.258174326314</v>
      </c>
      <c r="H70" s="25">
        <f t="shared" si="6"/>
        <v>4227.648053735993</v>
      </c>
      <c r="I70" s="2"/>
    </row>
    <row r="71" spans="2:18" x14ac:dyDescent="0.25">
      <c r="B71">
        <v>67</v>
      </c>
      <c r="C71" s="22">
        <v>43952</v>
      </c>
      <c r="D71" s="25">
        <f t="shared" si="12"/>
        <v>0</v>
      </c>
      <c r="E71" s="2">
        <f t="shared" si="13"/>
        <v>0</v>
      </c>
      <c r="F71" s="5">
        <f t="shared" si="7"/>
        <v>0</v>
      </c>
      <c r="G71" s="2">
        <f t="shared" si="14"/>
        <v>36857.258174326314</v>
      </c>
      <c r="H71" s="25">
        <f t="shared" si="6"/>
        <v>4650.4128591095923</v>
      </c>
      <c r="I71" s="2"/>
    </row>
    <row r="72" spans="2:18" x14ac:dyDescent="0.25">
      <c r="B72">
        <v>68</v>
      </c>
      <c r="C72" s="22">
        <v>43953</v>
      </c>
      <c r="D72" s="25">
        <f t="shared" si="12"/>
        <v>0</v>
      </c>
      <c r="E72" s="2">
        <f t="shared" si="13"/>
        <v>0</v>
      </c>
      <c r="F72" s="5">
        <f t="shared" si="7"/>
        <v>0</v>
      </c>
      <c r="G72" s="2">
        <f t="shared" si="14"/>
        <v>36857.258174326314</v>
      </c>
      <c r="H72" s="25">
        <f t="shared" si="6"/>
        <v>5115.4541450205516</v>
      </c>
      <c r="I72" s="2"/>
    </row>
    <row r="73" spans="2:18" x14ac:dyDescent="0.25">
      <c r="B73">
        <v>69</v>
      </c>
      <c r="C73" s="22">
        <v>43954</v>
      </c>
      <c r="D73" s="25">
        <f t="shared" si="12"/>
        <v>0</v>
      </c>
      <c r="E73" s="2">
        <f t="shared" si="13"/>
        <v>0</v>
      </c>
      <c r="F73" s="5">
        <f t="shared" si="7"/>
        <v>0</v>
      </c>
      <c r="G73" s="2">
        <f t="shared" si="14"/>
        <v>36857.258174326314</v>
      </c>
      <c r="H73" s="25">
        <f t="shared" si="6"/>
        <v>5626.9995595226073</v>
      </c>
      <c r="I73" s="2"/>
    </row>
    <row r="74" spans="2:18" x14ac:dyDescent="0.25">
      <c r="B74">
        <v>70</v>
      </c>
      <c r="C74" s="22">
        <v>43955</v>
      </c>
      <c r="D74" s="25">
        <f t="shared" si="12"/>
        <v>0</v>
      </c>
      <c r="E74" s="2">
        <f t="shared" si="13"/>
        <v>0</v>
      </c>
      <c r="F74" s="5">
        <f t="shared" si="7"/>
        <v>0</v>
      </c>
      <c r="G74" s="2">
        <f t="shared" si="14"/>
        <v>36857.258174326314</v>
      </c>
      <c r="H74" s="25">
        <f t="shared" si="6"/>
        <v>6189.6995154748683</v>
      </c>
      <c r="I74" s="2"/>
    </row>
    <row r="75" spans="2:18" x14ac:dyDescent="0.25">
      <c r="B75">
        <v>71</v>
      </c>
      <c r="C75" s="22">
        <v>43956</v>
      </c>
      <c r="D75" s="25">
        <f t="shared" si="12"/>
        <v>0</v>
      </c>
      <c r="E75" s="2">
        <f t="shared" si="13"/>
        <v>0</v>
      </c>
      <c r="F75" s="5">
        <f t="shared" si="7"/>
        <v>0</v>
      </c>
      <c r="G75" s="2">
        <f t="shared" si="14"/>
        <v>36857.258174326314</v>
      </c>
      <c r="H75" s="25">
        <f t="shared" si="6"/>
        <v>6808.669467022356</v>
      </c>
      <c r="I75" s="2"/>
    </row>
    <row r="76" spans="2:18" x14ac:dyDescent="0.25">
      <c r="B76">
        <v>72</v>
      </c>
      <c r="C76" s="22">
        <v>43957</v>
      </c>
      <c r="D76" s="25">
        <f t="shared" si="12"/>
        <v>0</v>
      </c>
      <c r="E76" s="2">
        <f t="shared" si="13"/>
        <v>0</v>
      </c>
      <c r="F76" s="5">
        <f t="shared" si="7"/>
        <v>0</v>
      </c>
      <c r="G76" s="2">
        <f t="shared" si="14"/>
        <v>36857.258174326314</v>
      </c>
      <c r="H76" s="25">
        <f t="shared" si="6"/>
        <v>7489.5364137245924</v>
      </c>
      <c r="I76" s="2"/>
    </row>
    <row r="77" spans="2:18" x14ac:dyDescent="0.25">
      <c r="B77">
        <v>73</v>
      </c>
      <c r="C77" s="22">
        <v>43958</v>
      </c>
      <c r="D77" s="25">
        <f t="shared" si="12"/>
        <v>0</v>
      </c>
      <c r="E77" s="2">
        <f t="shared" si="13"/>
        <v>0</v>
      </c>
      <c r="F77" s="5">
        <f t="shared" si="7"/>
        <v>0</v>
      </c>
      <c r="G77" s="2">
        <f t="shared" si="14"/>
        <v>36857.258174326314</v>
      </c>
      <c r="H77" s="25">
        <f t="shared" si="6"/>
        <v>8238.4900550970524</v>
      </c>
      <c r="I77" s="2"/>
    </row>
    <row r="78" spans="2:18" x14ac:dyDescent="0.25">
      <c r="B78">
        <v>74</v>
      </c>
      <c r="C78" s="22">
        <v>43959</v>
      </c>
      <c r="D78" s="25">
        <f t="shared" si="12"/>
        <v>0</v>
      </c>
      <c r="E78" s="2">
        <f t="shared" si="13"/>
        <v>0</v>
      </c>
      <c r="F78" s="5">
        <f t="shared" si="7"/>
        <v>0</v>
      </c>
      <c r="G78" s="2">
        <f t="shared" si="14"/>
        <v>36857.258174326314</v>
      </c>
      <c r="H78" s="25">
        <f t="shared" si="6"/>
        <v>9062.3390606067587</v>
      </c>
      <c r="I78" s="2"/>
    </row>
    <row r="79" spans="2:18" x14ac:dyDescent="0.25">
      <c r="B79">
        <v>75</v>
      </c>
      <c r="C79" s="22">
        <v>43960</v>
      </c>
      <c r="D79" s="25">
        <f t="shared" si="12"/>
        <v>0</v>
      </c>
      <c r="E79" s="2">
        <f t="shared" si="13"/>
        <v>0</v>
      </c>
      <c r="F79" s="5">
        <f t="shared" si="7"/>
        <v>0</v>
      </c>
      <c r="G79" s="2">
        <f t="shared" si="14"/>
        <v>36857.258174326314</v>
      </c>
      <c r="H79" s="25">
        <f t="shared" si="6"/>
        <v>9968.572966667436</v>
      </c>
      <c r="I79" s="2"/>
    </row>
    <row r="80" spans="2:18" x14ac:dyDescent="0.25">
      <c r="B80">
        <v>76</v>
      </c>
      <c r="C80" s="22">
        <v>43961</v>
      </c>
      <c r="D80" s="25">
        <f t="shared" si="12"/>
        <v>0</v>
      </c>
      <c r="E80" s="2">
        <f t="shared" si="13"/>
        <v>0</v>
      </c>
      <c r="F80" s="5">
        <f t="shared" si="7"/>
        <v>0</v>
      </c>
      <c r="G80" s="2">
        <f t="shared" si="14"/>
        <v>36857.258174326314</v>
      </c>
      <c r="H80" s="25">
        <f t="shared" si="6"/>
        <v>10965.430263334181</v>
      </c>
      <c r="I80" s="2"/>
    </row>
    <row r="81" spans="2:9" x14ac:dyDescent="0.25">
      <c r="B81">
        <v>77</v>
      </c>
      <c r="C81" s="22">
        <v>43962</v>
      </c>
      <c r="D81" s="25">
        <f t="shared" si="12"/>
        <v>0</v>
      </c>
      <c r="E81" s="2">
        <f t="shared" si="13"/>
        <v>0</v>
      </c>
      <c r="F81" s="5">
        <f t="shared" si="7"/>
        <v>0</v>
      </c>
      <c r="G81" s="2">
        <f t="shared" si="14"/>
        <v>36857.258174326314</v>
      </c>
      <c r="H81" s="25">
        <f t="shared" si="6"/>
        <v>12061.9732896676</v>
      </c>
      <c r="I81" s="2"/>
    </row>
    <row r="82" spans="2:9" x14ac:dyDescent="0.25">
      <c r="B82">
        <v>78</v>
      </c>
      <c r="C82" s="22">
        <v>43963</v>
      </c>
      <c r="D82" s="25">
        <f t="shared" si="12"/>
        <v>0</v>
      </c>
      <c r="E82" s="2">
        <f t="shared" si="13"/>
        <v>0</v>
      </c>
      <c r="F82" s="5">
        <f t="shared" si="7"/>
        <v>0</v>
      </c>
      <c r="G82" s="2">
        <f t="shared" si="14"/>
        <v>36857.258174326314</v>
      </c>
      <c r="H82" s="25">
        <f t="shared" si="6"/>
        <v>13268.17061863436</v>
      </c>
    </row>
    <row r="83" spans="2:9" x14ac:dyDescent="0.25">
      <c r="B83">
        <v>79</v>
      </c>
      <c r="C83" s="22">
        <v>43964</v>
      </c>
      <c r="D83" s="25">
        <f t="shared" si="12"/>
        <v>0</v>
      </c>
      <c r="E83" s="2">
        <f t="shared" si="13"/>
        <v>0</v>
      </c>
      <c r="F83" s="5">
        <f t="shared" si="7"/>
        <v>0</v>
      </c>
      <c r="G83" s="2">
        <f t="shared" si="14"/>
        <v>36857.258174326314</v>
      </c>
      <c r="H83" s="25">
        <f t="shared" si="6"/>
        <v>14594.987680497798</v>
      </c>
    </row>
    <row r="84" spans="2:9" x14ac:dyDescent="0.25">
      <c r="B84">
        <v>80</v>
      </c>
      <c r="C84" s="22">
        <v>43965</v>
      </c>
      <c r="D84" s="25">
        <f t="shared" si="12"/>
        <v>0</v>
      </c>
      <c r="E84" s="2">
        <f t="shared" si="13"/>
        <v>0</v>
      </c>
      <c r="F84" s="5">
        <f t="shared" si="7"/>
        <v>0</v>
      </c>
      <c r="G84" s="2">
        <f t="shared" si="14"/>
        <v>36857.258174326314</v>
      </c>
      <c r="H84" s="25">
        <f t="shared" si="6"/>
        <v>16054.486448547579</v>
      </c>
    </row>
    <row r="85" spans="2:9" x14ac:dyDescent="0.25">
      <c r="B85">
        <v>81</v>
      </c>
      <c r="C85" s="22">
        <v>43966</v>
      </c>
      <c r="D85" s="25">
        <f t="shared" si="12"/>
        <v>0</v>
      </c>
      <c r="E85" s="2">
        <f t="shared" si="13"/>
        <v>0</v>
      </c>
      <c r="F85" s="5">
        <f t="shared" si="7"/>
        <v>0</v>
      </c>
      <c r="G85" s="2">
        <f t="shared" si="14"/>
        <v>36857.258174326314</v>
      </c>
      <c r="H85" s="25">
        <f t="shared" si="6"/>
        <v>17659.935093402339</v>
      </c>
    </row>
    <row r="86" spans="2:9" x14ac:dyDescent="0.25">
      <c r="B86">
        <v>82</v>
      </c>
      <c r="C86" s="22">
        <v>43967</v>
      </c>
      <c r="D86" s="25">
        <f t="shared" si="12"/>
        <v>0</v>
      </c>
      <c r="E86" s="2">
        <f t="shared" si="13"/>
        <v>0</v>
      </c>
      <c r="F86" s="5">
        <f t="shared" si="7"/>
        <v>0</v>
      </c>
      <c r="G86" s="2">
        <f t="shared" si="14"/>
        <v>36857.258174326314</v>
      </c>
      <c r="H86" s="25">
        <f t="shared" si="6"/>
        <v>19425.928602742573</v>
      </c>
    </row>
    <row r="87" spans="2:9" x14ac:dyDescent="0.25">
      <c r="B87">
        <v>83</v>
      </c>
      <c r="C87" s="22">
        <v>43968</v>
      </c>
      <c r="D87" s="25">
        <f t="shared" si="12"/>
        <v>0</v>
      </c>
      <c r="E87" s="2">
        <f t="shared" si="13"/>
        <v>0</v>
      </c>
      <c r="F87" s="5">
        <f t="shared" si="7"/>
        <v>0</v>
      </c>
      <c r="G87" s="2">
        <f t="shared" si="14"/>
        <v>36857.258174326314</v>
      </c>
      <c r="H87" s="25">
        <f t="shared" si="6"/>
        <v>21368.521463016834</v>
      </c>
    </row>
    <row r="88" spans="2:9" x14ac:dyDescent="0.25">
      <c r="B88">
        <v>84</v>
      </c>
      <c r="C88" s="22">
        <v>43969</v>
      </c>
      <c r="D88" s="25">
        <f t="shared" si="12"/>
        <v>0</v>
      </c>
      <c r="E88" s="2">
        <f t="shared" si="13"/>
        <v>0</v>
      </c>
      <c r="F88" s="5">
        <f t="shared" si="7"/>
        <v>0</v>
      </c>
      <c r="G88" s="2">
        <f t="shared" si="14"/>
        <v>36857.258174326314</v>
      </c>
      <c r="H88" s="25">
        <f t="shared" si="6"/>
        <v>23505.373609318518</v>
      </c>
    </row>
    <row r="89" spans="2:9" x14ac:dyDescent="0.25">
      <c r="B89">
        <v>85</v>
      </c>
      <c r="C89" s="22">
        <v>43970</v>
      </c>
      <c r="D89" s="25">
        <f t="shared" si="12"/>
        <v>0</v>
      </c>
      <c r="E89" s="2">
        <f t="shared" si="13"/>
        <v>0</v>
      </c>
      <c r="F89" s="5">
        <f t="shared" si="7"/>
        <v>0</v>
      </c>
      <c r="G89" s="2">
        <f t="shared" si="14"/>
        <v>36857.258174326314</v>
      </c>
      <c r="H89" s="25">
        <f t="shared" si="6"/>
        <v>25855.91097025037</v>
      </c>
    </row>
    <row r="90" spans="2:9" x14ac:dyDescent="0.25">
      <c r="B90">
        <v>86</v>
      </c>
      <c r="C90" s="22">
        <v>43971</v>
      </c>
      <c r="D90" s="25">
        <f t="shared" si="12"/>
        <v>0</v>
      </c>
      <c r="E90" s="2">
        <f t="shared" si="13"/>
        <v>0</v>
      </c>
      <c r="F90" s="5">
        <f t="shared" si="7"/>
        <v>0</v>
      </c>
      <c r="G90" s="2">
        <f t="shared" si="14"/>
        <v>36857.258174326314</v>
      </c>
      <c r="H90" s="25">
        <f t="shared" si="6"/>
        <v>28441.502067275411</v>
      </c>
    </row>
    <row r="91" spans="2:9" x14ac:dyDescent="0.25">
      <c r="B91">
        <v>87</v>
      </c>
      <c r="C91" s="22">
        <v>43972</v>
      </c>
      <c r="D91" s="25">
        <f t="shared" si="12"/>
        <v>0</v>
      </c>
      <c r="E91" s="2">
        <f t="shared" si="13"/>
        <v>0</v>
      </c>
      <c r="F91" s="5">
        <f t="shared" si="7"/>
        <v>0</v>
      </c>
      <c r="G91" s="2">
        <f t="shared" si="14"/>
        <v>36857.258174326314</v>
      </c>
      <c r="H91" s="25">
        <f t="shared" ref="H91:H94" si="15">$H$4*H90</f>
        <v>31285.652274002954</v>
      </c>
    </row>
    <row r="92" spans="2:9" x14ac:dyDescent="0.25">
      <c r="B92">
        <v>88</v>
      </c>
      <c r="C92" s="22">
        <v>43973</v>
      </c>
      <c r="D92" s="25">
        <f t="shared" si="12"/>
        <v>0</v>
      </c>
      <c r="E92" s="2">
        <f t="shared" si="13"/>
        <v>0</v>
      </c>
      <c r="F92" s="5">
        <f t="shared" ref="F92:F95" si="16">$F$2*D88</f>
        <v>0</v>
      </c>
      <c r="G92" s="2">
        <f t="shared" si="14"/>
        <v>36857.258174326314</v>
      </c>
      <c r="H92" s="25">
        <f t="shared" si="15"/>
        <v>34414.217501403255</v>
      </c>
    </row>
    <row r="93" spans="2:9" x14ac:dyDescent="0.25">
      <c r="B93">
        <v>89</v>
      </c>
      <c r="C93" s="22">
        <v>43974</v>
      </c>
      <c r="D93" s="25">
        <f t="shared" ref="D93:D95" si="17">IF((1-(D74/Inwoners))*$D$3*D92-D74 &gt;= 0, (1-(D74/Inwoners))*$D$3*D92-D74, 0)</f>
        <v>0</v>
      </c>
      <c r="E93" s="2">
        <f t="shared" si="13"/>
        <v>0</v>
      </c>
      <c r="F93" s="5">
        <f t="shared" si="16"/>
        <v>0</v>
      </c>
      <c r="G93" s="2">
        <f t="shared" si="14"/>
        <v>36857.258174326314</v>
      </c>
      <c r="H93" s="25">
        <f t="shared" si="15"/>
        <v>37855.63925154358</v>
      </c>
    </row>
    <row r="94" spans="2:9" x14ac:dyDescent="0.25">
      <c r="B94">
        <v>90</v>
      </c>
      <c r="C94" s="22">
        <v>43975</v>
      </c>
      <c r="D94" s="25">
        <f t="shared" si="17"/>
        <v>0</v>
      </c>
      <c r="E94" s="2">
        <f t="shared" si="13"/>
        <v>0</v>
      </c>
      <c r="F94" s="5">
        <f t="shared" si="16"/>
        <v>0</v>
      </c>
      <c r="G94" s="2">
        <f t="shared" si="14"/>
        <v>36857.258174326314</v>
      </c>
      <c r="H94" s="25">
        <f t="shared" si="15"/>
        <v>41641.203176697942</v>
      </c>
    </row>
    <row r="95" spans="2:9" x14ac:dyDescent="0.25">
      <c r="B95">
        <v>91</v>
      </c>
      <c r="C95" s="22">
        <v>43976</v>
      </c>
      <c r="D95" s="25">
        <f t="shared" si="17"/>
        <v>0</v>
      </c>
      <c r="E95" s="2">
        <f t="shared" si="13"/>
        <v>0</v>
      </c>
      <c r="F95" s="5">
        <f t="shared" si="16"/>
        <v>0</v>
      </c>
      <c r="G95" s="2">
        <f t="shared" si="14"/>
        <v>36857.258174326314</v>
      </c>
      <c r="H95" s="25">
        <f>$H$4*H94</f>
        <v>45805.323494367738</v>
      </c>
    </row>
    <row r="96" spans="2:9" x14ac:dyDescent="0.25">
      <c r="C96" s="22"/>
      <c r="D96" s="25"/>
      <c r="E96" s="2"/>
      <c r="F96" s="5"/>
      <c r="G96" s="2"/>
      <c r="H96" s="25"/>
    </row>
    <row r="97" spans="3:8" x14ac:dyDescent="0.25">
      <c r="C97" s="22"/>
      <c r="D97" s="25"/>
      <c r="E97" s="2"/>
      <c r="F97" s="5"/>
      <c r="G97" s="2"/>
      <c r="H97" s="25"/>
    </row>
  </sheetData>
  <conditionalFormatting sqref="I5:I14 I26:I81 E5:E97 G5:G97">
    <cfRule type="colorScale" priority="2">
      <colorScale>
        <cfvo type="min"/>
        <cfvo type="percentile" val="50"/>
        <cfvo type="max"/>
        <color rgb="FF63BE7B"/>
        <color rgb="FFFFEB84"/>
        <color rgb="FFF8696B"/>
      </colorScale>
    </cfRule>
  </conditionalFormatting>
  <conditionalFormatting sqref="G5:G97">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FD15E-2029-40D6-A0B2-8C843E1F2497}">
  <dimension ref="A1:O37"/>
  <sheetViews>
    <sheetView topLeftCell="A2" workbookViewId="0">
      <selection activeCell="D4" sqref="D4"/>
    </sheetView>
  </sheetViews>
  <sheetFormatPr defaultRowHeight="15" x14ac:dyDescent="0.25"/>
  <cols>
    <col min="5" max="5" width="9.85546875" customWidth="1"/>
    <col min="11" max="11" width="55.140625" customWidth="1"/>
  </cols>
  <sheetData>
    <row r="1" spans="1:15" ht="18.75" x14ac:dyDescent="0.3">
      <c r="A1" t="s">
        <v>57</v>
      </c>
      <c r="K1" s="40" t="s">
        <v>58</v>
      </c>
    </row>
    <row r="2" spans="1:15" x14ac:dyDescent="0.25">
      <c r="A2" t="s">
        <v>59</v>
      </c>
      <c r="E2" t="s">
        <v>56</v>
      </c>
      <c r="K2" t="s">
        <v>60</v>
      </c>
    </row>
    <row r="3" spans="1:15" x14ac:dyDescent="0.25">
      <c r="A3" s="14" t="s">
        <v>61</v>
      </c>
      <c r="D3" s="14" t="s">
        <v>62</v>
      </c>
      <c r="E3" t="s">
        <v>63</v>
      </c>
      <c r="F3" t="s">
        <v>64</v>
      </c>
      <c r="G3" t="s">
        <v>49</v>
      </c>
    </row>
    <row r="4" spans="1:15" x14ac:dyDescent="0.25">
      <c r="E4">
        <v>1.5</v>
      </c>
      <c r="F4">
        <v>2</v>
      </c>
      <c r="G4" s="41">
        <v>0.6</v>
      </c>
      <c r="H4" t="s">
        <v>65</v>
      </c>
    </row>
    <row r="5" spans="1:15" x14ac:dyDescent="0.25">
      <c r="G5" s="41">
        <v>0.7</v>
      </c>
      <c r="H5" t="s">
        <v>66</v>
      </c>
      <c r="L5" t="s">
        <v>67</v>
      </c>
    </row>
    <row r="6" spans="1:15" x14ac:dyDescent="0.25">
      <c r="D6" t="s">
        <v>68</v>
      </c>
      <c r="L6" t="s">
        <v>69</v>
      </c>
    </row>
    <row r="7" spans="1:15" x14ac:dyDescent="0.25">
      <c r="A7" t="s">
        <v>70</v>
      </c>
      <c r="L7" t="s">
        <v>71</v>
      </c>
    </row>
    <row r="8" spans="1:15" x14ac:dyDescent="0.25">
      <c r="A8" t="s">
        <v>72</v>
      </c>
      <c r="L8" t="s">
        <v>73</v>
      </c>
    </row>
    <row r="9" spans="1:15" x14ac:dyDescent="0.25">
      <c r="A9" t="s">
        <v>74</v>
      </c>
    </row>
    <row r="11" spans="1:15" x14ac:dyDescent="0.25">
      <c r="L11" t="s">
        <v>75</v>
      </c>
      <c r="M11" s="42">
        <f>M12*M13*M14</f>
        <v>1.68</v>
      </c>
      <c r="N11">
        <v>2</v>
      </c>
      <c r="O11">
        <v>1.5</v>
      </c>
    </row>
    <row r="12" spans="1:15" x14ac:dyDescent="0.25">
      <c r="L12" t="s">
        <v>76</v>
      </c>
      <c r="M12">
        <v>0.06</v>
      </c>
      <c r="N12" s="42">
        <f>N11/(N13*N14)</f>
        <v>7.1428571428571425E-2</v>
      </c>
      <c r="O12" s="42">
        <f>O11/(O13*O14)</f>
        <v>5.3571428571428568E-2</v>
      </c>
    </row>
    <row r="13" spans="1:15" x14ac:dyDescent="0.25">
      <c r="L13" t="s">
        <v>77</v>
      </c>
      <c r="M13">
        <v>2</v>
      </c>
      <c r="N13">
        <v>2</v>
      </c>
      <c r="O13">
        <v>2</v>
      </c>
    </row>
    <row r="14" spans="1:15" x14ac:dyDescent="0.25">
      <c r="A14" s="14" t="s">
        <v>78</v>
      </c>
      <c r="L14" t="s">
        <v>79</v>
      </c>
      <c r="M14">
        <v>14</v>
      </c>
      <c r="N14">
        <v>14</v>
      </c>
      <c r="O14">
        <v>14</v>
      </c>
    </row>
    <row r="15" spans="1:15" x14ac:dyDescent="0.25">
      <c r="A15" t="s">
        <v>80</v>
      </c>
    </row>
    <row r="16" spans="1:15" x14ac:dyDescent="0.25">
      <c r="A16" t="s">
        <v>81</v>
      </c>
      <c r="K16" t="s">
        <v>82</v>
      </c>
      <c r="L16">
        <v>0.05</v>
      </c>
    </row>
    <row r="17" spans="1:13" x14ac:dyDescent="0.25">
      <c r="A17" t="s">
        <v>83</v>
      </c>
    </row>
    <row r="18" spans="1:13" x14ac:dyDescent="0.25">
      <c r="A18" t="s">
        <v>84</v>
      </c>
    </row>
    <row r="19" spans="1:13" x14ac:dyDescent="0.25">
      <c r="K19" t="s">
        <v>85</v>
      </c>
      <c r="L19">
        <v>20</v>
      </c>
      <c r="M19" t="s">
        <v>86</v>
      </c>
    </row>
    <row r="20" spans="1:13" x14ac:dyDescent="0.25">
      <c r="K20" s="43" t="s">
        <v>87</v>
      </c>
    </row>
    <row r="21" spans="1:13" x14ac:dyDescent="0.25">
      <c r="K21" t="s">
        <v>88</v>
      </c>
    </row>
    <row r="24" spans="1:13" x14ac:dyDescent="0.25">
      <c r="K24" t="s">
        <v>89</v>
      </c>
    </row>
    <row r="25" spans="1:13" x14ac:dyDescent="0.25">
      <c r="K25" t="s">
        <v>90</v>
      </c>
    </row>
    <row r="27" spans="1:13" x14ac:dyDescent="0.25">
      <c r="K27" t="s">
        <v>91</v>
      </c>
    </row>
    <row r="28" spans="1:13" x14ac:dyDescent="0.25">
      <c r="K28" t="s">
        <v>92</v>
      </c>
    </row>
    <row r="30" spans="1:13" x14ac:dyDescent="0.25">
      <c r="K30" t="s">
        <v>93</v>
      </c>
    </row>
    <row r="32" spans="1:13" x14ac:dyDescent="0.25">
      <c r="J32" t="s">
        <v>94</v>
      </c>
      <c r="K32" t="s">
        <v>95</v>
      </c>
    </row>
    <row r="33" spans="11:11" x14ac:dyDescent="0.25">
      <c r="K33" t="s">
        <v>96</v>
      </c>
    </row>
    <row r="34" spans="11:11" x14ac:dyDescent="0.25">
      <c r="K34" t="s">
        <v>97</v>
      </c>
    </row>
    <row r="37" spans="11:11" x14ac:dyDescent="0.25">
      <c r="K37" t="s">
        <v>98</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762A0-C65C-444C-860B-7CEDF42D3F66}">
  <dimension ref="A1:L30"/>
  <sheetViews>
    <sheetView topLeftCell="B5" workbookViewId="0">
      <selection activeCell="D4" sqref="D4"/>
    </sheetView>
  </sheetViews>
  <sheetFormatPr defaultRowHeight="15" x14ac:dyDescent="0.25"/>
  <sheetData>
    <row r="1" spans="1:12" x14ac:dyDescent="0.25">
      <c r="A1" t="s">
        <v>99</v>
      </c>
    </row>
    <row r="2" spans="1:12" x14ac:dyDescent="0.25">
      <c r="A2" t="s">
        <v>100</v>
      </c>
      <c r="H2" t="s">
        <v>101</v>
      </c>
      <c r="L2" s="44">
        <v>120000</v>
      </c>
    </row>
    <row r="3" spans="1:12" x14ac:dyDescent="0.25">
      <c r="A3" t="s">
        <v>102</v>
      </c>
    </row>
    <row r="4" spans="1:12" x14ac:dyDescent="0.25">
      <c r="A4" t="s">
        <v>103</v>
      </c>
    </row>
    <row r="5" spans="1:12" x14ac:dyDescent="0.25">
      <c r="B5" t="s">
        <v>104</v>
      </c>
      <c r="G5" t="s">
        <v>105</v>
      </c>
    </row>
    <row r="6" spans="1:12" x14ac:dyDescent="0.25">
      <c r="B6" t="s">
        <v>106</v>
      </c>
    </row>
    <row r="7" spans="1:12" x14ac:dyDescent="0.25">
      <c r="A7" t="s">
        <v>107</v>
      </c>
      <c r="B7" t="s">
        <v>108</v>
      </c>
      <c r="C7" t="s">
        <v>109</v>
      </c>
      <c r="D7" t="s">
        <v>108</v>
      </c>
    </row>
    <row r="8" spans="1:12" x14ac:dyDescent="0.25">
      <c r="A8" t="s">
        <v>110</v>
      </c>
      <c r="B8">
        <v>866062</v>
      </c>
      <c r="C8" t="s">
        <v>111</v>
      </c>
      <c r="D8">
        <f>SUM(B8:B11)</f>
        <v>3791838</v>
      </c>
    </row>
    <row r="9" spans="1:12" x14ac:dyDescent="0.25">
      <c r="A9" t="s">
        <v>112</v>
      </c>
      <c r="B9">
        <v>917442</v>
      </c>
      <c r="C9" t="s">
        <v>113</v>
      </c>
      <c r="D9">
        <f>SUM(B12:B15)</f>
        <v>4309987</v>
      </c>
    </row>
    <row r="10" spans="1:12" x14ac:dyDescent="0.25">
      <c r="A10" t="s">
        <v>114</v>
      </c>
      <c r="B10">
        <v>956315</v>
      </c>
      <c r="C10" t="s">
        <v>115</v>
      </c>
      <c r="D10">
        <f>SUM(B16:B19)</f>
        <v>4769495</v>
      </c>
    </row>
    <row r="11" spans="1:12" x14ac:dyDescent="0.25">
      <c r="A11" t="s">
        <v>116</v>
      </c>
      <c r="B11">
        <v>1052019</v>
      </c>
      <c r="C11" t="s">
        <v>117</v>
      </c>
      <c r="D11">
        <f>SUM(B20:B23)</f>
        <v>3612023</v>
      </c>
      <c r="E11">
        <f>D11+D12</f>
        <v>4436518</v>
      </c>
      <c r="F11" s="45">
        <f>F13/E11</f>
        <v>7.8024423658373532E-2</v>
      </c>
      <c r="G11" t="s">
        <v>118</v>
      </c>
    </row>
    <row r="12" spans="1:12" x14ac:dyDescent="0.25">
      <c r="A12" t="s">
        <v>119</v>
      </c>
      <c r="B12">
        <v>1079925</v>
      </c>
      <c r="C12" t="s">
        <v>120</v>
      </c>
      <c r="D12">
        <f>SUM(B24:B29)</f>
        <v>824495</v>
      </c>
    </row>
    <row r="13" spans="1:12" x14ac:dyDescent="0.25">
      <c r="A13" t="s">
        <v>121</v>
      </c>
      <c r="B13">
        <v>1121863</v>
      </c>
      <c r="D13" s="14">
        <f>SUM(D8:D12)</f>
        <v>17307838</v>
      </c>
      <c r="F13" s="46">
        <f>F14*D13</f>
        <v>346156.76</v>
      </c>
    </row>
    <row r="14" spans="1:12" x14ac:dyDescent="0.25">
      <c r="A14" t="s">
        <v>122</v>
      </c>
      <c r="B14">
        <v>1076906</v>
      </c>
      <c r="F14" s="41">
        <v>0.02</v>
      </c>
    </row>
    <row r="15" spans="1:12" x14ac:dyDescent="0.25">
      <c r="A15" t="s">
        <v>123</v>
      </c>
      <c r="B15">
        <v>1031293</v>
      </c>
    </row>
    <row r="16" spans="1:12" x14ac:dyDescent="0.25">
      <c r="A16" t="s">
        <v>124</v>
      </c>
      <c r="B16">
        <v>1025388</v>
      </c>
    </row>
    <row r="17" spans="1:2" x14ac:dyDescent="0.25">
      <c r="A17" t="s">
        <v>125</v>
      </c>
      <c r="B17">
        <v>1235719</v>
      </c>
    </row>
    <row r="18" spans="1:2" x14ac:dyDescent="0.25">
      <c r="A18" t="s">
        <v>126</v>
      </c>
      <c r="B18">
        <v>1276856</v>
      </c>
    </row>
    <row r="19" spans="1:2" x14ac:dyDescent="0.25">
      <c r="A19" t="s">
        <v>127</v>
      </c>
      <c r="B19">
        <v>1231532</v>
      </c>
    </row>
    <row r="20" spans="1:2" x14ac:dyDescent="0.25">
      <c r="A20" t="s">
        <v>128</v>
      </c>
      <c r="B20">
        <v>1096839</v>
      </c>
    </row>
    <row r="21" spans="1:2" x14ac:dyDescent="0.25">
      <c r="A21" t="s">
        <v>129</v>
      </c>
      <c r="B21">
        <v>993074</v>
      </c>
    </row>
    <row r="22" spans="1:2" x14ac:dyDescent="0.25">
      <c r="A22" t="s">
        <v>130</v>
      </c>
      <c r="B22">
        <v>913384</v>
      </c>
    </row>
    <row r="23" spans="1:2" x14ac:dyDescent="0.25">
      <c r="A23" t="s">
        <v>131</v>
      </c>
      <c r="B23">
        <v>608726</v>
      </c>
    </row>
    <row r="24" spans="1:2" x14ac:dyDescent="0.25">
      <c r="A24" t="s">
        <v>132</v>
      </c>
      <c r="B24">
        <v>422114</v>
      </c>
    </row>
    <row r="25" spans="1:2" x14ac:dyDescent="0.25">
      <c r="A25" t="s">
        <v>133</v>
      </c>
      <c r="B25">
        <v>250068</v>
      </c>
    </row>
    <row r="26" spans="1:2" x14ac:dyDescent="0.25">
      <c r="A26" t="s">
        <v>134</v>
      </c>
      <c r="B26">
        <v>100963</v>
      </c>
    </row>
    <row r="27" spans="1:2" x14ac:dyDescent="0.25">
      <c r="A27" t="s">
        <v>135</v>
      </c>
      <c r="B27">
        <v>25675</v>
      </c>
    </row>
    <row r="28" spans="1:2" x14ac:dyDescent="0.25">
      <c r="A28" t="s">
        <v>136</v>
      </c>
      <c r="B28">
        <v>23486</v>
      </c>
    </row>
    <row r="29" spans="1:2" x14ac:dyDescent="0.25">
      <c r="A29" t="s">
        <v>137</v>
      </c>
      <c r="B29">
        <v>2189</v>
      </c>
    </row>
    <row r="30" spans="1:2" x14ac:dyDescent="0.25">
      <c r="A30" t="s">
        <v>138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versie26mrt</vt:lpstr>
      <vt:lpstr>Italie</vt:lpstr>
      <vt:lpstr>Formules en Achtergrond</vt:lpstr>
      <vt:lpstr>Bevolking__geslacht__leeftijd_e</vt:lpstr>
      <vt:lpstr>Italie!Inwoners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Overmars</dc:creator>
  <cp:lastModifiedBy>Vino</cp:lastModifiedBy>
  <dcterms:created xsi:type="dcterms:W3CDTF">2020-03-27T11:30:35Z</dcterms:created>
  <dcterms:modified xsi:type="dcterms:W3CDTF">2020-03-27T14:21:34Z</dcterms:modified>
</cp:coreProperties>
</file>