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nigear.sharepoint.com/sites/Engineering/Shared Documents/Electrification/Customer_Related/JLG/60FT_Boom/"/>
    </mc:Choice>
  </mc:AlternateContent>
  <xr:revisionPtr revIDLastSave="52" documentId="13_ncr:1_{0D9695E0-4620-4509-9A87-EB14C5946FCD}" xr6:coauthVersionLast="46" xr6:coauthVersionMax="46" xr10:uidLastSave="{3BD2B62E-7697-4D2E-9A98-1D3D452C6CFB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1" i="1"/>
  <c r="C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<sst xmlns="http://schemas.openxmlformats.org/spreadsheetml/2006/main" count="155" uniqueCount="126">
  <si>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</si>
  <si>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</si>
  <si>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</si>
  <si>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</si>
  <si>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</si>
  <si>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</si>
  <si>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</si>
  <si>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</si>
  <si>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</si>
  <si>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</si>
  <si>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</si>
  <si>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</si>
  <si>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</si>
  <si>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</si>
  <si>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</si>
  <si>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</si>
  <si>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</si>
  <si>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</si>
  <si>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</si>
  <si>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</si>
  <si>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</si>
  <si>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</si>
  <si>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</si>
  <si>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</si>
  <si>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</si>
  <si>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</si>
  <si>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</si>
  <si>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</si>
  <si>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</si>
  <si>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</si>
  <si>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</si>
  <si>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</si>
  <si>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</si>
  <si>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</si>
  <si>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</si>
  <si>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</si>
  <si>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</si>
  <si>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</si>
  <si>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</si>
  <si>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</si>
  <si>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</si>
  <si>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</si>
  <si>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</si>
  <si>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</si>
  <si>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</si>
  <si>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</si>
  <si>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</si>
  <si>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</si>
  <si>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</si>
  <si>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</si>
  <si>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</si>
  <si>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</si>
  <si>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</si>
  <si>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</si>
  <si>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</si>
  <si>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</si>
  <si>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</si>
  <si>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</si>
  <si>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</si>
  <si>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</si>
  <si>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</si>
  <si>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</si>
  <si>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Slope angle (%)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</si>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</sst>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0" fillId="3" borderId="4" xfId="0" applyNumberFormat="1" applyFill="1" applyBorder="1" applyAlignment="1">
      <alignment vertical="center"/>
    </xf>
    <xf numFmtId="2" fontId="0" fillId="0" borderId="0" xfId="0" applyNumberFormat="1" applyAlignment="1">
      <alignment horizontal="center" vertical="center" wrapText="1"/>
    </xf>
    <xf numFmtId="2" fontId="0" fillId="5" borderId="0" xfId="0" applyNumberFormat="1" applyFill="1"/>
    <xf numFmtId="164" fontId="0" fillId="5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21174197534946307"/>
          <c:y val="1.164483082597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Acc+Application!$U$2:$U$10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1-4F88-90E4-CF04EDA431AF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1-4F88-90E4-CF04EDA431AF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B1-4F88-90E4-CF04EDA431AF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1-4F88-90E4-CF04EDA431AF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B1-4F88-90E4-CF04EDA431AF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B1-4F88-90E4-CF04EDA431AF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B1-4F88-90E4-CF04EDA431AF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B1-4F88-90E4-CF04EDA431A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B1-4F88-90E4-CF04EDA431A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B1-4F88-90E4-CF04EDA431A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B1-4F88-90E4-CF04EDA4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03128"/>
        <c:axId val="947305752"/>
      </c:scatterChart>
      <c:valAx>
        <c:axId val="947303128"/>
        <c:scaling>
          <c:orientation val="minMax"/>
          <c:max val="7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5752"/>
        <c:crosses val="autoZero"/>
        <c:crossBetween val="midCat"/>
      </c:valAx>
      <c:valAx>
        <c:axId val="9473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395286</xdr:colOff>
      <xdr:row>17</xdr:row>
      <xdr:rowOff>80961</xdr:rowOff>
    </xdr:from>
    <xdr:to>
      <xdr:col>29</xdr:col>
      <xdr:colOff>466725</xdr:colOff>
      <xdr:row>32</xdr:row>
      <xdr:rowOff>66674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195262</xdr:colOff>
      <xdr:row>27</xdr:row>
      <xdr:rowOff>128586</xdr:rowOff>
    </xdr:from>
    <xdr:to>
      <xdr:col>24</xdr:col>
      <xdr:colOff>552450</xdr:colOff>
      <xdr:row>54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04C96-5ACD-4C26-A332-86668DEB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50"/>
  <sheetViews>
    <sheetView tabSelected="1" zoomScaleNormal="100" workbookViewId="0">
      <selection activeCell="AG49" sqref="AG49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39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62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10422</v>
      </c>
      <c r="C2" t="s">
        <v>2</v>
      </c>
      <c r="D2" s="39"/>
      <c r="E2" s="30">
        <v>0</v>
      </c>
      <c r="F2" s="30">
        <v>0</v>
      </c>
      <c r="G2" s="30">
        <f>IF(F2&gt;$B$13,$B$13,F2)</f>
        <v>0</v>
      </c>
      <c r="H2" s="31">
        <v>0</v>
      </c>
      <c r="I2" s="30">
        <f>$B$2*$B$3*$B$8</f>
        <v>40895.928000000007</v>
      </c>
      <c r="J2" s="30">
        <v>0</v>
      </c>
      <c r="K2" s="30">
        <v>0</v>
      </c>
      <c r="L2" s="30">
        <f>$B$2*$B$3*SIN(K2)</f>
        <v>0</v>
      </c>
      <c r="M2" s="30">
        <f>$B$2*$B$3*$B$7*COS(K2)</f>
        <v>1022.3982000000001</v>
      </c>
      <c r="N2" s="30">
        <f>0.5*$B$5*$B$6*$B$4*G2^2</f>
        <v>0</v>
      </c>
      <c r="O2" s="30">
        <f>$B$2*H2</f>
        <v>0</v>
      </c>
      <c r="P2" s="30">
        <f>SUM(L2,M2,N2,O2)</f>
        <v>1022.3982000000001</v>
      </c>
      <c r="Q2" s="30">
        <f>P2*$B$9</f>
        <v>460.07919000000004</v>
      </c>
      <c r="R2" s="30">
        <f>G2*60/2/PI()/$B$9</f>
        <v>0</v>
      </c>
      <c r="S2" s="30">
        <f>$B$15*$B$16</f>
        <v>110</v>
      </c>
      <c r="T2" s="30">
        <f>Q2/S2/$B$14</f>
        <v>1.0456345227272728</v>
      </c>
      <c r="U2" s="30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39"/>
      <c r="E3" s="30">
        <v>2</v>
      </c>
      <c r="F3" s="30">
        <f>F2+$B$12*2</f>
        <v>1</v>
      </c>
      <c r="G3" s="30">
        <f t="shared" ref="G3:G10" si="0">IF(F3&gt;$B$13,$B$13,F3)</f>
        <v>1</v>
      </c>
      <c r="H3" s="31">
        <f>(G3-G2)/(E3-E2)</f>
        <v>0.5</v>
      </c>
      <c r="I3" s="30">
        <f>$I$2/G3</f>
        <v>40895.928000000007</v>
      </c>
      <c r="J3" s="30">
        <v>0</v>
      </c>
      <c r="K3" s="30">
        <v>0</v>
      </c>
      <c r="L3" s="30">
        <f t="shared" ref="L3:L15" si="1">$B$2*$B$3*SIN(K3)</f>
        <v>0</v>
      </c>
      <c r="M3" s="30">
        <f t="shared" ref="M3:M15" si="2">$B$2*$B$3*$B$7*COS(K3)</f>
        <v>1022.3982000000001</v>
      </c>
      <c r="N3" s="30">
        <f t="shared" ref="N3:N15" si="3">0.5*$B$5*$B$6*$B$4*G3^2</f>
        <v>0.52359119999999992</v>
      </c>
      <c r="O3" s="30">
        <f t="shared" ref="O3:O15" si="4">$B$2*H3</f>
        <v>5211</v>
      </c>
      <c r="P3" s="30">
        <f t="shared" ref="P3:P15" si="5">SUM(L3,M3,N3,O3)</f>
        <v>6233.9217912000004</v>
      </c>
      <c r="Q3" s="30">
        <f t="shared" ref="Q3:Q15" si="6">P3*$B$9</f>
        <v>2805.2648060400002</v>
      </c>
      <c r="R3" s="30">
        <f t="shared" ref="R3:R15" si="7">G3*60/2/PI()/$B$9</f>
        <v>21.220659078919379</v>
      </c>
      <c r="S3" s="30">
        <f t="shared" ref="S3:S15" si="8">$B$15*$B$16</f>
        <v>110</v>
      </c>
      <c r="T3" s="30">
        <f t="shared" ref="T3:T15" si="9">Q3/S3/$B$14</f>
        <v>6.3756018319090915</v>
      </c>
      <c r="U3" s="30">
        <f t="shared" ref="U3:U15" si="10">R3*S3</f>
        <v>2334.2724986811318</v>
      </c>
    </row>
    <row r="4" spans="1:21" x14ac:dyDescent="0.25">
      <c r="A4" t="s">
        <v>14</v>
      </c>
      <c r="B4">
        <v>2.42</v>
      </c>
      <c r="C4" t="s">
        <v>15</v>
      </c>
      <c r="D4" s="39"/>
      <c r="E4" s="30">
        <v>4</v>
      </c>
      <c r="F4" s="30">
        <f t="shared" ref="F4:F15" si="11">F3+$B$12*2</f>
        <v>2</v>
      </c>
      <c r="G4" s="30">
        <f t="shared" si="0"/>
        <v>1.78</v>
      </c>
      <c r="H4" s="31">
        <f t="shared" ref="H4:H15" si="12">(G4-G3)/(E4-E3)</f>
        <v>0.39</v>
      </c>
      <c r="I4" s="30">
        <f>$I$2/G4</f>
        <v>22975.240449438206</v>
      </c>
      <c r="J4" s="30">
        <v>0</v>
      </c>
      <c r="K4" s="30">
        <v>0</v>
      </c>
      <c r="L4" s="30">
        <f t="shared" si="1"/>
        <v>0</v>
      </c>
      <c r="M4" s="30">
        <f t="shared" si="2"/>
        <v>1022.3982000000001</v>
      </c>
      <c r="N4" s="30">
        <f t="shared" si="3"/>
        <v>1.6589463580799999</v>
      </c>
      <c r="O4" s="30">
        <f t="shared" si="4"/>
        <v>4064.58</v>
      </c>
      <c r="P4" s="30">
        <f t="shared" si="5"/>
        <v>5088.6371463580799</v>
      </c>
      <c r="Q4" s="30">
        <f t="shared" si="6"/>
        <v>2289.8867158611361</v>
      </c>
      <c r="R4" s="30">
        <f t="shared" si="7"/>
        <v>37.772773160476497</v>
      </c>
      <c r="S4" s="30">
        <f t="shared" si="8"/>
        <v>110</v>
      </c>
      <c r="T4" s="30">
        <f t="shared" si="9"/>
        <v>5.2042879905934907</v>
      </c>
      <c r="U4" s="30">
        <f t="shared" si="10"/>
        <v>4155.0050476524148</v>
      </c>
    </row>
    <row r="5" spans="1:21" x14ac:dyDescent="0.25">
      <c r="A5" t="s">
        <v>6</v>
      </c>
      <c r="B5">
        <v>1.202</v>
      </c>
      <c r="C5" t="s">
        <v>7</v>
      </c>
      <c r="D5" s="39"/>
      <c r="E5" s="30">
        <v>6</v>
      </c>
      <c r="F5" s="30">
        <f t="shared" si="11"/>
        <v>3</v>
      </c>
      <c r="G5" s="30">
        <f t="shared" si="0"/>
        <v>1.78</v>
      </c>
      <c r="H5" s="31">
        <f t="shared" si="12"/>
        <v>0</v>
      </c>
      <c r="I5" s="30">
        <f t="shared" ref="I5:I15" si="13">$I$2/G5</f>
        <v>22975.240449438206</v>
      </c>
      <c r="J5" s="30">
        <v>0</v>
      </c>
      <c r="K5" s="30">
        <v>0</v>
      </c>
      <c r="L5" s="30">
        <f t="shared" si="1"/>
        <v>0</v>
      </c>
      <c r="M5" s="30">
        <f t="shared" si="2"/>
        <v>1022.3982000000001</v>
      </c>
      <c r="N5" s="30">
        <f t="shared" si="3"/>
        <v>1.6589463580799999</v>
      </c>
      <c r="O5" s="30">
        <f t="shared" si="4"/>
        <v>0</v>
      </c>
      <c r="P5" s="30">
        <f t="shared" si="5"/>
        <v>1024.05714635808</v>
      </c>
      <c r="Q5" s="30">
        <f t="shared" si="6"/>
        <v>460.82571586113602</v>
      </c>
      <c r="R5" s="30">
        <f t="shared" si="7"/>
        <v>37.772773160476497</v>
      </c>
      <c r="S5" s="30">
        <f t="shared" si="8"/>
        <v>110</v>
      </c>
      <c r="T5" s="30">
        <f t="shared" si="9"/>
        <v>1.0473311724116727</v>
      </c>
      <c r="U5" s="30">
        <f t="shared" si="10"/>
        <v>4155.0050476524148</v>
      </c>
    </row>
    <row r="6" spans="1:21" x14ac:dyDescent="0.25">
      <c r="A6" t="s">
        <v>16</v>
      </c>
      <c r="B6">
        <v>0.36</v>
      </c>
      <c r="D6" s="39"/>
      <c r="E6" s="30">
        <v>8</v>
      </c>
      <c r="F6" s="30">
        <f t="shared" si="11"/>
        <v>4</v>
      </c>
      <c r="G6" s="30">
        <f t="shared" si="0"/>
        <v>1.78</v>
      </c>
      <c r="H6" s="31">
        <f t="shared" si="12"/>
        <v>0</v>
      </c>
      <c r="I6" s="30">
        <f t="shared" si="13"/>
        <v>22975.240449438206</v>
      </c>
      <c r="J6" s="30">
        <v>0</v>
      </c>
      <c r="K6" s="30">
        <v>0</v>
      </c>
      <c r="L6" s="30">
        <f t="shared" si="1"/>
        <v>0</v>
      </c>
      <c r="M6" s="30">
        <f t="shared" si="2"/>
        <v>1022.3982000000001</v>
      </c>
      <c r="N6" s="30">
        <f t="shared" si="3"/>
        <v>1.6589463580799999</v>
      </c>
      <c r="O6" s="30">
        <f t="shared" si="4"/>
        <v>0</v>
      </c>
      <c r="P6" s="30">
        <f t="shared" si="5"/>
        <v>1024.05714635808</v>
      </c>
      <c r="Q6" s="30">
        <f t="shared" si="6"/>
        <v>460.82571586113602</v>
      </c>
      <c r="R6" s="30">
        <f t="shared" si="7"/>
        <v>37.772773160476497</v>
      </c>
      <c r="S6" s="30">
        <f t="shared" si="8"/>
        <v>110</v>
      </c>
      <c r="T6" s="30">
        <f t="shared" si="9"/>
        <v>1.0473311724116727</v>
      </c>
      <c r="U6" s="30">
        <f t="shared" si="10"/>
        <v>4155.0050476524148</v>
      </c>
    </row>
    <row r="7" spans="1:21" x14ac:dyDescent="0.25">
      <c r="A7" t="s">
        <v>8</v>
      </c>
      <c r="B7">
        <v>0.01</v>
      </c>
      <c r="D7" s="39"/>
      <c r="E7" s="30">
        <v>10</v>
      </c>
      <c r="F7" s="30">
        <f t="shared" si="11"/>
        <v>5</v>
      </c>
      <c r="G7" s="30">
        <f t="shared" si="0"/>
        <v>1.78</v>
      </c>
      <c r="H7" s="31">
        <f t="shared" si="12"/>
        <v>0</v>
      </c>
      <c r="I7" s="30">
        <f t="shared" si="13"/>
        <v>22975.240449438206</v>
      </c>
      <c r="J7" s="30">
        <v>0</v>
      </c>
      <c r="K7" s="30">
        <v>0</v>
      </c>
      <c r="L7" s="30">
        <f t="shared" si="1"/>
        <v>0</v>
      </c>
      <c r="M7" s="30">
        <f t="shared" si="2"/>
        <v>1022.3982000000001</v>
      </c>
      <c r="N7" s="30">
        <f t="shared" si="3"/>
        <v>1.6589463580799999</v>
      </c>
      <c r="O7" s="30">
        <f t="shared" si="4"/>
        <v>0</v>
      </c>
      <c r="P7" s="30">
        <f t="shared" si="5"/>
        <v>1024.05714635808</v>
      </c>
      <c r="Q7" s="30">
        <f t="shared" si="6"/>
        <v>460.82571586113602</v>
      </c>
      <c r="R7" s="30">
        <f t="shared" si="7"/>
        <v>37.772773160476497</v>
      </c>
      <c r="S7" s="30">
        <f t="shared" si="8"/>
        <v>110</v>
      </c>
      <c r="T7" s="30">
        <f t="shared" si="9"/>
        <v>1.0473311724116727</v>
      </c>
      <c r="U7" s="30">
        <f t="shared" si="10"/>
        <v>4155.0050476524148</v>
      </c>
    </row>
    <row r="8" spans="1:21" x14ac:dyDescent="0.25">
      <c r="A8" t="s">
        <v>9</v>
      </c>
      <c r="B8">
        <v>0.4</v>
      </c>
      <c r="D8" s="39"/>
      <c r="E8" s="30">
        <v>12</v>
      </c>
      <c r="F8" s="30">
        <f t="shared" si="11"/>
        <v>6</v>
      </c>
      <c r="G8" s="30">
        <f t="shared" si="0"/>
        <v>1.78</v>
      </c>
      <c r="H8" s="31">
        <f t="shared" si="12"/>
        <v>0</v>
      </c>
      <c r="I8" s="30">
        <f t="shared" si="13"/>
        <v>22975.240449438206</v>
      </c>
      <c r="J8" s="30">
        <v>0</v>
      </c>
      <c r="K8" s="30">
        <v>0</v>
      </c>
      <c r="L8" s="30">
        <f t="shared" si="1"/>
        <v>0</v>
      </c>
      <c r="M8" s="30">
        <f t="shared" si="2"/>
        <v>1022.3982000000001</v>
      </c>
      <c r="N8" s="30">
        <f t="shared" si="3"/>
        <v>1.6589463580799999</v>
      </c>
      <c r="O8" s="30">
        <f t="shared" si="4"/>
        <v>0</v>
      </c>
      <c r="P8" s="30">
        <f t="shared" si="5"/>
        <v>1024.05714635808</v>
      </c>
      <c r="Q8" s="30">
        <f t="shared" si="6"/>
        <v>460.82571586113602</v>
      </c>
      <c r="R8" s="30">
        <f t="shared" si="7"/>
        <v>37.772773160476497</v>
      </c>
      <c r="S8" s="30">
        <f t="shared" si="8"/>
        <v>110</v>
      </c>
      <c r="T8" s="30">
        <f t="shared" si="9"/>
        <v>1.0473311724116727</v>
      </c>
      <c r="U8" s="30">
        <f t="shared" si="10"/>
        <v>4155.0050476524148</v>
      </c>
    </row>
    <row r="9" spans="1:21" x14ac:dyDescent="0.25">
      <c r="A9" t="s">
        <v>10</v>
      </c>
      <c r="B9">
        <v>0.45</v>
      </c>
      <c r="C9" t="s">
        <v>11</v>
      </c>
      <c r="D9" s="39"/>
      <c r="E9" s="30">
        <v>14</v>
      </c>
      <c r="F9" s="30">
        <f t="shared" si="11"/>
        <v>7</v>
      </c>
      <c r="G9" s="30">
        <f t="shared" si="0"/>
        <v>1.78</v>
      </c>
      <c r="H9" s="31">
        <f t="shared" si="12"/>
        <v>0</v>
      </c>
      <c r="I9" s="30">
        <f t="shared" si="13"/>
        <v>22975.240449438206</v>
      </c>
      <c r="J9" s="30">
        <v>0</v>
      </c>
      <c r="K9" s="30">
        <v>0</v>
      </c>
      <c r="L9" s="30">
        <f t="shared" si="1"/>
        <v>0</v>
      </c>
      <c r="M9" s="30">
        <f t="shared" si="2"/>
        <v>1022.3982000000001</v>
      </c>
      <c r="N9" s="30">
        <f t="shared" si="3"/>
        <v>1.6589463580799999</v>
      </c>
      <c r="O9" s="30">
        <f t="shared" si="4"/>
        <v>0</v>
      </c>
      <c r="P9" s="30">
        <f t="shared" si="5"/>
        <v>1024.05714635808</v>
      </c>
      <c r="Q9" s="30">
        <f t="shared" si="6"/>
        <v>460.82571586113602</v>
      </c>
      <c r="R9" s="30">
        <f t="shared" si="7"/>
        <v>37.772773160476497</v>
      </c>
      <c r="S9" s="30">
        <f t="shared" si="8"/>
        <v>110</v>
      </c>
      <c r="T9" s="30">
        <f t="shared" si="9"/>
        <v>1.0473311724116727</v>
      </c>
      <c r="U9" s="30">
        <f t="shared" si="10"/>
        <v>4155.0050476524148</v>
      </c>
    </row>
    <row r="10" spans="1:21" x14ac:dyDescent="0.25">
      <c r="A10" t="s">
        <v>13</v>
      </c>
      <c r="B10">
        <v>0.95</v>
      </c>
      <c r="D10" s="39"/>
      <c r="E10" s="30">
        <v>16</v>
      </c>
      <c r="F10" s="30">
        <f t="shared" si="11"/>
        <v>8</v>
      </c>
      <c r="G10" s="30">
        <f t="shared" si="0"/>
        <v>1.78</v>
      </c>
      <c r="H10" s="31">
        <f t="shared" si="12"/>
        <v>0</v>
      </c>
      <c r="I10" s="30">
        <f t="shared" si="13"/>
        <v>22975.240449438206</v>
      </c>
      <c r="J10" s="30">
        <v>0</v>
      </c>
      <c r="K10" s="30">
        <v>0</v>
      </c>
      <c r="L10" s="30">
        <f t="shared" si="1"/>
        <v>0</v>
      </c>
      <c r="M10" s="30">
        <f t="shared" si="2"/>
        <v>1022.3982000000001</v>
      </c>
      <c r="N10" s="30">
        <f t="shared" si="3"/>
        <v>1.6589463580799999</v>
      </c>
      <c r="O10" s="30">
        <f t="shared" si="4"/>
        <v>0</v>
      </c>
      <c r="P10" s="30">
        <f t="shared" si="5"/>
        <v>1024.05714635808</v>
      </c>
      <c r="Q10" s="30">
        <f t="shared" si="6"/>
        <v>460.82571586113602</v>
      </c>
      <c r="R10" s="30">
        <f t="shared" si="7"/>
        <v>37.772773160476497</v>
      </c>
      <c r="S10" s="30">
        <f t="shared" si="8"/>
        <v>110</v>
      </c>
      <c r="T10" s="30">
        <f t="shared" si="9"/>
        <v>1.0473311724116727</v>
      </c>
      <c r="U10" s="30">
        <f t="shared" si="10"/>
        <v>4155.0050476524148</v>
      </c>
    </row>
    <row r="11" spans="1:21" x14ac:dyDescent="0.25">
      <c r="A11" t="s">
        <v>17</v>
      </c>
      <c r="B11">
        <v>45</v>
      </c>
      <c r="C11" t="s">
        <v>18</v>
      </c>
      <c r="D11" s="39"/>
      <c r="E11" s="34">
        <v>18</v>
      </c>
      <c r="F11" s="34">
        <f t="shared" si="11"/>
        <v>9</v>
      </c>
      <c r="G11" s="34">
        <v>1E-3</v>
      </c>
      <c r="H11" s="35">
        <v>0</v>
      </c>
      <c r="I11" s="34">
        <f t="shared" si="13"/>
        <v>40895928.000000007</v>
      </c>
      <c r="J11" s="34">
        <f>B11</f>
        <v>45</v>
      </c>
      <c r="K11" s="34">
        <f>ATAN2(100, J11)</f>
        <v>0.42285392613294071</v>
      </c>
      <c r="L11" s="34">
        <f t="shared" si="1"/>
        <v>41955.610744454381</v>
      </c>
      <c r="M11" s="34">
        <f t="shared" si="2"/>
        <v>932.34690543231955</v>
      </c>
      <c r="N11" s="34">
        <f t="shared" si="3"/>
        <v>5.235911999999999E-7</v>
      </c>
      <c r="O11" s="34">
        <f t="shared" si="4"/>
        <v>0</v>
      </c>
      <c r="P11" s="34">
        <f t="shared" si="5"/>
        <v>42887.957650410295</v>
      </c>
      <c r="Q11" s="34">
        <f t="shared" si="6"/>
        <v>19299.580942684632</v>
      </c>
      <c r="R11" s="34">
        <f t="shared" si="7"/>
        <v>2.1220659078919377E-2</v>
      </c>
      <c r="S11" s="34">
        <f t="shared" si="8"/>
        <v>110</v>
      </c>
      <c r="T11" s="34">
        <f t="shared" si="9"/>
        <v>43.862683960646891</v>
      </c>
      <c r="U11" s="34">
        <f>R11*S11</f>
        <v>2.3342724986811314</v>
      </c>
    </row>
    <row r="12" spans="1:21" x14ac:dyDescent="0.25">
      <c r="A12" t="s">
        <v>19</v>
      </c>
      <c r="B12">
        <v>0.5</v>
      </c>
      <c r="C12" t="s">
        <v>5</v>
      </c>
      <c r="D12" s="39"/>
      <c r="E12" s="32">
        <v>20</v>
      </c>
      <c r="F12" s="32">
        <f t="shared" si="11"/>
        <v>10</v>
      </c>
      <c r="G12" s="32">
        <v>0.5</v>
      </c>
      <c r="H12" s="33">
        <f t="shared" si="12"/>
        <v>0.2495</v>
      </c>
      <c r="I12" s="32">
        <f t="shared" si="13"/>
        <v>81791.856000000014</v>
      </c>
      <c r="J12" s="32">
        <v>5</v>
      </c>
      <c r="K12" s="32">
        <f t="shared" ref="K12:K15" si="14">ATAN2(100, J12)</f>
        <v>4.9958395721942765E-2</v>
      </c>
      <c r="L12" s="32">
        <f t="shared" si="1"/>
        <v>5105.6129675724933</v>
      </c>
      <c r="M12" s="32">
        <f t="shared" si="2"/>
        <v>1021.1225935144985</v>
      </c>
      <c r="N12" s="32">
        <f t="shared" si="3"/>
        <v>0.13089779999999998</v>
      </c>
      <c r="O12" s="32">
        <f t="shared" si="4"/>
        <v>2600.2890000000002</v>
      </c>
      <c r="P12" s="32">
        <f t="shared" si="5"/>
        <v>8727.1554588869913</v>
      </c>
      <c r="Q12" s="32">
        <f t="shared" si="6"/>
        <v>3927.2199564991461</v>
      </c>
      <c r="R12" s="32">
        <f t="shared" si="7"/>
        <v>10.610329539459689</v>
      </c>
      <c r="S12" s="32">
        <f t="shared" si="8"/>
        <v>110</v>
      </c>
      <c r="T12" s="32">
        <f t="shared" si="9"/>
        <v>8.9254999011344225</v>
      </c>
      <c r="U12" s="32">
        <f t="shared" si="10"/>
        <v>1167.1362493405659</v>
      </c>
    </row>
    <row r="13" spans="1:21" x14ac:dyDescent="0.25">
      <c r="A13" t="s">
        <v>20</v>
      </c>
      <c r="B13">
        <v>1.78</v>
      </c>
      <c r="C13" t="s">
        <v>21</v>
      </c>
      <c r="D13" s="39"/>
      <c r="E13" s="32">
        <v>22</v>
      </c>
      <c r="F13" s="32">
        <f t="shared" si="11"/>
        <v>11</v>
      </c>
      <c r="G13" s="32">
        <v>0.5</v>
      </c>
      <c r="H13" s="33">
        <f t="shared" si="12"/>
        <v>0</v>
      </c>
      <c r="I13" s="32">
        <f t="shared" si="13"/>
        <v>81791.856000000014</v>
      </c>
      <c r="J13" s="32">
        <v>6</v>
      </c>
      <c r="K13" s="32">
        <f t="shared" si="14"/>
        <v>5.9928155121207881E-2</v>
      </c>
      <c r="L13" s="32">
        <f t="shared" si="1"/>
        <v>6123.3770234129415</v>
      </c>
      <c r="M13" s="32">
        <f t="shared" si="2"/>
        <v>1020.5628372354904</v>
      </c>
      <c r="N13" s="32">
        <f t="shared" si="3"/>
        <v>0.13089779999999998</v>
      </c>
      <c r="O13" s="32">
        <f t="shared" si="4"/>
        <v>0</v>
      </c>
      <c r="P13" s="32">
        <f t="shared" si="5"/>
        <v>7144.0707584484317</v>
      </c>
      <c r="Q13" s="32">
        <f t="shared" si="6"/>
        <v>3214.8318413017942</v>
      </c>
      <c r="R13" s="32">
        <f t="shared" si="7"/>
        <v>10.610329539459689</v>
      </c>
      <c r="S13" s="32">
        <f t="shared" si="8"/>
        <v>110</v>
      </c>
      <c r="T13" s="32">
        <f t="shared" si="9"/>
        <v>7.3064360029586233</v>
      </c>
      <c r="U13" s="32">
        <f t="shared" si="10"/>
        <v>1167.1362493405659</v>
      </c>
    </row>
    <row r="14" spans="1:21" x14ac:dyDescent="0.25">
      <c r="A14" t="s">
        <v>34</v>
      </c>
      <c r="B14">
        <v>4</v>
      </c>
      <c r="D14" s="39"/>
      <c r="E14" s="32">
        <v>24</v>
      </c>
      <c r="F14" s="32">
        <f t="shared" si="11"/>
        <v>12</v>
      </c>
      <c r="G14" s="32">
        <v>0.5</v>
      </c>
      <c r="H14" s="33">
        <f t="shared" si="12"/>
        <v>0</v>
      </c>
      <c r="I14" s="32">
        <f t="shared" si="13"/>
        <v>81791.856000000014</v>
      </c>
      <c r="J14" s="32">
        <v>7</v>
      </c>
      <c r="K14" s="32">
        <f t="shared" si="14"/>
        <v>6.9886001634642508E-2</v>
      </c>
      <c r="L14" s="32">
        <f t="shared" si="1"/>
        <v>7139.3174467962099</v>
      </c>
      <c r="M14" s="32">
        <f t="shared" si="2"/>
        <v>1019.9024923994584</v>
      </c>
      <c r="N14" s="32">
        <f t="shared" si="3"/>
        <v>0.13089779999999998</v>
      </c>
      <c r="O14" s="32">
        <f t="shared" si="4"/>
        <v>0</v>
      </c>
      <c r="P14" s="32">
        <f t="shared" si="5"/>
        <v>8159.350836995668</v>
      </c>
      <c r="Q14" s="32">
        <f t="shared" si="6"/>
        <v>3671.7078766480508</v>
      </c>
      <c r="R14" s="32">
        <f t="shared" si="7"/>
        <v>10.610329539459689</v>
      </c>
      <c r="S14" s="32">
        <f t="shared" si="8"/>
        <v>110</v>
      </c>
      <c r="T14" s="32">
        <f t="shared" si="9"/>
        <v>8.3447906287455709</v>
      </c>
      <c r="U14" s="32">
        <f t="shared" si="10"/>
        <v>1167.1362493405659</v>
      </c>
    </row>
    <row r="15" spans="1:21" x14ac:dyDescent="0.25">
      <c r="A15" t="s">
        <v>86</v>
      </c>
      <c r="B15">
        <v>110</v>
      </c>
      <c r="D15" s="39"/>
      <c r="E15" s="32">
        <v>26</v>
      </c>
      <c r="F15" s="32">
        <f t="shared" si="11"/>
        <v>13</v>
      </c>
      <c r="G15" s="32">
        <v>0.5</v>
      </c>
      <c r="H15" s="33">
        <f t="shared" si="12"/>
        <v>0</v>
      </c>
      <c r="I15" s="32">
        <f t="shared" si="13"/>
        <v>81791.856000000014</v>
      </c>
      <c r="J15" s="32">
        <v>9</v>
      </c>
      <c r="K15" s="32">
        <f t="shared" si="14"/>
        <v>8.9758174189950524E-2</v>
      </c>
      <c r="L15" s="32">
        <f t="shared" si="1"/>
        <v>9164.5422616739452</v>
      </c>
      <c r="M15" s="32">
        <f t="shared" si="2"/>
        <v>1018.2824735193273</v>
      </c>
      <c r="N15" s="32">
        <f t="shared" si="3"/>
        <v>0.13089779999999998</v>
      </c>
      <c r="O15" s="32">
        <f t="shared" si="4"/>
        <v>0</v>
      </c>
      <c r="P15" s="32">
        <f t="shared" si="5"/>
        <v>10182.955632993273</v>
      </c>
      <c r="Q15" s="32">
        <f t="shared" si="6"/>
        <v>4582.3300348469729</v>
      </c>
      <c r="R15" s="32">
        <f t="shared" si="7"/>
        <v>10.610329539459689</v>
      </c>
      <c r="S15" s="32">
        <f t="shared" si="8"/>
        <v>110</v>
      </c>
      <c r="T15" s="32">
        <f t="shared" si="9"/>
        <v>10.414386442834029</v>
      </c>
      <c r="U15" s="32">
        <f t="shared" si="10"/>
        <v>1167.1362493405659</v>
      </c>
    </row>
    <row r="16" spans="1:21" x14ac:dyDescent="0.25">
      <c r="A16" t="s">
        <v>87</v>
      </c>
      <c r="B16">
        <v>1</v>
      </c>
      <c r="D16" s="39"/>
      <c r="I16" s="1"/>
      <c r="J16" s="1"/>
      <c r="S16" s="1"/>
    </row>
    <row r="17" spans="1:12" x14ac:dyDescent="0.25">
      <c r="D17" s="39"/>
      <c r="I17" s="1"/>
      <c r="J17" s="1"/>
    </row>
    <row r="18" spans="1:12" x14ac:dyDescent="0.25">
      <c r="D18" s="39"/>
    </row>
    <row r="19" spans="1:12" x14ac:dyDescent="0.25">
      <c r="D19" s="39"/>
    </row>
    <row r="20" spans="1:12" x14ac:dyDescent="0.25">
      <c r="D20" s="39"/>
      <c r="E20" s="40" t="s">
        <v>59</v>
      </c>
      <c r="F20" s="40"/>
      <c r="G20" s="40"/>
      <c r="H20" s="40"/>
      <c r="I20" s="40"/>
      <c r="J20" s="40"/>
      <c r="K20" s="40"/>
      <c r="L20" s="40"/>
    </row>
    <row r="21" spans="1:12" ht="45.75" thickBot="1" x14ac:dyDescent="0.3">
      <c r="A21" t="s">
        <v>39</v>
      </c>
      <c r="D21" s="39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21" t="s">
        <v>40</v>
      </c>
      <c r="C22" s="22" t="s">
        <v>2</v>
      </c>
      <c r="D22" s="39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ht="15.75" thickBot="1" x14ac:dyDescent="0.3">
      <c r="A23" s="3"/>
      <c r="B23" s="6">
        <v>65000</v>
      </c>
      <c r="C23" s="7">
        <f>B23*0.453592</f>
        <v>29483.48</v>
      </c>
      <c r="D23" s="39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23" t="s">
        <v>41</v>
      </c>
      <c r="C24" s="24" t="s">
        <v>42</v>
      </c>
      <c r="D24" s="39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ht="15.75" thickBot="1" x14ac:dyDescent="0.3">
      <c r="B25" s="6">
        <v>1</v>
      </c>
      <c r="C25" s="7">
        <f>B25*0.0254</f>
        <v>2.5399999999999999E-2</v>
      </c>
      <c r="D25" s="39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23" t="s">
        <v>43</v>
      </c>
      <c r="C26" s="24" t="s">
        <v>44</v>
      </c>
      <c r="D26" s="39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ht="15.75" thickBot="1" x14ac:dyDescent="0.3">
      <c r="B27" s="6">
        <v>1</v>
      </c>
      <c r="C27" s="7">
        <f>B27*4.44822</f>
        <v>4.4482200000000001</v>
      </c>
      <c r="D27" s="39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23" t="s">
        <v>45</v>
      </c>
      <c r="C28" s="24" t="s">
        <v>21</v>
      </c>
      <c r="D28" s="39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ht="15.75" thickBot="1" x14ac:dyDescent="0.3">
      <c r="B29" s="6">
        <v>50</v>
      </c>
      <c r="C29" s="7">
        <f>B29/2.23694</f>
        <v>22.351962949386213</v>
      </c>
      <c r="D29" s="39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23" t="s">
        <v>46</v>
      </c>
      <c r="C30" s="24" t="s">
        <v>21</v>
      </c>
      <c r="D30" s="39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ht="15.75" thickBot="1" x14ac:dyDescent="0.3">
      <c r="B31" s="6">
        <v>100</v>
      </c>
      <c r="C31" s="7">
        <f>B31*0.277778</f>
        <v>27.777800000000003</v>
      </c>
      <c r="D31" s="39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x14ac:dyDescent="0.25">
      <c r="B32" s="23" t="s">
        <v>47</v>
      </c>
      <c r="C32" s="24" t="s">
        <v>48</v>
      </c>
      <c r="D32" s="39"/>
      <c r="E32" s="1"/>
      <c r="F32" s="1"/>
      <c r="G32" s="1"/>
      <c r="H32" s="1"/>
      <c r="I32" s="1"/>
      <c r="J32" s="1"/>
    </row>
    <row r="33" spans="2:12" ht="15.75" thickBot="1" x14ac:dyDescent="0.3">
      <c r="B33" s="6">
        <v>1</v>
      </c>
      <c r="C33" s="7">
        <f>B33*1.35582</f>
        <v>1.35582</v>
      </c>
      <c r="D33" s="39"/>
      <c r="E33" s="38" t="s">
        <v>60</v>
      </c>
      <c r="F33" s="38"/>
      <c r="G33" s="38"/>
      <c r="H33" s="38"/>
      <c r="I33" s="38"/>
      <c r="J33" s="38"/>
      <c r="K33" s="38"/>
      <c r="L33" s="38"/>
    </row>
    <row r="34" spans="2:12" ht="45" x14ac:dyDescent="0.25">
      <c r="B34" s="23" t="s">
        <v>49</v>
      </c>
      <c r="C34" s="24" t="s">
        <v>50</v>
      </c>
      <c r="D34" s="39"/>
      <c r="E34" s="4" t="s">
        <v>52</v>
      </c>
      <c r="F34" s="4" t="s">
        <v>53</v>
      </c>
      <c r="G34" s="4" t="s">
        <v>54</v>
      </c>
      <c r="H34" s="4" t="s">
        <v>55</v>
      </c>
      <c r="I34" s="4" t="s">
        <v>56</v>
      </c>
      <c r="J34" s="2" t="s">
        <v>57</v>
      </c>
      <c r="K34" s="2" t="s">
        <v>58</v>
      </c>
    </row>
    <row r="35" spans="2:12" ht="15.75" thickBot="1" x14ac:dyDescent="0.3">
      <c r="B35" s="6">
        <v>1</v>
      </c>
      <c r="C35" s="7">
        <f>B35*0.7457</f>
        <v>0.74570000000000003</v>
      </c>
      <c r="D35" s="39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2:12" x14ac:dyDescent="0.25">
      <c r="B36" s="36" t="s">
        <v>19</v>
      </c>
      <c r="C36" s="37"/>
      <c r="D36" s="39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2:12" x14ac:dyDescent="0.25">
      <c r="B37" s="25" t="s">
        <v>88</v>
      </c>
      <c r="C37" s="26">
        <v>100</v>
      </c>
      <c r="D37" s="39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2:12" x14ac:dyDescent="0.25">
      <c r="B38" s="25" t="s">
        <v>89</v>
      </c>
      <c r="C38" s="26">
        <v>11.2</v>
      </c>
      <c r="D38" s="39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2:12" ht="15.75" thickBot="1" x14ac:dyDescent="0.3">
      <c r="B39" s="27" t="s">
        <v>5</v>
      </c>
      <c r="C39" s="28">
        <f>1000*C37/3600/C38</f>
        <v>2.4801587301587302</v>
      </c>
      <c r="D39" s="39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2:12" x14ac:dyDescent="0.25">
      <c r="D40" s="39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2:12" x14ac:dyDescent="0.25">
      <c r="D41" s="39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2:12" x14ac:dyDescent="0.25">
      <c r="D42" s="39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2:12" x14ac:dyDescent="0.25">
      <c r="D43" s="39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2:12" x14ac:dyDescent="0.25">
      <c r="D44" s="39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38" t="s">
        <v>61</v>
      </c>
      <c r="F46" s="38"/>
      <c r="G46" s="38"/>
      <c r="H46" s="38"/>
      <c r="I46" s="38"/>
      <c r="J46" s="38"/>
      <c r="K46" s="38"/>
      <c r="L46" s="38"/>
    </row>
    <row r="47" spans="2:12" ht="45" x14ac:dyDescent="0.25">
      <c r="E47" s="4" t="s">
        <v>52</v>
      </c>
      <c r="F47" s="4" t="s">
        <v>53</v>
      </c>
      <c r="G47" s="4" t="s">
        <v>54</v>
      </c>
      <c r="H47" s="4" t="s">
        <v>55</v>
      </c>
      <c r="I47" s="4" t="s">
        <v>56</v>
      </c>
      <c r="J47" s="2" t="s">
        <v>57</v>
      </c>
      <c r="K47" s="2" t="s">
        <v>58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2" spans="5:13" x14ac:dyDescent="0.25">
      <c r="E62" s="38" t="s">
        <v>98</v>
      </c>
      <c r="F62" s="38"/>
      <c r="G62" s="38"/>
      <c r="H62" s="38"/>
      <c r="I62" s="38"/>
      <c r="J62" s="38"/>
      <c r="K62" s="38"/>
      <c r="L62" s="38"/>
      <c r="M62" s="38"/>
    </row>
    <row r="63" spans="5:13" ht="30" x14ac:dyDescent="0.25">
      <c r="E63" s="29" t="s">
        <v>52</v>
      </c>
      <c r="F63" s="4" t="s">
        <v>90</v>
      </c>
      <c r="G63" s="4" t="s">
        <v>92</v>
      </c>
      <c r="H63" s="4" t="s">
        <v>91</v>
      </c>
      <c r="I63" s="4" t="s">
        <v>93</v>
      </c>
      <c r="J63" s="4" t="s">
        <v>94</v>
      </c>
      <c r="K63" s="4" t="s">
        <v>95</v>
      </c>
      <c r="L63" s="2" t="s">
        <v>96</v>
      </c>
      <c r="M63" s="2" t="s">
        <v>97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8" t="s">
        <v>99</v>
      </c>
      <c r="F81" s="38"/>
      <c r="G81" s="38"/>
      <c r="H81" s="38"/>
      <c r="I81" s="38"/>
      <c r="J81" s="38"/>
      <c r="K81" s="38"/>
      <c r="L81" s="38"/>
    </row>
    <row r="82" spans="5:13" ht="30" x14ac:dyDescent="0.25">
      <c r="E82" s="4" t="s">
        <v>52</v>
      </c>
      <c r="F82" s="4" t="s">
        <v>108</v>
      </c>
      <c r="G82" s="4" t="s">
        <v>109</v>
      </c>
      <c r="H82" s="4" t="s">
        <v>110</v>
      </c>
      <c r="I82" s="4" t="s">
        <v>111</v>
      </c>
      <c r="J82" s="4" t="s">
        <v>112</v>
      </c>
      <c r="K82" s="4" t="s">
        <v>113</v>
      </c>
      <c r="L82" s="2" t="s">
        <v>114</v>
      </c>
      <c r="M82" s="4" t="s">
        <v>115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8" t="s">
        <v>116</v>
      </c>
      <c r="F111" s="38"/>
      <c r="G111" s="38"/>
      <c r="H111" s="38"/>
      <c r="I111" s="38"/>
      <c r="J111" s="38"/>
      <c r="K111" s="38"/>
      <c r="L111" s="38"/>
    </row>
    <row r="112" spans="5:13" ht="30" x14ac:dyDescent="0.25">
      <c r="E112" s="4" t="s">
        <v>52</v>
      </c>
      <c r="F112" s="4" t="s">
        <v>105</v>
      </c>
      <c r="G112" s="4" t="s">
        <v>106</v>
      </c>
      <c r="H112" s="4" t="s">
        <v>107</v>
      </c>
      <c r="I112" s="4" t="s">
        <v>100</v>
      </c>
      <c r="J112" s="4" t="s">
        <v>101</v>
      </c>
      <c r="K112" s="4" t="s">
        <v>102</v>
      </c>
      <c r="L112" s="2" t="s">
        <v>103</v>
      </c>
      <c r="M112" s="2" t="s">
        <v>104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8" t="s">
        <v>117</v>
      </c>
      <c r="F133" s="38"/>
      <c r="G133" s="38"/>
      <c r="H133" s="38"/>
      <c r="I133" s="38"/>
      <c r="J133" s="38"/>
      <c r="K133" s="38"/>
      <c r="L133" s="38"/>
    </row>
    <row r="134" spans="5:13" ht="30" x14ac:dyDescent="0.25">
      <c r="E134" s="4" t="s">
        <v>52</v>
      </c>
      <c r="F134" s="4" t="s">
        <v>118</v>
      </c>
      <c r="G134" s="4" t="s">
        <v>119</v>
      </c>
      <c r="H134" s="4" t="s">
        <v>120</v>
      </c>
      <c r="I134" s="4" t="s">
        <v>121</v>
      </c>
      <c r="J134" s="4" t="s">
        <v>122</v>
      </c>
      <c r="K134" s="4" t="s">
        <v>123</v>
      </c>
      <c r="L134" s="2" t="s">
        <v>124</v>
      </c>
      <c r="M134" s="2" t="s">
        <v>125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B36:C36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workbookViewId="0">
      <selection activeCell="AF9" sqref="A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10" t="s">
        <v>79</v>
      </c>
      <c r="B1" s="11" t="s">
        <v>71</v>
      </c>
      <c r="C1" s="11" t="s">
        <v>72</v>
      </c>
      <c r="D1" s="11" t="s">
        <v>73</v>
      </c>
      <c r="E1" s="12" t="s">
        <v>74</v>
      </c>
      <c r="G1" s="13" t="s">
        <v>80</v>
      </c>
      <c r="H1" s="11" t="s">
        <v>71</v>
      </c>
      <c r="I1" s="11" t="s">
        <v>81</v>
      </c>
      <c r="J1" s="11" t="s">
        <v>53</v>
      </c>
      <c r="K1" s="12" t="s">
        <v>74</v>
      </c>
    </row>
    <row r="2" spans="1:11" x14ac:dyDescent="0.25">
      <c r="A2" s="41" t="s">
        <v>63</v>
      </c>
      <c r="B2" s="44">
        <v>15000</v>
      </c>
      <c r="C2" s="44">
        <v>300</v>
      </c>
      <c r="D2" s="44">
        <v>1330</v>
      </c>
      <c r="E2" s="14">
        <v>1.35</v>
      </c>
      <c r="G2" s="41" t="s">
        <v>78</v>
      </c>
      <c r="H2" s="44">
        <v>4000</v>
      </c>
      <c r="I2" s="44">
        <v>125</v>
      </c>
      <c r="J2" s="44">
        <v>250</v>
      </c>
      <c r="K2" s="17">
        <v>35.01</v>
      </c>
    </row>
    <row r="3" spans="1:11" ht="15.75" thickBot="1" x14ac:dyDescent="0.3">
      <c r="A3" s="42"/>
      <c r="B3" s="45"/>
      <c r="C3" s="45"/>
      <c r="D3" s="45"/>
      <c r="E3" s="15">
        <v>2.5299999999999998</v>
      </c>
      <c r="G3" s="43"/>
      <c r="H3" s="46"/>
      <c r="I3" s="46"/>
      <c r="J3" s="46"/>
      <c r="K3" s="18">
        <v>47.74</v>
      </c>
    </row>
    <row r="4" spans="1:11" ht="15.75" thickBot="1" x14ac:dyDescent="0.3">
      <c r="A4" s="42"/>
      <c r="B4" s="45"/>
      <c r="C4" s="45"/>
      <c r="D4" s="45"/>
      <c r="E4" s="15">
        <v>3.5</v>
      </c>
      <c r="G4" s="8" t="s">
        <v>82</v>
      </c>
      <c r="H4" s="9">
        <v>5000</v>
      </c>
      <c r="I4" s="9">
        <v>250</v>
      </c>
      <c r="J4" s="9">
        <v>500</v>
      </c>
      <c r="K4" s="19">
        <v>52.31</v>
      </c>
    </row>
    <row r="5" spans="1:11" ht="15.75" thickBot="1" x14ac:dyDescent="0.3">
      <c r="A5" s="42"/>
      <c r="B5" s="45"/>
      <c r="C5" s="45"/>
      <c r="D5" s="45"/>
      <c r="E5" s="15">
        <v>4</v>
      </c>
      <c r="G5" s="8" t="s">
        <v>83</v>
      </c>
      <c r="H5" s="9">
        <v>5000</v>
      </c>
      <c r="I5" s="9">
        <v>450</v>
      </c>
      <c r="J5" s="9">
        <v>900</v>
      </c>
      <c r="K5" s="19">
        <v>57.11</v>
      </c>
    </row>
    <row r="6" spans="1:11" ht="15.75" thickBot="1" x14ac:dyDescent="0.3">
      <c r="A6" s="43"/>
      <c r="B6" s="46"/>
      <c r="C6" s="46"/>
      <c r="D6" s="46"/>
      <c r="E6" s="16">
        <v>4.43</v>
      </c>
      <c r="G6" s="41" t="s">
        <v>84</v>
      </c>
      <c r="H6" s="44">
        <v>1106</v>
      </c>
      <c r="I6" s="44">
        <v>500</v>
      </c>
      <c r="J6" s="44">
        <v>1000</v>
      </c>
      <c r="K6" s="17">
        <v>21.26</v>
      </c>
    </row>
    <row r="7" spans="1:11" x14ac:dyDescent="0.25">
      <c r="A7" s="47" t="s">
        <v>64</v>
      </c>
      <c r="B7" s="49">
        <v>15000</v>
      </c>
      <c r="C7" s="49">
        <v>300</v>
      </c>
      <c r="D7" s="49">
        <v>4000</v>
      </c>
      <c r="E7" s="14">
        <v>5.2</v>
      </c>
      <c r="G7" s="42"/>
      <c r="H7" s="45"/>
      <c r="I7" s="45"/>
      <c r="J7" s="45"/>
      <c r="K7" s="20">
        <v>30.68</v>
      </c>
    </row>
    <row r="8" spans="1:11" x14ac:dyDescent="0.25">
      <c r="A8" s="51"/>
      <c r="B8" s="52"/>
      <c r="C8" s="52"/>
      <c r="D8" s="52"/>
      <c r="E8" s="15">
        <v>6.04</v>
      </c>
      <c r="G8" s="42"/>
      <c r="H8" s="45"/>
      <c r="I8" s="45"/>
      <c r="J8" s="45"/>
      <c r="K8" s="20">
        <v>45.13</v>
      </c>
    </row>
    <row r="9" spans="1:11" ht="15.75" thickBot="1" x14ac:dyDescent="0.3">
      <c r="A9" s="51"/>
      <c r="B9" s="52"/>
      <c r="C9" s="52"/>
      <c r="D9" s="52"/>
      <c r="E9" s="15">
        <v>7.04</v>
      </c>
      <c r="G9" s="43"/>
      <c r="H9" s="46"/>
      <c r="I9" s="46"/>
      <c r="J9" s="46"/>
      <c r="K9" s="18">
        <v>50.62</v>
      </c>
    </row>
    <row r="10" spans="1:11" x14ac:dyDescent="0.25">
      <c r="A10" s="51"/>
      <c r="B10" s="52"/>
      <c r="C10" s="52"/>
      <c r="D10" s="52"/>
      <c r="E10" s="15">
        <v>8.08</v>
      </c>
      <c r="G10" s="41" t="s">
        <v>85</v>
      </c>
      <c r="H10" s="44">
        <v>5000</v>
      </c>
      <c r="I10" s="44">
        <v>3500</v>
      </c>
      <c r="J10" s="44">
        <v>7000</v>
      </c>
      <c r="K10" s="17">
        <v>18.78</v>
      </c>
    </row>
    <row r="11" spans="1:11" x14ac:dyDescent="0.25">
      <c r="A11" s="51"/>
      <c r="B11" s="52"/>
      <c r="C11" s="52"/>
      <c r="D11" s="52"/>
      <c r="E11" s="15">
        <v>9.1</v>
      </c>
      <c r="G11" s="42"/>
      <c r="H11" s="45"/>
      <c r="I11" s="45"/>
      <c r="J11" s="45"/>
      <c r="K11" s="20">
        <v>24.92</v>
      </c>
    </row>
    <row r="12" spans="1:11" x14ac:dyDescent="0.25">
      <c r="A12" s="51"/>
      <c r="B12" s="52"/>
      <c r="C12" s="52"/>
      <c r="D12" s="52"/>
      <c r="E12" s="15">
        <v>10.11</v>
      </c>
      <c r="G12" s="42"/>
      <c r="H12" s="45"/>
      <c r="I12" s="45"/>
      <c r="J12" s="45"/>
      <c r="K12" s="20">
        <v>25.92</v>
      </c>
    </row>
    <row r="13" spans="1:11" x14ac:dyDescent="0.25">
      <c r="A13" s="51"/>
      <c r="B13" s="52"/>
      <c r="C13" s="52"/>
      <c r="D13" s="52"/>
      <c r="E13" s="15">
        <v>11.05</v>
      </c>
      <c r="G13" s="42"/>
      <c r="H13" s="45"/>
      <c r="I13" s="45"/>
      <c r="J13" s="45"/>
      <c r="K13" s="20">
        <v>47.6</v>
      </c>
    </row>
    <row r="14" spans="1:11" x14ac:dyDescent="0.25">
      <c r="A14" s="51"/>
      <c r="B14" s="52"/>
      <c r="C14" s="52"/>
      <c r="D14" s="52"/>
      <c r="E14" s="15">
        <v>11.9</v>
      </c>
      <c r="G14" s="42"/>
      <c r="H14" s="45"/>
      <c r="I14" s="45"/>
      <c r="J14" s="45"/>
      <c r="K14" s="20">
        <v>57.49</v>
      </c>
    </row>
    <row r="15" spans="1:11" ht="15.75" thickBot="1" x14ac:dyDescent="0.3">
      <c r="A15" s="48"/>
      <c r="B15" s="50"/>
      <c r="C15" s="50"/>
      <c r="D15" s="50"/>
      <c r="E15" s="16">
        <v>13.35</v>
      </c>
      <c r="G15" s="43"/>
      <c r="H15" s="46"/>
      <c r="I15" s="46"/>
      <c r="J15" s="46"/>
      <c r="K15" s="18">
        <v>64.08</v>
      </c>
    </row>
    <row r="16" spans="1:11" x14ac:dyDescent="0.25">
      <c r="A16" s="47" t="s">
        <v>65</v>
      </c>
      <c r="B16" s="49">
        <v>12000</v>
      </c>
      <c r="C16" s="49">
        <v>600</v>
      </c>
      <c r="D16" s="49">
        <v>2100</v>
      </c>
      <c r="E16" s="14">
        <v>1.1000000000000001</v>
      </c>
    </row>
    <row r="17" spans="1:5" x14ac:dyDescent="0.25">
      <c r="A17" s="51"/>
      <c r="B17" s="52"/>
      <c r="C17" s="52"/>
      <c r="D17" s="52"/>
      <c r="E17" s="15">
        <v>1.97</v>
      </c>
    </row>
    <row r="18" spans="1:5" x14ac:dyDescent="0.25">
      <c r="A18" s="51"/>
      <c r="B18" s="52"/>
      <c r="C18" s="52"/>
      <c r="D18" s="52"/>
      <c r="E18" s="15">
        <v>2.88</v>
      </c>
    </row>
    <row r="19" spans="1:5" ht="15.75" thickBot="1" x14ac:dyDescent="0.3">
      <c r="A19" s="48"/>
      <c r="B19" s="50"/>
      <c r="C19" s="50"/>
      <c r="D19" s="50"/>
      <c r="E19" s="16">
        <v>3.5</v>
      </c>
    </row>
    <row r="20" spans="1:5" x14ac:dyDescent="0.25">
      <c r="A20" s="47" t="s">
        <v>66</v>
      </c>
      <c r="B20" s="49">
        <v>12000</v>
      </c>
      <c r="C20" s="49">
        <v>600</v>
      </c>
      <c r="D20" s="49">
        <v>6500</v>
      </c>
      <c r="E20" s="14">
        <v>5.9</v>
      </c>
    </row>
    <row r="21" spans="1:5" x14ac:dyDescent="0.25">
      <c r="A21" s="51"/>
      <c r="B21" s="52"/>
      <c r="C21" s="52"/>
      <c r="D21" s="52"/>
      <c r="E21" s="15">
        <v>7.42</v>
      </c>
    </row>
    <row r="22" spans="1:5" x14ac:dyDescent="0.25">
      <c r="A22" s="51"/>
      <c r="B22" s="52"/>
      <c r="C22" s="52"/>
      <c r="D22" s="52"/>
      <c r="E22" s="15">
        <v>8.5500000000000007</v>
      </c>
    </row>
    <row r="23" spans="1:5" x14ac:dyDescent="0.25">
      <c r="A23" s="51"/>
      <c r="B23" s="52"/>
      <c r="C23" s="52"/>
      <c r="D23" s="52"/>
      <c r="E23" s="15">
        <v>9.4600000000000009</v>
      </c>
    </row>
    <row r="24" spans="1:5" x14ac:dyDescent="0.25">
      <c r="A24" s="51"/>
      <c r="B24" s="52"/>
      <c r="C24" s="52"/>
      <c r="D24" s="52"/>
      <c r="E24" s="15">
        <v>9.94</v>
      </c>
    </row>
    <row r="25" spans="1:5" x14ac:dyDescent="0.25">
      <c r="A25" s="51"/>
      <c r="B25" s="52"/>
      <c r="C25" s="52"/>
      <c r="D25" s="52"/>
      <c r="E25" s="15">
        <v>10.79</v>
      </c>
    </row>
    <row r="26" spans="1:5" x14ac:dyDescent="0.25">
      <c r="A26" s="51"/>
      <c r="B26" s="52"/>
      <c r="C26" s="52"/>
      <c r="D26" s="52"/>
      <c r="E26" s="15">
        <v>12.36</v>
      </c>
    </row>
    <row r="27" spans="1:5" ht="15.75" thickBot="1" x14ac:dyDescent="0.3">
      <c r="A27" s="48"/>
      <c r="B27" s="50"/>
      <c r="C27" s="50"/>
      <c r="D27" s="50"/>
      <c r="E27" s="16">
        <v>13.32</v>
      </c>
    </row>
    <row r="28" spans="1:5" x14ac:dyDescent="0.25">
      <c r="A28" s="47" t="s">
        <v>67</v>
      </c>
      <c r="B28" s="49">
        <v>7500</v>
      </c>
      <c r="C28" s="49">
        <v>1200</v>
      </c>
      <c r="D28" s="49">
        <v>4770</v>
      </c>
      <c r="E28" s="14" t="s">
        <v>75</v>
      </c>
    </row>
    <row r="29" spans="1:5" x14ac:dyDescent="0.25">
      <c r="A29" s="51"/>
      <c r="B29" s="52"/>
      <c r="C29" s="52"/>
      <c r="D29" s="52"/>
      <c r="E29" s="15">
        <v>1</v>
      </c>
    </row>
    <row r="30" spans="1:5" x14ac:dyDescent="0.25">
      <c r="A30" s="51"/>
      <c r="B30" s="52"/>
      <c r="C30" s="52"/>
      <c r="D30" s="52"/>
      <c r="E30" s="15">
        <v>2</v>
      </c>
    </row>
    <row r="31" spans="1:5" x14ac:dyDescent="0.25">
      <c r="A31" s="51"/>
      <c r="B31" s="52"/>
      <c r="C31" s="52"/>
      <c r="D31" s="52"/>
      <c r="E31" s="15">
        <v>2.97</v>
      </c>
    </row>
    <row r="32" spans="1:5" ht="15.75" thickBot="1" x14ac:dyDescent="0.3">
      <c r="A32" s="48"/>
      <c r="B32" s="50"/>
      <c r="C32" s="50"/>
      <c r="D32" s="50"/>
      <c r="E32" s="16">
        <v>3.94</v>
      </c>
    </row>
    <row r="33" spans="1:5" x14ac:dyDescent="0.25">
      <c r="A33" s="47" t="s">
        <v>68</v>
      </c>
      <c r="B33" s="49"/>
      <c r="C33" s="49">
        <v>265</v>
      </c>
      <c r="D33" s="49"/>
      <c r="E33" s="14">
        <v>2.98</v>
      </c>
    </row>
    <row r="34" spans="1:5" x14ac:dyDescent="0.25">
      <c r="A34" s="51"/>
      <c r="B34" s="52"/>
      <c r="C34" s="52"/>
      <c r="D34" s="52"/>
      <c r="E34" s="15">
        <v>3.98</v>
      </c>
    </row>
    <row r="35" spans="1:5" ht="15.75" thickBot="1" x14ac:dyDescent="0.3">
      <c r="A35" s="48"/>
      <c r="B35" s="50"/>
      <c r="C35" s="50"/>
      <c r="D35" s="50"/>
      <c r="E35" s="16">
        <v>6.03</v>
      </c>
    </row>
    <row r="36" spans="1:5" x14ac:dyDescent="0.25">
      <c r="A36" s="47" t="s">
        <v>69</v>
      </c>
      <c r="B36" s="49">
        <v>12500</v>
      </c>
      <c r="C36" s="49" t="s">
        <v>76</v>
      </c>
      <c r="D36" s="49" t="s">
        <v>77</v>
      </c>
      <c r="E36" s="14">
        <v>5.67</v>
      </c>
    </row>
    <row r="37" spans="1:5" ht="15.75" thickBot="1" x14ac:dyDescent="0.3">
      <c r="A37" s="48"/>
      <c r="B37" s="50"/>
      <c r="C37" s="50"/>
      <c r="D37" s="50"/>
      <c r="E37" s="16">
        <v>6</v>
      </c>
    </row>
    <row r="38" spans="1:5" x14ac:dyDescent="0.25">
      <c r="A38" s="47" t="s">
        <v>70</v>
      </c>
      <c r="B38" s="49">
        <v>12500</v>
      </c>
      <c r="C38" s="49" t="s">
        <v>76</v>
      </c>
      <c r="D38" s="49" t="s">
        <v>77</v>
      </c>
      <c r="E38" s="14">
        <v>5.67</v>
      </c>
    </row>
    <row r="39" spans="1:5" ht="15.75" thickBot="1" x14ac:dyDescent="0.3">
      <c r="A39" s="48"/>
      <c r="B39" s="50"/>
      <c r="C39" s="50"/>
      <c r="D39" s="50"/>
      <c r="E39" s="16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2021-02-09T17:32:58Z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