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6BF43E5F-DC8A-44A6-9A6D-8D9A2B50CFA1}" xr6:coauthVersionLast="46" xr6:coauthVersionMax="46" xr10:uidLastSave="{00000000-0000-0000-0000-000000000000}"/>
  <bookViews>
    <workbookView xWindow="-120" yWindow="-120" windowWidth="38640" windowHeight="21240" activeTab="2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2" i="1"/>
  <c r="C40" i="1"/>
  <c r="C32" i="1"/>
  <c r="C3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K15" i="1"/>
  <c r="J11" i="1"/>
  <c r="K11" i="1" s="1"/>
  <c r="J48" i="1" l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6" i="1"/>
  <c r="C34" i="1"/>
  <c r="C28" i="1"/>
  <c r="C26" i="1"/>
  <c r="C24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s="1"/>
  <c r="U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M15" i="1" l="1"/>
  <c r="M14" i="1"/>
  <c r="L13" i="1"/>
  <c r="G6" i="1"/>
  <c r="N6" i="1" s="1"/>
  <c r="N14" i="1"/>
  <c r="G10" i="1"/>
  <c r="N10" i="1" s="1"/>
  <c r="N2" i="1"/>
  <c r="P2" i="1"/>
  <c r="Q2" i="1" s="1"/>
  <c r="T2" i="1" s="1"/>
  <c r="R15" i="1"/>
  <c r="U15" i="1" s="1"/>
  <c r="N15" i="1"/>
  <c r="I15" i="1"/>
  <c r="M11" i="1"/>
  <c r="G9" i="1"/>
  <c r="I9" i="1" s="1"/>
  <c r="L12" i="1"/>
  <c r="G8" i="1"/>
  <c r="G4" i="1"/>
  <c r="I4" i="1" s="1"/>
  <c r="G5" i="1"/>
  <c r="G7" i="1"/>
  <c r="G3" i="1"/>
  <c r="I3" i="1" s="1"/>
  <c r="O15" i="1" l="1"/>
  <c r="P15" i="1" s="1"/>
  <c r="Q15" i="1" s="1"/>
  <c r="T15" i="1" s="1"/>
  <c r="R6" i="1"/>
  <c r="U6" i="1" s="1"/>
  <c r="H6" i="1"/>
  <c r="O6" i="1" s="1"/>
  <c r="P6" i="1" s="1"/>
  <c r="Q6" i="1" s="1"/>
  <c r="T6" i="1" s="1"/>
  <c r="R10" i="1"/>
  <c r="U10" i="1" s="1"/>
  <c r="I6" i="1"/>
  <c r="I14" i="1"/>
  <c r="R14" i="1"/>
  <c r="U14" i="1" s="1"/>
  <c r="I10" i="1"/>
  <c r="I5" i="1"/>
  <c r="I12" i="1"/>
  <c r="O12" i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O13" i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O14" i="1"/>
  <c r="P14" i="1" s="1"/>
  <c r="Q14" i="1" s="1"/>
  <c r="T14" i="1" s="1"/>
  <c r="P12" i="1" l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<sst xmlns="http://schemas.openxmlformats.org/spreadsheetml/2006/main" count="158" uniqueCount="129">
  <si>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</si>
  <si>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</si>
  <si>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</si>
  <si>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</si>
  <si>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</si>
  <si>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</si>
  <si>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</si>
  <si>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</si>
  <si>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</si>
  <si>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</si>
  <si>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</si>
  <si>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</si>
  <si>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</si>
  <si>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</si>
  <si>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</si>
  <si>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</si>
  <si>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Gradient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</si>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</sst>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15.12</c:v>
                </c:pt>
                <c:pt idx="2">
                  <c:v>30.24</c:v>
                </c:pt>
                <c:pt idx="3">
                  <c:v>45.360000000000007</c:v>
                </c:pt>
                <c:pt idx="4">
                  <c:v>60.48</c:v>
                </c:pt>
                <c:pt idx="5">
                  <c:v>75.599999999999994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54</c:v>
                </c:pt>
                <c:pt idx="11">
                  <c:v>39.6</c:v>
                </c:pt>
                <c:pt idx="12">
                  <c:v>18</c:v>
                </c:pt>
                <c:pt idx="13">
                  <c:v>20.015999999999998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speed [Km/hr]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10.851253841088674</c:v>
                </c:pt>
                <c:pt idx="1">
                  <c:v>243.38542245390695</c:v>
                </c:pt>
                <c:pt idx="2">
                  <c:v>244.11841556189643</c:v>
                </c:pt>
                <c:pt idx="3">
                  <c:v>245.34007074187892</c:v>
                </c:pt>
                <c:pt idx="4">
                  <c:v>247.05038799385423</c:v>
                </c:pt>
                <c:pt idx="5">
                  <c:v>249.24936731782259</c:v>
                </c:pt>
                <c:pt idx="6">
                  <c:v>84.046088827919178</c:v>
                </c:pt>
                <c:pt idx="7">
                  <c:v>17.677563805970149</c:v>
                </c:pt>
                <c:pt idx="8">
                  <c:v>17.677563805970149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273.70882582259145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4698.7122863088543</c:v>
                </c:pt>
                <c:pt idx="1">
                  <c:v>3445.7223432931601</c:v>
                </c:pt>
                <c:pt idx="2">
                  <c:v>1566.2374287696184</c:v>
                </c:pt>
                <c:pt idx="3">
                  <c:v>1741.6560207918155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68.142758217140639</c:v>
                </c:pt>
                <c:pt idx="1">
                  <c:v>120.44737931210653</c:v>
                </c:pt>
                <c:pt idx="2">
                  <c:v>172.04546450645537</c:v>
                </c:pt>
                <c:pt idx="3">
                  <c:v>322.63028406975417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10.851253841088674</c:v>
                </c:pt>
                <c:pt idx="1">
                  <c:v>243.38542245390695</c:v>
                </c:pt>
                <c:pt idx="2">
                  <c:v>244.11841556189643</c:v>
                </c:pt>
                <c:pt idx="3">
                  <c:v>245.34007074187892</c:v>
                </c:pt>
                <c:pt idx="4">
                  <c:v>247.05038799385423</c:v>
                </c:pt>
                <c:pt idx="5">
                  <c:v>249.24936731782259</c:v>
                </c:pt>
                <c:pt idx="6">
                  <c:v>84.046088827919178</c:v>
                </c:pt>
                <c:pt idx="7">
                  <c:v>17.677563805970149</c:v>
                </c:pt>
                <c:pt idx="8">
                  <c:v>17.677563805970149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273.70882582259145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4698.7122863088543</c:v>
                </c:pt>
                <c:pt idx="1">
                  <c:v>3445.7223432931601</c:v>
                </c:pt>
                <c:pt idx="2">
                  <c:v>1566.2374287696184</c:v>
                </c:pt>
                <c:pt idx="3">
                  <c:v>1741.6560207918155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68.142758217140639</c:v>
                </c:pt>
                <c:pt idx="1">
                  <c:v>120.44737931210653</c:v>
                </c:pt>
                <c:pt idx="2">
                  <c:v>172.04546450645537</c:v>
                </c:pt>
                <c:pt idx="3">
                  <c:v>322.63028406975417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10.851253841088674</c:v>
                </c:pt>
                <c:pt idx="1">
                  <c:v>243.38542245390695</c:v>
                </c:pt>
                <c:pt idx="2">
                  <c:v>244.11841556189643</c:v>
                </c:pt>
                <c:pt idx="3">
                  <c:v>245.34007074187892</c:v>
                </c:pt>
                <c:pt idx="4">
                  <c:v>247.05038799385423</c:v>
                </c:pt>
                <c:pt idx="5">
                  <c:v>249.24936731782259</c:v>
                </c:pt>
                <c:pt idx="6">
                  <c:v>84.046088827919178</c:v>
                </c:pt>
                <c:pt idx="7">
                  <c:v>17.677563805970149</c:v>
                </c:pt>
                <c:pt idx="8">
                  <c:v>17.677563805970149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273.70882582259145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4698.7122863088543</c:v>
                </c:pt>
                <c:pt idx="1">
                  <c:v>3445.7223432931601</c:v>
                </c:pt>
                <c:pt idx="2">
                  <c:v>1566.2374287696184</c:v>
                </c:pt>
                <c:pt idx="3">
                  <c:v>1741.6560207918155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68.142758217140639</c:v>
                </c:pt>
                <c:pt idx="1">
                  <c:v>120.44737931210653</c:v>
                </c:pt>
                <c:pt idx="2">
                  <c:v>172.04546450645537</c:v>
                </c:pt>
                <c:pt idx="3">
                  <c:v>322.63028406975417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10.851253841088674</c:v>
                </c:pt>
                <c:pt idx="1">
                  <c:v>243.38542245390695</c:v>
                </c:pt>
                <c:pt idx="2">
                  <c:v>244.11841556189643</c:v>
                </c:pt>
                <c:pt idx="3">
                  <c:v>245.34007074187892</c:v>
                </c:pt>
                <c:pt idx="4">
                  <c:v>247.05038799385423</c:v>
                </c:pt>
                <c:pt idx="5">
                  <c:v>249.24936731782259</c:v>
                </c:pt>
                <c:pt idx="6">
                  <c:v>84.046088827919178</c:v>
                </c:pt>
                <c:pt idx="7">
                  <c:v>17.677563805970149</c:v>
                </c:pt>
                <c:pt idx="8">
                  <c:v>17.677563805970149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273.70882582259145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4698.7122863088543</c:v>
                </c:pt>
                <c:pt idx="1">
                  <c:v>3445.7223432931601</c:v>
                </c:pt>
                <c:pt idx="2">
                  <c:v>1566.2374287696184</c:v>
                </c:pt>
                <c:pt idx="3">
                  <c:v>1741.6560207918155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68.142758217140639</c:v>
                </c:pt>
                <c:pt idx="1">
                  <c:v>120.44737931210653</c:v>
                </c:pt>
                <c:pt idx="2">
                  <c:v>172.04546450645537</c:v>
                </c:pt>
                <c:pt idx="3">
                  <c:v>322.63028406975417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1315.6394401664795</c:v>
                </c:pt>
                <c:pt idx="2">
                  <c:v>2631.278880332959</c:v>
                </c:pt>
                <c:pt idx="3">
                  <c:v>3946.9183204994392</c:v>
                </c:pt>
                <c:pt idx="4">
                  <c:v>5262.5577606659181</c:v>
                </c:pt>
                <c:pt idx="5">
                  <c:v>6578.1972008323974</c:v>
                </c:pt>
                <c:pt idx="6">
                  <c:v>6954.0941837371056</c:v>
                </c:pt>
                <c:pt idx="7">
                  <c:v>6954.0941837371056</c:v>
                </c:pt>
                <c:pt idx="8">
                  <c:v>6954.0941837371056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10.851253841088674</c:v>
                </c:pt>
                <c:pt idx="1">
                  <c:v>243.38542245390695</c:v>
                </c:pt>
                <c:pt idx="2">
                  <c:v>244.11841556189643</c:v>
                </c:pt>
                <c:pt idx="3">
                  <c:v>245.34007074187892</c:v>
                </c:pt>
                <c:pt idx="4">
                  <c:v>247.05038799385423</c:v>
                </c:pt>
                <c:pt idx="5">
                  <c:v>249.24936731782259</c:v>
                </c:pt>
                <c:pt idx="6">
                  <c:v>84.046088827919178</c:v>
                </c:pt>
                <c:pt idx="7">
                  <c:v>17.677563805970149</c:v>
                </c:pt>
                <c:pt idx="8">
                  <c:v>17.677563805970149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0.31324748575392364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273.70882582259145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4698.7122863088543</c:v>
                </c:pt>
                <c:pt idx="1">
                  <c:v>3445.7223432931601</c:v>
                </c:pt>
                <c:pt idx="2">
                  <c:v>1566.2374287696184</c:v>
                </c:pt>
                <c:pt idx="3">
                  <c:v>1741.6560207918155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68.142758217140639</c:v>
                </c:pt>
                <c:pt idx="1">
                  <c:v>120.44737931210653</c:v>
                </c:pt>
                <c:pt idx="2">
                  <c:v>172.04546450645537</c:v>
                </c:pt>
                <c:pt idx="3">
                  <c:v>322.63028406975417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604836</xdr:colOff>
      <xdr:row>18</xdr:row>
      <xdr:rowOff>166686</xdr:rowOff>
    </xdr:from>
    <xdr:to>
      <xdr:col>20</xdr:col>
      <xdr:colOff>485775</xdr:colOff>
      <xdr:row>33</xdr:row>
      <xdr:rowOff>342900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20" totalsRowShown="0" headerRowDxfId="4" headerRowBorderDxfId="3" tableBorderDxfId="2">
  <autoFilter ref="A1:C20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2:C40" totalsRowShown="0" headerRowDxfId="1">
  <autoFilter ref="B22:C40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V150"/>
  <sheetViews>
    <sheetView zoomScaleNormal="100" workbookViewId="0">
      <selection activeCell="X34" sqref="X34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2" ht="60.75" thickBot="1" x14ac:dyDescent="0.3">
      <c r="A1" s="27" t="s">
        <v>11</v>
      </c>
      <c r="B1" s="27" t="s">
        <v>0</v>
      </c>
      <c r="C1" s="27" t="s">
        <v>1</v>
      </c>
      <c r="D1" s="35" t="s">
        <v>50</v>
      </c>
      <c r="E1" s="2" t="s">
        <v>21</v>
      </c>
      <c r="F1" s="2" t="s">
        <v>22</v>
      </c>
      <c r="G1" s="2" t="s">
        <v>37</v>
      </c>
      <c r="H1" s="2" t="s">
        <v>29</v>
      </c>
      <c r="I1" s="2" t="s">
        <v>23</v>
      </c>
      <c r="J1" s="2" t="s">
        <v>127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30</v>
      </c>
      <c r="Q1" s="2" t="s">
        <v>31</v>
      </c>
      <c r="R1" s="2" t="s">
        <v>35</v>
      </c>
      <c r="S1" s="2" t="s">
        <v>32</v>
      </c>
      <c r="T1" s="2" t="s">
        <v>34</v>
      </c>
      <c r="U1" s="2" t="s">
        <v>36</v>
      </c>
      <c r="V1" s="2" t="s">
        <v>128</v>
      </c>
    </row>
    <row r="2" spans="1:22" x14ac:dyDescent="0.25">
      <c r="A2" s="26" t="s">
        <v>3</v>
      </c>
      <c r="B2" s="26">
        <v>7257</v>
      </c>
      <c r="C2" s="26" t="s">
        <v>2</v>
      </c>
      <c r="D2" s="35"/>
      <c r="E2" s="20">
        <v>0</v>
      </c>
      <c r="F2" s="20">
        <v>0</v>
      </c>
      <c r="G2" s="20">
        <f>IF(F2&gt;$B$13,$B$13,F2)</f>
        <v>0</v>
      </c>
      <c r="H2" s="21">
        <v>0</v>
      </c>
      <c r="I2" s="20">
        <f>$B$2*$B$3*$B$8</f>
        <v>28476.468000000001</v>
      </c>
      <c r="J2" s="20">
        <v>0</v>
      </c>
      <c r="K2" s="20">
        <v>0</v>
      </c>
      <c r="L2" s="20">
        <f>$B$2*$B$3*SIN(K2)</f>
        <v>0</v>
      </c>
      <c r="M2" s="20">
        <f>$B$2*$B$3*$B$7*COS(K2)</f>
        <v>711.9117</v>
      </c>
      <c r="N2" s="20">
        <f>0.5*$B$5*$B$6*$B$4*G2^2</f>
        <v>0</v>
      </c>
      <c r="O2" s="20">
        <f>$B$2*H2</f>
        <v>0</v>
      </c>
      <c r="P2" s="20">
        <f>SUM(L2,M2,N2,O2)</f>
        <v>711.9117</v>
      </c>
      <c r="Q2" s="20">
        <f>P2*$B$9</f>
        <v>284.76468</v>
      </c>
      <c r="R2" s="20">
        <f>G2*60/2/PI()/$B$9</f>
        <v>0</v>
      </c>
      <c r="S2" s="20">
        <f>$B$15*$B$16</f>
        <v>13.12128</v>
      </c>
      <c r="T2" s="20">
        <f>Q2/S2/$B$14</f>
        <v>10.851253841088674</v>
      </c>
      <c r="U2" s="20">
        <f>R2*S2</f>
        <v>0</v>
      </c>
      <c r="V2" s="20">
        <f>3600*G2/1000</f>
        <v>0</v>
      </c>
    </row>
    <row r="3" spans="1:22" x14ac:dyDescent="0.25">
      <c r="A3" s="26" t="s">
        <v>4</v>
      </c>
      <c r="B3" s="26">
        <v>9.81</v>
      </c>
      <c r="C3" s="26" t="s">
        <v>5</v>
      </c>
      <c r="D3" s="35"/>
      <c r="E3" s="20">
        <v>2</v>
      </c>
      <c r="F3" s="20">
        <f>F2+$B$12*2</f>
        <v>4.2</v>
      </c>
      <c r="G3" s="20">
        <f t="shared" ref="G3:G10" si="0">IF(F3&gt;$B$13,$B$13,F3)</f>
        <v>4.2</v>
      </c>
      <c r="H3" s="21">
        <f>(G3-G2)/(E3-E2)</f>
        <v>2.1</v>
      </c>
      <c r="I3" s="20">
        <f>$I$2/G3</f>
        <v>6780.1114285714284</v>
      </c>
      <c r="J3" s="20">
        <v>0</v>
      </c>
      <c r="K3" s="20">
        <v>0</v>
      </c>
      <c r="L3" s="20">
        <f t="shared" ref="L3:L15" si="1">$B$2*$B$3*SIN(K3)</f>
        <v>0</v>
      </c>
      <c r="M3" s="20">
        <f t="shared" ref="M3:M15" si="2">$B$2*$B$3*$B$7*COS(K3)</f>
        <v>711.9117</v>
      </c>
      <c r="N3" s="20">
        <f t="shared" ref="N3:N15" si="3">0.5*$B$5*$B$6*$B$4*G3^2</f>
        <v>16.029679680000001</v>
      </c>
      <c r="O3" s="20">
        <f t="shared" ref="O3:O15" si="4">$B$2*H3</f>
        <v>15239.7</v>
      </c>
      <c r="P3" s="20">
        <f t="shared" ref="P3:P15" si="5">SUM(L3,M3,N3,O3)</f>
        <v>15967.641379680001</v>
      </c>
      <c r="Q3" s="20">
        <f t="shared" ref="Q3:Q15" si="6">P3*$B$9</f>
        <v>6387.0565518720005</v>
      </c>
      <c r="R3" s="20">
        <f t="shared" ref="R3:R15" si="7">G3*60/2/PI()/$B$9</f>
        <v>100.26761414789407</v>
      </c>
      <c r="S3" s="20">
        <f t="shared" ref="S3:S15" si="8">$B$15*$B$16</f>
        <v>13.12128</v>
      </c>
      <c r="T3" s="20">
        <f t="shared" ref="T3:T15" si="9">Q3/S3/$B$14</f>
        <v>243.38542245390695</v>
      </c>
      <c r="U3" s="20">
        <f t="shared" ref="U3:U15" si="10">R3*S3</f>
        <v>1315.6394401664795</v>
      </c>
      <c r="V3" s="20">
        <f t="shared" ref="V3:V15" si="11">3600*G3/1000</f>
        <v>15.12</v>
      </c>
    </row>
    <row r="4" spans="1:22" x14ac:dyDescent="0.25">
      <c r="A4" s="26" t="s">
        <v>13</v>
      </c>
      <c r="B4" s="26">
        <v>4.2</v>
      </c>
      <c r="C4" s="26" t="s">
        <v>14</v>
      </c>
      <c r="D4" s="35"/>
      <c r="E4" s="20">
        <v>4</v>
      </c>
      <c r="F4" s="20">
        <f t="shared" ref="F4:F15" si="12">F3+$B$12*2</f>
        <v>8.4</v>
      </c>
      <c r="G4" s="20">
        <f t="shared" si="0"/>
        <v>8.4</v>
      </c>
      <c r="H4" s="21">
        <f t="shared" ref="H4:H15" si="13">(G4-G3)/(E4-E3)</f>
        <v>2.1</v>
      </c>
      <c r="I4" s="20">
        <f>$I$2/G4</f>
        <v>3390.0557142857142</v>
      </c>
      <c r="J4" s="20">
        <v>0</v>
      </c>
      <c r="K4" s="20">
        <v>0</v>
      </c>
      <c r="L4" s="20">
        <f t="shared" si="1"/>
        <v>0</v>
      </c>
      <c r="M4" s="20">
        <f t="shared" si="2"/>
        <v>711.9117</v>
      </c>
      <c r="N4" s="20">
        <f t="shared" si="3"/>
        <v>64.118718720000004</v>
      </c>
      <c r="O4" s="20">
        <f t="shared" si="4"/>
        <v>15239.7</v>
      </c>
      <c r="P4" s="20">
        <f t="shared" si="5"/>
        <v>16015.730418720001</v>
      </c>
      <c r="Q4" s="20">
        <f t="shared" si="6"/>
        <v>6406.2921674880008</v>
      </c>
      <c r="R4" s="20">
        <f t="shared" si="7"/>
        <v>200.53522829578813</v>
      </c>
      <c r="S4" s="20">
        <f t="shared" si="8"/>
        <v>13.12128</v>
      </c>
      <c r="T4" s="20">
        <f t="shared" si="9"/>
        <v>244.11841556189643</v>
      </c>
      <c r="U4" s="20">
        <f t="shared" si="10"/>
        <v>2631.278880332959</v>
      </c>
      <c r="V4" s="20">
        <f t="shared" si="11"/>
        <v>30.24</v>
      </c>
    </row>
    <row r="5" spans="1:22" x14ac:dyDescent="0.25">
      <c r="A5" s="26" t="s">
        <v>6</v>
      </c>
      <c r="B5" s="26">
        <v>1.202</v>
      </c>
      <c r="C5" s="26" t="s">
        <v>7</v>
      </c>
      <c r="D5" s="35"/>
      <c r="E5" s="20">
        <v>6</v>
      </c>
      <c r="F5" s="20">
        <f t="shared" si="12"/>
        <v>12.600000000000001</v>
      </c>
      <c r="G5" s="20">
        <f t="shared" si="0"/>
        <v>12.600000000000001</v>
      </c>
      <c r="H5" s="21">
        <f t="shared" si="13"/>
        <v>2.1000000000000005</v>
      </c>
      <c r="I5" s="20">
        <f t="shared" ref="I5:I15" si="14">$I$2/G5</f>
        <v>2260.0371428571425</v>
      </c>
      <c r="J5" s="20">
        <v>0</v>
      </c>
      <c r="K5" s="20">
        <v>0</v>
      </c>
      <c r="L5" s="20">
        <f t="shared" si="1"/>
        <v>0</v>
      </c>
      <c r="M5" s="20">
        <f t="shared" si="2"/>
        <v>711.9117</v>
      </c>
      <c r="N5" s="20">
        <f t="shared" si="3"/>
        <v>144.26711712000005</v>
      </c>
      <c r="O5" s="20">
        <f t="shared" si="4"/>
        <v>15239.700000000004</v>
      </c>
      <c r="P5" s="20">
        <f t="shared" si="5"/>
        <v>16095.878817120005</v>
      </c>
      <c r="Q5" s="20">
        <f t="shared" si="6"/>
        <v>6438.3515268480023</v>
      </c>
      <c r="R5" s="20">
        <f t="shared" si="7"/>
        <v>300.80284244368227</v>
      </c>
      <c r="S5" s="20">
        <f t="shared" si="8"/>
        <v>13.12128</v>
      </c>
      <c r="T5" s="20">
        <f t="shared" si="9"/>
        <v>245.34007074187892</v>
      </c>
      <c r="U5" s="20">
        <f t="shared" si="10"/>
        <v>3946.9183204994392</v>
      </c>
      <c r="V5" s="20">
        <f t="shared" si="11"/>
        <v>45.360000000000007</v>
      </c>
    </row>
    <row r="6" spans="1:22" x14ac:dyDescent="0.25">
      <c r="A6" s="26" t="s">
        <v>15</v>
      </c>
      <c r="B6" s="26">
        <v>0.36</v>
      </c>
      <c r="C6" s="26"/>
      <c r="D6" s="35"/>
      <c r="E6" s="20">
        <v>8</v>
      </c>
      <c r="F6" s="20">
        <f t="shared" si="12"/>
        <v>16.8</v>
      </c>
      <c r="G6" s="20">
        <f t="shared" si="0"/>
        <v>16.8</v>
      </c>
      <c r="H6" s="21">
        <f t="shared" si="13"/>
        <v>2.0999999999999996</v>
      </c>
      <c r="I6" s="20">
        <f t="shared" si="14"/>
        <v>1695.0278571428571</v>
      </c>
      <c r="J6" s="20">
        <v>0</v>
      </c>
      <c r="K6" s="20">
        <v>0</v>
      </c>
      <c r="L6" s="20">
        <f t="shared" si="1"/>
        <v>0</v>
      </c>
      <c r="M6" s="20">
        <f t="shared" si="2"/>
        <v>711.9117</v>
      </c>
      <c r="N6" s="20">
        <f t="shared" si="3"/>
        <v>256.47487488000002</v>
      </c>
      <c r="O6" s="20">
        <f t="shared" si="4"/>
        <v>15239.699999999997</v>
      </c>
      <c r="P6" s="20">
        <f t="shared" si="5"/>
        <v>16208.086574879997</v>
      </c>
      <c r="Q6" s="20">
        <f t="shared" si="6"/>
        <v>6483.2346299519995</v>
      </c>
      <c r="R6" s="20">
        <f t="shared" si="7"/>
        <v>401.07045659157626</v>
      </c>
      <c r="S6" s="20">
        <f t="shared" si="8"/>
        <v>13.12128</v>
      </c>
      <c r="T6" s="20">
        <f t="shared" si="9"/>
        <v>247.05038799385423</v>
      </c>
      <c r="U6" s="20">
        <f t="shared" si="10"/>
        <v>5262.5577606659181</v>
      </c>
      <c r="V6" s="20">
        <f t="shared" si="11"/>
        <v>60.48</v>
      </c>
    </row>
    <row r="7" spans="1:22" x14ac:dyDescent="0.25">
      <c r="A7" s="26" t="s">
        <v>124</v>
      </c>
      <c r="B7" s="26">
        <v>0.01</v>
      </c>
      <c r="C7" s="26"/>
      <c r="D7" s="35"/>
      <c r="E7" s="20">
        <v>10</v>
      </c>
      <c r="F7" s="20">
        <f t="shared" si="12"/>
        <v>21</v>
      </c>
      <c r="G7" s="20">
        <f t="shared" si="0"/>
        <v>21</v>
      </c>
      <c r="H7" s="21">
        <f t="shared" si="13"/>
        <v>2.0999999999999996</v>
      </c>
      <c r="I7" s="20">
        <f t="shared" si="14"/>
        <v>1356.0222857142858</v>
      </c>
      <c r="J7" s="20">
        <v>0</v>
      </c>
      <c r="K7" s="20">
        <v>0</v>
      </c>
      <c r="L7" s="20">
        <f t="shared" si="1"/>
        <v>0</v>
      </c>
      <c r="M7" s="20">
        <f t="shared" si="2"/>
        <v>711.9117</v>
      </c>
      <c r="N7" s="20">
        <f t="shared" si="3"/>
        <v>400.74199200000004</v>
      </c>
      <c r="O7" s="20">
        <f t="shared" si="4"/>
        <v>15239.699999999997</v>
      </c>
      <c r="P7" s="20">
        <f t="shared" si="5"/>
        <v>16352.353691999997</v>
      </c>
      <c r="Q7" s="20">
        <f t="shared" si="6"/>
        <v>6540.9414767999988</v>
      </c>
      <c r="R7" s="20">
        <f t="shared" si="7"/>
        <v>501.33807073947031</v>
      </c>
      <c r="S7" s="20">
        <f t="shared" si="8"/>
        <v>13.12128</v>
      </c>
      <c r="T7" s="20">
        <f t="shared" si="9"/>
        <v>249.24936731782259</v>
      </c>
      <c r="U7" s="20">
        <f t="shared" si="10"/>
        <v>6578.1972008323974</v>
      </c>
      <c r="V7" s="20">
        <f t="shared" si="11"/>
        <v>75.599999999999994</v>
      </c>
    </row>
    <row r="8" spans="1:22" x14ac:dyDescent="0.25">
      <c r="A8" s="26" t="s">
        <v>8</v>
      </c>
      <c r="B8" s="26">
        <v>0.4</v>
      </c>
      <c r="C8" s="26"/>
      <c r="D8" s="35"/>
      <c r="E8" s="20">
        <v>12</v>
      </c>
      <c r="F8" s="20">
        <f t="shared" si="12"/>
        <v>25.2</v>
      </c>
      <c r="G8" s="20">
        <f t="shared" si="0"/>
        <v>22.2</v>
      </c>
      <c r="H8" s="21">
        <f t="shared" si="13"/>
        <v>0.59999999999999964</v>
      </c>
      <c r="I8" s="20">
        <f t="shared" si="14"/>
        <v>1282.7237837837838</v>
      </c>
      <c r="J8" s="20">
        <v>0</v>
      </c>
      <c r="K8" s="20">
        <v>0</v>
      </c>
      <c r="L8" s="20">
        <f t="shared" si="1"/>
        <v>0</v>
      </c>
      <c r="M8" s="20">
        <f t="shared" si="2"/>
        <v>711.9117</v>
      </c>
      <c r="N8" s="20">
        <f t="shared" si="3"/>
        <v>447.84962208000002</v>
      </c>
      <c r="O8" s="20">
        <f t="shared" si="4"/>
        <v>4354.1999999999971</v>
      </c>
      <c r="P8" s="20">
        <f t="shared" si="5"/>
        <v>5513.9613220799965</v>
      </c>
      <c r="Q8" s="20">
        <f t="shared" si="6"/>
        <v>2205.5845288319988</v>
      </c>
      <c r="R8" s="20">
        <f t="shared" si="7"/>
        <v>529.98596049601144</v>
      </c>
      <c r="S8" s="20">
        <f t="shared" si="8"/>
        <v>13.12128</v>
      </c>
      <c r="T8" s="20">
        <f t="shared" si="9"/>
        <v>84.046088827919178</v>
      </c>
      <c r="U8" s="20">
        <f t="shared" si="10"/>
        <v>6954.0941837371056</v>
      </c>
      <c r="V8" s="20">
        <f t="shared" si="11"/>
        <v>79.92</v>
      </c>
    </row>
    <row r="9" spans="1:22" x14ac:dyDescent="0.25">
      <c r="A9" s="26" t="s">
        <v>9</v>
      </c>
      <c r="B9" s="26">
        <v>0.4</v>
      </c>
      <c r="C9" s="26" t="s">
        <v>10</v>
      </c>
      <c r="D9" s="35"/>
      <c r="E9" s="20">
        <v>14</v>
      </c>
      <c r="F9" s="20">
        <f t="shared" si="12"/>
        <v>29.4</v>
      </c>
      <c r="G9" s="20">
        <f t="shared" si="0"/>
        <v>22.2</v>
      </c>
      <c r="H9" s="21">
        <f t="shared" si="13"/>
        <v>0</v>
      </c>
      <c r="I9" s="20">
        <f t="shared" si="14"/>
        <v>1282.7237837837838</v>
      </c>
      <c r="J9" s="20">
        <v>0</v>
      </c>
      <c r="K9" s="20">
        <v>0</v>
      </c>
      <c r="L9" s="20">
        <f t="shared" si="1"/>
        <v>0</v>
      </c>
      <c r="M9" s="20">
        <f t="shared" si="2"/>
        <v>711.9117</v>
      </c>
      <c r="N9" s="20">
        <f t="shared" si="3"/>
        <v>447.84962208000002</v>
      </c>
      <c r="O9" s="20">
        <f t="shared" si="4"/>
        <v>0</v>
      </c>
      <c r="P9" s="20">
        <f t="shared" si="5"/>
        <v>1159.7613220799999</v>
      </c>
      <c r="Q9" s="20">
        <f t="shared" si="6"/>
        <v>463.90452883199998</v>
      </c>
      <c r="R9" s="20">
        <f t="shared" si="7"/>
        <v>529.98596049601144</v>
      </c>
      <c r="S9" s="20">
        <f t="shared" si="8"/>
        <v>13.12128</v>
      </c>
      <c r="T9" s="20">
        <f t="shared" si="9"/>
        <v>17.677563805970149</v>
      </c>
      <c r="U9" s="20">
        <f t="shared" si="10"/>
        <v>6954.0941837371056</v>
      </c>
      <c r="V9" s="20">
        <f t="shared" si="11"/>
        <v>79.92</v>
      </c>
    </row>
    <row r="10" spans="1:22" x14ac:dyDescent="0.25">
      <c r="A10" s="26" t="s">
        <v>12</v>
      </c>
      <c r="B10" s="26">
        <v>0.95</v>
      </c>
      <c r="C10" s="26"/>
      <c r="D10" s="35"/>
      <c r="E10" s="20">
        <v>16</v>
      </c>
      <c r="F10" s="20">
        <f t="shared" si="12"/>
        <v>33.6</v>
      </c>
      <c r="G10" s="20">
        <f t="shared" si="0"/>
        <v>22.2</v>
      </c>
      <c r="H10" s="21">
        <f t="shared" si="13"/>
        <v>0</v>
      </c>
      <c r="I10" s="20">
        <f t="shared" si="14"/>
        <v>1282.7237837837838</v>
      </c>
      <c r="J10" s="20">
        <v>0</v>
      </c>
      <c r="K10" s="20">
        <v>0</v>
      </c>
      <c r="L10" s="20">
        <f t="shared" si="1"/>
        <v>0</v>
      </c>
      <c r="M10" s="20">
        <f t="shared" si="2"/>
        <v>711.9117</v>
      </c>
      <c r="N10" s="20">
        <f t="shared" si="3"/>
        <v>447.84962208000002</v>
      </c>
      <c r="O10" s="20">
        <f t="shared" si="4"/>
        <v>0</v>
      </c>
      <c r="P10" s="20">
        <f t="shared" si="5"/>
        <v>1159.7613220799999</v>
      </c>
      <c r="Q10" s="20">
        <f t="shared" si="6"/>
        <v>463.90452883199998</v>
      </c>
      <c r="R10" s="20">
        <f t="shared" si="7"/>
        <v>529.98596049601144</v>
      </c>
      <c r="S10" s="20">
        <f t="shared" si="8"/>
        <v>13.12128</v>
      </c>
      <c r="T10" s="20">
        <f t="shared" si="9"/>
        <v>17.677563805970149</v>
      </c>
      <c r="U10" s="20">
        <f t="shared" si="10"/>
        <v>6954.0941837371056</v>
      </c>
      <c r="V10" s="20">
        <f t="shared" si="11"/>
        <v>79.92</v>
      </c>
    </row>
    <row r="11" spans="1:22" x14ac:dyDescent="0.25">
      <c r="A11" s="26" t="s">
        <v>16</v>
      </c>
      <c r="B11" s="26">
        <v>25</v>
      </c>
      <c r="C11" s="26" t="s">
        <v>17</v>
      </c>
      <c r="D11" s="35"/>
      <c r="E11" s="24">
        <v>18</v>
      </c>
      <c r="F11" s="24">
        <f t="shared" si="12"/>
        <v>37.800000000000004</v>
      </c>
      <c r="G11" s="24">
        <v>1E-3</v>
      </c>
      <c r="H11" s="25">
        <v>0</v>
      </c>
      <c r="I11" s="24">
        <f t="shared" si="14"/>
        <v>28476468</v>
      </c>
      <c r="J11" s="24">
        <f>B11</f>
        <v>25</v>
      </c>
      <c r="K11" s="24">
        <f>ATAN2(100, J11)</f>
        <v>0.24497866312686414</v>
      </c>
      <c r="L11" s="24">
        <f t="shared" si="1"/>
        <v>17266.394913017837</v>
      </c>
      <c r="M11" s="24">
        <f t="shared" si="2"/>
        <v>690.65579652071347</v>
      </c>
      <c r="N11" s="24">
        <f t="shared" si="3"/>
        <v>9.0871199999999999E-7</v>
      </c>
      <c r="O11" s="24">
        <f t="shared" si="4"/>
        <v>0</v>
      </c>
      <c r="P11" s="24">
        <f t="shared" si="5"/>
        <v>17957.050710447264</v>
      </c>
      <c r="Q11" s="24">
        <f t="shared" si="6"/>
        <v>7182.8202841789061</v>
      </c>
      <c r="R11" s="24">
        <f t="shared" si="7"/>
        <v>2.3873241463784299E-2</v>
      </c>
      <c r="S11" s="24">
        <f t="shared" si="8"/>
        <v>13.12128</v>
      </c>
      <c r="T11" s="24">
        <f t="shared" si="9"/>
        <v>273.70882582259145</v>
      </c>
      <c r="U11" s="24">
        <f>R11*S11</f>
        <v>0.31324748575392364</v>
      </c>
      <c r="V11" s="24">
        <f t="shared" si="11"/>
        <v>3.5999999999999999E-3</v>
      </c>
    </row>
    <row r="12" spans="1:22" x14ac:dyDescent="0.25">
      <c r="A12" s="26" t="s">
        <v>18</v>
      </c>
      <c r="B12" s="26">
        <v>2.1</v>
      </c>
      <c r="C12" s="26" t="s">
        <v>5</v>
      </c>
      <c r="D12" s="35"/>
      <c r="E12" s="22">
        <v>20</v>
      </c>
      <c r="F12" s="22">
        <f t="shared" si="12"/>
        <v>42.000000000000007</v>
      </c>
      <c r="G12" s="22">
        <v>15</v>
      </c>
      <c r="H12" s="23">
        <v>0</v>
      </c>
      <c r="I12" s="22">
        <f t="shared" si="14"/>
        <v>1898.4312</v>
      </c>
      <c r="J12" s="22">
        <v>5</v>
      </c>
      <c r="K12" s="22">
        <f t="shared" ref="K12:K15" si="15">ATAN2(100, J12)</f>
        <v>4.9958395721942765E-2</v>
      </c>
      <c r="L12" s="22">
        <f t="shared" si="1"/>
        <v>3555.1173772475126</v>
      </c>
      <c r="M12" s="22">
        <f t="shared" si="2"/>
        <v>711.02347544950248</v>
      </c>
      <c r="N12" s="22">
        <f t="shared" si="3"/>
        <v>204.46020000000001</v>
      </c>
      <c r="O12" s="22">
        <f t="shared" si="4"/>
        <v>0</v>
      </c>
      <c r="P12" s="22">
        <f t="shared" si="5"/>
        <v>4470.6010526970158</v>
      </c>
      <c r="Q12" s="22">
        <f t="shared" si="6"/>
        <v>1788.2404210788063</v>
      </c>
      <c r="R12" s="22">
        <f t="shared" si="7"/>
        <v>358.09862195676448</v>
      </c>
      <c r="S12" s="22">
        <f t="shared" si="8"/>
        <v>13.12128</v>
      </c>
      <c r="T12" s="22">
        <f t="shared" si="9"/>
        <v>68.142758217140639</v>
      </c>
      <c r="U12" s="22">
        <f t="shared" si="10"/>
        <v>4698.7122863088543</v>
      </c>
      <c r="V12" s="22">
        <f t="shared" si="11"/>
        <v>54</v>
      </c>
    </row>
    <row r="13" spans="1:22" x14ac:dyDescent="0.25">
      <c r="A13" s="26" t="s">
        <v>19</v>
      </c>
      <c r="B13" s="26">
        <v>22.2</v>
      </c>
      <c r="C13" s="26" t="s">
        <v>20</v>
      </c>
      <c r="D13" s="35"/>
      <c r="E13" s="22">
        <v>22</v>
      </c>
      <c r="F13" s="22">
        <f t="shared" si="12"/>
        <v>46.20000000000001</v>
      </c>
      <c r="G13" s="22">
        <v>11</v>
      </c>
      <c r="H13" s="23">
        <v>0</v>
      </c>
      <c r="I13" s="22">
        <f t="shared" si="14"/>
        <v>2588.7698181818182</v>
      </c>
      <c r="J13" s="22">
        <v>10</v>
      </c>
      <c r="K13" s="22">
        <f t="shared" si="15"/>
        <v>9.9668652491162038E-2</v>
      </c>
      <c r="L13" s="22">
        <f t="shared" si="1"/>
        <v>7083.7861764561685</v>
      </c>
      <c r="M13" s="22">
        <f t="shared" si="2"/>
        <v>708.37861764561671</v>
      </c>
      <c r="N13" s="22">
        <f t="shared" si="3"/>
        <v>109.95415200000001</v>
      </c>
      <c r="O13" s="22">
        <f t="shared" si="4"/>
        <v>0</v>
      </c>
      <c r="P13" s="22">
        <f t="shared" si="5"/>
        <v>7902.1189461017857</v>
      </c>
      <c r="Q13" s="22">
        <f t="shared" si="6"/>
        <v>3160.8475784407146</v>
      </c>
      <c r="R13" s="22">
        <f t="shared" si="7"/>
        <v>262.60565610162729</v>
      </c>
      <c r="S13" s="22">
        <f t="shared" si="8"/>
        <v>13.12128</v>
      </c>
      <c r="T13" s="22">
        <f t="shared" si="9"/>
        <v>120.44737931210653</v>
      </c>
      <c r="U13" s="22">
        <f t="shared" si="10"/>
        <v>3445.7223432931601</v>
      </c>
      <c r="V13" s="22">
        <f t="shared" si="11"/>
        <v>39.6</v>
      </c>
    </row>
    <row r="14" spans="1:22" x14ac:dyDescent="0.25">
      <c r="A14" s="26" t="s">
        <v>33</v>
      </c>
      <c r="B14" s="26">
        <v>2</v>
      </c>
      <c r="C14" s="26"/>
      <c r="D14" s="35"/>
      <c r="E14" s="22">
        <v>24</v>
      </c>
      <c r="F14" s="22">
        <f t="shared" si="12"/>
        <v>50.400000000000013</v>
      </c>
      <c r="G14" s="22">
        <v>5</v>
      </c>
      <c r="H14" s="23">
        <v>0</v>
      </c>
      <c r="I14" s="22">
        <f t="shared" si="14"/>
        <v>5695.2936</v>
      </c>
      <c r="J14" s="22">
        <v>15</v>
      </c>
      <c r="K14" s="22">
        <f t="shared" si="15"/>
        <v>0.14888994760949725</v>
      </c>
      <c r="L14" s="22">
        <f t="shared" si="1"/>
        <v>10560.530402434044</v>
      </c>
      <c r="M14" s="22">
        <f t="shared" si="2"/>
        <v>704.03536016226951</v>
      </c>
      <c r="N14" s="22">
        <f t="shared" si="3"/>
        <v>22.7178</v>
      </c>
      <c r="O14" s="22">
        <f t="shared" si="4"/>
        <v>0</v>
      </c>
      <c r="P14" s="22">
        <f t="shared" si="5"/>
        <v>11287.283562596314</v>
      </c>
      <c r="Q14" s="22">
        <f t="shared" si="6"/>
        <v>4514.9134250385259</v>
      </c>
      <c r="R14" s="22">
        <f t="shared" si="7"/>
        <v>119.3662073189215</v>
      </c>
      <c r="S14" s="22">
        <f t="shared" si="8"/>
        <v>13.12128</v>
      </c>
      <c r="T14" s="22">
        <f t="shared" si="9"/>
        <v>172.04546450645537</v>
      </c>
      <c r="U14" s="22">
        <f t="shared" si="10"/>
        <v>1566.2374287696184</v>
      </c>
      <c r="V14" s="22">
        <f t="shared" si="11"/>
        <v>18</v>
      </c>
    </row>
    <row r="15" spans="1:22" x14ac:dyDescent="0.25">
      <c r="A15" s="26" t="s">
        <v>84</v>
      </c>
      <c r="B15" s="26">
        <v>2.88</v>
      </c>
      <c r="C15" s="26"/>
      <c r="D15" s="35"/>
      <c r="E15" s="22">
        <v>26</v>
      </c>
      <c r="F15" s="22">
        <f t="shared" si="12"/>
        <v>54.600000000000016</v>
      </c>
      <c r="G15" s="22">
        <v>5.56</v>
      </c>
      <c r="H15" s="23">
        <v>0</v>
      </c>
      <c r="I15" s="22">
        <f t="shared" si="14"/>
        <v>5121.6669064748203</v>
      </c>
      <c r="J15" s="22">
        <v>30</v>
      </c>
      <c r="K15" s="22">
        <f t="shared" si="15"/>
        <v>0.2914567944778671</v>
      </c>
      <c r="L15" s="22">
        <f t="shared" si="1"/>
        <v>20456.632170494246</v>
      </c>
      <c r="M15" s="22">
        <f t="shared" si="2"/>
        <v>681.88773901647482</v>
      </c>
      <c r="N15" s="22">
        <f t="shared" si="3"/>
        <v>28.091559283199999</v>
      </c>
      <c r="O15" s="22">
        <f t="shared" si="4"/>
        <v>0</v>
      </c>
      <c r="P15" s="22">
        <f t="shared" si="5"/>
        <v>21166.611468793919</v>
      </c>
      <c r="Q15" s="22">
        <f t="shared" si="6"/>
        <v>8466.6445875175687</v>
      </c>
      <c r="R15" s="22">
        <f t="shared" si="7"/>
        <v>132.7352225386407</v>
      </c>
      <c r="S15" s="22">
        <f t="shared" si="8"/>
        <v>13.12128</v>
      </c>
      <c r="T15" s="22">
        <f t="shared" si="9"/>
        <v>322.63028406975417</v>
      </c>
      <c r="U15" s="22">
        <f t="shared" si="10"/>
        <v>1741.6560207918155</v>
      </c>
      <c r="V15" s="22">
        <f t="shared" si="11"/>
        <v>20.015999999999998</v>
      </c>
    </row>
    <row r="16" spans="1:22" x14ac:dyDescent="0.25">
      <c r="A16" s="26" t="s">
        <v>85</v>
      </c>
      <c r="B16" s="26">
        <v>4.556</v>
      </c>
      <c r="C16" s="26"/>
      <c r="D16" s="35"/>
      <c r="I16" s="1"/>
      <c r="J16" s="1"/>
      <c r="S16" s="1"/>
    </row>
    <row r="17" spans="1:12" x14ac:dyDescent="0.25">
      <c r="A17" s="26"/>
      <c r="B17" s="26"/>
      <c r="C17" s="26"/>
      <c r="D17" s="35"/>
      <c r="I17" s="1"/>
      <c r="J17" s="1"/>
    </row>
    <row r="18" spans="1:12" x14ac:dyDescent="0.25">
      <c r="A18" s="26"/>
      <c r="B18" s="26"/>
      <c r="C18" s="26"/>
      <c r="D18" s="35"/>
    </row>
    <row r="19" spans="1:12" x14ac:dyDescent="0.25">
      <c r="A19" s="26"/>
      <c r="B19" s="26"/>
      <c r="C19" s="26"/>
      <c r="D19" s="35"/>
    </row>
    <row r="20" spans="1:12" x14ac:dyDescent="0.25">
      <c r="A20" s="26"/>
      <c r="B20" s="26"/>
      <c r="C20" s="26"/>
      <c r="D20" s="35"/>
      <c r="E20" s="36" t="s">
        <v>58</v>
      </c>
      <c r="F20" s="36"/>
      <c r="G20" s="36"/>
      <c r="H20" s="36"/>
      <c r="I20" s="36"/>
      <c r="J20" s="36"/>
      <c r="K20" s="36"/>
      <c r="L20" s="36"/>
    </row>
    <row r="21" spans="1:12" ht="45" x14ac:dyDescent="0.25">
      <c r="A21" s="37" t="s">
        <v>38</v>
      </c>
      <c r="B21" s="37"/>
      <c r="C21" s="37"/>
      <c r="D21" s="35"/>
      <c r="E21" s="2" t="s">
        <v>51</v>
      </c>
      <c r="F21" s="2" t="s">
        <v>52</v>
      </c>
      <c r="G21" s="2" t="s">
        <v>53</v>
      </c>
      <c r="H21" s="2" t="s">
        <v>54</v>
      </c>
      <c r="I21" s="2" t="s">
        <v>55</v>
      </c>
      <c r="J21" s="2" t="s">
        <v>56</v>
      </c>
      <c r="K21" s="2" t="s">
        <v>57</v>
      </c>
    </row>
    <row r="22" spans="1:12" x14ac:dyDescent="0.25">
      <c r="A22" s="3"/>
      <c r="B22" s="29" t="s">
        <v>125</v>
      </c>
      <c r="C22" s="29" t="s">
        <v>126</v>
      </c>
      <c r="D22" s="35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6">H22*$J$22/$F$22</f>
        <v>71.314285714285717</v>
      </c>
    </row>
    <row r="23" spans="1:12" x14ac:dyDescent="0.25">
      <c r="A23" s="3"/>
      <c r="B23" s="29" t="s">
        <v>39</v>
      </c>
      <c r="C23" s="29" t="s">
        <v>2</v>
      </c>
      <c r="D23" s="35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6"/>
        <v>71.314285714285717</v>
      </c>
    </row>
    <row r="24" spans="1:12" x14ac:dyDescent="0.25">
      <c r="B24" s="31">
        <v>65000</v>
      </c>
      <c r="C24" s="31">
        <f>B24*0.453592</f>
        <v>29483.48</v>
      </c>
      <c r="D24" s="35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6"/>
        <v>71.314285714285717</v>
      </c>
    </row>
    <row r="25" spans="1:12" x14ac:dyDescent="0.25">
      <c r="B25" s="32" t="s">
        <v>40</v>
      </c>
      <c r="C25" s="32" t="s">
        <v>41</v>
      </c>
      <c r="D25" s="35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6"/>
        <v>71.314285714285717</v>
      </c>
    </row>
    <row r="26" spans="1:12" x14ac:dyDescent="0.25">
      <c r="B26" s="31">
        <v>1</v>
      </c>
      <c r="C26" s="31">
        <f>B26*0.0254</f>
        <v>2.5399999999999999E-2</v>
      </c>
      <c r="D26" s="35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7">F26*$J$22/$F$22</f>
        <v>187.2</v>
      </c>
      <c r="K26" s="1">
        <f t="shared" si="16"/>
        <v>71.314285714285717</v>
      </c>
    </row>
    <row r="27" spans="1:12" x14ac:dyDescent="0.25">
      <c r="B27" s="32" t="s">
        <v>42</v>
      </c>
      <c r="C27" s="32" t="s">
        <v>43</v>
      </c>
      <c r="D27" s="35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7"/>
        <v>149.76</v>
      </c>
      <c r="K27" s="1">
        <f t="shared" si="16"/>
        <v>71.314285714285717</v>
      </c>
    </row>
    <row r="28" spans="1:12" x14ac:dyDescent="0.25">
      <c r="B28" s="31">
        <v>1</v>
      </c>
      <c r="C28" s="31">
        <f>B28*4.44822</f>
        <v>4.4482200000000001</v>
      </c>
      <c r="D28" s="35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7"/>
        <v>124.8</v>
      </c>
      <c r="K28" s="1">
        <f t="shared" si="16"/>
        <v>59.428571428571445</v>
      </c>
    </row>
    <row r="29" spans="1:12" x14ac:dyDescent="0.25">
      <c r="B29" s="32" t="s">
        <v>44</v>
      </c>
      <c r="C29" s="32" t="s">
        <v>20</v>
      </c>
      <c r="D29" s="35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7"/>
        <v>106.97142857142858</v>
      </c>
      <c r="K29" s="1">
        <f t="shared" si="16"/>
        <v>50.938775510204088</v>
      </c>
    </row>
    <row r="30" spans="1:12" x14ac:dyDescent="0.25">
      <c r="B30" s="31">
        <v>50</v>
      </c>
      <c r="C30" s="31">
        <f>B30/2.23694</f>
        <v>22.351962949386213</v>
      </c>
      <c r="D30" s="35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7"/>
        <v>93.6</v>
      </c>
      <c r="K30" s="1">
        <f t="shared" si="16"/>
        <v>44.571428571428577</v>
      </c>
    </row>
    <row r="31" spans="1:12" x14ac:dyDescent="0.25">
      <c r="B31" s="32" t="s">
        <v>45</v>
      </c>
      <c r="C31" s="32" t="s">
        <v>20</v>
      </c>
      <c r="D31" s="35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7"/>
        <v>83.2</v>
      </c>
      <c r="K31" s="1">
        <f t="shared" si="16"/>
        <v>39.619047619047628</v>
      </c>
    </row>
    <row r="32" spans="1:12" x14ac:dyDescent="0.25">
      <c r="B32" s="31">
        <v>20</v>
      </c>
      <c r="C32" s="31">
        <f>B32*0.277778</f>
        <v>5.5555600000000007</v>
      </c>
      <c r="D32" s="35"/>
      <c r="E32" s="1"/>
      <c r="F32" s="1"/>
      <c r="G32" s="1"/>
      <c r="H32" s="1"/>
      <c r="I32" s="1"/>
      <c r="J32" s="1"/>
    </row>
    <row r="33" spans="2:12" x14ac:dyDescent="0.25">
      <c r="B33" s="32" t="s">
        <v>46</v>
      </c>
      <c r="C33" s="32" t="s">
        <v>47</v>
      </c>
      <c r="D33" s="35"/>
      <c r="E33" s="34" t="s">
        <v>59</v>
      </c>
      <c r="F33" s="34"/>
      <c r="G33" s="34"/>
      <c r="H33" s="34"/>
      <c r="I33" s="34"/>
      <c r="J33" s="34"/>
      <c r="K33" s="34"/>
      <c r="L33" s="34"/>
    </row>
    <row r="34" spans="2:12" ht="45" x14ac:dyDescent="0.25">
      <c r="B34" s="31">
        <v>1</v>
      </c>
      <c r="C34" s="31">
        <f>B34*1.35582</f>
        <v>1.35582</v>
      </c>
      <c r="D34" s="35"/>
      <c r="E34" s="4" t="s">
        <v>51</v>
      </c>
      <c r="F34" s="4" t="s">
        <v>52</v>
      </c>
      <c r="G34" s="4" t="s">
        <v>53</v>
      </c>
      <c r="H34" s="4" t="s">
        <v>54</v>
      </c>
      <c r="I34" s="4" t="s">
        <v>55</v>
      </c>
      <c r="J34" s="2" t="s">
        <v>56</v>
      </c>
      <c r="K34" s="2" t="s">
        <v>57</v>
      </c>
    </row>
    <row r="35" spans="2:12" x14ac:dyDescent="0.25">
      <c r="B35" s="32" t="s">
        <v>48</v>
      </c>
      <c r="C35" s="32" t="s">
        <v>49</v>
      </c>
      <c r="D35" s="35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8">H35*$J$35/$F$35</f>
        <v>119.17241379310344</v>
      </c>
    </row>
    <row r="36" spans="2:12" x14ac:dyDescent="0.25">
      <c r="B36" s="31">
        <v>1</v>
      </c>
      <c r="C36" s="31">
        <f>B36*0.7457</f>
        <v>0.74570000000000003</v>
      </c>
      <c r="D36" s="35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19">F36*$J$35/$F$35</f>
        <v>384</v>
      </c>
      <c r="K36" s="1">
        <f t="shared" si="18"/>
        <v>119.17241379310344</v>
      </c>
    </row>
    <row r="37" spans="2:12" x14ac:dyDescent="0.25">
      <c r="B37" s="33" t="s">
        <v>18</v>
      </c>
      <c r="C37" s="33"/>
      <c r="D37" s="35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19"/>
        <v>384</v>
      </c>
      <c r="K37" s="1">
        <f t="shared" si="18"/>
        <v>119.17241379310344</v>
      </c>
    </row>
    <row r="38" spans="2:12" x14ac:dyDescent="0.25">
      <c r="B38" s="28" t="s">
        <v>86</v>
      </c>
      <c r="C38" s="28">
        <v>100</v>
      </c>
      <c r="D38" s="35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19"/>
        <v>384</v>
      </c>
      <c r="K38" s="1">
        <f t="shared" si="18"/>
        <v>119.17241379310344</v>
      </c>
    </row>
    <row r="39" spans="2:12" x14ac:dyDescent="0.25">
      <c r="B39" s="28" t="s">
        <v>87</v>
      </c>
      <c r="C39" s="28">
        <v>11.2</v>
      </c>
      <c r="D39" s="35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19"/>
        <v>384</v>
      </c>
      <c r="K39" s="1">
        <f t="shared" si="18"/>
        <v>119.17241379310344</v>
      </c>
    </row>
    <row r="40" spans="2:12" x14ac:dyDescent="0.25">
      <c r="B40" s="28" t="s">
        <v>5</v>
      </c>
      <c r="C40" s="30">
        <f>1000*C38/3600/C39</f>
        <v>2.4801587301587302</v>
      </c>
      <c r="D40" s="35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19"/>
        <v>289.81132075471697</v>
      </c>
      <c r="K40" s="1">
        <f t="shared" si="18"/>
        <v>119.17241379310344</v>
      </c>
    </row>
    <row r="41" spans="2:12" x14ac:dyDescent="0.25">
      <c r="D41" s="35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19"/>
        <v>256</v>
      </c>
      <c r="K41" s="1">
        <f t="shared" si="18"/>
        <v>105.26896551724138</v>
      </c>
    </row>
    <row r="42" spans="2:12" x14ac:dyDescent="0.25">
      <c r="D42" s="35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19"/>
        <v>219.42857142857147</v>
      </c>
      <c r="K42" s="1">
        <f t="shared" si="18"/>
        <v>90.23054187192119</v>
      </c>
    </row>
    <row r="43" spans="2:12" x14ac:dyDescent="0.25">
      <c r="D43" s="35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19"/>
        <v>192</v>
      </c>
      <c r="K43" s="1">
        <f t="shared" si="18"/>
        <v>78.951724137931052</v>
      </c>
    </row>
    <row r="44" spans="2:12" x14ac:dyDescent="0.25">
      <c r="D44" s="35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19"/>
        <v>170.66666666666669</v>
      </c>
      <c r="K44" s="1">
        <f t="shared" si="18"/>
        <v>70.179310344827584</v>
      </c>
    </row>
    <row r="45" spans="2:12" x14ac:dyDescent="0.25">
      <c r="E45" s="1"/>
      <c r="F45" s="1"/>
      <c r="G45" s="1"/>
      <c r="H45" s="1"/>
      <c r="I45" s="1"/>
      <c r="J45" s="1"/>
    </row>
    <row r="46" spans="2:12" x14ac:dyDescent="0.25">
      <c r="E46" s="34" t="s">
        <v>60</v>
      </c>
      <c r="F46" s="34"/>
      <c r="G46" s="34"/>
      <c r="H46" s="34"/>
      <c r="I46" s="34"/>
      <c r="J46" s="34"/>
      <c r="K46" s="34"/>
      <c r="L46" s="34"/>
    </row>
    <row r="47" spans="2:12" ht="45" x14ac:dyDescent="0.25">
      <c r="E47" s="4" t="s">
        <v>51</v>
      </c>
      <c r="F47" s="4" t="s">
        <v>52</v>
      </c>
      <c r="G47" s="4" t="s">
        <v>53</v>
      </c>
      <c r="H47" s="4" t="s">
        <v>54</v>
      </c>
      <c r="I47" s="4" t="s">
        <v>55</v>
      </c>
      <c r="J47" s="2" t="s">
        <v>56</v>
      </c>
      <c r="K47" s="2" t="s">
        <v>57</v>
      </c>
    </row>
    <row r="48" spans="2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0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1">F49*$J$48/$F$48</f>
        <v>638</v>
      </c>
      <c r="K49" s="1">
        <f t="shared" si="20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1"/>
        <v>638</v>
      </c>
      <c r="K50" s="1">
        <f t="shared" si="20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1"/>
        <v>638</v>
      </c>
      <c r="K51" s="1">
        <f t="shared" si="20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1"/>
        <v>638</v>
      </c>
      <c r="K52" s="1">
        <f t="shared" si="20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1"/>
        <v>638</v>
      </c>
      <c r="K53" s="1">
        <f t="shared" si="20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1"/>
        <v>588.92307692307691</v>
      </c>
      <c r="K54" s="1">
        <f t="shared" si="20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1"/>
        <v>483.02839116719241</v>
      </c>
      <c r="K55" s="1">
        <f t="shared" si="20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1"/>
        <v>382.8</v>
      </c>
      <c r="K56" s="1">
        <f t="shared" si="20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1"/>
        <v>340.26666666666665</v>
      </c>
      <c r="K57" s="1">
        <f t="shared" si="20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1"/>
        <v>306.24</v>
      </c>
      <c r="K58" s="1">
        <f t="shared" si="20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1"/>
        <v>278.39999999999998</v>
      </c>
      <c r="K59" s="1">
        <f t="shared" si="20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1"/>
        <v>255.2</v>
      </c>
      <c r="K60" s="1">
        <f t="shared" si="20"/>
        <v>126.40374999999999</v>
      </c>
    </row>
    <row r="62" spans="5:13" x14ac:dyDescent="0.25">
      <c r="E62" s="34" t="s">
        <v>96</v>
      </c>
      <c r="F62" s="34"/>
      <c r="G62" s="34"/>
      <c r="H62" s="34"/>
      <c r="I62" s="34"/>
      <c r="J62" s="34"/>
      <c r="K62" s="34"/>
      <c r="L62" s="34"/>
      <c r="M62" s="34"/>
    </row>
    <row r="63" spans="5:13" ht="30" x14ac:dyDescent="0.25">
      <c r="E63" s="19" t="s">
        <v>51</v>
      </c>
      <c r="F63" s="4" t="s">
        <v>88</v>
      </c>
      <c r="G63" s="4" t="s">
        <v>90</v>
      </c>
      <c r="H63" s="4" t="s">
        <v>89</v>
      </c>
      <c r="I63" s="4" t="s">
        <v>91</v>
      </c>
      <c r="J63" s="4" t="s">
        <v>92</v>
      </c>
      <c r="K63" s="4" t="s">
        <v>93</v>
      </c>
      <c r="L63" s="2" t="s">
        <v>94</v>
      </c>
      <c r="M63" s="2" t="s">
        <v>95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4" t="s">
        <v>97</v>
      </c>
      <c r="F81" s="34"/>
      <c r="G81" s="34"/>
      <c r="H81" s="34"/>
      <c r="I81" s="34"/>
      <c r="J81" s="34"/>
      <c r="K81" s="34"/>
      <c r="L81" s="34"/>
    </row>
    <row r="82" spans="5:13" ht="30" x14ac:dyDescent="0.25">
      <c r="E82" s="4" t="s">
        <v>51</v>
      </c>
      <c r="F82" s="4" t="s">
        <v>106</v>
      </c>
      <c r="G82" s="4" t="s">
        <v>107</v>
      </c>
      <c r="H82" s="4" t="s">
        <v>108</v>
      </c>
      <c r="I82" s="4" t="s">
        <v>109</v>
      </c>
      <c r="J82" s="4" t="s">
        <v>110</v>
      </c>
      <c r="K82" s="4" t="s">
        <v>111</v>
      </c>
      <c r="L82" s="2" t="s">
        <v>112</v>
      </c>
      <c r="M82" s="4" t="s">
        <v>113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4" t="s">
        <v>114</v>
      </c>
      <c r="F111" s="34"/>
      <c r="G111" s="34"/>
      <c r="H111" s="34"/>
      <c r="I111" s="34"/>
      <c r="J111" s="34"/>
      <c r="K111" s="34"/>
      <c r="L111" s="34"/>
    </row>
    <row r="112" spans="5:13" ht="30" x14ac:dyDescent="0.25">
      <c r="E112" s="4" t="s">
        <v>51</v>
      </c>
      <c r="F112" s="4" t="s">
        <v>103</v>
      </c>
      <c r="G112" s="4" t="s">
        <v>104</v>
      </c>
      <c r="H112" s="4" t="s">
        <v>105</v>
      </c>
      <c r="I112" s="4" t="s">
        <v>98</v>
      </c>
      <c r="J112" s="4" t="s">
        <v>99</v>
      </c>
      <c r="K112" s="4" t="s">
        <v>100</v>
      </c>
      <c r="L112" s="2" t="s">
        <v>101</v>
      </c>
      <c r="M112" s="2" t="s">
        <v>102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4" t="s">
        <v>115</v>
      </c>
      <c r="F133" s="34"/>
      <c r="G133" s="34"/>
      <c r="H133" s="34"/>
      <c r="I133" s="34"/>
      <c r="J133" s="34"/>
      <c r="K133" s="34"/>
      <c r="L133" s="34"/>
    </row>
    <row r="134" spans="5:13" ht="30" x14ac:dyDescent="0.25">
      <c r="E134" s="4" t="s">
        <v>51</v>
      </c>
      <c r="F134" s="4" t="s">
        <v>116</v>
      </c>
      <c r="G134" s="4" t="s">
        <v>117</v>
      </c>
      <c r="H134" s="4" t="s">
        <v>118</v>
      </c>
      <c r="I134" s="4" t="s">
        <v>119</v>
      </c>
      <c r="J134" s="4" t="s">
        <v>120</v>
      </c>
      <c r="K134" s="4" t="s">
        <v>121</v>
      </c>
      <c r="L134" s="2" t="s">
        <v>122</v>
      </c>
      <c r="M134" s="2" t="s">
        <v>123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</sheetData>
  <mergeCells count="9">
    <mergeCell ref="A21:C21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abSelected="1" workbookViewId="0">
      <selection activeCell="AC30" sqref="AC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77</v>
      </c>
      <c r="B1" s="9" t="s">
        <v>69</v>
      </c>
      <c r="C1" s="9" t="s">
        <v>70</v>
      </c>
      <c r="D1" s="9" t="s">
        <v>71</v>
      </c>
      <c r="E1" s="10" t="s">
        <v>72</v>
      </c>
      <c r="G1" s="11" t="s">
        <v>78</v>
      </c>
      <c r="H1" s="9" t="s">
        <v>69</v>
      </c>
      <c r="I1" s="9" t="s">
        <v>79</v>
      </c>
      <c r="J1" s="9" t="s">
        <v>52</v>
      </c>
      <c r="K1" s="10" t="s">
        <v>72</v>
      </c>
    </row>
    <row r="2" spans="1:11" x14ac:dyDescent="0.25">
      <c r="A2" s="38" t="s">
        <v>61</v>
      </c>
      <c r="B2" s="41">
        <v>15000</v>
      </c>
      <c r="C2" s="41">
        <v>300</v>
      </c>
      <c r="D2" s="41">
        <v>1330</v>
      </c>
      <c r="E2" s="12">
        <v>1.35</v>
      </c>
      <c r="G2" s="38" t="s">
        <v>76</v>
      </c>
      <c r="H2" s="41">
        <v>4000</v>
      </c>
      <c r="I2" s="41">
        <v>125</v>
      </c>
      <c r="J2" s="41">
        <v>250</v>
      </c>
      <c r="K2" s="15">
        <v>35.01</v>
      </c>
    </row>
    <row r="3" spans="1:11" ht="15.75" thickBot="1" x14ac:dyDescent="0.3">
      <c r="A3" s="39"/>
      <c r="B3" s="42"/>
      <c r="C3" s="42"/>
      <c r="D3" s="42"/>
      <c r="E3" s="13">
        <v>2.5299999999999998</v>
      </c>
      <c r="G3" s="40"/>
      <c r="H3" s="43"/>
      <c r="I3" s="43"/>
      <c r="J3" s="43"/>
      <c r="K3" s="16">
        <v>47.74</v>
      </c>
    </row>
    <row r="4" spans="1:11" ht="15.75" thickBot="1" x14ac:dyDescent="0.3">
      <c r="A4" s="39"/>
      <c r="B4" s="42"/>
      <c r="C4" s="42"/>
      <c r="D4" s="42"/>
      <c r="E4" s="13">
        <v>3.5</v>
      </c>
      <c r="G4" s="6" t="s">
        <v>80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39"/>
      <c r="B5" s="42"/>
      <c r="C5" s="42"/>
      <c r="D5" s="42"/>
      <c r="E5" s="13">
        <v>4</v>
      </c>
      <c r="G5" s="6" t="s">
        <v>81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0"/>
      <c r="B6" s="43"/>
      <c r="C6" s="43"/>
      <c r="D6" s="43"/>
      <c r="E6" s="14">
        <v>4.43</v>
      </c>
      <c r="G6" s="38" t="s">
        <v>82</v>
      </c>
      <c r="H6" s="41">
        <v>1106</v>
      </c>
      <c r="I6" s="41">
        <v>500</v>
      </c>
      <c r="J6" s="41">
        <v>1000</v>
      </c>
      <c r="K6" s="15">
        <v>21.26</v>
      </c>
    </row>
    <row r="7" spans="1:11" x14ac:dyDescent="0.25">
      <c r="A7" s="44" t="s">
        <v>62</v>
      </c>
      <c r="B7" s="46">
        <v>15000</v>
      </c>
      <c r="C7" s="46">
        <v>300</v>
      </c>
      <c r="D7" s="46">
        <v>4000</v>
      </c>
      <c r="E7" s="12">
        <v>5.2</v>
      </c>
      <c r="G7" s="39"/>
      <c r="H7" s="42"/>
      <c r="I7" s="42"/>
      <c r="J7" s="42"/>
      <c r="K7" s="18">
        <v>30.68</v>
      </c>
    </row>
    <row r="8" spans="1:11" x14ac:dyDescent="0.25">
      <c r="A8" s="48"/>
      <c r="B8" s="49"/>
      <c r="C8" s="49"/>
      <c r="D8" s="49"/>
      <c r="E8" s="13">
        <v>6.04</v>
      </c>
      <c r="G8" s="39"/>
      <c r="H8" s="42"/>
      <c r="I8" s="42"/>
      <c r="J8" s="42"/>
      <c r="K8" s="18">
        <v>45.13</v>
      </c>
    </row>
    <row r="9" spans="1:11" ht="15.75" thickBot="1" x14ac:dyDescent="0.3">
      <c r="A9" s="48"/>
      <c r="B9" s="49"/>
      <c r="C9" s="49"/>
      <c r="D9" s="49"/>
      <c r="E9" s="13">
        <v>7.04</v>
      </c>
      <c r="G9" s="40"/>
      <c r="H9" s="43"/>
      <c r="I9" s="43"/>
      <c r="J9" s="43"/>
      <c r="K9" s="16">
        <v>50.62</v>
      </c>
    </row>
    <row r="10" spans="1:11" x14ac:dyDescent="0.25">
      <c r="A10" s="48"/>
      <c r="B10" s="49"/>
      <c r="C10" s="49"/>
      <c r="D10" s="49"/>
      <c r="E10" s="13">
        <v>8.08</v>
      </c>
      <c r="G10" s="38" t="s">
        <v>83</v>
      </c>
      <c r="H10" s="41">
        <v>5000</v>
      </c>
      <c r="I10" s="41">
        <v>3500</v>
      </c>
      <c r="J10" s="41">
        <v>7000</v>
      </c>
      <c r="K10" s="15">
        <v>18.78</v>
      </c>
    </row>
    <row r="11" spans="1:11" x14ac:dyDescent="0.25">
      <c r="A11" s="48"/>
      <c r="B11" s="49"/>
      <c r="C11" s="49"/>
      <c r="D11" s="49"/>
      <c r="E11" s="13">
        <v>9.1</v>
      </c>
      <c r="G11" s="39"/>
      <c r="H11" s="42"/>
      <c r="I11" s="42"/>
      <c r="J11" s="42"/>
      <c r="K11" s="18">
        <v>24.92</v>
      </c>
    </row>
    <row r="12" spans="1:11" x14ac:dyDescent="0.25">
      <c r="A12" s="48"/>
      <c r="B12" s="49"/>
      <c r="C12" s="49"/>
      <c r="D12" s="49"/>
      <c r="E12" s="13">
        <v>10.11</v>
      </c>
      <c r="G12" s="39"/>
      <c r="H12" s="42"/>
      <c r="I12" s="42"/>
      <c r="J12" s="42"/>
      <c r="K12" s="18">
        <v>25.92</v>
      </c>
    </row>
    <row r="13" spans="1:11" x14ac:dyDescent="0.25">
      <c r="A13" s="48"/>
      <c r="B13" s="49"/>
      <c r="C13" s="49"/>
      <c r="D13" s="49"/>
      <c r="E13" s="13">
        <v>11.05</v>
      </c>
      <c r="G13" s="39"/>
      <c r="H13" s="42"/>
      <c r="I13" s="42"/>
      <c r="J13" s="42"/>
      <c r="K13" s="18">
        <v>47.6</v>
      </c>
    </row>
    <row r="14" spans="1:11" x14ac:dyDescent="0.25">
      <c r="A14" s="48"/>
      <c r="B14" s="49"/>
      <c r="C14" s="49"/>
      <c r="D14" s="49"/>
      <c r="E14" s="13">
        <v>11.9</v>
      </c>
      <c r="G14" s="39"/>
      <c r="H14" s="42"/>
      <c r="I14" s="42"/>
      <c r="J14" s="42"/>
      <c r="K14" s="18">
        <v>57.49</v>
      </c>
    </row>
    <row r="15" spans="1:11" ht="15.75" thickBot="1" x14ac:dyDescent="0.3">
      <c r="A15" s="45"/>
      <c r="B15" s="47"/>
      <c r="C15" s="47"/>
      <c r="D15" s="47"/>
      <c r="E15" s="14">
        <v>13.35</v>
      </c>
      <c r="G15" s="40"/>
      <c r="H15" s="43"/>
      <c r="I15" s="43"/>
      <c r="J15" s="43"/>
      <c r="K15" s="16">
        <v>64.08</v>
      </c>
    </row>
    <row r="16" spans="1:11" x14ac:dyDescent="0.25">
      <c r="A16" s="44" t="s">
        <v>63</v>
      </c>
      <c r="B16" s="46">
        <v>12000</v>
      </c>
      <c r="C16" s="46">
        <v>600</v>
      </c>
      <c r="D16" s="46">
        <v>2100</v>
      </c>
      <c r="E16" s="12">
        <v>1.1000000000000001</v>
      </c>
    </row>
    <row r="17" spans="1:5" x14ac:dyDescent="0.25">
      <c r="A17" s="48"/>
      <c r="B17" s="49"/>
      <c r="C17" s="49"/>
      <c r="D17" s="49"/>
      <c r="E17" s="13">
        <v>1.97</v>
      </c>
    </row>
    <row r="18" spans="1:5" x14ac:dyDescent="0.25">
      <c r="A18" s="48"/>
      <c r="B18" s="49"/>
      <c r="C18" s="49"/>
      <c r="D18" s="49"/>
      <c r="E18" s="13">
        <v>2.88</v>
      </c>
    </row>
    <row r="19" spans="1:5" ht="15.75" thickBot="1" x14ac:dyDescent="0.3">
      <c r="A19" s="45"/>
      <c r="B19" s="47"/>
      <c r="C19" s="47"/>
      <c r="D19" s="47"/>
      <c r="E19" s="14">
        <v>3.5</v>
      </c>
    </row>
    <row r="20" spans="1:5" x14ac:dyDescent="0.25">
      <c r="A20" s="44" t="s">
        <v>64</v>
      </c>
      <c r="B20" s="46">
        <v>12000</v>
      </c>
      <c r="C20" s="46">
        <v>600</v>
      </c>
      <c r="D20" s="46">
        <v>6500</v>
      </c>
      <c r="E20" s="12">
        <v>5.9</v>
      </c>
    </row>
    <row r="21" spans="1:5" x14ac:dyDescent="0.25">
      <c r="A21" s="48"/>
      <c r="B21" s="49"/>
      <c r="C21" s="49"/>
      <c r="D21" s="49"/>
      <c r="E21" s="13">
        <v>7.42</v>
      </c>
    </row>
    <row r="22" spans="1:5" x14ac:dyDescent="0.25">
      <c r="A22" s="48"/>
      <c r="B22" s="49"/>
      <c r="C22" s="49"/>
      <c r="D22" s="49"/>
      <c r="E22" s="13">
        <v>8.5500000000000007</v>
      </c>
    </row>
    <row r="23" spans="1:5" x14ac:dyDescent="0.25">
      <c r="A23" s="48"/>
      <c r="B23" s="49"/>
      <c r="C23" s="49"/>
      <c r="D23" s="49"/>
      <c r="E23" s="13">
        <v>9.4600000000000009</v>
      </c>
    </row>
    <row r="24" spans="1:5" x14ac:dyDescent="0.25">
      <c r="A24" s="48"/>
      <c r="B24" s="49"/>
      <c r="C24" s="49"/>
      <c r="D24" s="49"/>
      <c r="E24" s="13">
        <v>9.94</v>
      </c>
    </row>
    <row r="25" spans="1:5" x14ac:dyDescent="0.25">
      <c r="A25" s="48"/>
      <c r="B25" s="49"/>
      <c r="C25" s="49"/>
      <c r="D25" s="49"/>
      <c r="E25" s="13">
        <v>10.79</v>
      </c>
    </row>
    <row r="26" spans="1:5" x14ac:dyDescent="0.25">
      <c r="A26" s="48"/>
      <c r="B26" s="49"/>
      <c r="C26" s="49"/>
      <c r="D26" s="49"/>
      <c r="E26" s="13">
        <v>12.36</v>
      </c>
    </row>
    <row r="27" spans="1:5" ht="15.75" thickBot="1" x14ac:dyDescent="0.3">
      <c r="A27" s="45"/>
      <c r="B27" s="47"/>
      <c r="C27" s="47"/>
      <c r="D27" s="47"/>
      <c r="E27" s="14">
        <v>13.32</v>
      </c>
    </row>
    <row r="28" spans="1:5" x14ac:dyDescent="0.25">
      <c r="A28" s="44" t="s">
        <v>65</v>
      </c>
      <c r="B28" s="46">
        <v>7500</v>
      </c>
      <c r="C28" s="46">
        <v>1200</v>
      </c>
      <c r="D28" s="46">
        <v>4770</v>
      </c>
      <c r="E28" s="12" t="s">
        <v>73</v>
      </c>
    </row>
    <row r="29" spans="1:5" x14ac:dyDescent="0.25">
      <c r="A29" s="48"/>
      <c r="B29" s="49"/>
      <c r="C29" s="49"/>
      <c r="D29" s="49"/>
      <c r="E29" s="13">
        <v>1</v>
      </c>
    </row>
    <row r="30" spans="1:5" x14ac:dyDescent="0.25">
      <c r="A30" s="48"/>
      <c r="B30" s="49"/>
      <c r="C30" s="49"/>
      <c r="D30" s="49"/>
      <c r="E30" s="13">
        <v>2</v>
      </c>
    </row>
    <row r="31" spans="1:5" x14ac:dyDescent="0.25">
      <c r="A31" s="48"/>
      <c r="B31" s="49"/>
      <c r="C31" s="49"/>
      <c r="D31" s="49"/>
      <c r="E31" s="13">
        <v>2.97</v>
      </c>
    </row>
    <row r="32" spans="1:5" ht="15.75" thickBot="1" x14ac:dyDescent="0.3">
      <c r="A32" s="45"/>
      <c r="B32" s="47"/>
      <c r="C32" s="47"/>
      <c r="D32" s="47"/>
      <c r="E32" s="14">
        <v>3.94</v>
      </c>
    </row>
    <row r="33" spans="1:5" x14ac:dyDescent="0.25">
      <c r="A33" s="44" t="s">
        <v>66</v>
      </c>
      <c r="B33" s="46"/>
      <c r="C33" s="46">
        <v>265</v>
      </c>
      <c r="D33" s="46"/>
      <c r="E33" s="12">
        <v>2.98</v>
      </c>
    </row>
    <row r="34" spans="1:5" x14ac:dyDescent="0.25">
      <c r="A34" s="48"/>
      <c r="B34" s="49"/>
      <c r="C34" s="49"/>
      <c r="D34" s="49"/>
      <c r="E34" s="13">
        <v>3.98</v>
      </c>
    </row>
    <row r="35" spans="1:5" ht="15.75" thickBot="1" x14ac:dyDescent="0.3">
      <c r="A35" s="45"/>
      <c r="B35" s="47"/>
      <c r="C35" s="47"/>
      <c r="D35" s="47"/>
      <c r="E35" s="14">
        <v>6.03</v>
      </c>
    </row>
    <row r="36" spans="1:5" x14ac:dyDescent="0.25">
      <c r="A36" s="44" t="s">
        <v>67</v>
      </c>
      <c r="B36" s="46">
        <v>12500</v>
      </c>
      <c r="C36" s="46" t="s">
        <v>74</v>
      </c>
      <c r="D36" s="46" t="s">
        <v>75</v>
      </c>
      <c r="E36" s="12">
        <v>5.67</v>
      </c>
    </row>
    <row r="37" spans="1:5" ht="15.75" thickBot="1" x14ac:dyDescent="0.3">
      <c r="A37" s="45"/>
      <c r="B37" s="47"/>
      <c r="C37" s="47"/>
      <c r="D37" s="47"/>
      <c r="E37" s="14">
        <v>6</v>
      </c>
    </row>
    <row r="38" spans="1:5" x14ac:dyDescent="0.25">
      <c r="A38" s="44" t="s">
        <v>68</v>
      </c>
      <c r="B38" s="46">
        <v>12500</v>
      </c>
      <c r="C38" s="46" t="s">
        <v>74</v>
      </c>
      <c r="D38" s="46" t="s">
        <v>75</v>
      </c>
      <c r="E38" s="12">
        <v>5.67</v>
      </c>
    </row>
    <row r="39" spans="1:5" ht="15.75" thickBot="1" x14ac:dyDescent="0.3">
      <c r="A39" s="45"/>
      <c r="B39" s="47"/>
      <c r="C39" s="47"/>
      <c r="D39" s="47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2021-02-09T21:32:22Z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