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3C59E768-E9CA-4D05-AE6F-EAF537DA629A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K49" i="1" l="1"/>
  <c r="K50" i="1"/>
  <c r="K51" i="1"/>
  <c r="K52" i="1"/>
  <c r="K53" i="1"/>
  <c r="K54" i="1"/>
  <c r="K55" i="1"/>
  <c r="K56" i="1"/>
  <c r="K57" i="1"/>
  <c r="K58" i="1"/>
  <c r="K59" i="1"/>
  <c r="K60" i="1"/>
  <c r="K48" i="1"/>
  <c r="J50" i="1"/>
  <c r="J51" i="1"/>
  <c r="J52" i="1"/>
  <c r="J53" i="1"/>
  <c r="J54" i="1"/>
  <c r="J55" i="1"/>
  <c r="J56" i="1"/>
  <c r="J57" i="1"/>
  <c r="J58" i="1"/>
  <c r="J59" i="1"/>
  <c r="J60" i="1"/>
  <c r="J49" i="1"/>
  <c r="J48" i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C35" i="1" l="1"/>
  <c r="C33" i="1"/>
  <c r="C31" i="1"/>
  <c r="C29" i="1"/>
  <c r="C27" i="1"/>
  <c r="C25" i="1"/>
  <c r="C23" i="1"/>
  <c r="I2" i="1"/>
  <c r="N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12" i="1"/>
  <c r="L12" i="1" s="1"/>
  <c r="J13" i="1"/>
  <c r="L13" i="1" s="1"/>
  <c r="J14" i="1"/>
  <c r="K14" i="1" s="1"/>
  <c r="J15" i="1"/>
  <c r="K15" i="1" s="1"/>
  <c r="J11" i="1"/>
  <c r="K11" i="1" s="1"/>
  <c r="G2" i="1"/>
  <c r="Q2" i="1" s="1"/>
  <c r="T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L15" i="1" l="1"/>
  <c r="L14" i="1"/>
  <c r="K13" i="1"/>
  <c r="G6" i="1"/>
  <c r="M6" i="1" s="1"/>
  <c r="M14" i="1"/>
  <c r="G10" i="1"/>
  <c r="M10" i="1" s="1"/>
  <c r="M2" i="1"/>
  <c r="O2" i="1"/>
  <c r="P2" i="1" s="1"/>
  <c r="S2" i="1" s="1"/>
  <c r="Q15" i="1"/>
  <c r="T15" i="1" s="1"/>
  <c r="M15" i="1"/>
  <c r="I15" i="1"/>
  <c r="L11" i="1"/>
  <c r="G9" i="1"/>
  <c r="I9" i="1" s="1"/>
  <c r="K12" i="1"/>
  <c r="G8" i="1"/>
  <c r="G4" i="1"/>
  <c r="I4" i="1" s="1"/>
  <c r="G5" i="1"/>
  <c r="G7" i="1"/>
  <c r="G3" i="1"/>
  <c r="I3" i="1" s="1"/>
  <c r="H15" i="1" l="1"/>
  <c r="N15" i="1" s="1"/>
  <c r="O15" i="1" s="1"/>
  <c r="P15" i="1" s="1"/>
  <c r="S15" i="1" s="1"/>
  <c r="Q6" i="1"/>
  <c r="T6" i="1" s="1"/>
  <c r="H6" i="1"/>
  <c r="N6" i="1" s="1"/>
  <c r="O6" i="1" s="1"/>
  <c r="P6" i="1" s="1"/>
  <c r="S6" i="1" s="1"/>
  <c r="Q10" i="1"/>
  <c r="T10" i="1" s="1"/>
  <c r="I6" i="1"/>
  <c r="I14" i="1"/>
  <c r="Q14" i="1"/>
  <c r="T14" i="1" s="1"/>
  <c r="I10" i="1"/>
  <c r="I5" i="1"/>
  <c r="I12" i="1"/>
  <c r="H12" i="1"/>
  <c r="N12" i="1" s="1"/>
  <c r="O12" i="1" s="1"/>
  <c r="P12" i="1" s="1"/>
  <c r="S12" i="1" s="1"/>
  <c r="M12" i="1"/>
  <c r="Q12" i="1"/>
  <c r="T12" i="1" s="1"/>
  <c r="Q9" i="1"/>
  <c r="T9" i="1" s="1"/>
  <c r="H9" i="1"/>
  <c r="N9" i="1" s="1"/>
  <c r="M9" i="1"/>
  <c r="H10" i="1"/>
  <c r="N10" i="1" s="1"/>
  <c r="O10" i="1" s="1"/>
  <c r="P10" i="1" s="1"/>
  <c r="S10" i="1" s="1"/>
  <c r="H4" i="1"/>
  <c r="N4" i="1" s="1"/>
  <c r="M4" i="1"/>
  <c r="Q4" i="1"/>
  <c r="T4" i="1" s="1"/>
  <c r="Q13" i="1"/>
  <c r="T13" i="1" s="1"/>
  <c r="M13" i="1"/>
  <c r="H13" i="1"/>
  <c r="N13" i="1" s="1"/>
  <c r="H3" i="1"/>
  <c r="N3" i="1" s="1"/>
  <c r="Q3" i="1"/>
  <c r="T3" i="1" s="1"/>
  <c r="M3" i="1"/>
  <c r="I13" i="1"/>
  <c r="M7" i="1"/>
  <c r="Q7" i="1"/>
  <c r="T7" i="1" s="1"/>
  <c r="I7" i="1"/>
  <c r="H7" i="1"/>
  <c r="N7" i="1" s="1"/>
  <c r="Q11" i="1"/>
  <c r="T11" i="1" s="1"/>
  <c r="N11" i="1"/>
  <c r="M11" i="1"/>
  <c r="Q5" i="1"/>
  <c r="T5" i="1" s="1"/>
  <c r="M5" i="1"/>
  <c r="H5" i="1"/>
  <c r="N5" i="1" s="1"/>
  <c r="I8" i="1"/>
  <c r="H8" i="1"/>
  <c r="N8" i="1" s="1"/>
  <c r="Q8" i="1"/>
  <c r="T8" i="1" s="1"/>
  <c r="M8" i="1"/>
  <c r="H14" i="1"/>
  <c r="N14" i="1" s="1"/>
  <c r="O14" i="1" s="1"/>
  <c r="P14" i="1" s="1"/>
  <c r="S14" i="1" s="1"/>
  <c r="O3" i="1" l="1"/>
  <c r="P3" i="1" s="1"/>
  <c r="S3" i="1" s="1"/>
  <c r="O8" i="1"/>
  <c r="P8" i="1" s="1"/>
  <c r="S8" i="1" s="1"/>
  <c r="O9" i="1"/>
  <c r="P9" i="1" s="1"/>
  <c r="S9" i="1" s="1"/>
  <c r="O4" i="1"/>
  <c r="P4" i="1" s="1"/>
  <c r="S4" i="1" s="1"/>
  <c r="O11" i="1"/>
  <c r="P11" i="1" s="1"/>
  <c r="S11" i="1" s="1"/>
  <c r="O5" i="1"/>
  <c r="P5" i="1" s="1"/>
  <c r="S5" i="1" s="1"/>
  <c r="O13" i="1"/>
  <c r="P13" i="1" s="1"/>
  <c r="S13" i="1" s="1"/>
  <c r="O7" i="1"/>
  <c r="P7" i="1" s="1"/>
  <c r="S7" i="1" s="1"/>
</calcChain>
</file>

<file path=xl/sharedStrings.xml><?xml version="1.0" encoding="utf-8"?>
<sst xmlns="http://schemas.openxmlformats.org/spreadsheetml/2006/main" count="104" uniqueCount="82">
  <si>
    <t>Value</t>
  </si>
  <si>
    <t>Unit</t>
  </si>
  <si>
    <t>Kg</t>
  </si>
  <si>
    <t>GVW</t>
  </si>
  <si>
    <t>g</t>
  </si>
  <si>
    <t>m/s^2</t>
  </si>
  <si>
    <t>Air Desnsity</t>
  </si>
  <si>
    <t>Kg/m^2</t>
  </si>
  <si>
    <t>Road load coefficient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</si>
  <si>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</si>
  <si>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</si>
  <si>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</si>
  <si>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</si>
  <si>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</si>
  <si>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</si>
  <si>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</si>
  <si>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</si>
  <si>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</si>
  <si>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</si>
  <si>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</si>
  <si>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</si>
  <si>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</si>
  <si>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</si>
  <si>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</si>
  <si>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</si>
  <si>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</si>
  <si>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</si>
  <si>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</si>
  <si>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</si>
  <si>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</si>
  <si>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</si>
  <si>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</si>
  <si>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</si>
  <si>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</si>
  <si>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</si>
  <si>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</si>
  <si>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</si>
  <si>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</si>
  <si>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</si>
  <si>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</si>
  <si>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</si>
  <si>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</si>
  <si>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</si>
  <si>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</si>
  <si>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</si>
  <si>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</si>
  <si>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</si>
  <si>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</si>
  <si>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</si>
  <si>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</si>
  <si>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</si>
  <si>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</si>
  <si>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</si>
  <si>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</si>
  <si>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</si>
  <si>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</si>
  <si>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</si>
  <si>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</si>
  <si>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</si>
  <si>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</si>
  <si>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</si>
  <si>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</si>
  <si>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M21Px, 25°C Amb, 55°C Coolant, 5m/s air flow, 23 Kg, 0.01 kgm^2</t>
  </si>
  <si>
    <t>M19Px, 25°C Amb, 55°C Coolant, 5m/s air flow, 19.5 Kg, 0.008 kgm^2</t>
  </si>
  <si>
    <t>M24Px, 25°C Amb, 55°C Coolant, 5m/s air flow, 23 Kg, 0.01 kgm^2</t>
  </si>
  <si>
    <t>M27Px, 25°C Amb, 55°C Coolant, 5m/s air flow, 23 Kg, 0.01 kgm^2</t>
  </si>
  <si>
    <t>M19-P4-360V [NM]</t>
  </si>
  <si>
    <t>M19-P4-600V [NM]</t>
  </si>
  <si>
    <t>M19-P5-360V [NM]</t>
  </si>
  <si>
    <t>M19-P5-600V [NM]</t>
  </si>
  <si>
    <t>M21-P4-360V [NM]</t>
  </si>
  <si>
    <t>M21-P4-600V [NM]</t>
  </si>
  <si>
    <t>M21-P5-360V [NM]</t>
  </si>
  <si>
    <t>M21-P5-600V [NM]</t>
  </si>
  <si>
    <t>M24-P4-360V [NM]</t>
  </si>
  <si>
    <t>M24-P4-600V [NM]</t>
  </si>
  <si>
    <t>M24-P5-360V [NM]</t>
  </si>
  <si>
    <t>M24-P5-600V [NM]</t>
  </si>
  <si>
    <t>M27-P4-360V [NM]</t>
  </si>
  <si>
    <t>M27-P4-600V [NM]</t>
  </si>
  <si>
    <t>M27-P5-360V [NM]</t>
  </si>
  <si>
    <t>M27-P5-600V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</si>
</sst>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textRotation="90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Low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3-4FC3-97E8-1B43F42663F9}"/>
            </c:ext>
          </c:extLst>
        </c:ser>
        <c:ser>
          <c:idx val="1"/>
          <c:order val="1"/>
          <c:tx>
            <c:v>M15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3-4FC3-97E8-1B43F42663F9}"/>
            </c:ext>
          </c:extLst>
        </c:ser>
        <c:ser>
          <c:idx val="2"/>
          <c:order val="2"/>
          <c:tx>
            <c:v>M17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Sheet1!$H$48:$H$60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A3-4FC3-97E8-1B43F42663F9}"/>
            </c:ext>
          </c:extLst>
        </c:ser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Sheet1!$T$2:$T$15</c:f>
              <c:numCache>
                <c:formatCode>0.00</c:formatCode>
                <c:ptCount val="14"/>
                <c:pt idx="0">
                  <c:v>0</c:v>
                </c:pt>
                <c:pt idx="1">
                  <c:v>308.94783070779681</c:v>
                </c:pt>
                <c:pt idx="2">
                  <c:v>617.89566141559362</c:v>
                </c:pt>
                <c:pt idx="3">
                  <c:v>926.84349212339077</c:v>
                </c:pt>
                <c:pt idx="4">
                  <c:v>1050.4226244065094</c:v>
                </c:pt>
                <c:pt idx="5">
                  <c:v>1050.4226244065094</c:v>
                </c:pt>
                <c:pt idx="6">
                  <c:v>1050.4226244065094</c:v>
                </c:pt>
                <c:pt idx="7">
                  <c:v>1050.4226244065094</c:v>
                </c:pt>
                <c:pt idx="8">
                  <c:v>1050.4226244065094</c:v>
                </c:pt>
                <c:pt idx="9">
                  <c:v>30.894783070779678</c:v>
                </c:pt>
                <c:pt idx="10">
                  <c:v>30.894783070779678</c:v>
                </c:pt>
                <c:pt idx="11">
                  <c:v>30.894783070779678</c:v>
                </c:pt>
                <c:pt idx="12">
                  <c:v>30.894783070779678</c:v>
                </c:pt>
                <c:pt idx="13">
                  <c:v>30.894783070779678</c:v>
                </c:pt>
              </c:numCache>
            </c:numRef>
          </c:xVal>
          <c:yVal>
            <c:numRef>
              <c:f>Sheet1!$S$2:$S$15</c:f>
              <c:numCache>
                <c:formatCode>0.00</c:formatCode>
                <c:ptCount val="14"/>
                <c:pt idx="0">
                  <c:v>0.79155106363636374</c:v>
                </c:pt>
                <c:pt idx="1">
                  <c:v>1.1949960186592727</c:v>
                </c:pt>
                <c:pt idx="2">
                  <c:v>1.1950081564552728</c:v>
                </c:pt>
                <c:pt idx="3">
                  <c:v>1.1950283861152728</c:v>
                </c:pt>
                <c:pt idx="4">
                  <c:v>0.95297419824664731</c:v>
                </c:pt>
                <c:pt idx="5">
                  <c:v>0.79159783461028377</c:v>
                </c:pt>
                <c:pt idx="6">
                  <c:v>0.79159783461028377</c:v>
                </c:pt>
                <c:pt idx="7">
                  <c:v>0.79159783461028377</c:v>
                </c:pt>
                <c:pt idx="8">
                  <c:v>0.79159783461028377</c:v>
                </c:pt>
                <c:pt idx="9">
                  <c:v>33.204292159673869</c:v>
                </c:pt>
                <c:pt idx="10">
                  <c:v>33.204292159673869</c:v>
                </c:pt>
                <c:pt idx="11">
                  <c:v>33.204292159673869</c:v>
                </c:pt>
                <c:pt idx="12">
                  <c:v>33.204292159673869</c:v>
                </c:pt>
                <c:pt idx="13">
                  <c:v>33.204292159673869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A3-4FC3-97E8-1B43F426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M19 -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Sheet1!$F$63</c:f>
              <c:strCache>
                <c:ptCount val="1"/>
                <c:pt idx="0">
                  <c:v>M19-P4-360V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C-4E6C-BA1D-895B9BB39BD1}"/>
            </c:ext>
          </c:extLst>
        </c:ser>
        <c:ser>
          <c:idx val="1"/>
          <c:order val="1"/>
          <c:tx>
            <c:strRef>
              <c:f>Sheet1!$G$63</c:f>
              <c:strCache>
                <c:ptCount val="1"/>
                <c:pt idx="0">
                  <c:v>M19-P4-600V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C-4E6C-BA1D-895B9BB39BD1}"/>
            </c:ext>
          </c:extLst>
        </c:ser>
        <c:ser>
          <c:idx val="2"/>
          <c:order val="2"/>
          <c:tx>
            <c:strRef>
              <c:f>Sheet1!$H$63</c:f>
              <c:strCache>
                <c:ptCount val="1"/>
                <c:pt idx="0">
                  <c:v>M19-P5-360V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C-4E6C-BA1D-895B9BB39BD1}"/>
            </c:ext>
          </c:extLst>
        </c:ser>
        <c:ser>
          <c:idx val="3"/>
          <c:order val="3"/>
          <c:tx>
            <c:strRef>
              <c:f>Sheet1!$I$63</c:f>
              <c:strCache>
                <c:ptCount val="1"/>
                <c:pt idx="0">
                  <c:v>M19-P5-600V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C-4E6C-BA1D-895B9BB39BD1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Sheet1!$T$2:$T$15</c:f>
              <c:numCache>
                <c:formatCode>0.00</c:formatCode>
                <c:ptCount val="14"/>
                <c:pt idx="0">
                  <c:v>0</c:v>
                </c:pt>
                <c:pt idx="1">
                  <c:v>308.94783070779681</c:v>
                </c:pt>
                <c:pt idx="2">
                  <c:v>617.89566141559362</c:v>
                </c:pt>
                <c:pt idx="3">
                  <c:v>926.84349212339077</c:v>
                </c:pt>
                <c:pt idx="4">
                  <c:v>1050.4226244065094</c:v>
                </c:pt>
                <c:pt idx="5">
                  <c:v>1050.4226244065094</c:v>
                </c:pt>
                <c:pt idx="6">
                  <c:v>1050.4226244065094</c:v>
                </c:pt>
                <c:pt idx="7">
                  <c:v>1050.4226244065094</c:v>
                </c:pt>
                <c:pt idx="8">
                  <c:v>1050.4226244065094</c:v>
                </c:pt>
                <c:pt idx="9">
                  <c:v>30.894783070779678</c:v>
                </c:pt>
                <c:pt idx="10">
                  <c:v>30.894783070779678</c:v>
                </c:pt>
                <c:pt idx="11">
                  <c:v>30.894783070779678</c:v>
                </c:pt>
                <c:pt idx="12">
                  <c:v>30.894783070779678</c:v>
                </c:pt>
                <c:pt idx="13">
                  <c:v>30.894783070779678</c:v>
                </c:pt>
              </c:numCache>
            </c:numRef>
          </c:xVal>
          <c:yVal>
            <c:numRef>
              <c:f>Sheet1!$S$2:$S$15</c:f>
              <c:numCache>
                <c:formatCode>0.00</c:formatCode>
                <c:ptCount val="14"/>
                <c:pt idx="0">
                  <c:v>0.79155106363636374</c:v>
                </c:pt>
                <c:pt idx="1">
                  <c:v>1.1949960186592727</c:v>
                </c:pt>
                <c:pt idx="2">
                  <c:v>1.1950081564552728</c:v>
                </c:pt>
                <c:pt idx="3">
                  <c:v>1.1950283861152728</c:v>
                </c:pt>
                <c:pt idx="4">
                  <c:v>0.95297419824664731</c:v>
                </c:pt>
                <c:pt idx="5">
                  <c:v>0.79159783461028377</c:v>
                </c:pt>
                <c:pt idx="6">
                  <c:v>0.79159783461028377</c:v>
                </c:pt>
                <c:pt idx="7">
                  <c:v>0.79159783461028377</c:v>
                </c:pt>
                <c:pt idx="8">
                  <c:v>0.79159783461028377</c:v>
                </c:pt>
                <c:pt idx="9">
                  <c:v>33.204292159673869</c:v>
                </c:pt>
                <c:pt idx="10">
                  <c:v>33.204292159673869</c:v>
                </c:pt>
                <c:pt idx="11">
                  <c:v>33.204292159673869</c:v>
                </c:pt>
                <c:pt idx="12">
                  <c:v>33.204292159673869</c:v>
                </c:pt>
                <c:pt idx="13">
                  <c:v>33.204292159673869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AC-4E6C-BA1D-895B9BB3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04000"/>
        <c:axId val="887606952"/>
      </c:scatterChart>
      <c:valAx>
        <c:axId val="8876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6952"/>
        <c:crosses val="autoZero"/>
        <c:crossBetween val="midCat"/>
      </c:valAx>
      <c:valAx>
        <c:axId val="8876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M21 - Cont. Torque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Sheet1!$F$82</c:f>
              <c:strCache>
                <c:ptCount val="1"/>
                <c:pt idx="0">
                  <c:v>M21-P4-360V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7-4C21-B958-3499E03CE289}"/>
            </c:ext>
          </c:extLst>
        </c:ser>
        <c:ser>
          <c:idx val="1"/>
          <c:order val="1"/>
          <c:tx>
            <c:strRef>
              <c:f>Sheet1!$G$82</c:f>
              <c:strCache>
                <c:ptCount val="1"/>
                <c:pt idx="0">
                  <c:v>M21-P4-600V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7-4C21-B958-3499E03CE289}"/>
            </c:ext>
          </c:extLst>
        </c:ser>
        <c:ser>
          <c:idx val="2"/>
          <c:order val="2"/>
          <c:tx>
            <c:strRef>
              <c:f>Sheet1!$H$82</c:f>
              <c:strCache>
                <c:ptCount val="1"/>
                <c:pt idx="0">
                  <c:v>M21-P5-360V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7-4C21-B958-3499E03CE289}"/>
            </c:ext>
          </c:extLst>
        </c:ser>
        <c:ser>
          <c:idx val="3"/>
          <c:order val="3"/>
          <c:tx>
            <c:strRef>
              <c:f>Sheet1!$I$82</c:f>
              <c:strCache>
                <c:ptCount val="1"/>
                <c:pt idx="0">
                  <c:v>M21-P5-600V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7-4C21-B958-3499E03CE289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Sheet1!$T$2:$T$15</c:f>
              <c:numCache>
                <c:formatCode>0.00</c:formatCode>
                <c:ptCount val="14"/>
                <c:pt idx="0">
                  <c:v>0</c:v>
                </c:pt>
                <c:pt idx="1">
                  <c:v>308.94783070779681</c:v>
                </c:pt>
                <c:pt idx="2">
                  <c:v>617.89566141559362</c:v>
                </c:pt>
                <c:pt idx="3">
                  <c:v>926.84349212339077</c:v>
                </c:pt>
                <c:pt idx="4">
                  <c:v>1050.4226244065094</c:v>
                </c:pt>
                <c:pt idx="5">
                  <c:v>1050.4226244065094</c:v>
                </c:pt>
                <c:pt idx="6">
                  <c:v>1050.4226244065094</c:v>
                </c:pt>
                <c:pt idx="7">
                  <c:v>1050.4226244065094</c:v>
                </c:pt>
                <c:pt idx="8">
                  <c:v>1050.4226244065094</c:v>
                </c:pt>
                <c:pt idx="9">
                  <c:v>30.894783070779678</c:v>
                </c:pt>
                <c:pt idx="10">
                  <c:v>30.894783070779678</c:v>
                </c:pt>
                <c:pt idx="11">
                  <c:v>30.894783070779678</c:v>
                </c:pt>
                <c:pt idx="12">
                  <c:v>30.894783070779678</c:v>
                </c:pt>
                <c:pt idx="13">
                  <c:v>30.894783070779678</c:v>
                </c:pt>
              </c:numCache>
            </c:numRef>
          </c:xVal>
          <c:yVal>
            <c:numRef>
              <c:f>Sheet1!$S$2:$S$15</c:f>
              <c:numCache>
                <c:formatCode>0.00</c:formatCode>
                <c:ptCount val="14"/>
                <c:pt idx="0">
                  <c:v>0.79155106363636374</c:v>
                </c:pt>
                <c:pt idx="1">
                  <c:v>1.1949960186592727</c:v>
                </c:pt>
                <c:pt idx="2">
                  <c:v>1.1950081564552728</c:v>
                </c:pt>
                <c:pt idx="3">
                  <c:v>1.1950283861152728</c:v>
                </c:pt>
                <c:pt idx="4">
                  <c:v>0.95297419824664731</c:v>
                </c:pt>
                <c:pt idx="5">
                  <c:v>0.79159783461028377</c:v>
                </c:pt>
                <c:pt idx="6">
                  <c:v>0.79159783461028377</c:v>
                </c:pt>
                <c:pt idx="7">
                  <c:v>0.79159783461028377</c:v>
                </c:pt>
                <c:pt idx="8">
                  <c:v>0.79159783461028377</c:v>
                </c:pt>
                <c:pt idx="9">
                  <c:v>33.204292159673869</c:v>
                </c:pt>
                <c:pt idx="10">
                  <c:v>33.204292159673869</c:v>
                </c:pt>
                <c:pt idx="11">
                  <c:v>33.204292159673869</c:v>
                </c:pt>
                <c:pt idx="12">
                  <c:v>33.204292159673869</c:v>
                </c:pt>
                <c:pt idx="13">
                  <c:v>33.204292159673869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7-4C21-B958-3499E03C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56280"/>
        <c:axId val="895358576"/>
      </c:scatterChart>
      <c:valAx>
        <c:axId val="8953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8576"/>
        <c:crosses val="autoZero"/>
        <c:crossBetween val="midCat"/>
      </c:valAx>
      <c:valAx>
        <c:axId val="8953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Sheet1!$F$112</c:f>
              <c:strCache>
                <c:ptCount val="1"/>
                <c:pt idx="0">
                  <c:v>M24-P4-360V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Sheet1!$F$113:$F$128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147.96062864101143</c:v>
                </c:pt>
                <c:pt idx="7">
                  <c:v>137.9457852924221</c:v>
                </c:pt>
                <c:pt idx="8">
                  <c:v>130.98631788069054</c:v>
                </c:pt>
                <c:pt idx="9">
                  <c:v>126.48812552920549</c:v>
                </c:pt>
                <c:pt idx="10">
                  <c:v>114.01200712036962</c:v>
                </c:pt>
                <c:pt idx="11">
                  <c:v>105.52485174020917</c:v>
                </c:pt>
                <c:pt idx="12">
                  <c:v>97.037696360048713</c:v>
                </c:pt>
                <c:pt idx="13">
                  <c:v>88.550540979888254</c:v>
                </c:pt>
                <c:pt idx="14">
                  <c:v>80.063385599727809</c:v>
                </c:pt>
                <c:pt idx="15">
                  <c:v>74.12237683361549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4-42BA-B79E-FC34B6077A8E}"/>
            </c:ext>
          </c:extLst>
        </c:ser>
        <c:ser>
          <c:idx val="1"/>
          <c:order val="1"/>
          <c:tx>
            <c:strRef>
              <c:f>Sheet1!$G$112</c:f>
              <c:strCache>
                <c:ptCount val="1"/>
                <c:pt idx="0">
                  <c:v>M24-P4-600V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Sheet1!$G$113:$G$128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157.13882988791863</c:v>
                </c:pt>
                <c:pt idx="12">
                  <c:v>148.20613159985152</c:v>
                </c:pt>
                <c:pt idx="13">
                  <c:v>139.27343331178437</c:v>
                </c:pt>
                <c:pt idx="14">
                  <c:v>130.34073502371723</c:v>
                </c:pt>
                <c:pt idx="15">
                  <c:v>124.08784622207023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B4-42BA-B79E-FC34B6077A8E}"/>
            </c:ext>
          </c:extLst>
        </c:ser>
        <c:ser>
          <c:idx val="2"/>
          <c:order val="2"/>
          <c:tx>
            <c:strRef>
              <c:f>Sheet1!$H$112</c:f>
              <c:strCache>
                <c:ptCount val="1"/>
                <c:pt idx="0">
                  <c:v>M24-P5-360V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Sheet1!$H$113:$H$128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139.142312262167</c:v>
                </c:pt>
                <c:pt idx="6">
                  <c:v>130.85215012427167</c:v>
                </c:pt>
                <c:pt idx="7">
                  <c:v>121.06975880155518</c:v>
                </c:pt>
                <c:pt idx="8">
                  <c:v>114.27182584848101</c:v>
                </c:pt>
                <c:pt idx="9">
                  <c:v>109.8780399153965</c:v>
                </c:pt>
                <c:pt idx="10">
                  <c:v>97.69150157269037</c:v>
                </c:pt>
                <c:pt idx="11">
                  <c:v>89.401339434795048</c:v>
                </c:pt>
                <c:pt idx="12">
                  <c:v>81.111177296899726</c:v>
                </c:pt>
                <c:pt idx="13">
                  <c:v>72.821015159004403</c:v>
                </c:pt>
                <c:pt idx="14">
                  <c:v>64.530853021109067</c:v>
                </c:pt>
                <c:pt idx="15">
                  <c:v>58.727739524582347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B4-42BA-B79E-FC34B6077A8E}"/>
            </c:ext>
          </c:extLst>
        </c:ser>
        <c:ser>
          <c:idx val="3"/>
          <c:order val="3"/>
          <c:tx>
            <c:strRef>
              <c:f>Sheet1!$I$112</c:f>
              <c:strCache>
                <c:ptCount val="1"/>
                <c:pt idx="0">
                  <c:v>M24-P5-600V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Sheet1!$I$113:$I$128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154.55808321809837</c:v>
                </c:pt>
                <c:pt idx="10">
                  <c:v>141.60094918149667</c:v>
                </c:pt>
                <c:pt idx="11">
                  <c:v>132.78657228584922</c:v>
                </c:pt>
                <c:pt idx="12">
                  <c:v>123.97219539020179</c:v>
                </c:pt>
                <c:pt idx="13">
                  <c:v>115.15781849455435</c:v>
                </c:pt>
                <c:pt idx="14">
                  <c:v>106.34344159890691</c:v>
                </c:pt>
                <c:pt idx="15">
                  <c:v>100.17337777195371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B4-42BA-B79E-FC34B6077A8E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Sheet1!$T$2:$T$15</c:f>
              <c:numCache>
                <c:formatCode>0.00</c:formatCode>
                <c:ptCount val="14"/>
                <c:pt idx="0">
                  <c:v>0</c:v>
                </c:pt>
                <c:pt idx="1">
                  <c:v>308.94783070779681</c:v>
                </c:pt>
                <c:pt idx="2">
                  <c:v>617.89566141559362</c:v>
                </c:pt>
                <c:pt idx="3">
                  <c:v>926.84349212339077</c:v>
                </c:pt>
                <c:pt idx="4">
                  <c:v>1050.4226244065094</c:v>
                </c:pt>
                <c:pt idx="5">
                  <c:v>1050.4226244065094</c:v>
                </c:pt>
                <c:pt idx="6">
                  <c:v>1050.4226244065094</c:v>
                </c:pt>
                <c:pt idx="7">
                  <c:v>1050.4226244065094</c:v>
                </c:pt>
                <c:pt idx="8">
                  <c:v>1050.4226244065094</c:v>
                </c:pt>
                <c:pt idx="9">
                  <c:v>30.894783070779678</c:v>
                </c:pt>
                <c:pt idx="10">
                  <c:v>30.894783070779678</c:v>
                </c:pt>
                <c:pt idx="11">
                  <c:v>30.894783070779678</c:v>
                </c:pt>
                <c:pt idx="12">
                  <c:v>30.894783070779678</c:v>
                </c:pt>
                <c:pt idx="13">
                  <c:v>30.894783070779678</c:v>
                </c:pt>
              </c:numCache>
            </c:numRef>
          </c:xVal>
          <c:yVal>
            <c:numRef>
              <c:f>Sheet1!$S$2:$S$15</c:f>
              <c:numCache>
                <c:formatCode>0.00</c:formatCode>
                <c:ptCount val="14"/>
                <c:pt idx="0">
                  <c:v>0.79155106363636374</c:v>
                </c:pt>
                <c:pt idx="1">
                  <c:v>1.1949960186592727</c:v>
                </c:pt>
                <c:pt idx="2">
                  <c:v>1.1950081564552728</c:v>
                </c:pt>
                <c:pt idx="3">
                  <c:v>1.1950283861152728</c:v>
                </c:pt>
                <c:pt idx="4">
                  <c:v>0.95297419824664731</c:v>
                </c:pt>
                <c:pt idx="5">
                  <c:v>0.79159783461028377</c:v>
                </c:pt>
                <c:pt idx="6">
                  <c:v>0.79159783461028377</c:v>
                </c:pt>
                <c:pt idx="7">
                  <c:v>0.79159783461028377</c:v>
                </c:pt>
                <c:pt idx="8">
                  <c:v>0.79159783461028377</c:v>
                </c:pt>
                <c:pt idx="9">
                  <c:v>33.204292159673869</c:v>
                </c:pt>
                <c:pt idx="10">
                  <c:v>33.204292159673869</c:v>
                </c:pt>
                <c:pt idx="11">
                  <c:v>33.204292159673869</c:v>
                </c:pt>
                <c:pt idx="12">
                  <c:v>33.204292159673869</c:v>
                </c:pt>
                <c:pt idx="13">
                  <c:v>33.204292159673869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B4-42BA-B79E-FC34B607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62448"/>
        <c:axId val="852363760"/>
      </c:scatterChart>
      <c:valAx>
        <c:axId val="8523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3760"/>
        <c:crosses val="autoZero"/>
        <c:crossBetween val="midCat"/>
      </c:valAx>
      <c:valAx>
        <c:axId val="8523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Sheet1!$F$132</c:f>
              <c:strCache>
                <c:ptCount val="1"/>
                <c:pt idx="0">
                  <c:v>M27-P4-360V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Sheet1!$F$133:$F$148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7-459F-A46F-7E35483288D8}"/>
            </c:ext>
          </c:extLst>
        </c:ser>
        <c:ser>
          <c:idx val="1"/>
          <c:order val="1"/>
          <c:tx>
            <c:strRef>
              <c:f>Sheet1!$G$132</c:f>
              <c:strCache>
                <c:ptCount val="1"/>
                <c:pt idx="0">
                  <c:v>M27-P4-600V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Sheet1!$G$133:$G$148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7-459F-A46F-7E35483288D8}"/>
            </c:ext>
          </c:extLst>
        </c:ser>
        <c:ser>
          <c:idx val="2"/>
          <c:order val="2"/>
          <c:tx>
            <c:strRef>
              <c:f>Sheet1!$H$132</c:f>
              <c:strCache>
                <c:ptCount val="1"/>
                <c:pt idx="0">
                  <c:v>M27-P5-360V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Sheet1!$H$133:$H$148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7-459F-A46F-7E35483288D8}"/>
            </c:ext>
          </c:extLst>
        </c:ser>
        <c:ser>
          <c:idx val="3"/>
          <c:order val="3"/>
          <c:tx>
            <c:strRef>
              <c:f>Sheet1!$I$132</c:f>
              <c:strCache>
                <c:ptCount val="1"/>
                <c:pt idx="0">
                  <c:v>M27-P5-600V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Sheet1!$I$133:$I$148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7-459F-A46F-7E35483288D8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Sheet1!$T$2:$T$15</c:f>
              <c:numCache>
                <c:formatCode>0.00</c:formatCode>
                <c:ptCount val="14"/>
                <c:pt idx="0">
                  <c:v>0</c:v>
                </c:pt>
                <c:pt idx="1">
                  <c:v>308.94783070779681</c:v>
                </c:pt>
                <c:pt idx="2">
                  <c:v>617.89566141559362</c:v>
                </c:pt>
                <c:pt idx="3">
                  <c:v>926.84349212339077</c:v>
                </c:pt>
                <c:pt idx="4">
                  <c:v>1050.4226244065094</c:v>
                </c:pt>
                <c:pt idx="5">
                  <c:v>1050.4226244065094</c:v>
                </c:pt>
                <c:pt idx="6">
                  <c:v>1050.4226244065094</c:v>
                </c:pt>
                <c:pt idx="7">
                  <c:v>1050.4226244065094</c:v>
                </c:pt>
                <c:pt idx="8">
                  <c:v>1050.4226244065094</c:v>
                </c:pt>
                <c:pt idx="9">
                  <c:v>30.894783070779678</c:v>
                </c:pt>
                <c:pt idx="10">
                  <c:v>30.894783070779678</c:v>
                </c:pt>
                <c:pt idx="11">
                  <c:v>30.894783070779678</c:v>
                </c:pt>
                <c:pt idx="12">
                  <c:v>30.894783070779678</c:v>
                </c:pt>
                <c:pt idx="13">
                  <c:v>30.894783070779678</c:v>
                </c:pt>
              </c:numCache>
            </c:numRef>
          </c:xVal>
          <c:yVal>
            <c:numRef>
              <c:f>Sheet1!$S$2:$S$15</c:f>
              <c:numCache>
                <c:formatCode>0.00</c:formatCode>
                <c:ptCount val="14"/>
                <c:pt idx="0">
                  <c:v>0.79155106363636374</c:v>
                </c:pt>
                <c:pt idx="1">
                  <c:v>1.1949960186592727</c:v>
                </c:pt>
                <c:pt idx="2">
                  <c:v>1.1950081564552728</c:v>
                </c:pt>
                <c:pt idx="3">
                  <c:v>1.1950283861152728</c:v>
                </c:pt>
                <c:pt idx="4">
                  <c:v>0.95297419824664731</c:v>
                </c:pt>
                <c:pt idx="5">
                  <c:v>0.79159783461028377</c:v>
                </c:pt>
                <c:pt idx="6">
                  <c:v>0.79159783461028377</c:v>
                </c:pt>
                <c:pt idx="7">
                  <c:v>0.79159783461028377</c:v>
                </c:pt>
                <c:pt idx="8">
                  <c:v>0.79159783461028377</c:v>
                </c:pt>
                <c:pt idx="9">
                  <c:v>33.204292159673869</c:v>
                </c:pt>
                <c:pt idx="10">
                  <c:v>33.204292159673869</c:v>
                </c:pt>
                <c:pt idx="11">
                  <c:v>33.204292159673869</c:v>
                </c:pt>
                <c:pt idx="12">
                  <c:v>33.204292159673869</c:v>
                </c:pt>
                <c:pt idx="13">
                  <c:v>33.204292159673869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97-459F-A46F-7E354832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87624"/>
        <c:axId val="896891232"/>
      </c:scatterChart>
      <c:valAx>
        <c:axId val="8968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1232"/>
        <c:crosses val="autoZero"/>
        <c:crossBetween val="midCat"/>
      </c:valAx>
      <c:valAx>
        <c:axId val="8968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8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Sheet1!$G$2:$G$15</c:f>
              <c:numCache>
                <c:formatCode>0.00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17</xdr:row>
      <xdr:rowOff>61912</xdr:rowOff>
    </xdr:from>
    <xdr:to>
      <xdr:col>20</xdr:col>
      <xdr:colOff>142875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1444CE-DD66-48C4-8A40-07170F04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433386</xdr:colOff>
      <xdr:row>32</xdr:row>
      <xdr:rowOff>176212</xdr:rowOff>
    </xdr:from>
    <xdr:to>
      <xdr:col>20</xdr:col>
      <xdr:colOff>161925</xdr:colOff>
      <xdr:row>46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67DA67-1A1E-4A16-913D-697475EF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214311</xdr:colOff>
      <xdr:row>32</xdr:row>
      <xdr:rowOff>128587</xdr:rowOff>
    </xdr:from>
    <xdr:to>
      <xdr:col>28</xdr:col>
      <xdr:colOff>142874</xdr:colOff>
      <xdr:row>46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568C6A-E2AA-46A7-BBFA-184A43F9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404811</xdr:colOff>
      <xdr:row>46</xdr:row>
      <xdr:rowOff>242887</xdr:rowOff>
    </xdr:from>
    <xdr:to>
      <xdr:col>20</xdr:col>
      <xdr:colOff>161924</xdr:colOff>
      <xdr:row>62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53C399-7151-4239-A95A-20989BEC5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214311</xdr:colOff>
      <xdr:row>46</xdr:row>
      <xdr:rowOff>261937</xdr:rowOff>
    </xdr:from>
    <xdr:to>
      <xdr:col>28</xdr:col>
      <xdr:colOff>180974</xdr:colOff>
      <xdr:row>62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30DBEC-4EAC-415E-9A4D-E30916185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252411</xdr:colOff>
      <xdr:row>17</xdr:row>
      <xdr:rowOff>52387</xdr:rowOff>
    </xdr:from>
    <xdr:to>
      <xdr:col>28</xdr:col>
      <xdr:colOff>123824</xdr:colOff>
      <xdr:row>32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T148"/>
  <sheetViews>
    <sheetView tabSelected="1" workbookViewId="0">
      <selection activeCell="L19" sqref="L19"/>
    </sheetView>
  </sheetViews>
  <sheetFormatPr defaultRowHeight="15" x14ac:dyDescent="0.25"/>
  <cols>
    <col min="1" max="1" width="34.28515625" customWidth="1"/>
    <col min="4" max="4" width="7.42578125" customWidth="1"/>
    <col min="5" max="8" width="11.5703125" customWidth="1"/>
    <col min="9" max="9" width="12" customWidth="1"/>
    <col min="18" max="18" width="8" customWidth="1"/>
  </cols>
  <sheetData>
    <row r="1" spans="1:20" ht="60" x14ac:dyDescent="0.25">
      <c r="A1" t="s">
        <v>12</v>
      </c>
      <c r="B1" t="s">
        <v>0</v>
      </c>
      <c r="C1" t="s">
        <v>1</v>
      </c>
      <c r="D1" s="8" t="s">
        <v>51</v>
      </c>
      <c r="E1" s="2" t="s">
        <v>22</v>
      </c>
      <c r="F1" s="2" t="s">
        <v>23</v>
      </c>
      <c r="G1" s="2" t="s">
        <v>38</v>
      </c>
      <c r="H1" s="2" t="s">
        <v>30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31</v>
      </c>
      <c r="P1" s="2" t="s">
        <v>32</v>
      </c>
      <c r="Q1" s="2" t="s">
        <v>36</v>
      </c>
      <c r="R1" s="2" t="s">
        <v>33</v>
      </c>
      <c r="S1" s="2" t="s">
        <v>35</v>
      </c>
      <c r="T1" s="2" t="s">
        <v>37</v>
      </c>
    </row>
    <row r="2" spans="1:20" x14ac:dyDescent="0.25">
      <c r="A2" t="s">
        <v>3</v>
      </c>
      <c r="B2">
        <v>10442</v>
      </c>
      <c r="C2" t="s">
        <v>2</v>
      </c>
      <c r="D2" s="8"/>
      <c r="E2" s="1">
        <v>0</v>
      </c>
      <c r="F2" s="1">
        <v>0</v>
      </c>
      <c r="G2" s="1">
        <f>IF(F2&gt;$B$13,$B$13,F2)</f>
        <v>0</v>
      </c>
      <c r="H2" s="12">
        <v>0</v>
      </c>
      <c r="I2" s="1">
        <f>$B$2*$B$3*$B$8</f>
        <v>40974.408000000003</v>
      </c>
      <c r="J2" s="1">
        <v>0</v>
      </c>
      <c r="K2" s="1">
        <f>$B$2*$B$3*SIN(J2)</f>
        <v>0</v>
      </c>
      <c r="L2" s="1">
        <f>$B$2*$B$3*$B$7*COS(J2)</f>
        <v>1024.3602000000001</v>
      </c>
      <c r="M2" s="1">
        <f>0.5*$B$5*$B$6*$B$4*G2^2</f>
        <v>0</v>
      </c>
      <c r="N2" s="1">
        <f>$B$2*H2</f>
        <v>0</v>
      </c>
      <c r="O2" s="1">
        <f>SUM(K2,L2,M2,N2)</f>
        <v>1024.3602000000001</v>
      </c>
      <c r="P2" s="1">
        <f>O2*$B$9</f>
        <v>348.28246800000005</v>
      </c>
      <c r="Q2" s="1">
        <f>G2*60/2/PI()/$B$9</f>
        <v>0</v>
      </c>
      <c r="R2" s="1">
        <v>110</v>
      </c>
      <c r="S2" s="1">
        <f t="shared" ref="S2:S15" si="0">P2/$R$2/$B$14</f>
        <v>0.79155106363636374</v>
      </c>
      <c r="T2" s="1">
        <f>Q2*R2</f>
        <v>0</v>
      </c>
    </row>
    <row r="3" spans="1:20" x14ac:dyDescent="0.25">
      <c r="A3" t="s">
        <v>4</v>
      </c>
      <c r="B3">
        <v>9.81</v>
      </c>
      <c r="C3" t="s">
        <v>5</v>
      </c>
      <c r="D3" s="8"/>
      <c r="E3" s="1">
        <v>2</v>
      </c>
      <c r="F3" s="1">
        <f>F2+$B$12*2</f>
        <v>0.1</v>
      </c>
      <c r="G3" s="1">
        <f t="shared" ref="G3:G15" si="1">IF(F3&gt;$B$13,$B$13,F3)</f>
        <v>0.1</v>
      </c>
      <c r="H3" s="12">
        <f>(G3-G2)/(E3-E2)</f>
        <v>0.05</v>
      </c>
      <c r="I3" s="1">
        <f>$I$2/G3</f>
        <v>409744.08</v>
      </c>
      <c r="J3" s="1">
        <v>0</v>
      </c>
      <c r="K3" s="1">
        <f t="shared" ref="K3:K15" si="2">$B$2*$B$3*SIN(J3)</f>
        <v>0</v>
      </c>
      <c r="L3" s="1">
        <f t="shared" ref="L3:L15" si="3">$B$2*$B$3*$B$7*COS(J3)</f>
        <v>1024.3602000000001</v>
      </c>
      <c r="M3" s="1">
        <f t="shared" ref="M3:M15" si="4">0.5*$B$5*$B$6*$B$4*G3^2</f>
        <v>5.2359120000000006E-3</v>
      </c>
      <c r="N3" s="1">
        <f t="shared" ref="N3:N15" si="5">$B$2*H3</f>
        <v>522.1</v>
      </c>
      <c r="O3" s="1">
        <f t="shared" ref="O3:O15" si="6">SUM(K3,L3,M3,N3)</f>
        <v>1546.465435912</v>
      </c>
      <c r="P3" s="1">
        <f t="shared" ref="P3:P15" si="7">O3*$B$9</f>
        <v>525.79824821008003</v>
      </c>
      <c r="Q3" s="1">
        <f t="shared" ref="Q3:Q15" si="8">G3*60/2/PI()/$B$9</f>
        <v>2.8086166427981527</v>
      </c>
      <c r="R3" s="1">
        <v>110</v>
      </c>
      <c r="S3" s="1">
        <f t="shared" si="0"/>
        <v>1.1949960186592727</v>
      </c>
      <c r="T3" s="1">
        <f t="shared" ref="T3:T15" si="9">Q3*R3</f>
        <v>308.94783070779681</v>
      </c>
    </row>
    <row r="4" spans="1:20" x14ac:dyDescent="0.25">
      <c r="A4" t="s">
        <v>14</v>
      </c>
      <c r="B4">
        <v>2.42</v>
      </c>
      <c r="C4" t="s">
        <v>15</v>
      </c>
      <c r="D4" s="8"/>
      <c r="E4" s="1">
        <v>4</v>
      </c>
      <c r="F4" s="1">
        <f t="shared" ref="F4:F15" si="10">F3+$B$12*2</f>
        <v>0.2</v>
      </c>
      <c r="G4" s="1">
        <f t="shared" si="1"/>
        <v>0.2</v>
      </c>
      <c r="H4" s="12">
        <f t="shared" ref="H4:H15" si="11">(G4-G3)/(E4-E3)</f>
        <v>0.05</v>
      </c>
      <c r="I4" s="1">
        <f>$I$2/G4</f>
        <v>204872.04</v>
      </c>
      <c r="J4" s="1">
        <v>0</v>
      </c>
      <c r="K4" s="1">
        <f t="shared" si="2"/>
        <v>0</v>
      </c>
      <c r="L4" s="1">
        <f t="shared" si="3"/>
        <v>1024.3602000000001</v>
      </c>
      <c r="M4" s="1">
        <f t="shared" si="4"/>
        <v>2.0943648000000002E-2</v>
      </c>
      <c r="N4" s="1">
        <f t="shared" si="5"/>
        <v>522.1</v>
      </c>
      <c r="O4" s="1">
        <f t="shared" si="6"/>
        <v>1546.4811436479999</v>
      </c>
      <c r="P4" s="1">
        <f t="shared" si="7"/>
        <v>525.80358884032</v>
      </c>
      <c r="Q4" s="1">
        <f t="shared" si="8"/>
        <v>5.6172332855963054</v>
      </c>
      <c r="R4" s="1">
        <v>110</v>
      </c>
      <c r="S4" s="1">
        <f t="shared" si="0"/>
        <v>1.1950081564552728</v>
      </c>
      <c r="T4" s="1">
        <f t="shared" si="9"/>
        <v>617.89566141559362</v>
      </c>
    </row>
    <row r="5" spans="1:20" x14ac:dyDescent="0.25">
      <c r="A5" t="s">
        <v>6</v>
      </c>
      <c r="B5">
        <v>1.202</v>
      </c>
      <c r="C5" t="s">
        <v>7</v>
      </c>
      <c r="D5" s="8"/>
      <c r="E5" s="1">
        <v>6</v>
      </c>
      <c r="F5" s="1">
        <f t="shared" si="10"/>
        <v>0.30000000000000004</v>
      </c>
      <c r="G5" s="1">
        <f t="shared" si="1"/>
        <v>0.30000000000000004</v>
      </c>
      <c r="H5" s="12">
        <f t="shared" si="11"/>
        <v>5.0000000000000017E-2</v>
      </c>
      <c r="I5" s="1">
        <f t="shared" ref="I5:I15" si="12">$I$2/G5</f>
        <v>136581.35999999999</v>
      </c>
      <c r="J5" s="1">
        <v>0</v>
      </c>
      <c r="K5" s="1">
        <f t="shared" si="2"/>
        <v>0</v>
      </c>
      <c r="L5" s="1">
        <f t="shared" si="3"/>
        <v>1024.3602000000001</v>
      </c>
      <c r="M5" s="1">
        <f t="shared" si="4"/>
        <v>4.7123208000000007E-2</v>
      </c>
      <c r="N5" s="1">
        <f t="shared" si="5"/>
        <v>522.10000000000014</v>
      </c>
      <c r="O5" s="1">
        <f t="shared" si="6"/>
        <v>1546.5073232080001</v>
      </c>
      <c r="P5" s="1">
        <f t="shared" si="7"/>
        <v>525.81248989072003</v>
      </c>
      <c r="Q5" s="1">
        <f t="shared" si="8"/>
        <v>8.4258499283944612</v>
      </c>
      <c r="R5" s="1">
        <v>110</v>
      </c>
      <c r="S5" s="1">
        <f t="shared" si="0"/>
        <v>1.1950283861152728</v>
      </c>
      <c r="T5" s="1">
        <f t="shared" si="9"/>
        <v>926.84349212339077</v>
      </c>
    </row>
    <row r="6" spans="1:20" x14ac:dyDescent="0.25">
      <c r="A6" t="s">
        <v>16</v>
      </c>
      <c r="B6">
        <v>0.36</v>
      </c>
      <c r="D6" s="8"/>
      <c r="E6" s="1">
        <v>8</v>
      </c>
      <c r="F6" s="1">
        <f t="shared" si="10"/>
        <v>0.4</v>
      </c>
      <c r="G6" s="1">
        <f t="shared" si="1"/>
        <v>0.34</v>
      </c>
      <c r="H6" s="12">
        <f t="shared" si="11"/>
        <v>1.999999999999999E-2</v>
      </c>
      <c r="I6" s="1">
        <f t="shared" si="12"/>
        <v>120512.96470588235</v>
      </c>
      <c r="J6" s="1">
        <v>0</v>
      </c>
      <c r="K6" s="1">
        <f t="shared" si="2"/>
        <v>0</v>
      </c>
      <c r="L6" s="1">
        <f t="shared" si="3"/>
        <v>1024.3602000000001</v>
      </c>
      <c r="M6" s="1">
        <f t="shared" si="4"/>
        <v>6.0527142720000003E-2</v>
      </c>
      <c r="N6" s="1">
        <f t="shared" si="5"/>
        <v>208.83999999999989</v>
      </c>
      <c r="O6" s="1">
        <f t="shared" si="6"/>
        <v>1233.26072714272</v>
      </c>
      <c r="P6" s="1">
        <f t="shared" si="7"/>
        <v>419.30864722852482</v>
      </c>
      <c r="Q6" s="1">
        <f t="shared" si="8"/>
        <v>9.5492965855137211</v>
      </c>
      <c r="R6" s="1">
        <v>110</v>
      </c>
      <c r="S6" s="1">
        <f t="shared" si="0"/>
        <v>0.95297419824664731</v>
      </c>
      <c r="T6" s="1">
        <f t="shared" si="9"/>
        <v>1050.4226244065094</v>
      </c>
    </row>
    <row r="7" spans="1:20" x14ac:dyDescent="0.25">
      <c r="A7" t="s">
        <v>8</v>
      </c>
      <c r="B7">
        <v>0.01</v>
      </c>
      <c r="D7" s="8"/>
      <c r="E7" s="1">
        <v>10</v>
      </c>
      <c r="F7" s="1">
        <f t="shared" si="10"/>
        <v>0.5</v>
      </c>
      <c r="G7" s="1">
        <f t="shared" si="1"/>
        <v>0.34</v>
      </c>
      <c r="H7" s="12">
        <f t="shared" si="11"/>
        <v>0</v>
      </c>
      <c r="I7" s="1">
        <f t="shared" si="12"/>
        <v>120512.96470588235</v>
      </c>
      <c r="J7" s="1">
        <v>0</v>
      </c>
      <c r="K7" s="1">
        <f t="shared" si="2"/>
        <v>0</v>
      </c>
      <c r="L7" s="1">
        <f t="shared" si="3"/>
        <v>1024.3602000000001</v>
      </c>
      <c r="M7" s="1">
        <f t="shared" si="4"/>
        <v>6.0527142720000003E-2</v>
      </c>
      <c r="N7" s="1">
        <f t="shared" si="5"/>
        <v>0</v>
      </c>
      <c r="O7" s="1">
        <f t="shared" si="6"/>
        <v>1024.4207271427201</v>
      </c>
      <c r="P7" s="1">
        <f t="shared" si="7"/>
        <v>348.30304722852486</v>
      </c>
      <c r="Q7" s="1">
        <f t="shared" si="8"/>
        <v>9.5492965855137211</v>
      </c>
      <c r="R7" s="1">
        <v>110</v>
      </c>
      <c r="S7" s="1">
        <f t="shared" si="0"/>
        <v>0.79159783461028377</v>
      </c>
      <c r="T7" s="1">
        <f t="shared" si="9"/>
        <v>1050.4226244065094</v>
      </c>
    </row>
    <row r="8" spans="1:20" x14ac:dyDescent="0.25">
      <c r="A8" t="s">
        <v>9</v>
      </c>
      <c r="B8">
        <v>0.4</v>
      </c>
      <c r="D8" s="8"/>
      <c r="E8" s="1">
        <v>12</v>
      </c>
      <c r="F8" s="1">
        <f t="shared" si="10"/>
        <v>0.6</v>
      </c>
      <c r="G8" s="1">
        <f t="shared" si="1"/>
        <v>0.34</v>
      </c>
      <c r="H8" s="12">
        <f t="shared" si="11"/>
        <v>0</v>
      </c>
      <c r="I8" s="1">
        <f t="shared" si="12"/>
        <v>120512.96470588235</v>
      </c>
      <c r="J8" s="1">
        <v>0</v>
      </c>
      <c r="K8" s="1">
        <f t="shared" si="2"/>
        <v>0</v>
      </c>
      <c r="L8" s="1">
        <f t="shared" si="3"/>
        <v>1024.3602000000001</v>
      </c>
      <c r="M8" s="1">
        <f t="shared" si="4"/>
        <v>6.0527142720000003E-2</v>
      </c>
      <c r="N8" s="1">
        <f t="shared" si="5"/>
        <v>0</v>
      </c>
      <c r="O8" s="1">
        <f t="shared" si="6"/>
        <v>1024.4207271427201</v>
      </c>
      <c r="P8" s="1">
        <f t="shared" si="7"/>
        <v>348.30304722852486</v>
      </c>
      <c r="Q8" s="1">
        <f t="shared" si="8"/>
        <v>9.5492965855137211</v>
      </c>
      <c r="R8" s="1">
        <v>110</v>
      </c>
      <c r="S8" s="1">
        <f t="shared" si="0"/>
        <v>0.79159783461028377</v>
      </c>
      <c r="T8" s="1">
        <f t="shared" si="9"/>
        <v>1050.4226244065094</v>
      </c>
    </row>
    <row r="9" spans="1:20" x14ac:dyDescent="0.25">
      <c r="A9" t="s">
        <v>10</v>
      </c>
      <c r="B9">
        <v>0.34</v>
      </c>
      <c r="C9" t="s">
        <v>11</v>
      </c>
      <c r="D9" s="8"/>
      <c r="E9" s="1">
        <v>14</v>
      </c>
      <c r="F9" s="1">
        <f t="shared" si="10"/>
        <v>0.7</v>
      </c>
      <c r="G9" s="1">
        <f t="shared" si="1"/>
        <v>0.34</v>
      </c>
      <c r="H9" s="12">
        <f t="shared" si="11"/>
        <v>0</v>
      </c>
      <c r="I9" s="1">
        <f t="shared" si="12"/>
        <v>120512.96470588235</v>
      </c>
      <c r="J9" s="1">
        <v>0</v>
      </c>
      <c r="K9" s="1">
        <f t="shared" si="2"/>
        <v>0</v>
      </c>
      <c r="L9" s="1">
        <f t="shared" si="3"/>
        <v>1024.3602000000001</v>
      </c>
      <c r="M9" s="1">
        <f t="shared" si="4"/>
        <v>6.0527142720000003E-2</v>
      </c>
      <c r="N9" s="1">
        <f t="shared" si="5"/>
        <v>0</v>
      </c>
      <c r="O9" s="1">
        <f t="shared" si="6"/>
        <v>1024.4207271427201</v>
      </c>
      <c r="P9" s="1">
        <f t="shared" si="7"/>
        <v>348.30304722852486</v>
      </c>
      <c r="Q9" s="1">
        <f t="shared" si="8"/>
        <v>9.5492965855137211</v>
      </c>
      <c r="R9" s="1">
        <v>110</v>
      </c>
      <c r="S9" s="1">
        <f t="shared" si="0"/>
        <v>0.79159783461028377</v>
      </c>
      <c r="T9" s="1">
        <f t="shared" si="9"/>
        <v>1050.4226244065094</v>
      </c>
    </row>
    <row r="10" spans="1:20" x14ac:dyDescent="0.25">
      <c r="A10" t="s">
        <v>13</v>
      </c>
      <c r="B10">
        <v>0.8</v>
      </c>
      <c r="D10" s="8"/>
      <c r="E10" s="1">
        <v>16</v>
      </c>
      <c r="F10" s="1">
        <f t="shared" si="10"/>
        <v>0.79999999999999993</v>
      </c>
      <c r="G10" s="1">
        <f t="shared" si="1"/>
        <v>0.34</v>
      </c>
      <c r="H10" s="12">
        <f t="shared" si="11"/>
        <v>0</v>
      </c>
      <c r="I10" s="1">
        <f t="shared" si="12"/>
        <v>120512.96470588235</v>
      </c>
      <c r="J10" s="1">
        <v>0</v>
      </c>
      <c r="K10" s="1">
        <f t="shared" si="2"/>
        <v>0</v>
      </c>
      <c r="L10" s="1">
        <f t="shared" si="3"/>
        <v>1024.3602000000001</v>
      </c>
      <c r="M10" s="1">
        <f t="shared" si="4"/>
        <v>6.0527142720000003E-2</v>
      </c>
      <c r="N10" s="1">
        <f t="shared" si="5"/>
        <v>0</v>
      </c>
      <c r="O10" s="1">
        <f t="shared" si="6"/>
        <v>1024.4207271427201</v>
      </c>
      <c r="P10" s="1">
        <f t="shared" si="7"/>
        <v>348.30304722852486</v>
      </c>
      <c r="Q10" s="1">
        <f t="shared" si="8"/>
        <v>9.5492965855137211</v>
      </c>
      <c r="R10" s="1">
        <v>110</v>
      </c>
      <c r="S10" s="1">
        <f t="shared" si="0"/>
        <v>0.79159783461028377</v>
      </c>
      <c r="T10" s="1">
        <f t="shared" si="9"/>
        <v>1050.4226244065094</v>
      </c>
    </row>
    <row r="11" spans="1:20" x14ac:dyDescent="0.25">
      <c r="A11" t="s">
        <v>17</v>
      </c>
      <c r="B11">
        <v>45</v>
      </c>
      <c r="C11" t="s">
        <v>18</v>
      </c>
      <c r="D11" s="8"/>
      <c r="E11" s="1">
        <v>18</v>
      </c>
      <c r="F11" s="1">
        <f t="shared" si="10"/>
        <v>0.89999999999999991</v>
      </c>
      <c r="G11" s="1">
        <v>0.01</v>
      </c>
      <c r="H11" s="12">
        <v>0</v>
      </c>
      <c r="I11" s="1">
        <f t="shared" si="12"/>
        <v>4097440.8000000003</v>
      </c>
      <c r="J11" s="1">
        <f>ATAN2(100, $B$11)</f>
        <v>0.42285392613294071</v>
      </c>
      <c r="K11" s="1">
        <f t="shared" si="2"/>
        <v>42036.124294146292</v>
      </c>
      <c r="L11" s="1">
        <f t="shared" si="3"/>
        <v>934.13609542547306</v>
      </c>
      <c r="M11" s="1">
        <f t="shared" si="4"/>
        <v>5.2359119999999993E-5</v>
      </c>
      <c r="N11" s="1">
        <f t="shared" si="5"/>
        <v>0</v>
      </c>
      <c r="O11" s="1">
        <f t="shared" si="6"/>
        <v>42970.260441930885</v>
      </c>
      <c r="P11" s="1">
        <f t="shared" si="7"/>
        <v>14609.888550256503</v>
      </c>
      <c r="Q11" s="1">
        <f t="shared" si="8"/>
        <v>0.28086166427981524</v>
      </c>
      <c r="R11" s="1">
        <v>110</v>
      </c>
      <c r="S11" s="1">
        <f t="shared" si="0"/>
        <v>33.204292159673869</v>
      </c>
      <c r="T11" s="1">
        <f>Q11*R11</f>
        <v>30.894783070779678</v>
      </c>
    </row>
    <row r="12" spans="1:20" x14ac:dyDescent="0.25">
      <c r="A12" t="s">
        <v>19</v>
      </c>
      <c r="B12">
        <v>0.05</v>
      </c>
      <c r="C12" t="s">
        <v>5</v>
      </c>
      <c r="D12" s="8"/>
      <c r="E12" s="1">
        <v>20</v>
      </c>
      <c r="F12" s="1">
        <f t="shared" si="10"/>
        <v>0.99999999999999989</v>
      </c>
      <c r="G12" s="1">
        <v>0.01</v>
      </c>
      <c r="H12" s="12">
        <f t="shared" si="11"/>
        <v>0</v>
      </c>
      <c r="I12" s="1">
        <f t="shared" si="12"/>
        <v>4097440.8000000003</v>
      </c>
      <c r="J12" s="1">
        <f t="shared" ref="J12:J15" si="13">ATAN2(100, $B$11)</f>
        <v>0.42285392613294071</v>
      </c>
      <c r="K12" s="1">
        <f t="shared" si="2"/>
        <v>42036.124294146292</v>
      </c>
      <c r="L12" s="1">
        <f t="shared" si="3"/>
        <v>934.13609542547306</v>
      </c>
      <c r="M12" s="1">
        <f t="shared" si="4"/>
        <v>5.2359119999999993E-5</v>
      </c>
      <c r="N12" s="1">
        <f t="shared" si="5"/>
        <v>0</v>
      </c>
      <c r="O12" s="1">
        <f t="shared" si="6"/>
        <v>42970.260441930885</v>
      </c>
      <c r="P12" s="1">
        <f t="shared" si="7"/>
        <v>14609.888550256503</v>
      </c>
      <c r="Q12" s="1">
        <f t="shared" si="8"/>
        <v>0.28086166427981524</v>
      </c>
      <c r="R12" s="1">
        <v>110</v>
      </c>
      <c r="S12" s="1">
        <f t="shared" si="0"/>
        <v>33.204292159673869</v>
      </c>
      <c r="T12" s="1">
        <f t="shared" si="9"/>
        <v>30.894783070779678</v>
      </c>
    </row>
    <row r="13" spans="1:20" x14ac:dyDescent="0.25">
      <c r="A13" t="s">
        <v>20</v>
      </c>
      <c r="B13">
        <v>0.34</v>
      </c>
      <c r="C13" t="s">
        <v>21</v>
      </c>
      <c r="D13" s="8"/>
      <c r="E13" s="1">
        <v>22</v>
      </c>
      <c r="F13" s="1">
        <f t="shared" si="10"/>
        <v>1.0999999999999999</v>
      </c>
      <c r="G13" s="1">
        <v>0.01</v>
      </c>
      <c r="H13" s="12">
        <f t="shared" si="11"/>
        <v>0</v>
      </c>
      <c r="I13" s="1">
        <f t="shared" si="12"/>
        <v>4097440.8000000003</v>
      </c>
      <c r="J13" s="1">
        <f t="shared" si="13"/>
        <v>0.42285392613294071</v>
      </c>
      <c r="K13" s="1">
        <f t="shared" si="2"/>
        <v>42036.124294146292</v>
      </c>
      <c r="L13" s="1">
        <f t="shared" si="3"/>
        <v>934.13609542547306</v>
      </c>
      <c r="M13" s="1">
        <f t="shared" si="4"/>
        <v>5.2359119999999993E-5</v>
      </c>
      <c r="N13" s="1">
        <f t="shared" si="5"/>
        <v>0</v>
      </c>
      <c r="O13" s="1">
        <f t="shared" si="6"/>
        <v>42970.260441930885</v>
      </c>
      <c r="P13" s="1">
        <f t="shared" si="7"/>
        <v>14609.888550256503</v>
      </c>
      <c r="Q13" s="1">
        <f t="shared" si="8"/>
        <v>0.28086166427981524</v>
      </c>
      <c r="R13" s="1">
        <v>110</v>
      </c>
      <c r="S13" s="1">
        <f t="shared" si="0"/>
        <v>33.204292159673869</v>
      </c>
      <c r="T13" s="1">
        <f t="shared" si="9"/>
        <v>30.894783070779678</v>
      </c>
    </row>
    <row r="14" spans="1:20" x14ac:dyDescent="0.25">
      <c r="A14" t="s">
        <v>34</v>
      </c>
      <c r="B14">
        <v>4</v>
      </c>
      <c r="D14" s="8"/>
      <c r="E14" s="1">
        <v>24</v>
      </c>
      <c r="F14" s="1">
        <f t="shared" si="10"/>
        <v>1.2</v>
      </c>
      <c r="G14" s="1">
        <v>0.01</v>
      </c>
      <c r="H14" s="12">
        <f t="shared" si="11"/>
        <v>0</v>
      </c>
      <c r="I14" s="1">
        <f t="shared" si="12"/>
        <v>4097440.8000000003</v>
      </c>
      <c r="J14" s="1">
        <f t="shared" si="13"/>
        <v>0.42285392613294071</v>
      </c>
      <c r="K14" s="1">
        <f t="shared" si="2"/>
        <v>42036.124294146292</v>
      </c>
      <c r="L14" s="1">
        <f t="shared" si="3"/>
        <v>934.13609542547306</v>
      </c>
      <c r="M14" s="1">
        <f t="shared" si="4"/>
        <v>5.2359119999999993E-5</v>
      </c>
      <c r="N14" s="1">
        <f t="shared" si="5"/>
        <v>0</v>
      </c>
      <c r="O14" s="1">
        <f t="shared" si="6"/>
        <v>42970.260441930885</v>
      </c>
      <c r="P14" s="1">
        <f t="shared" si="7"/>
        <v>14609.888550256503</v>
      </c>
      <c r="Q14" s="1">
        <f t="shared" si="8"/>
        <v>0.28086166427981524</v>
      </c>
      <c r="R14" s="1">
        <v>110</v>
      </c>
      <c r="S14" s="1">
        <f t="shared" si="0"/>
        <v>33.204292159673869</v>
      </c>
      <c r="T14" s="1">
        <f t="shared" si="9"/>
        <v>30.894783070779678</v>
      </c>
    </row>
    <row r="15" spans="1:20" x14ac:dyDescent="0.25">
      <c r="D15" s="8"/>
      <c r="E15" s="1">
        <v>26</v>
      </c>
      <c r="F15" s="1">
        <f t="shared" si="10"/>
        <v>1.3</v>
      </c>
      <c r="G15" s="1">
        <v>0.01</v>
      </c>
      <c r="H15" s="12">
        <f t="shared" si="11"/>
        <v>0</v>
      </c>
      <c r="I15" s="1">
        <f t="shared" si="12"/>
        <v>4097440.8000000003</v>
      </c>
      <c r="J15" s="1">
        <f t="shared" si="13"/>
        <v>0.42285392613294071</v>
      </c>
      <c r="K15" s="1">
        <f t="shared" si="2"/>
        <v>42036.124294146292</v>
      </c>
      <c r="L15" s="1">
        <f t="shared" si="3"/>
        <v>934.13609542547306</v>
      </c>
      <c r="M15" s="1">
        <f t="shared" si="4"/>
        <v>5.2359119999999993E-5</v>
      </c>
      <c r="N15" s="1">
        <f t="shared" si="5"/>
        <v>0</v>
      </c>
      <c r="O15" s="1">
        <f t="shared" si="6"/>
        <v>42970.260441930885</v>
      </c>
      <c r="P15" s="1">
        <f t="shared" si="7"/>
        <v>14609.888550256503</v>
      </c>
      <c r="Q15" s="1">
        <f t="shared" si="8"/>
        <v>0.28086166427981524</v>
      </c>
      <c r="R15" s="1">
        <v>110</v>
      </c>
      <c r="S15" s="1">
        <f t="shared" si="0"/>
        <v>33.204292159673869</v>
      </c>
      <c r="T15" s="1">
        <f t="shared" si="9"/>
        <v>30.894783070779678</v>
      </c>
    </row>
    <row r="16" spans="1:20" x14ac:dyDescent="0.25">
      <c r="D16" s="8"/>
      <c r="I16" s="1"/>
    </row>
    <row r="17" spans="1:11" x14ac:dyDescent="0.25">
      <c r="D17" s="8"/>
      <c r="I17" s="1"/>
    </row>
    <row r="18" spans="1:11" x14ac:dyDescent="0.25">
      <c r="D18" s="8"/>
    </row>
    <row r="19" spans="1:11" x14ac:dyDescent="0.25">
      <c r="D19" s="8"/>
    </row>
    <row r="20" spans="1:11" x14ac:dyDescent="0.25">
      <c r="D20" s="8"/>
      <c r="E20" s="11" t="s">
        <v>59</v>
      </c>
      <c r="F20" s="11"/>
      <c r="G20" s="11"/>
      <c r="H20" s="11"/>
      <c r="I20" s="11"/>
      <c r="J20" s="11"/>
      <c r="K20" s="11"/>
    </row>
    <row r="21" spans="1:11" ht="45.75" thickBot="1" x14ac:dyDescent="0.3">
      <c r="A21" t="s">
        <v>39</v>
      </c>
      <c r="D21" s="8"/>
      <c r="E21" s="2" t="s">
        <v>52</v>
      </c>
      <c r="F21" s="2" t="s">
        <v>53</v>
      </c>
      <c r="G21" s="2" t="s">
        <v>54</v>
      </c>
      <c r="H21" s="2" t="s">
        <v>55</v>
      </c>
      <c r="I21" s="2" t="s">
        <v>56</v>
      </c>
      <c r="J21" s="2" t="s">
        <v>57</v>
      </c>
      <c r="K21" s="2" t="s">
        <v>58</v>
      </c>
    </row>
    <row r="22" spans="1:11" x14ac:dyDescent="0.25">
      <c r="A22" s="3"/>
      <c r="B22" s="4" t="s">
        <v>40</v>
      </c>
      <c r="C22" s="5" t="s">
        <v>2</v>
      </c>
      <c r="D22" s="8"/>
      <c r="E22" s="13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>H22*$J$22/$F$22</f>
        <v>71.314285714285717</v>
      </c>
    </row>
    <row r="23" spans="1:11" ht="15.75" thickBot="1" x14ac:dyDescent="0.3">
      <c r="A23" s="3"/>
      <c r="B23" s="6">
        <v>65000</v>
      </c>
      <c r="C23" s="7">
        <f>B23*0.453592</f>
        <v>29483.48</v>
      </c>
      <c r="D23" s="8"/>
      <c r="E23" s="13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ref="K23:K31" si="14">H23*$J$22/$F$22</f>
        <v>71.314285714285717</v>
      </c>
    </row>
    <row r="24" spans="1:11" x14ac:dyDescent="0.25">
      <c r="B24" s="4" t="s">
        <v>41</v>
      </c>
      <c r="C24" s="5" t="s">
        <v>42</v>
      </c>
      <c r="D24" s="8"/>
      <c r="E24" s="13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4"/>
        <v>71.314285714285717</v>
      </c>
    </row>
    <row r="25" spans="1:11" ht="15.75" thickBot="1" x14ac:dyDescent="0.3">
      <c r="B25" s="6">
        <v>1</v>
      </c>
      <c r="C25" s="7">
        <f>B25*0.0254</f>
        <v>2.5399999999999999E-2</v>
      </c>
      <c r="D25" s="8"/>
      <c r="E25" s="13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4"/>
        <v>71.314285714285717</v>
      </c>
    </row>
    <row r="26" spans="1:11" x14ac:dyDescent="0.25">
      <c r="B26" s="4" t="s">
        <v>43</v>
      </c>
      <c r="C26" s="5" t="s">
        <v>44</v>
      </c>
      <c r="D26" s="8"/>
      <c r="E26" s="13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>F26*$J$22/$F$22</f>
        <v>187.2</v>
      </c>
      <c r="K26" s="1">
        <f t="shared" si="14"/>
        <v>71.314285714285717</v>
      </c>
    </row>
    <row r="27" spans="1:11" ht="15.75" thickBot="1" x14ac:dyDescent="0.3">
      <c r="B27" s="6">
        <v>1</v>
      </c>
      <c r="C27" s="7">
        <f>B27*4.44822</f>
        <v>4.4482200000000001</v>
      </c>
      <c r="D27" s="8"/>
      <c r="E27" s="13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ref="J27:J31" si="15">F27*$J$22/$F$22</f>
        <v>149.76</v>
      </c>
      <c r="K27" s="1">
        <f t="shared" si="14"/>
        <v>71.314285714285717</v>
      </c>
    </row>
    <row r="28" spans="1:11" x14ac:dyDescent="0.25">
      <c r="B28" s="4" t="s">
        <v>45</v>
      </c>
      <c r="C28" s="5" t="s">
        <v>21</v>
      </c>
      <c r="D28" s="8"/>
      <c r="E28" s="13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5"/>
        <v>124.8</v>
      </c>
      <c r="K28" s="1">
        <f t="shared" si="14"/>
        <v>59.428571428571445</v>
      </c>
    </row>
    <row r="29" spans="1:11" ht="15.75" thickBot="1" x14ac:dyDescent="0.3">
      <c r="B29" s="6">
        <v>10.4</v>
      </c>
      <c r="C29" s="7">
        <f>B29*2.23694</f>
        <v>23.264176000000003</v>
      </c>
      <c r="D29" s="8"/>
      <c r="E29" s="13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5"/>
        <v>106.97142857142858</v>
      </c>
      <c r="K29" s="1">
        <f t="shared" si="14"/>
        <v>50.938775510204088</v>
      </c>
    </row>
    <row r="30" spans="1:11" x14ac:dyDescent="0.25">
      <c r="B30" s="4" t="s">
        <v>46</v>
      </c>
      <c r="C30" s="5" t="s">
        <v>21</v>
      </c>
      <c r="D30" s="8"/>
      <c r="E30" s="13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5"/>
        <v>93.6</v>
      </c>
      <c r="K30" s="1">
        <f t="shared" si="14"/>
        <v>44.571428571428577</v>
      </c>
    </row>
    <row r="31" spans="1:11" ht="15.75" thickBot="1" x14ac:dyDescent="0.3">
      <c r="B31" s="6">
        <v>1.21</v>
      </c>
      <c r="C31" s="7">
        <f>B31*0.277778</f>
        <v>0.33611138000000002</v>
      </c>
      <c r="D31" s="8"/>
      <c r="E31" s="13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5"/>
        <v>83.2</v>
      </c>
      <c r="K31" s="1">
        <f t="shared" si="14"/>
        <v>39.619047619047628</v>
      </c>
    </row>
    <row r="32" spans="1:11" x14ac:dyDescent="0.25">
      <c r="B32" s="4" t="s">
        <v>47</v>
      </c>
      <c r="C32" s="5" t="s">
        <v>48</v>
      </c>
      <c r="D32" s="8"/>
      <c r="E32" s="1"/>
      <c r="F32" s="1"/>
      <c r="G32" s="1"/>
      <c r="H32" s="1"/>
      <c r="I32" s="1"/>
    </row>
    <row r="33" spans="2:11" ht="15.75" thickBot="1" x14ac:dyDescent="0.3">
      <c r="B33" s="6">
        <v>1</v>
      </c>
      <c r="C33" s="7">
        <f>B33*1.35582</f>
        <v>1.35582</v>
      </c>
      <c r="D33" s="8"/>
      <c r="E33" s="9" t="s">
        <v>60</v>
      </c>
      <c r="F33" s="9"/>
      <c r="G33" s="9"/>
      <c r="H33" s="9"/>
      <c r="I33" s="9"/>
      <c r="J33" s="9"/>
      <c r="K33" s="9"/>
    </row>
    <row r="34" spans="2:11" ht="45" x14ac:dyDescent="0.25">
      <c r="B34" s="4" t="s">
        <v>49</v>
      </c>
      <c r="C34" s="5" t="s">
        <v>50</v>
      </c>
      <c r="D34" s="8"/>
      <c r="E34" s="10" t="s">
        <v>52</v>
      </c>
      <c r="F34" s="10" t="s">
        <v>53</v>
      </c>
      <c r="G34" s="10" t="s">
        <v>54</v>
      </c>
      <c r="H34" s="10" t="s">
        <v>55</v>
      </c>
      <c r="I34" s="10" t="s">
        <v>56</v>
      </c>
      <c r="J34" s="2" t="s">
        <v>57</v>
      </c>
      <c r="K34" s="2" t="s">
        <v>58</v>
      </c>
    </row>
    <row r="35" spans="2:11" ht="15.75" thickBot="1" x14ac:dyDescent="0.3">
      <c r="B35" s="6">
        <v>1</v>
      </c>
      <c r="C35" s="7">
        <f>B35*0.7457</f>
        <v>0.74570000000000003</v>
      </c>
      <c r="D35" s="8"/>
      <c r="E35" s="13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>H35*$J$35/$F$35</f>
        <v>119.17241379310344</v>
      </c>
    </row>
    <row r="36" spans="2:11" x14ac:dyDescent="0.25">
      <c r="D36" s="8"/>
      <c r="E36" s="13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>F36*$J$35/$F$35</f>
        <v>384</v>
      </c>
      <c r="K36" s="1">
        <f t="shared" ref="K36:K44" si="16">H36*$J$35/$F$35</f>
        <v>119.17241379310344</v>
      </c>
    </row>
    <row r="37" spans="2:11" x14ac:dyDescent="0.25">
      <c r="D37" s="8"/>
      <c r="E37" s="13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ref="J37:J44" si="17">F37*$J$35/$F$35</f>
        <v>384</v>
      </c>
      <c r="K37" s="1">
        <f t="shared" si="16"/>
        <v>119.17241379310344</v>
      </c>
    </row>
    <row r="38" spans="2:11" x14ac:dyDescent="0.25">
      <c r="D38" s="8"/>
      <c r="E38" s="13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7"/>
        <v>384</v>
      </c>
      <c r="K38" s="1">
        <f t="shared" si="16"/>
        <v>119.17241379310344</v>
      </c>
    </row>
    <row r="39" spans="2:11" x14ac:dyDescent="0.25">
      <c r="D39" s="8"/>
      <c r="E39" s="13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7"/>
        <v>384</v>
      </c>
      <c r="K39" s="1">
        <f t="shared" si="16"/>
        <v>119.17241379310344</v>
      </c>
    </row>
    <row r="40" spans="2:11" x14ac:dyDescent="0.25">
      <c r="D40" s="8"/>
      <c r="E40" s="13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7"/>
        <v>289.81132075471697</v>
      </c>
      <c r="K40" s="1">
        <f t="shared" si="16"/>
        <v>119.17241379310344</v>
      </c>
    </row>
    <row r="41" spans="2:11" x14ac:dyDescent="0.25">
      <c r="D41" s="8"/>
      <c r="E41" s="13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7"/>
        <v>256</v>
      </c>
      <c r="K41" s="1">
        <f t="shared" si="16"/>
        <v>105.26896551724138</v>
      </c>
    </row>
    <row r="42" spans="2:11" x14ac:dyDescent="0.25">
      <c r="D42" s="8"/>
      <c r="E42" s="13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7"/>
        <v>219.42857142857147</v>
      </c>
      <c r="K42" s="1">
        <f t="shared" si="16"/>
        <v>90.23054187192119</v>
      </c>
    </row>
    <row r="43" spans="2:11" x14ac:dyDescent="0.25">
      <c r="D43" s="8"/>
      <c r="E43" s="13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7"/>
        <v>192</v>
      </c>
      <c r="K43" s="1">
        <f t="shared" si="16"/>
        <v>78.951724137931052</v>
      </c>
    </row>
    <row r="44" spans="2:11" x14ac:dyDescent="0.25">
      <c r="D44" s="8"/>
      <c r="E44" s="13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7"/>
        <v>170.66666666666669</v>
      </c>
      <c r="K44" s="1">
        <f t="shared" si="16"/>
        <v>70.179310344827584</v>
      </c>
    </row>
    <row r="45" spans="2:11" x14ac:dyDescent="0.25">
      <c r="E45" s="1"/>
      <c r="F45" s="1"/>
      <c r="G45" s="1"/>
      <c r="H45" s="1"/>
      <c r="I45" s="1"/>
    </row>
    <row r="46" spans="2:11" x14ac:dyDescent="0.25">
      <c r="E46" s="9" t="s">
        <v>61</v>
      </c>
      <c r="F46" s="9"/>
      <c r="G46" s="9"/>
      <c r="H46" s="9"/>
      <c r="I46" s="9"/>
      <c r="J46" s="9"/>
      <c r="K46" s="9"/>
    </row>
    <row r="47" spans="2:11" ht="45" x14ac:dyDescent="0.25">
      <c r="E47" s="10" t="s">
        <v>52</v>
      </c>
      <c r="F47" s="10" t="s">
        <v>53</v>
      </c>
      <c r="G47" s="10" t="s">
        <v>54</v>
      </c>
      <c r="H47" s="10" t="s">
        <v>55</v>
      </c>
      <c r="I47" s="10" t="s">
        <v>56</v>
      </c>
      <c r="J47" s="2" t="s">
        <v>57</v>
      </c>
      <c r="K47" s="2" t="s">
        <v>58</v>
      </c>
    </row>
    <row r="48" spans="2:11" x14ac:dyDescent="0.25">
      <c r="E48" s="13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>H48*$J$48/$F$48</f>
        <v>239.25</v>
      </c>
    </row>
    <row r="49" spans="5:11" x14ac:dyDescent="0.25">
      <c r="E49" s="13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>F49*$J$48/$F$48</f>
        <v>638</v>
      </c>
      <c r="K49" s="1">
        <f t="shared" ref="K49:K60" si="18">H49*$J$48/$F$48</f>
        <v>239.25</v>
      </c>
    </row>
    <row r="50" spans="5:11" x14ac:dyDescent="0.25">
      <c r="E50" s="13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ref="J50:J60" si="19">F50*$J$48/$F$48</f>
        <v>638</v>
      </c>
      <c r="K50" s="1">
        <f t="shared" si="18"/>
        <v>239.25</v>
      </c>
    </row>
    <row r="51" spans="5:11" x14ac:dyDescent="0.25">
      <c r="E51" s="13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19"/>
        <v>638</v>
      </c>
      <c r="K51" s="1">
        <f t="shared" si="18"/>
        <v>239.25</v>
      </c>
    </row>
    <row r="52" spans="5:11" x14ac:dyDescent="0.25">
      <c r="E52" s="13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19"/>
        <v>638</v>
      </c>
      <c r="K52" s="1">
        <f t="shared" si="18"/>
        <v>239.25</v>
      </c>
    </row>
    <row r="53" spans="5:11" x14ac:dyDescent="0.25">
      <c r="E53" s="13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19"/>
        <v>638</v>
      </c>
      <c r="K53" s="1">
        <f t="shared" si="18"/>
        <v>239.25</v>
      </c>
    </row>
    <row r="54" spans="5:11" x14ac:dyDescent="0.25">
      <c r="E54" s="13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19"/>
        <v>588.92307692307691</v>
      </c>
      <c r="K54" s="1">
        <f t="shared" si="18"/>
        <v>239.25</v>
      </c>
    </row>
    <row r="55" spans="5:11" x14ac:dyDescent="0.25">
      <c r="E55" s="13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19"/>
        <v>483.02839116719241</v>
      </c>
      <c r="K55" s="1">
        <f t="shared" si="18"/>
        <v>239.25</v>
      </c>
    </row>
    <row r="56" spans="5:11" x14ac:dyDescent="0.25">
      <c r="E56" s="13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19"/>
        <v>382.8</v>
      </c>
      <c r="K56" s="1">
        <f t="shared" si="18"/>
        <v>189.60562499999997</v>
      </c>
    </row>
    <row r="57" spans="5:11" x14ac:dyDescent="0.25">
      <c r="E57" s="13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19"/>
        <v>340.26666666666665</v>
      </c>
      <c r="K57" s="1">
        <f t="shared" si="18"/>
        <v>168.53833333333333</v>
      </c>
    </row>
    <row r="58" spans="5:11" x14ac:dyDescent="0.25">
      <c r="E58" s="13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19"/>
        <v>306.24</v>
      </c>
      <c r="K58" s="1">
        <f t="shared" si="18"/>
        <v>151.68450000000001</v>
      </c>
    </row>
    <row r="59" spans="5:11" x14ac:dyDescent="0.25">
      <c r="E59" s="13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19"/>
        <v>278.39999999999998</v>
      </c>
      <c r="K59" s="1">
        <f t="shared" si="18"/>
        <v>137.89499999999998</v>
      </c>
    </row>
    <row r="60" spans="5:11" x14ac:dyDescent="0.25">
      <c r="E60" s="13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19"/>
        <v>255.2</v>
      </c>
      <c r="K60" s="1">
        <f t="shared" si="18"/>
        <v>126.40374999999999</v>
      </c>
    </row>
    <row r="62" spans="5:11" x14ac:dyDescent="0.25">
      <c r="E62" s="9" t="s">
        <v>63</v>
      </c>
      <c r="F62" s="9"/>
      <c r="G62" s="9"/>
      <c r="H62" s="9"/>
      <c r="I62" s="9"/>
      <c r="J62" s="9"/>
      <c r="K62" s="9"/>
    </row>
    <row r="63" spans="5:11" ht="30" x14ac:dyDescent="0.25">
      <c r="E63" s="10" t="s">
        <v>52</v>
      </c>
      <c r="F63" s="10" t="s">
        <v>66</v>
      </c>
      <c r="G63" s="10" t="s">
        <v>67</v>
      </c>
      <c r="H63" s="10" t="s">
        <v>68</v>
      </c>
      <c r="I63" s="10" t="s">
        <v>69</v>
      </c>
      <c r="J63" s="10"/>
      <c r="K63" s="2"/>
    </row>
    <row r="64" spans="5:11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</row>
    <row r="65" spans="5:10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</row>
    <row r="66" spans="5:10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</row>
    <row r="67" spans="5:10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</row>
    <row r="68" spans="5:10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</row>
    <row r="69" spans="5:10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</row>
    <row r="70" spans="5:10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</row>
    <row r="71" spans="5:10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</row>
    <row r="72" spans="5:10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</row>
    <row r="73" spans="5:10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</row>
    <row r="74" spans="5:10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</row>
    <row r="75" spans="5:10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</row>
    <row r="76" spans="5:10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</row>
    <row r="77" spans="5:10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</row>
    <row r="78" spans="5:10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</row>
    <row r="79" spans="5:10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/>
    </row>
    <row r="81" spans="5:11" x14ac:dyDescent="0.25">
      <c r="E81" s="9" t="s">
        <v>62</v>
      </c>
      <c r="F81" s="9"/>
      <c r="G81" s="9"/>
      <c r="H81" s="9"/>
      <c r="I81" s="9"/>
      <c r="J81" s="9"/>
      <c r="K81" s="9"/>
    </row>
    <row r="82" spans="5:11" ht="30" x14ac:dyDescent="0.25">
      <c r="E82" s="10" t="s">
        <v>52</v>
      </c>
      <c r="F82" s="10" t="s">
        <v>70</v>
      </c>
      <c r="G82" s="10" t="s">
        <v>71</v>
      </c>
      <c r="H82" s="10" t="s">
        <v>72</v>
      </c>
      <c r="I82" s="10" t="s">
        <v>73</v>
      </c>
      <c r="J82" s="10"/>
      <c r="K82" s="2"/>
    </row>
    <row r="83" spans="5:11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</row>
    <row r="84" spans="5:11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</row>
    <row r="85" spans="5:11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</row>
    <row r="86" spans="5:11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</row>
    <row r="87" spans="5:11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</row>
    <row r="88" spans="5:11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</row>
    <row r="89" spans="5:11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</row>
    <row r="90" spans="5:11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</row>
    <row r="91" spans="5:11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</row>
    <row r="92" spans="5:11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</row>
    <row r="93" spans="5:11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</row>
    <row r="94" spans="5:11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</row>
    <row r="95" spans="5:11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</row>
    <row r="96" spans="5:11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</row>
    <row r="97" spans="5:11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</row>
    <row r="98" spans="5:11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</row>
    <row r="99" spans="5:11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</row>
    <row r="100" spans="5:11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</row>
    <row r="101" spans="5:11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</row>
    <row r="102" spans="5:11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</row>
    <row r="103" spans="5:11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</row>
    <row r="104" spans="5:11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</row>
    <row r="105" spans="5:11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</row>
    <row r="106" spans="5:11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</row>
    <row r="107" spans="5:11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</row>
    <row r="108" spans="5:11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</row>
    <row r="111" spans="5:11" x14ac:dyDescent="0.25">
      <c r="E111" s="9" t="s">
        <v>64</v>
      </c>
      <c r="F111" s="9"/>
      <c r="G111" s="9"/>
      <c r="H111" s="9"/>
      <c r="I111" s="9"/>
      <c r="J111" s="9"/>
      <c r="K111" s="9"/>
    </row>
    <row r="112" spans="5:11" ht="30" x14ac:dyDescent="0.25">
      <c r="E112" s="10" t="s">
        <v>52</v>
      </c>
      <c r="F112" s="10" t="s">
        <v>74</v>
      </c>
      <c r="G112" s="10" t="s">
        <v>75</v>
      </c>
      <c r="H112" s="10" t="s">
        <v>76</v>
      </c>
      <c r="I112" s="10" t="s">
        <v>77</v>
      </c>
      <c r="J112" s="10"/>
      <c r="K112" s="2"/>
    </row>
    <row r="113" spans="5:9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</row>
    <row r="114" spans="5:9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</row>
    <row r="115" spans="5:9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</row>
    <row r="116" spans="5:9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</row>
    <row r="117" spans="5:9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</row>
    <row r="118" spans="5:9" x14ac:dyDescent="0.25">
      <c r="E118" s="1">
        <v>2500</v>
      </c>
      <c r="F118" s="1">
        <v>162</v>
      </c>
      <c r="G118" s="1">
        <v>162</v>
      </c>
      <c r="H118" s="1">
        <v>139.142312262167</v>
      </c>
      <c r="I118" s="1">
        <v>162</v>
      </c>
    </row>
    <row r="119" spans="5:9" x14ac:dyDescent="0.25">
      <c r="E119" s="1">
        <v>3000</v>
      </c>
      <c r="F119" s="1">
        <v>147.96062864101143</v>
      </c>
      <c r="G119" s="1">
        <v>162</v>
      </c>
      <c r="H119" s="1">
        <v>130.85215012427167</v>
      </c>
      <c r="I119" s="1">
        <v>162</v>
      </c>
    </row>
    <row r="120" spans="5:9" x14ac:dyDescent="0.25">
      <c r="E120" s="1">
        <v>3590</v>
      </c>
      <c r="F120" s="1">
        <v>137.9457852924221</v>
      </c>
      <c r="G120" s="1">
        <v>162</v>
      </c>
      <c r="H120" s="1">
        <v>121.06975880155518</v>
      </c>
      <c r="I120" s="1">
        <v>162</v>
      </c>
    </row>
    <row r="121" spans="5:9" x14ac:dyDescent="0.25">
      <c r="E121" s="1">
        <v>4000</v>
      </c>
      <c r="F121" s="1">
        <v>130.98631788069054</v>
      </c>
      <c r="G121" s="1">
        <v>162</v>
      </c>
      <c r="H121" s="1">
        <v>114.27182584848101</v>
      </c>
      <c r="I121" s="1">
        <v>162</v>
      </c>
    </row>
    <row r="122" spans="5:9" x14ac:dyDescent="0.25">
      <c r="E122" s="1">
        <v>4265</v>
      </c>
      <c r="F122" s="1">
        <v>126.48812552920549</v>
      </c>
      <c r="G122" s="1">
        <v>162</v>
      </c>
      <c r="H122" s="1">
        <v>109.8780399153965</v>
      </c>
      <c r="I122" s="1">
        <v>154.55808321809837</v>
      </c>
    </row>
    <row r="123" spans="5:9" x14ac:dyDescent="0.25">
      <c r="E123" s="1">
        <v>5000</v>
      </c>
      <c r="F123" s="1">
        <v>114.01200712036962</v>
      </c>
      <c r="G123" s="1">
        <v>162</v>
      </c>
      <c r="H123" s="1">
        <v>97.69150157269037</v>
      </c>
      <c r="I123" s="1">
        <v>141.60094918149667</v>
      </c>
    </row>
    <row r="124" spans="5:9" x14ac:dyDescent="0.25">
      <c r="E124" s="1">
        <v>5500</v>
      </c>
      <c r="F124" s="1">
        <v>105.52485174020917</v>
      </c>
      <c r="G124" s="1">
        <v>157.13882988791863</v>
      </c>
      <c r="H124" s="1">
        <v>89.401339434795048</v>
      </c>
      <c r="I124" s="1">
        <v>132.78657228584922</v>
      </c>
    </row>
    <row r="125" spans="5:9" x14ac:dyDescent="0.25">
      <c r="E125" s="1">
        <v>6000</v>
      </c>
      <c r="F125" s="1">
        <v>97.037696360048713</v>
      </c>
      <c r="G125" s="1">
        <v>148.20613159985152</v>
      </c>
      <c r="H125" s="1">
        <v>81.111177296899726</v>
      </c>
      <c r="I125" s="1">
        <v>123.97219539020179</v>
      </c>
    </row>
    <row r="126" spans="5:9" x14ac:dyDescent="0.25">
      <c r="E126" s="1">
        <v>6500</v>
      </c>
      <c r="F126" s="1">
        <v>88.550540979888254</v>
      </c>
      <c r="G126" s="1">
        <v>139.27343331178437</v>
      </c>
      <c r="H126" s="1">
        <v>72.821015159004403</v>
      </c>
      <c r="I126" s="1">
        <v>115.15781849455435</v>
      </c>
    </row>
    <row r="127" spans="5:9" x14ac:dyDescent="0.25">
      <c r="E127" s="1">
        <v>7000</v>
      </c>
      <c r="F127" s="1">
        <v>80.063385599727809</v>
      </c>
      <c r="G127" s="1">
        <v>130.34073502371723</v>
      </c>
      <c r="H127" s="1">
        <v>64.530853021109067</v>
      </c>
      <c r="I127" s="1">
        <v>106.34344159890691</v>
      </c>
    </row>
    <row r="128" spans="5:9" x14ac:dyDescent="0.25">
      <c r="E128" s="1">
        <v>7350</v>
      </c>
      <c r="F128" s="1">
        <v>74.12237683361549</v>
      </c>
      <c r="G128" s="1">
        <v>124.08784622207023</v>
      </c>
      <c r="H128" s="1">
        <v>58.727739524582347</v>
      </c>
      <c r="I128" s="1">
        <v>100.17337777195371</v>
      </c>
    </row>
    <row r="131" spans="5:11" x14ac:dyDescent="0.25">
      <c r="E131" s="9" t="s">
        <v>65</v>
      </c>
      <c r="F131" s="9"/>
      <c r="G131" s="9"/>
      <c r="H131" s="9"/>
      <c r="I131" s="9"/>
      <c r="J131" s="9"/>
      <c r="K131" s="9"/>
    </row>
    <row r="132" spans="5:11" ht="30" x14ac:dyDescent="0.25">
      <c r="E132" s="10" t="s">
        <v>52</v>
      </c>
      <c r="F132" s="10" t="s">
        <v>78</v>
      </c>
      <c r="G132" s="10" t="s">
        <v>79</v>
      </c>
      <c r="H132" s="10" t="s">
        <v>80</v>
      </c>
      <c r="I132" s="10" t="s">
        <v>81</v>
      </c>
      <c r="J132" s="10"/>
      <c r="K132" s="2"/>
    </row>
    <row r="133" spans="5:11" x14ac:dyDescent="0.25">
      <c r="E133">
        <v>0</v>
      </c>
      <c r="F133" s="1">
        <v>215</v>
      </c>
      <c r="G133" s="1">
        <v>215</v>
      </c>
      <c r="H133" s="1">
        <v>215</v>
      </c>
      <c r="I133" s="1">
        <v>215</v>
      </c>
    </row>
    <row r="134" spans="5:11" x14ac:dyDescent="0.25">
      <c r="E134">
        <v>500</v>
      </c>
      <c r="F134" s="1">
        <v>215</v>
      </c>
      <c r="G134" s="1">
        <v>215</v>
      </c>
      <c r="H134" s="1">
        <v>215</v>
      </c>
      <c r="I134" s="1">
        <v>215</v>
      </c>
    </row>
    <row r="135" spans="5:11" x14ac:dyDescent="0.25">
      <c r="E135">
        <v>1000</v>
      </c>
      <c r="F135" s="1">
        <v>215</v>
      </c>
      <c r="G135" s="1">
        <v>215</v>
      </c>
      <c r="H135" s="1">
        <v>215</v>
      </c>
      <c r="I135" s="1">
        <v>215</v>
      </c>
    </row>
    <row r="136" spans="5:11" x14ac:dyDescent="0.25">
      <c r="E136">
        <v>1500</v>
      </c>
      <c r="F136" s="1">
        <v>215</v>
      </c>
      <c r="G136" s="1">
        <v>215</v>
      </c>
      <c r="H136" s="1">
        <v>215</v>
      </c>
      <c r="I136" s="1">
        <v>215</v>
      </c>
    </row>
    <row r="137" spans="5:11" x14ac:dyDescent="0.25">
      <c r="E137">
        <v>2000</v>
      </c>
      <c r="F137" s="1">
        <v>215</v>
      </c>
      <c r="G137" s="1">
        <v>215</v>
      </c>
      <c r="H137" s="1">
        <v>164.84726041945046</v>
      </c>
      <c r="I137" s="1">
        <v>215</v>
      </c>
    </row>
    <row r="138" spans="5:11" x14ac:dyDescent="0.25">
      <c r="E138">
        <v>2500</v>
      </c>
      <c r="F138" s="1">
        <v>169.50059609856103</v>
      </c>
      <c r="G138" s="1">
        <v>215</v>
      </c>
      <c r="H138" s="1">
        <v>152.10403302165628</v>
      </c>
      <c r="I138" s="1">
        <v>215</v>
      </c>
    </row>
    <row r="139" spans="5:11" x14ac:dyDescent="0.25">
      <c r="E139">
        <v>3000</v>
      </c>
      <c r="F139" s="1">
        <v>157.01541991327036</v>
      </c>
      <c r="G139" s="1">
        <v>215</v>
      </c>
      <c r="H139" s="1">
        <v>139.36080562386212</v>
      </c>
      <c r="I139" s="1">
        <v>215</v>
      </c>
    </row>
    <row r="140" spans="5:11" x14ac:dyDescent="0.25">
      <c r="E140">
        <v>3590</v>
      </c>
      <c r="F140" s="1">
        <v>142.28291201462741</v>
      </c>
      <c r="G140" s="1">
        <v>215</v>
      </c>
      <c r="H140" s="1">
        <v>124.32379729446498</v>
      </c>
      <c r="I140" s="1">
        <v>192.3883307658559</v>
      </c>
    </row>
    <row r="141" spans="5:11" x14ac:dyDescent="0.25">
      <c r="E141">
        <v>4000</v>
      </c>
      <c r="F141" s="1">
        <v>132.04506754268908</v>
      </c>
      <c r="G141" s="1">
        <v>215</v>
      </c>
      <c r="H141" s="1">
        <v>113.87435082827376</v>
      </c>
      <c r="I141" s="1">
        <v>181.09838253948158</v>
      </c>
    </row>
    <row r="142" spans="5:11" x14ac:dyDescent="0.25">
      <c r="E142">
        <v>4265</v>
      </c>
      <c r="F142" s="1">
        <v>125.42792416448503</v>
      </c>
      <c r="G142" s="1">
        <v>215</v>
      </c>
      <c r="H142" s="1">
        <v>107.12044030744285</v>
      </c>
      <c r="I142" s="1">
        <v>173.80122088097136</v>
      </c>
    </row>
    <row r="143" spans="5:11" x14ac:dyDescent="0.25">
      <c r="E143">
        <v>5000</v>
      </c>
      <c r="F143" s="1">
        <v>107.07471517210779</v>
      </c>
      <c r="G143" s="1">
        <v>182.60323453185572</v>
      </c>
      <c r="H143" s="1">
        <v>88.387896032685404</v>
      </c>
      <c r="I143" s="1">
        <v>153.56192345076374</v>
      </c>
    </row>
    <row r="144" spans="5:11" x14ac:dyDescent="0.25">
      <c r="E144">
        <v>5500</v>
      </c>
      <c r="F144" s="1">
        <v>94.589538986817132</v>
      </c>
      <c r="G144" s="1">
        <v>168.68004639919934</v>
      </c>
      <c r="H144" s="1">
        <v>75.644668634891218</v>
      </c>
      <c r="I144" s="1">
        <v>139.79369390640485</v>
      </c>
    </row>
    <row r="145" spans="5:9" x14ac:dyDescent="0.25">
      <c r="E145">
        <v>6000</v>
      </c>
      <c r="F145" s="1">
        <v>82.104362801526491</v>
      </c>
      <c r="G145" s="1">
        <v>154.75685826654296</v>
      </c>
      <c r="H145" s="1">
        <v>62.90144123709706</v>
      </c>
      <c r="I145" s="1">
        <v>126.02546436204594</v>
      </c>
    </row>
    <row r="146" spans="5:9" x14ac:dyDescent="0.25">
      <c r="E146">
        <v>6500</v>
      </c>
      <c r="F146" s="1">
        <v>69.619186616235851</v>
      </c>
      <c r="G146" s="1">
        <v>140.83367013388659</v>
      </c>
      <c r="H146" s="1">
        <v>50.158213839302874</v>
      </c>
      <c r="I146" s="1">
        <v>112.25723481768702</v>
      </c>
    </row>
    <row r="147" spans="5:9" x14ac:dyDescent="0.25">
      <c r="E147">
        <v>7000</v>
      </c>
      <c r="F147" s="1">
        <v>57.134010430945182</v>
      </c>
      <c r="G147" s="1">
        <v>126.91048200123021</v>
      </c>
      <c r="H147" s="1">
        <v>37.414986441508688</v>
      </c>
      <c r="I147" s="1">
        <v>98.489005273328104</v>
      </c>
    </row>
    <row r="148" spans="5:9" x14ac:dyDescent="0.25">
      <c r="E148">
        <v>7350</v>
      </c>
      <c r="F148" s="1">
        <v>48.394387101241733</v>
      </c>
      <c r="G148" s="1">
        <v>117.16425030837075</v>
      </c>
      <c r="H148" s="1">
        <v>28.494727263052766</v>
      </c>
      <c r="I148" s="1">
        <v>88.851244592276856</v>
      </c>
    </row>
  </sheetData>
  <mergeCells count="8">
    <mergeCell ref="E62:K62"/>
    <mergeCell ref="E81:K81"/>
    <mergeCell ref="E111:K111"/>
    <mergeCell ref="E131:K131"/>
    <mergeCell ref="D1:D44"/>
    <mergeCell ref="E20:K20"/>
    <mergeCell ref="E33:K33"/>
    <mergeCell ref="E46:K4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2021-02-04T21:25:41Z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