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lectricMotors\Sizing\"/>
    </mc:Choice>
  </mc:AlternateContent>
  <xr:revisionPtr revIDLastSave="0" documentId="13_ncr:1_{3EC82503-BB86-4354-8DC9-9FDA27349C42}" xr6:coauthVersionLast="46" xr6:coauthVersionMax="46" xr10:uidLastSave="{00000000-0000-0000-0000-000000000000}"/>
  <bookViews>
    <workbookView xWindow="-120" yWindow="-120" windowWidth="38640" windowHeight="21240" xr2:uid="{0626AE80-454B-4539-8E37-8436CB968B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1" i="1"/>
  <c r="J11" i="1"/>
  <c r="K53" i="1" l="1"/>
  <c r="K58" i="1"/>
  <c r="K59" i="1"/>
  <c r="J52" i="1"/>
  <c r="J53" i="1"/>
  <c r="J54" i="1"/>
  <c r="J55" i="1"/>
  <c r="J56" i="1"/>
  <c r="J58" i="1"/>
  <c r="J59" i="1"/>
  <c r="J48" i="1"/>
  <c r="K49" i="1" s="1"/>
  <c r="K36" i="1"/>
  <c r="K37" i="1"/>
  <c r="K38" i="1"/>
  <c r="K39" i="1"/>
  <c r="K40" i="1"/>
  <c r="K41" i="1"/>
  <c r="K42" i="1"/>
  <c r="K43" i="1"/>
  <c r="K44" i="1"/>
  <c r="K35" i="1"/>
  <c r="J37" i="1"/>
  <c r="J38" i="1"/>
  <c r="J39" i="1"/>
  <c r="J40" i="1"/>
  <c r="J41" i="1"/>
  <c r="J42" i="1"/>
  <c r="J43" i="1"/>
  <c r="J44" i="1"/>
  <c r="J36" i="1"/>
  <c r="K23" i="1"/>
  <c r="K24" i="1"/>
  <c r="K25" i="1"/>
  <c r="K26" i="1"/>
  <c r="K27" i="1"/>
  <c r="K28" i="1"/>
  <c r="K29" i="1"/>
  <c r="K30" i="1"/>
  <c r="K31" i="1"/>
  <c r="K22" i="1"/>
  <c r="J27" i="1"/>
  <c r="J28" i="1"/>
  <c r="J29" i="1"/>
  <c r="J30" i="1"/>
  <c r="J31" i="1"/>
  <c r="J26" i="1"/>
  <c r="J60" i="1" l="1"/>
  <c r="K60" i="1"/>
  <c r="J57" i="1"/>
  <c r="K57" i="1"/>
  <c r="K56" i="1"/>
  <c r="K55" i="1"/>
  <c r="K54" i="1"/>
  <c r="K52" i="1"/>
  <c r="J51" i="1"/>
  <c r="K51" i="1"/>
  <c r="J50" i="1"/>
  <c r="K50" i="1"/>
  <c r="J49" i="1"/>
  <c r="K48" i="1"/>
  <c r="C35" i="1"/>
  <c r="C33" i="1"/>
  <c r="C31" i="1"/>
  <c r="C29" i="1"/>
  <c r="C27" i="1"/>
  <c r="C25" i="1"/>
  <c r="C23" i="1"/>
  <c r="I2" i="1"/>
  <c r="I11" i="1" s="1"/>
  <c r="O2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M12" i="1"/>
  <c r="M13" i="1"/>
  <c r="L14" i="1"/>
  <c r="L15" i="1"/>
  <c r="L11" i="1"/>
  <c r="G2" i="1"/>
  <c r="R2" i="1" s="1"/>
  <c r="U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M15" i="1" l="1"/>
  <c r="M14" i="1"/>
  <c r="L13" i="1"/>
  <c r="G6" i="1"/>
  <c r="N6" i="1" s="1"/>
  <c r="N14" i="1"/>
  <c r="G10" i="1"/>
  <c r="N10" i="1" s="1"/>
  <c r="N2" i="1"/>
  <c r="P2" i="1"/>
  <c r="Q2" i="1" s="1"/>
  <c r="T2" i="1" s="1"/>
  <c r="R15" i="1"/>
  <c r="U15" i="1" s="1"/>
  <c r="N15" i="1"/>
  <c r="I15" i="1"/>
  <c r="M11" i="1"/>
  <c r="G9" i="1"/>
  <c r="I9" i="1" s="1"/>
  <c r="L12" i="1"/>
  <c r="G8" i="1"/>
  <c r="G4" i="1"/>
  <c r="I4" i="1" s="1"/>
  <c r="G5" i="1"/>
  <c r="G7" i="1"/>
  <c r="G3" i="1"/>
  <c r="I3" i="1" s="1"/>
  <c r="H15" i="1" l="1"/>
  <c r="O15" i="1" s="1"/>
  <c r="P15" i="1" s="1"/>
  <c r="Q15" i="1" s="1"/>
  <c r="T15" i="1" s="1"/>
  <c r="R6" i="1"/>
  <c r="U6" i="1" s="1"/>
  <c r="H6" i="1"/>
  <c r="O6" i="1" s="1"/>
  <c r="P6" i="1" s="1"/>
  <c r="Q6" i="1" s="1"/>
  <c r="T6" i="1" s="1"/>
  <c r="R10" i="1"/>
  <c r="U10" i="1" s="1"/>
  <c r="I6" i="1"/>
  <c r="I14" i="1"/>
  <c r="R14" i="1"/>
  <c r="U14" i="1" s="1"/>
  <c r="I10" i="1"/>
  <c r="I5" i="1"/>
  <c r="I12" i="1"/>
  <c r="H12" i="1"/>
  <c r="O12" i="1" s="1"/>
  <c r="P12" i="1" s="1"/>
  <c r="Q12" i="1" s="1"/>
  <c r="T12" i="1" s="1"/>
  <c r="N12" i="1"/>
  <c r="R12" i="1"/>
  <c r="U12" i="1" s="1"/>
  <c r="R9" i="1"/>
  <c r="U9" i="1" s="1"/>
  <c r="H9" i="1"/>
  <c r="O9" i="1" s="1"/>
  <c r="N9" i="1"/>
  <c r="H10" i="1"/>
  <c r="O10" i="1" s="1"/>
  <c r="P10" i="1" s="1"/>
  <c r="Q10" i="1" s="1"/>
  <c r="T10" i="1" s="1"/>
  <c r="H4" i="1"/>
  <c r="O4" i="1" s="1"/>
  <c r="N4" i="1"/>
  <c r="R4" i="1"/>
  <c r="U4" i="1" s="1"/>
  <c r="R13" i="1"/>
  <c r="U13" i="1" s="1"/>
  <c r="N13" i="1"/>
  <c r="H13" i="1"/>
  <c r="O13" i="1" s="1"/>
  <c r="H3" i="1"/>
  <c r="O3" i="1" s="1"/>
  <c r="R3" i="1"/>
  <c r="U3" i="1" s="1"/>
  <c r="N3" i="1"/>
  <c r="I13" i="1"/>
  <c r="N7" i="1"/>
  <c r="R7" i="1"/>
  <c r="U7" i="1" s="1"/>
  <c r="I7" i="1"/>
  <c r="H7" i="1"/>
  <c r="O7" i="1" s="1"/>
  <c r="R11" i="1"/>
  <c r="U11" i="1" s="1"/>
  <c r="O11" i="1"/>
  <c r="N11" i="1"/>
  <c r="R5" i="1"/>
  <c r="U5" i="1" s="1"/>
  <c r="N5" i="1"/>
  <c r="H5" i="1"/>
  <c r="O5" i="1" s="1"/>
  <c r="I8" i="1"/>
  <c r="H8" i="1"/>
  <c r="O8" i="1" s="1"/>
  <c r="R8" i="1"/>
  <c r="U8" i="1" s="1"/>
  <c r="N8" i="1"/>
  <c r="H14" i="1"/>
  <c r="O14" i="1" s="1"/>
  <c r="P14" i="1" s="1"/>
  <c r="Q14" i="1" s="1"/>
  <c r="T14" i="1" s="1"/>
  <c r="P3" i="1" l="1"/>
  <c r="Q3" i="1" s="1"/>
  <c r="T3" i="1" s="1"/>
  <c r="P8" i="1"/>
  <c r="Q8" i="1" s="1"/>
  <c r="T8" i="1" s="1"/>
  <c r="P9" i="1"/>
  <c r="Q9" i="1" s="1"/>
  <c r="T9" i="1" s="1"/>
  <c r="P4" i="1"/>
  <c r="Q4" i="1" s="1"/>
  <c r="T4" i="1" s="1"/>
  <c r="P11" i="1"/>
  <c r="Q11" i="1" s="1"/>
  <c r="T11" i="1" s="1"/>
  <c r="P5" i="1"/>
  <c r="Q5" i="1" s="1"/>
  <c r="T5" i="1" s="1"/>
  <c r="P13" i="1"/>
  <c r="Q13" i="1" s="1"/>
  <c r="T13" i="1" s="1"/>
  <c r="P7" i="1"/>
  <c r="Q7" i="1" s="1"/>
  <c r="T7" i="1" s="1"/>
</calcChain>
</file>

<file path=xl/sharedStrings.xml><?xml version="1.0" encoding="utf-8"?>
<sst xmlns="http://schemas.openxmlformats.org/spreadsheetml/2006/main" count="105" uniqueCount="83">
  <si>
    <t>Value</t>
  </si>
  <si>
    <t>Unit</t>
  </si>
  <si>
    <t>Kg</t>
  </si>
  <si>
    <t>GVW</t>
  </si>
  <si>
    <t>g</t>
  </si>
  <si>
    <t>m/s^2</t>
  </si>
  <si>
    <t>Air Desnsity</t>
  </si>
  <si>
    <t>Kg/m^2</t>
  </si>
  <si>
    <t>Road load coefficient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</si>
  <si>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</si>
  <si>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</si>
  <si>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</si>
  <si>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</si>
  <si>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</si>
  <si>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</si>
  <si>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</si>
  <si>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</si>
  <si>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Gradient</t>
  </si>
  <si>
    <t>%</t>
  </si>
  <si>
    <t>Acceleration</t>
  </si>
  <si>
    <t>Max Velocity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</si>
  <si>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</si>
  <si>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</si>
  <si>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</si>
  <si>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</si>
  <si>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</si>
  <si>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</si>
  <si>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</si>
  <si>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</si>
  <si>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</si>
  <si>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</si>
  <si>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</si>
  <si>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</si>
  <si>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</si>
  <si>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</si>
  <si>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</si>
  <si>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</si>
  <si>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</si>
  <si>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</si>
  <si>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</si>
  <si>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</si>
  <si>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</si>
  <si>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</si>
  <si>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</si>
  <si>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</si>
  <si>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</si>
  <si>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</si>
  <si>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</si>
  <si>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</si>
  <si>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</si>
  <si>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</si>
  <si>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Calculated variables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</si>
  <si>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</si>
  <si>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</si>
  <si>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</si>
  <si>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</si>
  <si>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</si>
  <si>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</si>
  <si>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</si>
  <si>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</si>
  <si>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</si>
  <si>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</si>
  <si>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M21Px, 25°C Amb, 55°C Coolant, 5m/s air flow, 23 Kg, 0.01 kgm^2</t>
  </si>
  <si>
    <t>M19Px, 25°C Amb, 55°C Coolant, 5m/s air flow, 19.5 Kg, 0.008 kgm^2</t>
  </si>
  <si>
    <t>M24Px, 25°C Amb, 55°C Coolant, 5m/s air flow, 23 Kg, 0.01 kgm^2</t>
  </si>
  <si>
    <t>M27Px, 25°C Amb, 55°C Coolant, 5m/s air flow, 23 Kg, 0.01 kgm^2</t>
  </si>
  <si>
    <t>M19-P4-360V [NM]</t>
  </si>
  <si>
    <t>M19-P4-600V [NM]</t>
  </si>
  <si>
    <t>M19-P5-360V [NM]</t>
  </si>
  <si>
    <t>M19-P5-600V [NM]</t>
  </si>
  <si>
    <t>M21-P4-360V [NM]</t>
  </si>
  <si>
    <t>M21-P4-600V [NM]</t>
  </si>
  <si>
    <t>M21-P5-360V [NM]</t>
  </si>
  <si>
    <t>M21-P5-600V [NM]</t>
  </si>
  <si>
    <t>M24-P4-360V [NM]</t>
  </si>
  <si>
    <t>M24-P4-600V [NM]</t>
  </si>
  <si>
    <t>M24-P5-360V [NM]</t>
  </si>
  <si>
    <t>M24-P5-600V [NM]</t>
  </si>
  <si>
    <t>M27-P4-360V [NM]</t>
  </si>
  <si>
    <t>M27-P4-600V [NM]</t>
  </si>
  <si>
    <t>M27-P5-360V [NM]</t>
  </si>
  <si>
    <t>M27-P5-600V [NM]</t>
  </si>
  <si>
    <t>Slope angle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</si>
</sst>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/>
    </xf>
    <xf numFmtId="0" fontId="2" fillId="4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- Cont.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Sheet1!$H$22:$H$31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A3-4FC3-97E8-1B43F42663F9}"/>
            </c:ext>
          </c:extLst>
        </c:ser>
        <c:ser>
          <c:idx val="1"/>
          <c:order val="1"/>
          <c:tx>
            <c:v>M15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Sheet1!$H$35:$H$44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A3-4FC3-97E8-1B43F42663F9}"/>
            </c:ext>
          </c:extLst>
        </c:ser>
        <c:ser>
          <c:idx val="2"/>
          <c:order val="2"/>
          <c:tx>
            <c:v>M17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Sheet1!$H$48:$H$60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A3-4FC3-97E8-1B43F42663F9}"/>
            </c:ext>
          </c:extLst>
        </c:ser>
        <c:ser>
          <c:idx val="3"/>
          <c:order val="3"/>
          <c:tx>
            <c:v>Data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Sheet1!$U$2:$U$15</c:f>
              <c:numCache>
                <c:formatCode>0.00</c:formatCode>
                <c:ptCount val="14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  <c:pt idx="9">
                  <c:v>2.3342724986811314</c:v>
                </c:pt>
                <c:pt idx="10">
                  <c:v>1167.1362493405659</c:v>
                </c:pt>
                <c:pt idx="11">
                  <c:v>1167.1362493405659</c:v>
                </c:pt>
                <c:pt idx="12">
                  <c:v>1167.1362493405659</c:v>
                </c:pt>
                <c:pt idx="13">
                  <c:v>1167.1362493405659</c:v>
                </c:pt>
              </c:numCache>
            </c:numRef>
          </c:xVal>
          <c:yVal>
            <c:numRef>
              <c:f>Sheet1!$T$2:$T$15</c:f>
              <c:numCache>
                <c:formatCode>0.00</c:formatCode>
                <c:ptCount val="14"/>
                <c:pt idx="0">
                  <c:v>1.0476411136363637</c:v>
                </c:pt>
                <c:pt idx="1">
                  <c:v>6.3878356955454549</c:v>
                </c:pt>
                <c:pt idx="2">
                  <c:v>5.214271854229855</c:v>
                </c:pt>
                <c:pt idx="3">
                  <c:v>1.0493377633207637</c:v>
                </c:pt>
                <c:pt idx="4">
                  <c:v>1.0493377633207637</c:v>
                </c:pt>
                <c:pt idx="5">
                  <c:v>1.0493377633207637</c:v>
                </c:pt>
                <c:pt idx="6">
                  <c:v>1.0493377633207637</c:v>
                </c:pt>
                <c:pt idx="7">
                  <c:v>1.0493377633207637</c:v>
                </c:pt>
                <c:pt idx="8">
                  <c:v>1.0493377633207637</c:v>
                </c:pt>
                <c:pt idx="9">
                  <c:v>43.946857217142977</c:v>
                </c:pt>
                <c:pt idx="10">
                  <c:v>8.9426278344070855</c:v>
                </c:pt>
                <c:pt idx="11">
                  <c:v>7.3204569243368782</c:v>
                </c:pt>
                <c:pt idx="12">
                  <c:v>8.3608041707835579</c:v>
                </c:pt>
                <c:pt idx="13">
                  <c:v>10.434371575380725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A3-4FC3-97E8-1B43F426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M19 - Cont.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Sheet1!$F$63</c:f>
              <c:strCache>
                <c:ptCount val="1"/>
                <c:pt idx="0">
                  <c:v>M19-P4-360V [NM]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Sheet1!$F$64:$F$79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C-4E6C-BA1D-895B9BB39BD1}"/>
            </c:ext>
          </c:extLst>
        </c:ser>
        <c:ser>
          <c:idx val="1"/>
          <c:order val="1"/>
          <c:tx>
            <c:strRef>
              <c:f>Sheet1!$G$63</c:f>
              <c:strCache>
                <c:ptCount val="1"/>
                <c:pt idx="0">
                  <c:v>M19-P4-600V [NM]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Sheet1!$G$64:$G$79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AC-4E6C-BA1D-895B9BB39BD1}"/>
            </c:ext>
          </c:extLst>
        </c:ser>
        <c:ser>
          <c:idx val="2"/>
          <c:order val="2"/>
          <c:tx>
            <c:strRef>
              <c:f>Sheet1!$H$63</c:f>
              <c:strCache>
                <c:ptCount val="1"/>
                <c:pt idx="0">
                  <c:v>M19-P5-360V [NM]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Sheet1!$H$64:$H$79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AC-4E6C-BA1D-895B9BB39BD1}"/>
            </c:ext>
          </c:extLst>
        </c:ser>
        <c:ser>
          <c:idx val="3"/>
          <c:order val="3"/>
          <c:tx>
            <c:strRef>
              <c:f>Sheet1!$I$63</c:f>
              <c:strCache>
                <c:ptCount val="1"/>
                <c:pt idx="0">
                  <c:v>M19-P5-600V [NM]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Sheet1!$I$64:$I$79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AC-4E6C-BA1D-895B9BB39BD1}"/>
            </c:ext>
          </c:extLst>
        </c:ser>
        <c:ser>
          <c:idx val="4"/>
          <c:order val="4"/>
          <c:tx>
            <c:v>Data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Sheet1!$U$2:$U$15</c:f>
              <c:numCache>
                <c:formatCode>0.00</c:formatCode>
                <c:ptCount val="14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  <c:pt idx="9">
                  <c:v>2.3342724986811314</c:v>
                </c:pt>
                <c:pt idx="10">
                  <c:v>1167.1362493405659</c:v>
                </c:pt>
                <c:pt idx="11">
                  <c:v>1167.1362493405659</c:v>
                </c:pt>
                <c:pt idx="12">
                  <c:v>1167.1362493405659</c:v>
                </c:pt>
                <c:pt idx="13">
                  <c:v>1167.1362493405659</c:v>
                </c:pt>
              </c:numCache>
            </c:numRef>
          </c:xVal>
          <c:yVal>
            <c:numRef>
              <c:f>Sheet1!$T$2:$T$15</c:f>
              <c:numCache>
                <c:formatCode>0.00</c:formatCode>
                <c:ptCount val="14"/>
                <c:pt idx="0">
                  <c:v>1.0476411136363637</c:v>
                </c:pt>
                <c:pt idx="1">
                  <c:v>6.3878356955454549</c:v>
                </c:pt>
                <c:pt idx="2">
                  <c:v>5.214271854229855</c:v>
                </c:pt>
                <c:pt idx="3">
                  <c:v>1.0493377633207637</c:v>
                </c:pt>
                <c:pt idx="4">
                  <c:v>1.0493377633207637</c:v>
                </c:pt>
                <c:pt idx="5">
                  <c:v>1.0493377633207637</c:v>
                </c:pt>
                <c:pt idx="6">
                  <c:v>1.0493377633207637</c:v>
                </c:pt>
                <c:pt idx="7">
                  <c:v>1.0493377633207637</c:v>
                </c:pt>
                <c:pt idx="8">
                  <c:v>1.0493377633207637</c:v>
                </c:pt>
                <c:pt idx="9">
                  <c:v>43.946857217142977</c:v>
                </c:pt>
                <c:pt idx="10">
                  <c:v>8.9426278344070855</c:v>
                </c:pt>
                <c:pt idx="11">
                  <c:v>7.3204569243368782</c:v>
                </c:pt>
                <c:pt idx="12">
                  <c:v>8.3608041707835579</c:v>
                </c:pt>
                <c:pt idx="13">
                  <c:v>10.434371575380725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AC-4E6C-BA1D-895B9BB39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604000"/>
        <c:axId val="887606952"/>
      </c:scatterChart>
      <c:valAx>
        <c:axId val="88760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06952"/>
        <c:crosses val="autoZero"/>
        <c:crossBetween val="midCat"/>
      </c:valAx>
      <c:valAx>
        <c:axId val="88760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M21 - Cont. Torque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Sheet1!$F$82</c:f>
              <c:strCache>
                <c:ptCount val="1"/>
                <c:pt idx="0">
                  <c:v>M21-P4-360V [NM]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Sheet1!$F$83:$F$108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7-4C21-B958-3499E03CE289}"/>
            </c:ext>
          </c:extLst>
        </c:ser>
        <c:ser>
          <c:idx val="1"/>
          <c:order val="1"/>
          <c:tx>
            <c:strRef>
              <c:f>Sheet1!$G$82</c:f>
              <c:strCache>
                <c:ptCount val="1"/>
                <c:pt idx="0">
                  <c:v>M21-P4-600V [NM]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Sheet1!$G$83:$G$108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47-4C21-B958-3499E03CE289}"/>
            </c:ext>
          </c:extLst>
        </c:ser>
        <c:ser>
          <c:idx val="2"/>
          <c:order val="2"/>
          <c:tx>
            <c:strRef>
              <c:f>Sheet1!$H$82</c:f>
              <c:strCache>
                <c:ptCount val="1"/>
                <c:pt idx="0">
                  <c:v>M21-P5-360V [NM]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Sheet1!$H$83:$H$108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47-4C21-B958-3499E03CE289}"/>
            </c:ext>
          </c:extLst>
        </c:ser>
        <c:ser>
          <c:idx val="3"/>
          <c:order val="3"/>
          <c:tx>
            <c:strRef>
              <c:f>Sheet1!$I$82</c:f>
              <c:strCache>
                <c:ptCount val="1"/>
                <c:pt idx="0">
                  <c:v>M21-P5-600V [NM]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Sheet1!$I$83:$I$108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47-4C21-B958-3499E03CE289}"/>
            </c:ext>
          </c:extLst>
        </c:ser>
        <c:ser>
          <c:idx val="4"/>
          <c:order val="4"/>
          <c:tx>
            <c:v>Data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Sheet1!$U$2:$U$15</c:f>
              <c:numCache>
                <c:formatCode>0.00</c:formatCode>
                <c:ptCount val="14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  <c:pt idx="9">
                  <c:v>2.3342724986811314</c:v>
                </c:pt>
                <c:pt idx="10">
                  <c:v>1167.1362493405659</c:v>
                </c:pt>
                <c:pt idx="11">
                  <c:v>1167.1362493405659</c:v>
                </c:pt>
                <c:pt idx="12">
                  <c:v>1167.1362493405659</c:v>
                </c:pt>
                <c:pt idx="13">
                  <c:v>1167.1362493405659</c:v>
                </c:pt>
              </c:numCache>
            </c:numRef>
          </c:xVal>
          <c:yVal>
            <c:numRef>
              <c:f>Sheet1!$T$2:$T$15</c:f>
              <c:numCache>
                <c:formatCode>0.00</c:formatCode>
                <c:ptCount val="14"/>
                <c:pt idx="0">
                  <c:v>1.0476411136363637</c:v>
                </c:pt>
                <c:pt idx="1">
                  <c:v>6.3878356955454549</c:v>
                </c:pt>
                <c:pt idx="2">
                  <c:v>5.214271854229855</c:v>
                </c:pt>
                <c:pt idx="3">
                  <c:v>1.0493377633207637</c:v>
                </c:pt>
                <c:pt idx="4">
                  <c:v>1.0493377633207637</c:v>
                </c:pt>
                <c:pt idx="5">
                  <c:v>1.0493377633207637</c:v>
                </c:pt>
                <c:pt idx="6">
                  <c:v>1.0493377633207637</c:v>
                </c:pt>
                <c:pt idx="7">
                  <c:v>1.0493377633207637</c:v>
                </c:pt>
                <c:pt idx="8">
                  <c:v>1.0493377633207637</c:v>
                </c:pt>
                <c:pt idx="9">
                  <c:v>43.946857217142977</c:v>
                </c:pt>
                <c:pt idx="10">
                  <c:v>8.9426278344070855</c:v>
                </c:pt>
                <c:pt idx="11">
                  <c:v>7.3204569243368782</c:v>
                </c:pt>
                <c:pt idx="12">
                  <c:v>8.3608041707835579</c:v>
                </c:pt>
                <c:pt idx="13">
                  <c:v>10.434371575380725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47-4C21-B958-3499E03CE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56280"/>
        <c:axId val="895358576"/>
      </c:scatterChart>
      <c:valAx>
        <c:axId val="89535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58576"/>
        <c:crosses val="autoZero"/>
        <c:crossBetween val="midCat"/>
      </c:valAx>
      <c:valAx>
        <c:axId val="8953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5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  <a:r>
              <a:rPr lang="en-US" baseline="0"/>
              <a:t> - Cont.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Sheet1!$F$112</c:f>
              <c:strCache>
                <c:ptCount val="1"/>
                <c:pt idx="0">
                  <c:v>M24-P4-360V [NM]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Sheet1!$E$113:$E$128</c:f>
              <c:numCache>
                <c:formatCode>0.00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Sheet1!$F$113:$F$128</c:f>
              <c:numCache>
                <c:formatCode>0.00</c:formatCode>
                <c:ptCount val="16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147.96062864101143</c:v>
                </c:pt>
                <c:pt idx="7">
                  <c:v>137.9457852924221</c:v>
                </c:pt>
                <c:pt idx="8">
                  <c:v>130.98631788069054</c:v>
                </c:pt>
                <c:pt idx="9">
                  <c:v>126.48812552920549</c:v>
                </c:pt>
                <c:pt idx="10">
                  <c:v>114.01200712036962</c:v>
                </c:pt>
                <c:pt idx="11">
                  <c:v>105.52485174020917</c:v>
                </c:pt>
                <c:pt idx="12">
                  <c:v>97.037696360048713</c:v>
                </c:pt>
                <c:pt idx="13">
                  <c:v>88.550540979888254</c:v>
                </c:pt>
                <c:pt idx="14">
                  <c:v>80.063385599727809</c:v>
                </c:pt>
                <c:pt idx="15">
                  <c:v>74.12237683361549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B4-42BA-B79E-FC34B6077A8E}"/>
            </c:ext>
          </c:extLst>
        </c:ser>
        <c:ser>
          <c:idx val="1"/>
          <c:order val="1"/>
          <c:tx>
            <c:strRef>
              <c:f>Sheet1!$G$112</c:f>
              <c:strCache>
                <c:ptCount val="1"/>
                <c:pt idx="0">
                  <c:v>M24-P4-600V [NM]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Sheet1!$E$113:$E$128</c:f>
              <c:numCache>
                <c:formatCode>0.00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Sheet1!$G$113:$G$128</c:f>
              <c:numCache>
                <c:formatCode>0.00</c:formatCode>
                <c:ptCount val="16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157.13882988791863</c:v>
                </c:pt>
                <c:pt idx="12">
                  <c:v>148.20613159985152</c:v>
                </c:pt>
                <c:pt idx="13">
                  <c:v>139.27343331178437</c:v>
                </c:pt>
                <c:pt idx="14">
                  <c:v>130.34073502371723</c:v>
                </c:pt>
                <c:pt idx="15">
                  <c:v>124.08784622207023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B4-42BA-B79E-FC34B6077A8E}"/>
            </c:ext>
          </c:extLst>
        </c:ser>
        <c:ser>
          <c:idx val="2"/>
          <c:order val="2"/>
          <c:tx>
            <c:strRef>
              <c:f>Sheet1!$H$112</c:f>
              <c:strCache>
                <c:ptCount val="1"/>
                <c:pt idx="0">
                  <c:v>M24-P5-360V [NM]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Sheet1!$E$113:$E$128</c:f>
              <c:numCache>
                <c:formatCode>0.00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Sheet1!$H$113:$H$128</c:f>
              <c:numCache>
                <c:formatCode>0.00</c:formatCode>
                <c:ptCount val="16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139.142312262167</c:v>
                </c:pt>
                <c:pt idx="6">
                  <c:v>130.85215012427167</c:v>
                </c:pt>
                <c:pt idx="7">
                  <c:v>121.06975880155518</c:v>
                </c:pt>
                <c:pt idx="8">
                  <c:v>114.27182584848101</c:v>
                </c:pt>
                <c:pt idx="9">
                  <c:v>109.8780399153965</c:v>
                </c:pt>
                <c:pt idx="10">
                  <c:v>97.69150157269037</c:v>
                </c:pt>
                <c:pt idx="11">
                  <c:v>89.401339434795048</c:v>
                </c:pt>
                <c:pt idx="12">
                  <c:v>81.111177296899726</c:v>
                </c:pt>
                <c:pt idx="13">
                  <c:v>72.821015159004403</c:v>
                </c:pt>
                <c:pt idx="14">
                  <c:v>64.530853021109067</c:v>
                </c:pt>
                <c:pt idx="15">
                  <c:v>58.727739524582347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B4-42BA-B79E-FC34B6077A8E}"/>
            </c:ext>
          </c:extLst>
        </c:ser>
        <c:ser>
          <c:idx val="3"/>
          <c:order val="3"/>
          <c:tx>
            <c:strRef>
              <c:f>Sheet1!$I$112</c:f>
              <c:strCache>
                <c:ptCount val="1"/>
                <c:pt idx="0">
                  <c:v>M24-P5-600V [NM]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Sheet1!$E$113:$E$128</c:f>
              <c:numCache>
                <c:formatCode>0.00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Sheet1!$I$113:$I$128</c:f>
              <c:numCache>
                <c:formatCode>0.00</c:formatCode>
                <c:ptCount val="16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154.55808321809837</c:v>
                </c:pt>
                <c:pt idx="10">
                  <c:v>141.60094918149667</c:v>
                </c:pt>
                <c:pt idx="11">
                  <c:v>132.78657228584922</c:v>
                </c:pt>
                <c:pt idx="12">
                  <c:v>123.97219539020179</c:v>
                </c:pt>
                <c:pt idx="13">
                  <c:v>115.15781849455435</c:v>
                </c:pt>
                <c:pt idx="14">
                  <c:v>106.34344159890691</c:v>
                </c:pt>
                <c:pt idx="15">
                  <c:v>100.17337777195371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B4-42BA-B79E-FC34B6077A8E}"/>
            </c:ext>
          </c:extLst>
        </c:ser>
        <c:ser>
          <c:idx val="4"/>
          <c:order val="4"/>
          <c:tx>
            <c:v>Data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Sheet1!$U$2:$U$15</c:f>
              <c:numCache>
                <c:formatCode>0.00</c:formatCode>
                <c:ptCount val="14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  <c:pt idx="9">
                  <c:v>2.3342724986811314</c:v>
                </c:pt>
                <c:pt idx="10">
                  <c:v>1167.1362493405659</c:v>
                </c:pt>
                <c:pt idx="11">
                  <c:v>1167.1362493405659</c:v>
                </c:pt>
                <c:pt idx="12">
                  <c:v>1167.1362493405659</c:v>
                </c:pt>
                <c:pt idx="13">
                  <c:v>1167.1362493405659</c:v>
                </c:pt>
              </c:numCache>
            </c:numRef>
          </c:xVal>
          <c:yVal>
            <c:numRef>
              <c:f>Sheet1!$T$2:$T$15</c:f>
              <c:numCache>
                <c:formatCode>0.00</c:formatCode>
                <c:ptCount val="14"/>
                <c:pt idx="0">
                  <c:v>1.0476411136363637</c:v>
                </c:pt>
                <c:pt idx="1">
                  <c:v>6.3878356955454549</c:v>
                </c:pt>
                <c:pt idx="2">
                  <c:v>5.214271854229855</c:v>
                </c:pt>
                <c:pt idx="3">
                  <c:v>1.0493377633207637</c:v>
                </c:pt>
                <c:pt idx="4">
                  <c:v>1.0493377633207637</c:v>
                </c:pt>
                <c:pt idx="5">
                  <c:v>1.0493377633207637</c:v>
                </c:pt>
                <c:pt idx="6">
                  <c:v>1.0493377633207637</c:v>
                </c:pt>
                <c:pt idx="7">
                  <c:v>1.0493377633207637</c:v>
                </c:pt>
                <c:pt idx="8">
                  <c:v>1.0493377633207637</c:v>
                </c:pt>
                <c:pt idx="9">
                  <c:v>43.946857217142977</c:v>
                </c:pt>
                <c:pt idx="10">
                  <c:v>8.9426278344070855</c:v>
                </c:pt>
                <c:pt idx="11">
                  <c:v>7.3204569243368782</c:v>
                </c:pt>
                <c:pt idx="12">
                  <c:v>8.3608041707835579</c:v>
                </c:pt>
                <c:pt idx="13">
                  <c:v>10.434371575380725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B4-42BA-B79E-FC34B607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62448"/>
        <c:axId val="852363760"/>
      </c:scatterChart>
      <c:valAx>
        <c:axId val="8523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63760"/>
        <c:crosses val="autoZero"/>
        <c:crossBetween val="midCat"/>
      </c:valAx>
      <c:valAx>
        <c:axId val="8523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6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  <a:r>
              <a:rPr lang="en-US" baseline="0"/>
              <a:t> - Cont.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Sheet1!$F$132</c:f>
              <c:strCache>
                <c:ptCount val="1"/>
                <c:pt idx="0">
                  <c:v>M27-P4-360V [NM]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Sheet1!$E$133:$E$148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Sheet1!$F$133:$F$148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7-459F-A46F-7E35483288D8}"/>
            </c:ext>
          </c:extLst>
        </c:ser>
        <c:ser>
          <c:idx val="1"/>
          <c:order val="1"/>
          <c:tx>
            <c:strRef>
              <c:f>Sheet1!$G$132</c:f>
              <c:strCache>
                <c:ptCount val="1"/>
                <c:pt idx="0">
                  <c:v>M27-P4-600V [NM]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Sheet1!$E$133:$E$148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Sheet1!$G$133:$G$148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97-459F-A46F-7E35483288D8}"/>
            </c:ext>
          </c:extLst>
        </c:ser>
        <c:ser>
          <c:idx val="2"/>
          <c:order val="2"/>
          <c:tx>
            <c:strRef>
              <c:f>Sheet1!$H$132</c:f>
              <c:strCache>
                <c:ptCount val="1"/>
                <c:pt idx="0">
                  <c:v>M27-P5-360V [NM]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Sheet1!$E$133:$E$148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Sheet1!$H$133:$H$148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97-459F-A46F-7E35483288D8}"/>
            </c:ext>
          </c:extLst>
        </c:ser>
        <c:ser>
          <c:idx val="3"/>
          <c:order val="3"/>
          <c:tx>
            <c:strRef>
              <c:f>Sheet1!$I$132</c:f>
              <c:strCache>
                <c:ptCount val="1"/>
                <c:pt idx="0">
                  <c:v>M27-P5-600V [NM]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Sheet1!$E$133:$E$148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Sheet1!$I$133:$I$148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97-459F-A46F-7E35483288D8}"/>
            </c:ext>
          </c:extLst>
        </c:ser>
        <c:ser>
          <c:idx val="4"/>
          <c:order val="4"/>
          <c:tx>
            <c:v>Data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Sheet1!$U$2:$U$15</c:f>
              <c:numCache>
                <c:formatCode>0.00</c:formatCode>
                <c:ptCount val="14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  <c:pt idx="9">
                  <c:v>2.3342724986811314</c:v>
                </c:pt>
                <c:pt idx="10">
                  <c:v>1167.1362493405659</c:v>
                </c:pt>
                <c:pt idx="11">
                  <c:v>1167.1362493405659</c:v>
                </c:pt>
                <c:pt idx="12">
                  <c:v>1167.1362493405659</c:v>
                </c:pt>
                <c:pt idx="13">
                  <c:v>1167.1362493405659</c:v>
                </c:pt>
              </c:numCache>
            </c:numRef>
          </c:xVal>
          <c:yVal>
            <c:numRef>
              <c:f>Sheet1!$T$2:$T$15</c:f>
              <c:numCache>
                <c:formatCode>0.00</c:formatCode>
                <c:ptCount val="14"/>
                <c:pt idx="0">
                  <c:v>1.0476411136363637</c:v>
                </c:pt>
                <c:pt idx="1">
                  <c:v>6.3878356955454549</c:v>
                </c:pt>
                <c:pt idx="2">
                  <c:v>5.214271854229855</c:v>
                </c:pt>
                <c:pt idx="3">
                  <c:v>1.0493377633207637</c:v>
                </c:pt>
                <c:pt idx="4">
                  <c:v>1.0493377633207637</c:v>
                </c:pt>
                <c:pt idx="5">
                  <c:v>1.0493377633207637</c:v>
                </c:pt>
                <c:pt idx="6">
                  <c:v>1.0493377633207637</c:v>
                </c:pt>
                <c:pt idx="7">
                  <c:v>1.0493377633207637</c:v>
                </c:pt>
                <c:pt idx="8">
                  <c:v>1.0493377633207637</c:v>
                </c:pt>
                <c:pt idx="9">
                  <c:v>43.946857217142977</c:v>
                </c:pt>
                <c:pt idx="10">
                  <c:v>8.9426278344070855</c:v>
                </c:pt>
                <c:pt idx="11">
                  <c:v>7.3204569243368782</c:v>
                </c:pt>
                <c:pt idx="12">
                  <c:v>8.3608041707835579</c:v>
                </c:pt>
                <c:pt idx="13">
                  <c:v>10.434371575380725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97-459F-A46F-7E354832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87624"/>
        <c:axId val="896891232"/>
      </c:scatterChart>
      <c:valAx>
        <c:axId val="89688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91232"/>
        <c:crosses val="autoZero"/>
        <c:crossBetween val="midCat"/>
      </c:valAx>
      <c:valAx>
        <c:axId val="8968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8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Vehicle Speed Masked (m/s)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Sheet1!$E$2:$E$15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Sheet1!$G$2:$G$15</c:f>
              <c:numCache>
                <c:formatCode>0.00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  <c:pt idx="8">
                  <c:v>1.78</c:v>
                </c:pt>
                <c:pt idx="9">
                  <c:v>1E-3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282-890F-D7836D7B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- Peak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Sheet1!$F$22:$F$31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80-44B0-8460-5801150D4BEB}"/>
            </c:ext>
          </c:extLst>
        </c:ser>
        <c:ser>
          <c:idx val="1"/>
          <c:order val="1"/>
          <c:tx>
            <c:v>M15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Sheet1!$F$35:$F$44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80-44B0-8460-5801150D4BEB}"/>
            </c:ext>
          </c:extLst>
        </c:ser>
        <c:ser>
          <c:idx val="2"/>
          <c:order val="2"/>
          <c:tx>
            <c:v>M17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Sheet1!$F$48:$F$60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80-44B0-8460-5801150D4BEB}"/>
            </c:ext>
          </c:extLst>
        </c:ser>
        <c:ser>
          <c:idx val="3"/>
          <c:order val="3"/>
          <c:tx>
            <c:v>Data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Sheet1!$U$2:$U$15</c:f>
              <c:numCache>
                <c:formatCode>0.00</c:formatCode>
                <c:ptCount val="14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  <c:pt idx="9">
                  <c:v>2.3342724986811314</c:v>
                </c:pt>
                <c:pt idx="10">
                  <c:v>1167.1362493405659</c:v>
                </c:pt>
                <c:pt idx="11">
                  <c:v>1167.1362493405659</c:v>
                </c:pt>
                <c:pt idx="12">
                  <c:v>1167.1362493405659</c:v>
                </c:pt>
                <c:pt idx="13">
                  <c:v>1167.1362493405659</c:v>
                </c:pt>
              </c:numCache>
            </c:numRef>
          </c:xVal>
          <c:yVal>
            <c:numRef>
              <c:f>Sheet1!$T$2:$T$15</c:f>
              <c:numCache>
                <c:formatCode>0.00</c:formatCode>
                <c:ptCount val="14"/>
                <c:pt idx="0">
                  <c:v>1.0476411136363637</c:v>
                </c:pt>
                <c:pt idx="1">
                  <c:v>6.3878356955454549</c:v>
                </c:pt>
                <c:pt idx="2">
                  <c:v>5.214271854229855</c:v>
                </c:pt>
                <c:pt idx="3">
                  <c:v>1.0493377633207637</c:v>
                </c:pt>
                <c:pt idx="4">
                  <c:v>1.0493377633207637</c:v>
                </c:pt>
                <c:pt idx="5">
                  <c:v>1.0493377633207637</c:v>
                </c:pt>
                <c:pt idx="6">
                  <c:v>1.0493377633207637</c:v>
                </c:pt>
                <c:pt idx="7">
                  <c:v>1.0493377633207637</c:v>
                </c:pt>
                <c:pt idx="8">
                  <c:v>1.0493377633207637</c:v>
                </c:pt>
                <c:pt idx="9">
                  <c:v>43.946857217142977</c:v>
                </c:pt>
                <c:pt idx="10">
                  <c:v>8.9426278344070855</c:v>
                </c:pt>
                <c:pt idx="11">
                  <c:v>7.3204569243368782</c:v>
                </c:pt>
                <c:pt idx="12">
                  <c:v>8.3608041707835579</c:v>
                </c:pt>
                <c:pt idx="13">
                  <c:v>10.434371575380725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80-44B0-8460-5801150D4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Sheet1!$J$2:$J$15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</c:numCache>
            </c:numRef>
          </c:xVal>
          <c:yVal>
            <c:numRef>
              <c:f>Sheet1!$G$2:$G$15</c:f>
              <c:numCache>
                <c:formatCode>0.00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  <c:pt idx="8">
                  <c:v>1.78</c:v>
                </c:pt>
                <c:pt idx="9">
                  <c:v>1E-3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B-4099-8B58-3D24EEA7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17</xdr:row>
      <xdr:rowOff>61912</xdr:rowOff>
    </xdr:from>
    <xdr:to>
      <xdr:col>21</xdr:col>
      <xdr:colOff>142875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1444CE-DD66-48C4-8A40-07170F043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433386</xdr:colOff>
      <xdr:row>32</xdr:row>
      <xdr:rowOff>176212</xdr:rowOff>
    </xdr:from>
    <xdr:to>
      <xdr:col>21</xdr:col>
      <xdr:colOff>161925</xdr:colOff>
      <xdr:row>46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67DA67-1A1E-4A16-913D-697475EF0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214311</xdr:colOff>
      <xdr:row>32</xdr:row>
      <xdr:rowOff>128587</xdr:rowOff>
    </xdr:from>
    <xdr:to>
      <xdr:col>29</xdr:col>
      <xdr:colOff>142874</xdr:colOff>
      <xdr:row>46</xdr:row>
      <xdr:rowOff>200025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568C6A-E2AA-46A7-BBFA-184A43F9A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404811</xdr:colOff>
      <xdr:row>46</xdr:row>
      <xdr:rowOff>242887</xdr:rowOff>
    </xdr:from>
    <xdr:to>
      <xdr:col>21</xdr:col>
      <xdr:colOff>161924</xdr:colOff>
      <xdr:row>62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53C399-7151-4239-A95A-20989BEC5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214311</xdr:colOff>
      <xdr:row>46</xdr:row>
      <xdr:rowOff>261937</xdr:rowOff>
    </xdr:from>
    <xdr:to>
      <xdr:col>29</xdr:col>
      <xdr:colOff>180974</xdr:colOff>
      <xdr:row>62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30DBEC-4EAC-415E-9A4D-E30916185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442911</xdr:colOff>
      <xdr:row>17</xdr:row>
      <xdr:rowOff>61912</xdr:rowOff>
    </xdr:from>
    <xdr:to>
      <xdr:col>37</xdr:col>
      <xdr:colOff>314324</xdr:colOff>
      <xdr:row>32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B94E3-1480-4CE1-AC80-D2EDB40E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190500</xdr:colOff>
      <xdr:row>17</xdr:row>
      <xdr:rowOff>57150</xdr:rowOff>
    </xdr:from>
    <xdr:to>
      <xdr:col>29</xdr:col>
      <xdr:colOff>419100</xdr:colOff>
      <xdr:row>32</xdr:row>
      <xdr:rowOff>71438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379E8F-77CB-4448-B34A-7FDBE13E4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409575</xdr:colOff>
      <xdr:row>17</xdr:row>
      <xdr:rowOff>66675</xdr:rowOff>
    </xdr:from>
    <xdr:to>
      <xdr:col>45</xdr:col>
      <xdr:colOff>280988</xdr:colOff>
      <xdr:row>32</xdr:row>
      <xdr:rowOff>42863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DF267B-FA3A-452C-8509-F46641C5F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U148"/>
  <sheetViews>
    <sheetView tabSelected="1" topLeftCell="C1" workbookViewId="0">
      <selection activeCell="G11" sqref="G11"/>
    </sheetView>
  </sheetViews>
  <sheetFormatPr defaultRowHeight="15" x14ac:dyDescent="0.25"/>
  <cols>
    <col min="1" max="1" width="34.28515625" customWidth="1"/>
    <col min="4" max="4" width="7.42578125" customWidth="1"/>
    <col min="5" max="8" width="11.5703125" customWidth="1"/>
    <col min="9" max="10" width="12" customWidth="1"/>
    <col min="19" max="19" width="8" customWidth="1"/>
  </cols>
  <sheetData>
    <row r="1" spans="1:21" ht="60" x14ac:dyDescent="0.25">
      <c r="A1" t="s">
        <v>12</v>
      </c>
      <c r="B1" t="s">
        <v>0</v>
      </c>
      <c r="C1" t="s">
        <v>1</v>
      </c>
      <c r="D1" s="10" t="s">
        <v>51</v>
      </c>
      <c r="E1" s="2" t="s">
        <v>22</v>
      </c>
      <c r="F1" s="2" t="s">
        <v>23</v>
      </c>
      <c r="G1" s="2" t="s">
        <v>38</v>
      </c>
      <c r="H1" s="2" t="s">
        <v>30</v>
      </c>
      <c r="I1" s="2" t="s">
        <v>24</v>
      </c>
      <c r="J1" s="2" t="s">
        <v>82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31</v>
      </c>
      <c r="Q1" s="2" t="s">
        <v>32</v>
      </c>
      <c r="R1" s="2" t="s">
        <v>36</v>
      </c>
      <c r="S1" s="2" t="s">
        <v>33</v>
      </c>
      <c r="T1" s="2" t="s">
        <v>35</v>
      </c>
      <c r="U1" s="2" t="s">
        <v>37</v>
      </c>
    </row>
    <row r="2" spans="1:21" x14ac:dyDescent="0.25">
      <c r="A2" t="s">
        <v>3</v>
      </c>
      <c r="B2">
        <v>10442</v>
      </c>
      <c r="C2" t="s">
        <v>2</v>
      </c>
      <c r="D2" s="10"/>
      <c r="E2" s="1">
        <v>0</v>
      </c>
      <c r="F2" s="1">
        <v>0</v>
      </c>
      <c r="G2" s="1">
        <f>IF(F2&gt;$B$13,$B$13,F2)</f>
        <v>0</v>
      </c>
      <c r="H2" s="7">
        <v>0</v>
      </c>
      <c r="I2" s="1">
        <f>$B$2*$B$3*$B$8</f>
        <v>40974.408000000003</v>
      </c>
      <c r="J2" s="1">
        <v>0</v>
      </c>
      <c r="K2" s="1">
        <v>0</v>
      </c>
      <c r="L2" s="1">
        <f>$B$2*$B$3*SIN(K2)</f>
        <v>0</v>
      </c>
      <c r="M2" s="1">
        <f>$B$2*$B$3*$B$7*COS(K2)</f>
        <v>1024.3602000000001</v>
      </c>
      <c r="N2" s="1">
        <f>0.5*$B$5*$B$6*$B$4*G2^2</f>
        <v>0</v>
      </c>
      <c r="O2" s="1">
        <f>$B$2*H2</f>
        <v>0</v>
      </c>
      <c r="P2" s="1">
        <f>SUM(L2,M2,N2,O2)</f>
        <v>1024.3602000000001</v>
      </c>
      <c r="Q2" s="1">
        <f>P2*$B$9</f>
        <v>460.96209000000005</v>
      </c>
      <c r="R2" s="1">
        <f>G2*60/2/PI()/$B$9</f>
        <v>0</v>
      </c>
      <c r="S2" s="1">
        <v>110</v>
      </c>
      <c r="T2" s="1">
        <f t="shared" ref="T2:T15" si="0">Q2/$S$2/$B$14</f>
        <v>1.0476411136363637</v>
      </c>
      <c r="U2" s="1">
        <f>R2*S2</f>
        <v>0</v>
      </c>
    </row>
    <row r="3" spans="1:21" x14ac:dyDescent="0.25">
      <c r="A3" t="s">
        <v>4</v>
      </c>
      <c r="B3">
        <v>9.81</v>
      </c>
      <c r="C3" t="s">
        <v>5</v>
      </c>
      <c r="D3" s="10"/>
      <c r="E3" s="1">
        <v>2</v>
      </c>
      <c r="F3" s="1">
        <f>F2+$B$12*2</f>
        <v>1</v>
      </c>
      <c r="G3" s="1">
        <f t="shared" ref="G3:G10" si="1">IF(F3&gt;$B$13,$B$13,F3)</f>
        <v>1</v>
      </c>
      <c r="H3" s="7">
        <f>(G3-G2)/(E3-E2)</f>
        <v>0.5</v>
      </c>
      <c r="I3" s="1">
        <f>$I$2/G3</f>
        <v>40974.408000000003</v>
      </c>
      <c r="J3" s="1">
        <v>0</v>
      </c>
      <c r="K3" s="1">
        <v>0</v>
      </c>
      <c r="L3" s="1">
        <f t="shared" ref="L3:L15" si="2">$B$2*$B$3*SIN(K3)</f>
        <v>0</v>
      </c>
      <c r="M3" s="1">
        <f t="shared" ref="M3:M15" si="3">$B$2*$B$3*$B$7*COS(K3)</f>
        <v>1024.3602000000001</v>
      </c>
      <c r="N3" s="1">
        <f t="shared" ref="N3:N15" si="4">0.5*$B$5*$B$6*$B$4*G3^2</f>
        <v>0.52359119999999992</v>
      </c>
      <c r="O3" s="1">
        <f t="shared" ref="O3:O15" si="5">$B$2*H3</f>
        <v>5221</v>
      </c>
      <c r="P3" s="1">
        <f t="shared" ref="P3:P15" si="6">SUM(L3,M3,N3,O3)</f>
        <v>6245.8837911999999</v>
      </c>
      <c r="Q3" s="1">
        <f t="shared" ref="Q3:Q15" si="7">P3*$B$9</f>
        <v>2810.6477060400002</v>
      </c>
      <c r="R3" s="1">
        <f t="shared" ref="R3:R15" si="8">G3*60/2/PI()/$B$9</f>
        <v>21.220659078919379</v>
      </c>
      <c r="S3" s="1">
        <v>110</v>
      </c>
      <c r="T3" s="1">
        <f t="shared" si="0"/>
        <v>6.3878356955454549</v>
      </c>
      <c r="U3" s="1">
        <f t="shared" ref="U3:U15" si="9">R3*S3</f>
        <v>2334.2724986811318</v>
      </c>
    </row>
    <row r="4" spans="1:21" x14ac:dyDescent="0.25">
      <c r="A4" t="s">
        <v>14</v>
      </c>
      <c r="B4">
        <v>2.42</v>
      </c>
      <c r="C4" t="s">
        <v>15</v>
      </c>
      <c r="D4" s="10"/>
      <c r="E4" s="1">
        <v>4</v>
      </c>
      <c r="F4" s="1">
        <f t="shared" ref="F4:F15" si="10">F3+$B$12*2</f>
        <v>2</v>
      </c>
      <c r="G4" s="1">
        <f t="shared" si="1"/>
        <v>1.78</v>
      </c>
      <c r="H4" s="7">
        <f t="shared" ref="H4:H15" si="11">(G4-G3)/(E4-E3)</f>
        <v>0.39</v>
      </c>
      <c r="I4" s="1">
        <f>$I$2/G4</f>
        <v>23019.330337078653</v>
      </c>
      <c r="J4" s="1">
        <v>0</v>
      </c>
      <c r="K4" s="1">
        <v>0</v>
      </c>
      <c r="L4" s="1">
        <f t="shared" si="2"/>
        <v>0</v>
      </c>
      <c r="M4" s="1">
        <f t="shared" si="3"/>
        <v>1024.3602000000001</v>
      </c>
      <c r="N4" s="1">
        <f t="shared" si="4"/>
        <v>1.6589463580799999</v>
      </c>
      <c r="O4" s="1">
        <f t="shared" si="5"/>
        <v>4072.38</v>
      </c>
      <c r="P4" s="1">
        <f t="shared" si="6"/>
        <v>5098.3991463580805</v>
      </c>
      <c r="Q4" s="1">
        <f t="shared" si="7"/>
        <v>2294.2796158611363</v>
      </c>
      <c r="R4" s="1">
        <f t="shared" si="8"/>
        <v>37.772773160476497</v>
      </c>
      <c r="S4" s="1">
        <v>110</v>
      </c>
      <c r="T4" s="1">
        <f t="shared" si="0"/>
        <v>5.214271854229855</v>
      </c>
      <c r="U4" s="1">
        <f t="shared" si="9"/>
        <v>4155.0050476524148</v>
      </c>
    </row>
    <row r="5" spans="1:21" x14ac:dyDescent="0.25">
      <c r="A5" t="s">
        <v>6</v>
      </c>
      <c r="B5">
        <v>1.202</v>
      </c>
      <c r="C5" t="s">
        <v>7</v>
      </c>
      <c r="D5" s="10"/>
      <c r="E5" s="1">
        <v>6</v>
      </c>
      <c r="F5" s="1">
        <f t="shared" si="10"/>
        <v>3</v>
      </c>
      <c r="G5" s="1">
        <f t="shared" si="1"/>
        <v>1.78</v>
      </c>
      <c r="H5" s="7">
        <f t="shared" si="11"/>
        <v>0</v>
      </c>
      <c r="I5" s="1">
        <f t="shared" ref="I5:I15" si="12">$I$2/G5</f>
        <v>23019.330337078653</v>
      </c>
      <c r="J5" s="1">
        <v>0</v>
      </c>
      <c r="K5" s="1">
        <v>0</v>
      </c>
      <c r="L5" s="1">
        <f t="shared" si="2"/>
        <v>0</v>
      </c>
      <c r="M5" s="1">
        <f t="shared" si="3"/>
        <v>1024.3602000000001</v>
      </c>
      <c r="N5" s="1">
        <f t="shared" si="4"/>
        <v>1.6589463580799999</v>
      </c>
      <c r="O5" s="1">
        <f t="shared" si="5"/>
        <v>0</v>
      </c>
      <c r="P5" s="1">
        <f t="shared" si="6"/>
        <v>1026.01914635808</v>
      </c>
      <c r="Q5" s="1">
        <f t="shared" si="7"/>
        <v>461.70861586113602</v>
      </c>
      <c r="R5" s="1">
        <f t="shared" si="8"/>
        <v>37.772773160476497</v>
      </c>
      <c r="S5" s="1">
        <v>110</v>
      </c>
      <c r="T5" s="1">
        <f t="shared" si="0"/>
        <v>1.0493377633207637</v>
      </c>
      <c r="U5" s="1">
        <f t="shared" si="9"/>
        <v>4155.0050476524148</v>
      </c>
    </row>
    <row r="6" spans="1:21" x14ac:dyDescent="0.25">
      <c r="A6" t="s">
        <v>16</v>
      </c>
      <c r="B6">
        <v>0.36</v>
      </c>
      <c r="D6" s="10"/>
      <c r="E6" s="1">
        <v>8</v>
      </c>
      <c r="F6" s="1">
        <f t="shared" si="10"/>
        <v>4</v>
      </c>
      <c r="G6" s="1">
        <f t="shared" si="1"/>
        <v>1.78</v>
      </c>
      <c r="H6" s="7">
        <f t="shared" si="11"/>
        <v>0</v>
      </c>
      <c r="I6" s="1">
        <f t="shared" si="12"/>
        <v>23019.330337078653</v>
      </c>
      <c r="J6" s="1">
        <v>0</v>
      </c>
      <c r="K6" s="1">
        <v>0</v>
      </c>
      <c r="L6" s="1">
        <f t="shared" si="2"/>
        <v>0</v>
      </c>
      <c r="M6" s="1">
        <f t="shared" si="3"/>
        <v>1024.3602000000001</v>
      </c>
      <c r="N6" s="1">
        <f t="shared" si="4"/>
        <v>1.6589463580799999</v>
      </c>
      <c r="O6" s="1">
        <f t="shared" si="5"/>
        <v>0</v>
      </c>
      <c r="P6" s="1">
        <f t="shared" si="6"/>
        <v>1026.01914635808</v>
      </c>
      <c r="Q6" s="1">
        <f t="shared" si="7"/>
        <v>461.70861586113602</v>
      </c>
      <c r="R6" s="1">
        <f t="shared" si="8"/>
        <v>37.772773160476497</v>
      </c>
      <c r="S6" s="1">
        <v>110</v>
      </c>
      <c r="T6" s="1">
        <f t="shared" si="0"/>
        <v>1.0493377633207637</v>
      </c>
      <c r="U6" s="1">
        <f t="shared" si="9"/>
        <v>4155.0050476524148</v>
      </c>
    </row>
    <row r="7" spans="1:21" x14ac:dyDescent="0.25">
      <c r="A7" t="s">
        <v>8</v>
      </c>
      <c r="B7">
        <v>0.01</v>
      </c>
      <c r="D7" s="10"/>
      <c r="E7" s="1">
        <v>10</v>
      </c>
      <c r="F7" s="1">
        <f t="shared" si="10"/>
        <v>5</v>
      </c>
      <c r="G7" s="1">
        <f t="shared" si="1"/>
        <v>1.78</v>
      </c>
      <c r="H7" s="7">
        <f t="shared" si="11"/>
        <v>0</v>
      </c>
      <c r="I7" s="1">
        <f t="shared" si="12"/>
        <v>23019.330337078653</v>
      </c>
      <c r="J7" s="1">
        <v>0</v>
      </c>
      <c r="K7" s="1">
        <v>0</v>
      </c>
      <c r="L7" s="1">
        <f t="shared" si="2"/>
        <v>0</v>
      </c>
      <c r="M7" s="1">
        <f t="shared" si="3"/>
        <v>1024.3602000000001</v>
      </c>
      <c r="N7" s="1">
        <f t="shared" si="4"/>
        <v>1.6589463580799999</v>
      </c>
      <c r="O7" s="1">
        <f t="shared" si="5"/>
        <v>0</v>
      </c>
      <c r="P7" s="1">
        <f t="shared" si="6"/>
        <v>1026.01914635808</v>
      </c>
      <c r="Q7" s="1">
        <f t="shared" si="7"/>
        <v>461.70861586113602</v>
      </c>
      <c r="R7" s="1">
        <f t="shared" si="8"/>
        <v>37.772773160476497</v>
      </c>
      <c r="S7" s="1">
        <v>110</v>
      </c>
      <c r="T7" s="1">
        <f t="shared" si="0"/>
        <v>1.0493377633207637</v>
      </c>
      <c r="U7" s="1">
        <f t="shared" si="9"/>
        <v>4155.0050476524148</v>
      </c>
    </row>
    <row r="8" spans="1:21" x14ac:dyDescent="0.25">
      <c r="A8" t="s">
        <v>9</v>
      </c>
      <c r="B8">
        <v>0.4</v>
      </c>
      <c r="D8" s="10"/>
      <c r="E8" s="1">
        <v>12</v>
      </c>
      <c r="F8" s="1">
        <f t="shared" si="10"/>
        <v>6</v>
      </c>
      <c r="G8" s="1">
        <f t="shared" si="1"/>
        <v>1.78</v>
      </c>
      <c r="H8" s="7">
        <f t="shared" si="11"/>
        <v>0</v>
      </c>
      <c r="I8" s="1">
        <f t="shared" si="12"/>
        <v>23019.330337078653</v>
      </c>
      <c r="J8" s="1">
        <v>0</v>
      </c>
      <c r="K8" s="1">
        <v>0</v>
      </c>
      <c r="L8" s="1">
        <f t="shared" si="2"/>
        <v>0</v>
      </c>
      <c r="M8" s="1">
        <f t="shared" si="3"/>
        <v>1024.3602000000001</v>
      </c>
      <c r="N8" s="1">
        <f t="shared" si="4"/>
        <v>1.6589463580799999</v>
      </c>
      <c r="O8" s="1">
        <f t="shared" si="5"/>
        <v>0</v>
      </c>
      <c r="P8" s="1">
        <f t="shared" si="6"/>
        <v>1026.01914635808</v>
      </c>
      <c r="Q8" s="1">
        <f t="shared" si="7"/>
        <v>461.70861586113602</v>
      </c>
      <c r="R8" s="1">
        <f t="shared" si="8"/>
        <v>37.772773160476497</v>
      </c>
      <c r="S8" s="1">
        <v>110</v>
      </c>
      <c r="T8" s="1">
        <f t="shared" si="0"/>
        <v>1.0493377633207637</v>
      </c>
      <c r="U8" s="1">
        <f t="shared" si="9"/>
        <v>4155.0050476524148</v>
      </c>
    </row>
    <row r="9" spans="1:21" x14ac:dyDescent="0.25">
      <c r="A9" t="s">
        <v>10</v>
      </c>
      <c r="B9">
        <v>0.45</v>
      </c>
      <c r="C9" t="s">
        <v>11</v>
      </c>
      <c r="D9" s="10"/>
      <c r="E9" s="1">
        <v>14</v>
      </c>
      <c r="F9" s="1">
        <f t="shared" si="10"/>
        <v>7</v>
      </c>
      <c r="G9" s="1">
        <f t="shared" si="1"/>
        <v>1.78</v>
      </c>
      <c r="H9" s="7">
        <f t="shared" si="11"/>
        <v>0</v>
      </c>
      <c r="I9" s="1">
        <f t="shared" si="12"/>
        <v>23019.330337078653</v>
      </c>
      <c r="J9" s="1">
        <v>0</v>
      </c>
      <c r="K9" s="1">
        <v>0</v>
      </c>
      <c r="L9" s="1">
        <f t="shared" si="2"/>
        <v>0</v>
      </c>
      <c r="M9" s="1">
        <f t="shared" si="3"/>
        <v>1024.3602000000001</v>
      </c>
      <c r="N9" s="1">
        <f t="shared" si="4"/>
        <v>1.6589463580799999</v>
      </c>
      <c r="O9" s="1">
        <f t="shared" si="5"/>
        <v>0</v>
      </c>
      <c r="P9" s="1">
        <f t="shared" si="6"/>
        <v>1026.01914635808</v>
      </c>
      <c r="Q9" s="1">
        <f t="shared" si="7"/>
        <v>461.70861586113602</v>
      </c>
      <c r="R9" s="1">
        <f t="shared" si="8"/>
        <v>37.772773160476497</v>
      </c>
      <c r="S9" s="1">
        <v>110</v>
      </c>
      <c r="T9" s="1">
        <f t="shared" si="0"/>
        <v>1.0493377633207637</v>
      </c>
      <c r="U9" s="1">
        <f t="shared" si="9"/>
        <v>4155.0050476524148</v>
      </c>
    </row>
    <row r="10" spans="1:21" x14ac:dyDescent="0.25">
      <c r="A10" t="s">
        <v>13</v>
      </c>
      <c r="B10">
        <v>0.8</v>
      </c>
      <c r="D10" s="10"/>
      <c r="E10" s="1">
        <v>16</v>
      </c>
      <c r="F10" s="1">
        <f t="shared" si="10"/>
        <v>8</v>
      </c>
      <c r="G10" s="1">
        <f t="shared" si="1"/>
        <v>1.78</v>
      </c>
      <c r="H10" s="7">
        <f t="shared" si="11"/>
        <v>0</v>
      </c>
      <c r="I10" s="1">
        <f t="shared" si="12"/>
        <v>23019.330337078653</v>
      </c>
      <c r="J10" s="1">
        <v>0</v>
      </c>
      <c r="K10" s="1">
        <v>0</v>
      </c>
      <c r="L10" s="1">
        <f t="shared" si="2"/>
        <v>0</v>
      </c>
      <c r="M10" s="1">
        <f t="shared" si="3"/>
        <v>1024.3602000000001</v>
      </c>
      <c r="N10" s="1">
        <f t="shared" si="4"/>
        <v>1.6589463580799999</v>
      </c>
      <c r="O10" s="1">
        <f t="shared" si="5"/>
        <v>0</v>
      </c>
      <c r="P10" s="1">
        <f t="shared" si="6"/>
        <v>1026.01914635808</v>
      </c>
      <c r="Q10" s="1">
        <f t="shared" si="7"/>
        <v>461.70861586113602</v>
      </c>
      <c r="R10" s="1">
        <f t="shared" si="8"/>
        <v>37.772773160476497</v>
      </c>
      <c r="S10" s="1">
        <v>110</v>
      </c>
      <c r="T10" s="1">
        <f t="shared" si="0"/>
        <v>1.0493377633207637</v>
      </c>
      <c r="U10" s="1">
        <f t="shared" si="9"/>
        <v>4155.0050476524148</v>
      </c>
    </row>
    <row r="11" spans="1:21" x14ac:dyDescent="0.25">
      <c r="A11" t="s">
        <v>17</v>
      </c>
      <c r="B11">
        <v>45</v>
      </c>
      <c r="C11" t="s">
        <v>18</v>
      </c>
      <c r="D11" s="10"/>
      <c r="E11" s="1">
        <v>18</v>
      </c>
      <c r="F11" s="1">
        <f t="shared" si="10"/>
        <v>9</v>
      </c>
      <c r="G11" s="1">
        <v>1E-3</v>
      </c>
      <c r="H11" s="7">
        <v>0</v>
      </c>
      <c r="I11" s="1">
        <f t="shared" si="12"/>
        <v>40974408</v>
      </c>
      <c r="J11" s="1">
        <f>B11</f>
        <v>45</v>
      </c>
      <c r="K11" s="1">
        <f>ATAN2(100, J11)</f>
        <v>0.42285392613294071</v>
      </c>
      <c r="L11" s="1">
        <f t="shared" si="2"/>
        <v>42036.124294146292</v>
      </c>
      <c r="M11" s="1">
        <f t="shared" si="3"/>
        <v>934.13609542547306</v>
      </c>
      <c r="N11" s="1">
        <f t="shared" si="4"/>
        <v>5.235911999999999E-7</v>
      </c>
      <c r="O11" s="1">
        <f t="shared" si="5"/>
        <v>0</v>
      </c>
      <c r="P11" s="1">
        <f t="shared" si="6"/>
        <v>42970.260390095355</v>
      </c>
      <c r="Q11" s="1">
        <f t="shared" si="7"/>
        <v>19336.61717554291</v>
      </c>
      <c r="R11" s="1">
        <f t="shared" si="8"/>
        <v>2.1220659078919377E-2</v>
      </c>
      <c r="S11" s="1">
        <v>110</v>
      </c>
      <c r="T11" s="1">
        <f t="shared" si="0"/>
        <v>43.946857217142977</v>
      </c>
      <c r="U11" s="1">
        <f>R11*S11</f>
        <v>2.3342724986811314</v>
      </c>
    </row>
    <row r="12" spans="1:21" x14ac:dyDescent="0.25">
      <c r="A12" t="s">
        <v>19</v>
      </c>
      <c r="B12">
        <v>0.5</v>
      </c>
      <c r="C12" t="s">
        <v>5</v>
      </c>
      <c r="D12" s="10"/>
      <c r="E12" s="1">
        <v>20</v>
      </c>
      <c r="F12" s="1">
        <f t="shared" si="10"/>
        <v>10</v>
      </c>
      <c r="G12" s="1">
        <v>0.5</v>
      </c>
      <c r="H12" s="7">
        <f t="shared" si="11"/>
        <v>0.2495</v>
      </c>
      <c r="I12" s="1">
        <f t="shared" si="12"/>
        <v>81948.816000000006</v>
      </c>
      <c r="J12" s="1">
        <v>5</v>
      </c>
      <c r="K12" s="1">
        <f t="shared" ref="K12:K15" si="13">ATAN2(100, J12)</f>
        <v>4.9958395721942765E-2</v>
      </c>
      <c r="L12" s="1">
        <f t="shared" si="2"/>
        <v>5115.4107280168846</v>
      </c>
      <c r="M12" s="1">
        <f t="shared" si="3"/>
        <v>1023.0821456033768</v>
      </c>
      <c r="N12" s="1">
        <f t="shared" si="4"/>
        <v>0.13089779999999998</v>
      </c>
      <c r="O12" s="1">
        <f t="shared" si="5"/>
        <v>2605.279</v>
      </c>
      <c r="P12" s="1">
        <f t="shared" si="6"/>
        <v>8743.9027714202621</v>
      </c>
      <c r="Q12" s="1">
        <f t="shared" si="7"/>
        <v>3934.7562471391179</v>
      </c>
      <c r="R12" s="1">
        <f t="shared" si="8"/>
        <v>10.610329539459689</v>
      </c>
      <c r="S12" s="1">
        <v>110</v>
      </c>
      <c r="T12" s="1">
        <f t="shared" si="0"/>
        <v>8.9426278344070855</v>
      </c>
      <c r="U12" s="1">
        <f t="shared" si="9"/>
        <v>1167.1362493405659</v>
      </c>
    </row>
    <row r="13" spans="1:21" x14ac:dyDescent="0.25">
      <c r="A13" t="s">
        <v>20</v>
      </c>
      <c r="B13">
        <v>1.78</v>
      </c>
      <c r="C13" t="s">
        <v>21</v>
      </c>
      <c r="D13" s="10"/>
      <c r="E13" s="1">
        <v>22</v>
      </c>
      <c r="F13" s="1">
        <f t="shared" si="10"/>
        <v>11</v>
      </c>
      <c r="G13" s="1">
        <v>0.5</v>
      </c>
      <c r="H13" s="7">
        <f t="shared" si="11"/>
        <v>0</v>
      </c>
      <c r="I13" s="1">
        <f t="shared" si="12"/>
        <v>81948.816000000006</v>
      </c>
      <c r="J13" s="1">
        <v>6</v>
      </c>
      <c r="K13" s="1">
        <f t="shared" si="13"/>
        <v>5.9928155121207881E-2</v>
      </c>
      <c r="L13" s="1">
        <f t="shared" si="2"/>
        <v>6135.1278908537652</v>
      </c>
      <c r="M13" s="1">
        <f t="shared" si="3"/>
        <v>1022.5213151422943</v>
      </c>
      <c r="N13" s="1">
        <f t="shared" si="4"/>
        <v>0.13089779999999998</v>
      </c>
      <c r="O13" s="1">
        <f t="shared" si="5"/>
        <v>0</v>
      </c>
      <c r="P13" s="1">
        <f t="shared" si="6"/>
        <v>7157.7801037960589</v>
      </c>
      <c r="Q13" s="1">
        <f t="shared" si="7"/>
        <v>3221.0010467082266</v>
      </c>
      <c r="R13" s="1">
        <f t="shared" si="8"/>
        <v>10.610329539459689</v>
      </c>
      <c r="S13" s="1">
        <v>110</v>
      </c>
      <c r="T13" s="1">
        <f t="shared" si="0"/>
        <v>7.3204569243368782</v>
      </c>
      <c r="U13" s="1">
        <f t="shared" si="9"/>
        <v>1167.1362493405659</v>
      </c>
    </row>
    <row r="14" spans="1:21" x14ac:dyDescent="0.25">
      <c r="A14" t="s">
        <v>34</v>
      </c>
      <c r="B14">
        <v>4</v>
      </c>
      <c r="D14" s="10"/>
      <c r="E14" s="1">
        <v>24</v>
      </c>
      <c r="F14" s="1">
        <f t="shared" si="10"/>
        <v>12</v>
      </c>
      <c r="G14" s="1">
        <v>0.5</v>
      </c>
      <c r="H14" s="7">
        <f t="shared" si="11"/>
        <v>0</v>
      </c>
      <c r="I14" s="1">
        <f t="shared" si="12"/>
        <v>81948.816000000006</v>
      </c>
      <c r="J14" s="1">
        <v>7</v>
      </c>
      <c r="K14" s="1">
        <f t="shared" si="13"/>
        <v>6.9886001634642508E-2</v>
      </c>
      <c r="L14" s="1">
        <f t="shared" si="2"/>
        <v>7153.0179216509323</v>
      </c>
      <c r="M14" s="1">
        <f t="shared" si="3"/>
        <v>1021.8597030929902</v>
      </c>
      <c r="N14" s="1">
        <f t="shared" si="4"/>
        <v>0.13089779999999998</v>
      </c>
      <c r="O14" s="1">
        <f t="shared" si="5"/>
        <v>0</v>
      </c>
      <c r="P14" s="1">
        <f t="shared" si="6"/>
        <v>8175.0085225439225</v>
      </c>
      <c r="Q14" s="1">
        <f t="shared" si="7"/>
        <v>3678.7538351447652</v>
      </c>
      <c r="R14" s="1">
        <f t="shared" si="8"/>
        <v>10.610329539459689</v>
      </c>
      <c r="S14" s="1">
        <v>110</v>
      </c>
      <c r="T14" s="1">
        <f t="shared" si="0"/>
        <v>8.3608041707835579</v>
      </c>
      <c r="U14" s="1">
        <f t="shared" si="9"/>
        <v>1167.1362493405659</v>
      </c>
    </row>
    <row r="15" spans="1:21" x14ac:dyDescent="0.25">
      <c r="D15" s="10"/>
      <c r="E15" s="1">
        <v>26</v>
      </c>
      <c r="F15" s="1">
        <f t="shared" si="10"/>
        <v>13</v>
      </c>
      <c r="G15" s="1">
        <v>0.5</v>
      </c>
      <c r="H15" s="7">
        <f t="shared" si="11"/>
        <v>0</v>
      </c>
      <c r="I15" s="1">
        <f t="shared" si="12"/>
        <v>81948.816000000006</v>
      </c>
      <c r="J15" s="1">
        <v>9</v>
      </c>
      <c r="K15" s="1">
        <f t="shared" si="13"/>
        <v>8.9758174189950524E-2</v>
      </c>
      <c r="L15" s="1">
        <f t="shared" si="2"/>
        <v>9182.1291783150391</v>
      </c>
      <c r="M15" s="1">
        <f t="shared" si="3"/>
        <v>1020.2365753683376</v>
      </c>
      <c r="N15" s="1">
        <f t="shared" si="4"/>
        <v>0.13089779999999998</v>
      </c>
      <c r="O15" s="1">
        <f t="shared" si="5"/>
        <v>0</v>
      </c>
      <c r="P15" s="1">
        <f t="shared" si="6"/>
        <v>10202.496651483376</v>
      </c>
      <c r="Q15" s="1">
        <f t="shared" si="7"/>
        <v>4591.123493167519</v>
      </c>
      <c r="R15" s="1">
        <f t="shared" si="8"/>
        <v>10.610329539459689</v>
      </c>
      <c r="S15" s="1">
        <v>110</v>
      </c>
      <c r="T15" s="1">
        <f t="shared" si="0"/>
        <v>10.434371575380725</v>
      </c>
      <c r="U15" s="1">
        <f t="shared" si="9"/>
        <v>1167.1362493405659</v>
      </c>
    </row>
    <row r="16" spans="1:21" x14ac:dyDescent="0.25">
      <c r="D16" s="10"/>
      <c r="I16" s="1"/>
      <c r="J16" s="1"/>
    </row>
    <row r="17" spans="1:12" x14ac:dyDescent="0.25">
      <c r="D17" s="10"/>
      <c r="I17" s="1"/>
      <c r="J17" s="1"/>
    </row>
    <row r="18" spans="1:12" x14ac:dyDescent="0.25">
      <c r="D18" s="10"/>
    </row>
    <row r="19" spans="1:12" x14ac:dyDescent="0.25">
      <c r="D19" s="10"/>
    </row>
    <row r="20" spans="1:12" x14ac:dyDescent="0.25">
      <c r="D20" s="10"/>
      <c r="E20" s="11" t="s">
        <v>59</v>
      </c>
      <c r="F20" s="11"/>
      <c r="G20" s="11"/>
      <c r="H20" s="11"/>
      <c r="I20" s="11"/>
      <c r="J20" s="11"/>
      <c r="K20" s="11"/>
      <c r="L20" s="11"/>
    </row>
    <row r="21" spans="1:12" ht="45.75" thickBot="1" x14ac:dyDescent="0.3">
      <c r="A21" t="s">
        <v>39</v>
      </c>
      <c r="D21" s="10"/>
      <c r="E21" s="2" t="s">
        <v>52</v>
      </c>
      <c r="F21" s="2" t="s">
        <v>53</v>
      </c>
      <c r="G21" s="2" t="s">
        <v>54</v>
      </c>
      <c r="H21" s="2" t="s">
        <v>55</v>
      </c>
      <c r="I21" s="2" t="s">
        <v>56</v>
      </c>
      <c r="J21" s="2" t="s">
        <v>57</v>
      </c>
      <c r="K21" s="2" t="s">
        <v>58</v>
      </c>
    </row>
    <row r="22" spans="1:12" x14ac:dyDescent="0.25">
      <c r="A22" s="3"/>
      <c r="B22" s="4" t="s">
        <v>40</v>
      </c>
      <c r="C22" s="5" t="s">
        <v>2</v>
      </c>
      <c r="D22" s="10"/>
      <c r="E22" s="8">
        <v>0</v>
      </c>
      <c r="F22" s="1">
        <v>35</v>
      </c>
      <c r="G22" s="1">
        <v>0</v>
      </c>
      <c r="H22" s="1">
        <v>12</v>
      </c>
      <c r="I22" s="1">
        <v>0</v>
      </c>
      <c r="J22" s="1">
        <v>208</v>
      </c>
      <c r="K22" s="1">
        <f>H22*$J$22/$F$22</f>
        <v>71.314285714285717</v>
      </c>
    </row>
    <row r="23" spans="1:12" ht="15.75" thickBot="1" x14ac:dyDescent="0.3">
      <c r="A23" s="3"/>
      <c r="B23" s="12">
        <v>65000</v>
      </c>
      <c r="C23" s="13">
        <f>B23*0.453592</f>
        <v>29483.48</v>
      </c>
      <c r="D23" s="10"/>
      <c r="E23" s="8">
        <v>500</v>
      </c>
      <c r="F23" s="1">
        <v>35</v>
      </c>
      <c r="G23" s="1">
        <v>1.8324607329842932</v>
      </c>
      <c r="H23" s="1">
        <v>12</v>
      </c>
      <c r="I23" s="1">
        <v>0.62827225130890052</v>
      </c>
      <c r="J23" s="1">
        <v>208</v>
      </c>
      <c r="K23" s="1">
        <f>H23*$J$22/$F$22</f>
        <v>71.314285714285717</v>
      </c>
    </row>
    <row r="24" spans="1:12" x14ac:dyDescent="0.25">
      <c r="B24" s="14" t="s">
        <v>41</v>
      </c>
      <c r="C24" s="15" t="s">
        <v>42</v>
      </c>
      <c r="D24" s="10"/>
      <c r="E24" s="8">
        <v>1000</v>
      </c>
      <c r="F24" s="1">
        <v>35</v>
      </c>
      <c r="G24" s="1">
        <v>3.6649214659685865</v>
      </c>
      <c r="H24" s="1">
        <v>12</v>
      </c>
      <c r="I24" s="1">
        <v>1.256544502617801</v>
      </c>
      <c r="J24" s="1">
        <v>208</v>
      </c>
      <c r="K24" s="1">
        <f>H24*$J$22/$F$22</f>
        <v>71.314285714285717</v>
      </c>
    </row>
    <row r="25" spans="1:12" ht="15.75" thickBot="1" x14ac:dyDescent="0.3">
      <c r="B25" s="12">
        <v>1</v>
      </c>
      <c r="C25" s="13">
        <f>B25*0.0254</f>
        <v>2.5399999999999999E-2</v>
      </c>
      <c r="D25" s="10"/>
      <c r="E25" s="8">
        <v>1800</v>
      </c>
      <c r="F25" s="1">
        <v>35</v>
      </c>
      <c r="G25" s="1">
        <v>6.5968586387434556</v>
      </c>
      <c r="H25" s="1">
        <v>12</v>
      </c>
      <c r="I25" s="1">
        <v>2.261780104712042</v>
      </c>
      <c r="J25" s="1">
        <v>208</v>
      </c>
      <c r="K25" s="1">
        <f>H25*$J$22/$F$22</f>
        <v>71.314285714285717</v>
      </c>
    </row>
    <row r="26" spans="1:12" x14ac:dyDescent="0.25">
      <c r="B26" s="14" t="s">
        <v>43</v>
      </c>
      <c r="C26" s="15" t="s">
        <v>44</v>
      </c>
      <c r="D26" s="10"/>
      <c r="E26" s="8">
        <v>2000</v>
      </c>
      <c r="F26" s="1">
        <v>31.5</v>
      </c>
      <c r="G26" s="1">
        <v>6.5968586387434556</v>
      </c>
      <c r="H26" s="1">
        <v>12</v>
      </c>
      <c r="I26" s="1">
        <v>2.5130890052356021</v>
      </c>
      <c r="J26" s="1">
        <f>F26*$J$22/$F$22</f>
        <v>187.2</v>
      </c>
      <c r="K26" s="1">
        <f>H26*$J$22/$F$22</f>
        <v>71.314285714285717</v>
      </c>
    </row>
    <row r="27" spans="1:12" ht="15.75" thickBot="1" x14ac:dyDescent="0.3">
      <c r="B27" s="12">
        <v>1</v>
      </c>
      <c r="C27" s="13">
        <f>B27*4.44822</f>
        <v>4.4482200000000001</v>
      </c>
      <c r="D27" s="10"/>
      <c r="E27" s="8">
        <v>2500</v>
      </c>
      <c r="F27" s="1">
        <v>25.2</v>
      </c>
      <c r="G27" s="1">
        <v>6.5968586387434556</v>
      </c>
      <c r="H27" s="1">
        <v>12</v>
      </c>
      <c r="I27" s="1">
        <v>3.1413612565445028</v>
      </c>
      <c r="J27" s="1">
        <f>F27*$J$22/$F$22</f>
        <v>149.76</v>
      </c>
      <c r="K27" s="1">
        <f>H27*$J$22/$F$22</f>
        <v>71.314285714285717</v>
      </c>
    </row>
    <row r="28" spans="1:12" x14ac:dyDescent="0.25">
      <c r="B28" s="14" t="s">
        <v>45</v>
      </c>
      <c r="C28" s="15" t="s">
        <v>21</v>
      </c>
      <c r="D28" s="10"/>
      <c r="E28" s="8">
        <v>3000</v>
      </c>
      <c r="F28" s="1">
        <v>21</v>
      </c>
      <c r="G28" s="1">
        <v>6.5968586387434556</v>
      </c>
      <c r="H28" s="1">
        <v>10.000000000000002</v>
      </c>
      <c r="I28" s="1">
        <v>3.1413612565445028</v>
      </c>
      <c r="J28" s="1">
        <f>F28*$J$22/$F$22</f>
        <v>124.8</v>
      </c>
      <c r="K28" s="1">
        <f>H28*$J$22/$F$22</f>
        <v>59.428571428571445</v>
      </c>
    </row>
    <row r="29" spans="1:12" ht="15.75" thickBot="1" x14ac:dyDescent="0.3">
      <c r="B29" s="12">
        <v>10.4</v>
      </c>
      <c r="C29" s="13">
        <f>B29*2.23694</f>
        <v>23.264176000000003</v>
      </c>
      <c r="D29" s="10"/>
      <c r="E29" s="8">
        <v>3500</v>
      </c>
      <c r="F29" s="1">
        <v>18</v>
      </c>
      <c r="G29" s="1">
        <v>6.5968586387434556</v>
      </c>
      <c r="H29" s="1">
        <v>8.571428571428573</v>
      </c>
      <c r="I29" s="1">
        <v>3.1413612565445028</v>
      </c>
      <c r="J29" s="1">
        <f>F29*$J$22/$F$22</f>
        <v>106.97142857142858</v>
      </c>
      <c r="K29" s="1">
        <f>H29*$J$22/$F$22</f>
        <v>50.938775510204088</v>
      </c>
    </row>
    <row r="30" spans="1:12" x14ac:dyDescent="0.25">
      <c r="B30" s="14" t="s">
        <v>46</v>
      </c>
      <c r="C30" s="15" t="s">
        <v>21</v>
      </c>
      <c r="D30" s="10"/>
      <c r="E30" s="8">
        <v>4000</v>
      </c>
      <c r="F30" s="1">
        <v>15.75</v>
      </c>
      <c r="G30" s="1">
        <v>6.5968586387434556</v>
      </c>
      <c r="H30" s="1">
        <v>7.5000000000000009</v>
      </c>
      <c r="I30" s="1">
        <v>3.1413612565445028</v>
      </c>
      <c r="J30" s="1">
        <f>F30*$J$22/$F$22</f>
        <v>93.6</v>
      </c>
      <c r="K30" s="1">
        <f>H30*$J$22/$F$22</f>
        <v>44.571428571428577</v>
      </c>
    </row>
    <row r="31" spans="1:12" ht="15.75" thickBot="1" x14ac:dyDescent="0.3">
      <c r="B31" s="12">
        <v>6.4</v>
      </c>
      <c r="C31" s="13">
        <f>B31*0.277778</f>
        <v>1.7777792000000003</v>
      </c>
      <c r="D31" s="10"/>
      <c r="E31" s="8">
        <v>4500</v>
      </c>
      <c r="F31" s="1">
        <v>14</v>
      </c>
      <c r="G31" s="1">
        <v>6.5968586387434556</v>
      </c>
      <c r="H31" s="1">
        <v>6.6666666666666679</v>
      </c>
      <c r="I31" s="1">
        <v>3.1413612565445028</v>
      </c>
      <c r="J31" s="1">
        <f>F31*$J$22/$F$22</f>
        <v>83.2</v>
      </c>
      <c r="K31" s="1">
        <f>H31*$J$22/$F$22</f>
        <v>39.619047619047628</v>
      </c>
    </row>
    <row r="32" spans="1:12" x14ac:dyDescent="0.25">
      <c r="B32" s="14" t="s">
        <v>47</v>
      </c>
      <c r="C32" s="15" t="s">
        <v>48</v>
      </c>
      <c r="D32" s="10"/>
      <c r="E32" s="1"/>
      <c r="F32" s="1"/>
      <c r="G32" s="1"/>
      <c r="H32" s="1"/>
      <c r="I32" s="1"/>
      <c r="J32" s="1"/>
    </row>
    <row r="33" spans="2:12" ht="15.75" thickBot="1" x14ac:dyDescent="0.3">
      <c r="B33" s="12">
        <v>1</v>
      </c>
      <c r="C33" s="13">
        <f>B33*1.35582</f>
        <v>1.35582</v>
      </c>
      <c r="D33" s="10"/>
      <c r="E33" s="9" t="s">
        <v>60</v>
      </c>
      <c r="F33" s="9"/>
      <c r="G33" s="9"/>
      <c r="H33" s="9"/>
      <c r="I33" s="9"/>
      <c r="J33" s="9"/>
      <c r="K33" s="9"/>
      <c r="L33" s="9"/>
    </row>
    <row r="34" spans="2:12" ht="45" x14ac:dyDescent="0.25">
      <c r="B34" s="14" t="s">
        <v>49</v>
      </c>
      <c r="C34" s="15" t="s">
        <v>50</v>
      </c>
      <c r="D34" s="10"/>
      <c r="E34" s="6" t="s">
        <v>52</v>
      </c>
      <c r="F34" s="6" t="s">
        <v>53</v>
      </c>
      <c r="G34" s="6" t="s">
        <v>54</v>
      </c>
      <c r="H34" s="6" t="s">
        <v>55</v>
      </c>
      <c r="I34" s="6" t="s">
        <v>56</v>
      </c>
      <c r="J34" s="2" t="s">
        <v>57</v>
      </c>
      <c r="K34" s="2" t="s">
        <v>58</v>
      </c>
    </row>
    <row r="35" spans="2:12" ht="15.75" thickBot="1" x14ac:dyDescent="0.3">
      <c r="B35" s="12">
        <v>1</v>
      </c>
      <c r="C35" s="13">
        <f>B35*0.7457</f>
        <v>0.74570000000000003</v>
      </c>
      <c r="D35" s="10"/>
      <c r="E35" s="8">
        <v>0</v>
      </c>
      <c r="F35" s="1">
        <v>58</v>
      </c>
      <c r="G35" s="1">
        <v>0</v>
      </c>
      <c r="H35" s="1">
        <v>18</v>
      </c>
      <c r="I35" s="1">
        <v>0</v>
      </c>
      <c r="J35" s="1">
        <v>384</v>
      </c>
      <c r="K35" s="1">
        <f>H35*$J$35/$F$35</f>
        <v>119.17241379310344</v>
      </c>
    </row>
    <row r="36" spans="2:12" x14ac:dyDescent="0.25">
      <c r="D36" s="10"/>
      <c r="E36" s="8">
        <v>500</v>
      </c>
      <c r="F36" s="1">
        <v>58</v>
      </c>
      <c r="G36" s="1">
        <v>3.0366492146596857</v>
      </c>
      <c r="H36" s="1">
        <v>18</v>
      </c>
      <c r="I36" s="1">
        <v>0.94240837696335078</v>
      </c>
      <c r="J36" s="1">
        <f>F36*$J$35/$F$35</f>
        <v>384</v>
      </c>
      <c r="K36" s="1">
        <f>H36*$J$35/$F$35</f>
        <v>119.17241379310344</v>
      </c>
    </row>
    <row r="37" spans="2:12" x14ac:dyDescent="0.25">
      <c r="D37" s="10"/>
      <c r="E37" s="8">
        <v>1000</v>
      </c>
      <c r="F37" s="1">
        <v>58</v>
      </c>
      <c r="G37" s="1">
        <v>6.0732984293193715</v>
      </c>
      <c r="H37" s="1">
        <v>18</v>
      </c>
      <c r="I37" s="1">
        <v>1.8848167539267016</v>
      </c>
      <c r="J37" s="1">
        <f>F37*$J$35/$F$35</f>
        <v>384</v>
      </c>
      <c r="K37" s="1">
        <f>H37*$J$35/$F$35</f>
        <v>119.17241379310344</v>
      </c>
    </row>
    <row r="38" spans="2:12" x14ac:dyDescent="0.25">
      <c r="D38" s="10"/>
      <c r="E38" s="8">
        <v>1500</v>
      </c>
      <c r="F38" s="1">
        <v>58</v>
      </c>
      <c r="G38" s="1">
        <v>9.1099476439790568</v>
      </c>
      <c r="H38" s="1">
        <v>18</v>
      </c>
      <c r="I38" s="1">
        <v>2.8272251308900525</v>
      </c>
      <c r="J38" s="1">
        <f>F38*$J$35/$F$35</f>
        <v>384</v>
      </c>
      <c r="K38" s="1">
        <f>H38*$J$35/$F$35</f>
        <v>119.17241379310344</v>
      </c>
    </row>
    <row r="39" spans="2:12" x14ac:dyDescent="0.25">
      <c r="D39" s="10"/>
      <c r="E39" s="8">
        <v>2000</v>
      </c>
      <c r="F39" s="1">
        <v>58</v>
      </c>
      <c r="G39" s="1">
        <v>12.146596858638743</v>
      </c>
      <c r="H39" s="1">
        <v>18</v>
      </c>
      <c r="I39" s="1">
        <v>3.7696335078534031</v>
      </c>
      <c r="J39" s="1">
        <f>F39*$J$35/$F$35</f>
        <v>384</v>
      </c>
      <c r="K39" s="1">
        <f>H39*$J$35/$F$35</f>
        <v>119.17241379310344</v>
      </c>
    </row>
    <row r="40" spans="2:12" x14ac:dyDescent="0.25">
      <c r="D40" s="10"/>
      <c r="E40" s="8">
        <v>2650</v>
      </c>
      <c r="F40" s="1">
        <v>43.773584905660378</v>
      </c>
      <c r="G40" s="1">
        <v>12.146596858638743</v>
      </c>
      <c r="H40" s="1">
        <v>18</v>
      </c>
      <c r="I40" s="1">
        <v>4.994764397905759</v>
      </c>
      <c r="J40" s="1">
        <f>F40*$J$35/$F$35</f>
        <v>289.81132075471697</v>
      </c>
      <c r="K40" s="1">
        <f>H40*$J$35/$F$35</f>
        <v>119.17241379310344</v>
      </c>
    </row>
    <row r="41" spans="2:12" x14ac:dyDescent="0.25">
      <c r="D41" s="10"/>
      <c r="E41" s="8">
        <v>3000</v>
      </c>
      <c r="F41" s="1">
        <v>38.666666666666664</v>
      </c>
      <c r="G41" s="1">
        <v>12.146596858638743</v>
      </c>
      <c r="H41" s="1">
        <v>15.9</v>
      </c>
      <c r="I41" s="1">
        <v>4.994764397905759</v>
      </c>
      <c r="J41" s="1">
        <f>F41*$J$35/$F$35</f>
        <v>256</v>
      </c>
      <c r="K41" s="1">
        <f>H41*$J$35/$F$35</f>
        <v>105.26896551724138</v>
      </c>
    </row>
    <row r="42" spans="2:12" x14ac:dyDescent="0.25">
      <c r="D42" s="10"/>
      <c r="E42" s="8">
        <v>3500</v>
      </c>
      <c r="F42" s="1">
        <v>33.142857142857146</v>
      </c>
      <c r="G42" s="1">
        <v>12.146596858638743</v>
      </c>
      <c r="H42" s="1">
        <v>13.628571428571428</v>
      </c>
      <c r="I42" s="1">
        <v>4.994764397905759</v>
      </c>
      <c r="J42" s="1">
        <f>F42*$J$35/$F$35</f>
        <v>219.42857142857147</v>
      </c>
      <c r="K42" s="1">
        <f>H42*$J$35/$F$35</f>
        <v>90.23054187192119</v>
      </c>
    </row>
    <row r="43" spans="2:12" x14ac:dyDescent="0.25">
      <c r="D43" s="10"/>
      <c r="E43" s="8">
        <v>4000</v>
      </c>
      <c r="F43" s="1">
        <v>29</v>
      </c>
      <c r="G43" s="1">
        <v>12.146596858638743</v>
      </c>
      <c r="H43" s="1">
        <v>11.925000000000001</v>
      </c>
      <c r="I43" s="1">
        <v>4.994764397905759</v>
      </c>
      <c r="J43" s="1">
        <f>F43*$J$35/$F$35</f>
        <v>192</v>
      </c>
      <c r="K43" s="1">
        <f>H43*$J$35/$F$35</f>
        <v>78.951724137931052</v>
      </c>
    </row>
    <row r="44" spans="2:12" x14ac:dyDescent="0.25">
      <c r="D44" s="10"/>
      <c r="E44" s="8">
        <v>4500</v>
      </c>
      <c r="F44" s="1">
        <v>25.777777777777779</v>
      </c>
      <c r="G44" s="1">
        <v>12.146596858638743</v>
      </c>
      <c r="H44" s="1">
        <v>10.6</v>
      </c>
      <c r="I44" s="1">
        <v>4.994764397905759</v>
      </c>
      <c r="J44" s="1">
        <f>F44*$J$35/$F$35</f>
        <v>170.66666666666669</v>
      </c>
      <c r="K44" s="1">
        <f>H44*$J$35/$F$35</f>
        <v>70.179310344827584</v>
      </c>
    </row>
    <row r="45" spans="2:12" x14ac:dyDescent="0.25">
      <c r="E45" s="1"/>
      <c r="F45" s="1"/>
      <c r="G45" s="1"/>
      <c r="H45" s="1"/>
      <c r="I45" s="1"/>
      <c r="J45" s="1"/>
    </row>
    <row r="46" spans="2:12" x14ac:dyDescent="0.25">
      <c r="E46" s="9" t="s">
        <v>61</v>
      </c>
      <c r="F46" s="9"/>
      <c r="G46" s="9"/>
      <c r="H46" s="9"/>
      <c r="I46" s="9"/>
      <c r="J46" s="9"/>
      <c r="K46" s="9"/>
      <c r="L46" s="9"/>
    </row>
    <row r="47" spans="2:12" ht="45" x14ac:dyDescent="0.25">
      <c r="E47" s="6" t="s">
        <v>52</v>
      </c>
      <c r="F47" s="6" t="s">
        <v>53</v>
      </c>
      <c r="G47" s="6" t="s">
        <v>54</v>
      </c>
      <c r="H47" s="6" t="s">
        <v>55</v>
      </c>
      <c r="I47" s="6" t="s">
        <v>56</v>
      </c>
      <c r="J47" s="2" t="s">
        <v>57</v>
      </c>
      <c r="K47" s="2" t="s">
        <v>58</v>
      </c>
    </row>
    <row r="48" spans="2:12" x14ac:dyDescent="0.25">
      <c r="E48" s="8">
        <v>0</v>
      </c>
      <c r="F48" s="1">
        <v>80</v>
      </c>
      <c r="G48" s="1">
        <v>0</v>
      </c>
      <c r="H48" s="1">
        <v>30</v>
      </c>
      <c r="I48" s="1">
        <v>0</v>
      </c>
      <c r="J48" s="1">
        <f>638</f>
        <v>638</v>
      </c>
      <c r="K48" s="1">
        <f>H48*$J$48/$F$48</f>
        <v>239.25</v>
      </c>
    </row>
    <row r="49" spans="5:12" x14ac:dyDescent="0.25">
      <c r="E49" s="8">
        <v>500</v>
      </c>
      <c r="F49" s="1">
        <v>80</v>
      </c>
      <c r="G49" s="1">
        <v>4.1884816753926701</v>
      </c>
      <c r="H49" s="1">
        <v>30</v>
      </c>
      <c r="I49" s="1">
        <v>1.5706806282722514</v>
      </c>
      <c r="J49" s="1">
        <f>F49*$J$48/$F$48</f>
        <v>638</v>
      </c>
      <c r="K49" s="1">
        <f>H49*$J$48/$F$48</f>
        <v>239.25</v>
      </c>
    </row>
    <row r="50" spans="5:12" x14ac:dyDescent="0.25">
      <c r="E50" s="8">
        <v>1000</v>
      </c>
      <c r="F50" s="1">
        <v>80</v>
      </c>
      <c r="G50" s="1">
        <v>8.3769633507853403</v>
      </c>
      <c r="H50" s="1">
        <v>30</v>
      </c>
      <c r="I50" s="1">
        <v>3.1413612565445028</v>
      </c>
      <c r="J50" s="1">
        <f>F50*$J$48/$F$48</f>
        <v>638</v>
      </c>
      <c r="K50" s="1">
        <f>H50*$J$48/$F$48</f>
        <v>239.25</v>
      </c>
    </row>
    <row r="51" spans="5:12" x14ac:dyDescent="0.25">
      <c r="E51" s="8">
        <v>1500</v>
      </c>
      <c r="F51" s="1">
        <v>80</v>
      </c>
      <c r="G51" s="1">
        <v>12.565445026178011</v>
      </c>
      <c r="H51" s="1">
        <v>30</v>
      </c>
      <c r="I51" s="1">
        <v>4.7120418848167542</v>
      </c>
      <c r="J51" s="1">
        <f>F51*$J$48/$F$48</f>
        <v>638</v>
      </c>
      <c r="K51" s="1">
        <f>H51*$J$48/$F$48</f>
        <v>239.25</v>
      </c>
    </row>
    <row r="52" spans="5:12" x14ac:dyDescent="0.25">
      <c r="E52" s="8">
        <v>2000</v>
      </c>
      <c r="F52" s="1">
        <v>80</v>
      </c>
      <c r="G52" s="1">
        <v>16.753926701570681</v>
      </c>
      <c r="H52" s="1">
        <v>30</v>
      </c>
      <c r="I52" s="1">
        <v>6.2827225130890056</v>
      </c>
      <c r="J52" s="1">
        <f>F52*$J$48/$F$48</f>
        <v>638</v>
      </c>
      <c r="K52" s="1">
        <f>H52*$J$48/$F$48</f>
        <v>239.25</v>
      </c>
    </row>
    <row r="53" spans="5:12" x14ac:dyDescent="0.25">
      <c r="E53" s="8">
        <v>2400</v>
      </c>
      <c r="F53" s="1">
        <v>80</v>
      </c>
      <c r="G53" s="1">
        <v>20.104712041884817</v>
      </c>
      <c r="H53" s="1">
        <v>30</v>
      </c>
      <c r="I53" s="1">
        <v>7.5392670157068062</v>
      </c>
      <c r="J53" s="1">
        <f>F53*$J$48/$F$48</f>
        <v>638</v>
      </c>
      <c r="K53" s="1">
        <f>H53*$J$48/$F$48</f>
        <v>239.25</v>
      </c>
    </row>
    <row r="54" spans="5:12" x14ac:dyDescent="0.25">
      <c r="E54" s="8">
        <v>2600</v>
      </c>
      <c r="F54" s="1">
        <v>73.84615384615384</v>
      </c>
      <c r="G54" s="1">
        <v>20.104712041884817</v>
      </c>
      <c r="H54" s="1">
        <v>30</v>
      </c>
      <c r="I54" s="1">
        <v>8.167539267015707</v>
      </c>
      <c r="J54" s="1">
        <f>F54*$J$48/$F$48</f>
        <v>588.92307692307691</v>
      </c>
      <c r="K54" s="1">
        <f>H54*$J$48/$F$48</f>
        <v>239.25</v>
      </c>
    </row>
    <row r="55" spans="5:12" x14ac:dyDescent="0.25">
      <c r="E55" s="8">
        <v>3170</v>
      </c>
      <c r="F55" s="1">
        <v>60.56782334384858</v>
      </c>
      <c r="G55" s="1">
        <v>20.104712041884817</v>
      </c>
      <c r="H55" s="1">
        <v>30</v>
      </c>
      <c r="I55" s="1">
        <v>9.9581151832460737</v>
      </c>
      <c r="J55" s="1">
        <f>F55*$J$48/$F$48</f>
        <v>483.02839116719241</v>
      </c>
      <c r="K55" s="1">
        <f>H55*$J$48/$F$48</f>
        <v>239.25</v>
      </c>
    </row>
    <row r="56" spans="5:12" x14ac:dyDescent="0.25">
      <c r="E56" s="8">
        <v>4000</v>
      </c>
      <c r="F56" s="1">
        <v>48</v>
      </c>
      <c r="G56" s="1">
        <v>20.104712041884817</v>
      </c>
      <c r="H56" s="1">
        <v>23.774999999999999</v>
      </c>
      <c r="I56" s="1">
        <v>9.9581151832460737</v>
      </c>
      <c r="J56" s="1">
        <f>F56*$J$48/$F$48</f>
        <v>382.8</v>
      </c>
      <c r="K56" s="1">
        <f>H56*$J$48/$F$48</f>
        <v>189.60562499999997</v>
      </c>
    </row>
    <row r="57" spans="5:12" x14ac:dyDescent="0.25">
      <c r="E57" s="8">
        <v>4500</v>
      </c>
      <c r="F57" s="1">
        <v>42.666666666666664</v>
      </c>
      <c r="G57" s="1">
        <v>20.104712041884817</v>
      </c>
      <c r="H57" s="1">
        <v>21.133333333333333</v>
      </c>
      <c r="I57" s="1">
        <v>9.9581151832460737</v>
      </c>
      <c r="J57" s="1">
        <f>F57*$J$48/$F$48</f>
        <v>340.26666666666665</v>
      </c>
      <c r="K57" s="1">
        <f>H57*$J$48/$F$48</f>
        <v>168.53833333333333</v>
      </c>
    </row>
    <row r="58" spans="5:12" x14ac:dyDescent="0.25">
      <c r="E58" s="8">
        <v>5000</v>
      </c>
      <c r="F58" s="1">
        <v>38.4</v>
      </c>
      <c r="G58" s="1">
        <v>20.104712041884817</v>
      </c>
      <c r="H58" s="1">
        <v>19.02</v>
      </c>
      <c r="I58" s="1">
        <v>9.9581151832460737</v>
      </c>
      <c r="J58" s="1">
        <f>F58*$J$48/$F$48</f>
        <v>306.24</v>
      </c>
      <c r="K58" s="1">
        <f>H58*$J$48/$F$48</f>
        <v>151.68450000000001</v>
      </c>
    </row>
    <row r="59" spans="5:12" x14ac:dyDescent="0.25">
      <c r="E59" s="8">
        <v>5500</v>
      </c>
      <c r="F59" s="1">
        <v>34.909090909090907</v>
      </c>
      <c r="G59" s="1">
        <v>20.104712041884817</v>
      </c>
      <c r="H59" s="1">
        <v>17.290909090909089</v>
      </c>
      <c r="I59" s="1">
        <v>9.9581151832460737</v>
      </c>
      <c r="J59" s="1">
        <f>F59*$J$48/$F$48</f>
        <v>278.39999999999998</v>
      </c>
      <c r="K59" s="1">
        <f>H59*$J$48/$F$48</f>
        <v>137.89499999999998</v>
      </c>
    </row>
    <row r="60" spans="5:12" x14ac:dyDescent="0.25">
      <c r="E60" s="8">
        <v>6000</v>
      </c>
      <c r="F60" s="1">
        <v>32</v>
      </c>
      <c r="G60" s="1">
        <v>20.104712041884817</v>
      </c>
      <c r="H60" s="1">
        <v>15.85</v>
      </c>
      <c r="I60" s="1">
        <v>9.9581151832460737</v>
      </c>
      <c r="J60" s="1">
        <f>F60*$J$48/$F$48</f>
        <v>255.2</v>
      </c>
      <c r="K60" s="1">
        <f>H60*$J$48/$F$48</f>
        <v>126.40374999999999</v>
      </c>
    </row>
    <row r="62" spans="5:12" x14ac:dyDescent="0.25">
      <c r="E62" s="9" t="s">
        <v>63</v>
      </c>
      <c r="F62" s="9"/>
      <c r="G62" s="9"/>
      <c r="H62" s="9"/>
      <c r="I62" s="9"/>
      <c r="J62" s="9"/>
      <c r="K62" s="9"/>
      <c r="L62" s="9"/>
    </row>
    <row r="63" spans="5:12" ht="30" x14ac:dyDescent="0.25">
      <c r="E63" s="6" t="s">
        <v>52</v>
      </c>
      <c r="F63" s="6" t="s">
        <v>66</v>
      </c>
      <c r="G63" s="6" t="s">
        <v>67</v>
      </c>
      <c r="H63" s="6" t="s">
        <v>68</v>
      </c>
      <c r="I63" s="6" t="s">
        <v>69</v>
      </c>
      <c r="J63" s="6"/>
      <c r="K63" s="6"/>
      <c r="L63" s="2"/>
    </row>
    <row r="64" spans="5:12" x14ac:dyDescent="0.25">
      <c r="E64" s="1">
        <v>0</v>
      </c>
      <c r="F64" s="1">
        <v>45</v>
      </c>
      <c r="G64" s="1">
        <v>45</v>
      </c>
      <c r="H64" s="1">
        <v>45</v>
      </c>
      <c r="I64" s="1">
        <v>45</v>
      </c>
      <c r="J64" s="1"/>
    </row>
    <row r="65" spans="5:11" x14ac:dyDescent="0.25">
      <c r="E65" s="1">
        <v>1000</v>
      </c>
      <c r="F65" s="1">
        <v>45</v>
      </c>
      <c r="G65" s="1">
        <v>45</v>
      </c>
      <c r="H65" s="1">
        <v>45</v>
      </c>
      <c r="I65" s="1">
        <v>45</v>
      </c>
      <c r="J65" s="1"/>
    </row>
    <row r="66" spans="5:11" x14ac:dyDescent="0.25">
      <c r="E66" s="1">
        <v>2000</v>
      </c>
      <c r="F66" s="1">
        <v>45</v>
      </c>
      <c r="G66" s="1">
        <v>45</v>
      </c>
      <c r="H66" s="1">
        <v>45</v>
      </c>
      <c r="I66" s="1">
        <v>45</v>
      </c>
      <c r="J66" s="1"/>
    </row>
    <row r="67" spans="5:11" x14ac:dyDescent="0.25">
      <c r="E67" s="1">
        <v>3000</v>
      </c>
      <c r="F67" s="1">
        <v>45</v>
      </c>
      <c r="G67" s="1">
        <v>45</v>
      </c>
      <c r="H67" s="1">
        <v>45</v>
      </c>
      <c r="I67" s="1">
        <v>45</v>
      </c>
      <c r="J67" s="1"/>
    </row>
    <row r="68" spans="5:11" x14ac:dyDescent="0.25">
      <c r="E68" s="1">
        <v>4000</v>
      </c>
      <c r="F68" s="1">
        <v>45</v>
      </c>
      <c r="G68" s="1">
        <v>45</v>
      </c>
      <c r="H68" s="1">
        <v>45</v>
      </c>
      <c r="I68" s="1">
        <v>45</v>
      </c>
      <c r="J68" s="1"/>
    </row>
    <row r="69" spans="5:11" x14ac:dyDescent="0.25">
      <c r="E69" s="1">
        <v>5000</v>
      </c>
      <c r="F69" s="1">
        <v>45</v>
      </c>
      <c r="G69" s="1">
        <v>45</v>
      </c>
      <c r="H69" s="1">
        <v>45</v>
      </c>
      <c r="I69" s="1">
        <v>45</v>
      </c>
      <c r="J69" s="1"/>
    </row>
    <row r="70" spans="5:11" x14ac:dyDescent="0.25">
      <c r="E70" s="1">
        <v>6000</v>
      </c>
      <c r="F70" s="1">
        <v>45</v>
      </c>
      <c r="G70" s="1">
        <v>45</v>
      </c>
      <c r="H70" s="1">
        <v>38.255548713240387</v>
      </c>
      <c r="I70" s="1">
        <v>45</v>
      </c>
      <c r="J70" s="1"/>
    </row>
    <row r="71" spans="5:11" x14ac:dyDescent="0.25">
      <c r="E71" s="1">
        <v>7000</v>
      </c>
      <c r="F71" s="1">
        <v>45</v>
      </c>
      <c r="G71" s="1">
        <v>45</v>
      </c>
      <c r="H71" s="1">
        <v>35.454404987744127</v>
      </c>
      <c r="I71" s="1">
        <v>45</v>
      </c>
      <c r="J71" s="1"/>
    </row>
    <row r="72" spans="5:11" x14ac:dyDescent="0.25">
      <c r="E72" s="1">
        <v>8000</v>
      </c>
      <c r="F72" s="1">
        <v>38.319137155633982</v>
      </c>
      <c r="G72" s="1">
        <v>45</v>
      </c>
      <c r="H72" s="1">
        <v>32.653261262247874</v>
      </c>
      <c r="I72" s="1">
        <v>45</v>
      </c>
      <c r="J72" s="1"/>
    </row>
    <row r="73" spans="5:11" x14ac:dyDescent="0.25">
      <c r="E73" s="1">
        <v>8500</v>
      </c>
      <c r="F73" s="1">
        <v>36.925585320254029</v>
      </c>
      <c r="G73" s="1">
        <v>45</v>
      </c>
      <c r="H73" s="1">
        <v>31.252689399499744</v>
      </c>
      <c r="I73" s="1">
        <v>45</v>
      </c>
      <c r="J73" s="1"/>
    </row>
    <row r="74" spans="5:11" x14ac:dyDescent="0.25">
      <c r="E74" s="1">
        <v>9330</v>
      </c>
      <c r="F74" s="1">
        <v>34.612289273523317</v>
      </c>
      <c r="G74" s="1">
        <v>45</v>
      </c>
      <c r="H74" s="1">
        <v>28.927740107337851</v>
      </c>
      <c r="I74" s="1">
        <v>45</v>
      </c>
      <c r="J74" s="1"/>
    </row>
    <row r="75" spans="5:11" x14ac:dyDescent="0.25">
      <c r="E75" s="1">
        <v>11000</v>
      </c>
      <c r="F75" s="1">
        <v>29.957826143354289</v>
      </c>
      <c r="G75" s="1">
        <v>45</v>
      </c>
      <c r="H75" s="1">
        <v>24.249830085759097</v>
      </c>
      <c r="I75" s="1">
        <v>38.168181818181822</v>
      </c>
      <c r="J75" s="1"/>
    </row>
    <row r="76" spans="5:11" x14ac:dyDescent="0.25">
      <c r="E76" s="1">
        <v>12000</v>
      </c>
      <c r="F76" s="1">
        <v>27.170722472594392</v>
      </c>
      <c r="G76" s="1">
        <v>43.406276168332397</v>
      </c>
      <c r="H76" s="1">
        <v>21.44868636026284</v>
      </c>
      <c r="I76" s="1">
        <v>34.987500000000004</v>
      </c>
      <c r="J76" s="1"/>
    </row>
    <row r="77" spans="5:11" x14ac:dyDescent="0.25">
      <c r="E77" s="1">
        <v>13000</v>
      </c>
      <c r="F77" s="1">
        <v>24.383618801834494</v>
      </c>
      <c r="G77" s="1">
        <v>40.471823064246223</v>
      </c>
      <c r="H77" s="1">
        <v>18.64754263476658</v>
      </c>
      <c r="I77" s="1">
        <v>32.29615384615385</v>
      </c>
      <c r="J77" s="1"/>
    </row>
    <row r="78" spans="5:11" x14ac:dyDescent="0.25">
      <c r="E78" s="1">
        <v>14000</v>
      </c>
      <c r="F78" s="1">
        <v>21.596515131074597</v>
      </c>
      <c r="G78" s="1">
        <v>37.537369960160042</v>
      </c>
      <c r="H78" s="1">
        <v>15.84639890927032</v>
      </c>
      <c r="I78" s="1">
        <v>29.989285714285717</v>
      </c>
      <c r="J78" s="1"/>
    </row>
    <row r="79" spans="5:11" x14ac:dyDescent="0.25">
      <c r="E79" s="1">
        <v>15000</v>
      </c>
      <c r="F79" s="1">
        <v>18.809411460314699</v>
      </c>
      <c r="G79" s="1">
        <v>34.602916856073861</v>
      </c>
      <c r="H79" s="1">
        <v>13.045255183774067</v>
      </c>
      <c r="I79" s="1">
        <v>27.990000000000006</v>
      </c>
      <c r="J79" s="1"/>
      <c r="K79" s="1"/>
    </row>
    <row r="81" spans="5:12" x14ac:dyDescent="0.25">
      <c r="E81" s="9" t="s">
        <v>62</v>
      </c>
      <c r="F81" s="9"/>
      <c r="G81" s="9"/>
      <c r="H81" s="9"/>
      <c r="I81" s="9"/>
      <c r="J81" s="9"/>
      <c r="K81" s="9"/>
      <c r="L81" s="9"/>
    </row>
    <row r="82" spans="5:12" ht="30" x14ac:dyDescent="0.25">
      <c r="E82" s="6" t="s">
        <v>52</v>
      </c>
      <c r="F82" s="6" t="s">
        <v>70</v>
      </c>
      <c r="G82" s="6" t="s">
        <v>71</v>
      </c>
      <c r="H82" s="6" t="s">
        <v>72</v>
      </c>
      <c r="I82" s="6" t="s">
        <v>73</v>
      </c>
      <c r="J82" s="6"/>
      <c r="K82" s="6"/>
      <c r="L82" s="2"/>
    </row>
    <row r="83" spans="5:12" x14ac:dyDescent="0.25">
      <c r="E83" s="1">
        <v>0</v>
      </c>
      <c r="F83" s="1">
        <v>85</v>
      </c>
      <c r="G83" s="1">
        <v>85</v>
      </c>
      <c r="H83" s="1">
        <v>85</v>
      </c>
      <c r="I83" s="1">
        <v>85</v>
      </c>
      <c r="J83" s="1"/>
    </row>
    <row r="84" spans="5:12" x14ac:dyDescent="0.25">
      <c r="E84" s="1">
        <v>500</v>
      </c>
      <c r="F84" s="1">
        <v>85</v>
      </c>
      <c r="G84" s="1">
        <v>85</v>
      </c>
      <c r="H84" s="1">
        <v>85</v>
      </c>
      <c r="I84" s="1">
        <v>85</v>
      </c>
      <c r="J84" s="1"/>
    </row>
    <row r="85" spans="5:12" x14ac:dyDescent="0.25">
      <c r="E85" s="1">
        <v>1000</v>
      </c>
      <c r="F85" s="1">
        <v>85</v>
      </c>
      <c r="G85" s="1">
        <v>85</v>
      </c>
      <c r="H85" s="1">
        <v>85</v>
      </c>
      <c r="I85" s="1">
        <v>85</v>
      </c>
      <c r="J85" s="1"/>
    </row>
    <row r="86" spans="5:12" x14ac:dyDescent="0.25">
      <c r="E86" s="1">
        <v>1500</v>
      </c>
      <c r="F86" s="1">
        <v>85</v>
      </c>
      <c r="G86" s="1">
        <v>85</v>
      </c>
      <c r="H86" s="1">
        <v>85</v>
      </c>
      <c r="I86" s="1">
        <v>85</v>
      </c>
      <c r="J86" s="1"/>
    </row>
    <row r="87" spans="5:12" x14ac:dyDescent="0.25">
      <c r="E87" s="1">
        <v>2000</v>
      </c>
      <c r="F87" s="1">
        <v>85</v>
      </c>
      <c r="G87" s="1">
        <v>85</v>
      </c>
      <c r="H87" s="1">
        <v>85</v>
      </c>
      <c r="I87" s="1">
        <v>85</v>
      </c>
      <c r="J87" s="1"/>
    </row>
    <row r="88" spans="5:12" x14ac:dyDescent="0.25">
      <c r="E88" s="1">
        <v>2500</v>
      </c>
      <c r="F88" s="1">
        <v>85</v>
      </c>
      <c r="G88" s="1">
        <v>85</v>
      </c>
      <c r="H88" s="1">
        <v>85</v>
      </c>
      <c r="I88" s="1">
        <v>85</v>
      </c>
      <c r="J88" s="1"/>
    </row>
    <row r="89" spans="5:12" x14ac:dyDescent="0.25">
      <c r="E89" s="1">
        <v>3000</v>
      </c>
      <c r="F89" s="1">
        <v>85</v>
      </c>
      <c r="G89" s="1">
        <v>85</v>
      </c>
      <c r="H89" s="1">
        <v>85</v>
      </c>
      <c r="I89" s="1">
        <v>85</v>
      </c>
      <c r="J89" s="1"/>
    </row>
    <row r="90" spans="5:12" x14ac:dyDescent="0.25">
      <c r="E90" s="1">
        <v>3500</v>
      </c>
      <c r="F90" s="1">
        <v>79</v>
      </c>
      <c r="G90" s="1">
        <v>85</v>
      </c>
      <c r="H90" s="1">
        <v>62.857601529923031</v>
      </c>
      <c r="I90" s="1">
        <v>85</v>
      </c>
      <c r="J90" s="1"/>
    </row>
    <row r="91" spans="5:12" x14ac:dyDescent="0.25">
      <c r="E91" s="1">
        <v>4000</v>
      </c>
      <c r="F91" s="1">
        <v>70.833953479955724</v>
      </c>
      <c r="G91" s="1">
        <v>85</v>
      </c>
      <c r="H91" s="1">
        <v>59.94860552456074</v>
      </c>
      <c r="I91" s="1">
        <v>85</v>
      </c>
      <c r="J91" s="1"/>
    </row>
    <row r="92" spans="5:12" x14ac:dyDescent="0.25">
      <c r="E92" s="1">
        <v>4500</v>
      </c>
      <c r="F92" s="1">
        <v>67.575653296411659</v>
      </c>
      <c r="G92" s="1">
        <v>85</v>
      </c>
      <c r="H92" s="1">
        <v>57.03960951919845</v>
      </c>
      <c r="I92" s="1">
        <v>85</v>
      </c>
      <c r="J92" s="1"/>
    </row>
    <row r="93" spans="5:12" x14ac:dyDescent="0.25">
      <c r="E93" s="1">
        <v>5000</v>
      </c>
      <c r="F93" s="1">
        <v>64.317353112867593</v>
      </c>
      <c r="G93" s="1">
        <v>85</v>
      </c>
      <c r="H93" s="1">
        <v>54.13061351383616</v>
      </c>
      <c r="I93" s="1">
        <v>85</v>
      </c>
      <c r="J93" s="1"/>
    </row>
    <row r="94" spans="5:12" x14ac:dyDescent="0.25">
      <c r="E94" s="1">
        <v>5500</v>
      </c>
      <c r="F94" s="1">
        <v>61.059052929323521</v>
      </c>
      <c r="G94" s="1">
        <v>85</v>
      </c>
      <c r="H94" s="1">
        <v>51.221617508473869</v>
      </c>
      <c r="I94" s="1">
        <v>85</v>
      </c>
      <c r="J94" s="1"/>
    </row>
    <row r="95" spans="5:12" x14ac:dyDescent="0.25">
      <c r="E95" s="1">
        <v>6000</v>
      </c>
      <c r="F95" s="1">
        <v>57.800752745779455</v>
      </c>
      <c r="G95" s="1">
        <v>85</v>
      </c>
      <c r="H95" s="1">
        <v>48.312621503111579</v>
      </c>
      <c r="I95" s="1">
        <v>85</v>
      </c>
      <c r="J95" s="1"/>
    </row>
    <row r="96" spans="5:12" x14ac:dyDescent="0.25">
      <c r="E96" s="1">
        <v>6500</v>
      </c>
      <c r="F96" s="1">
        <v>54.54245256223539</v>
      </c>
      <c r="G96" s="1">
        <v>85</v>
      </c>
      <c r="H96" s="1">
        <v>45.403625497749289</v>
      </c>
      <c r="I96" s="1">
        <v>85</v>
      </c>
      <c r="J96" s="1"/>
    </row>
    <row r="97" spans="5:12" x14ac:dyDescent="0.25">
      <c r="E97" s="1">
        <v>6740</v>
      </c>
      <c r="F97" s="1">
        <v>52.978468474134239</v>
      </c>
      <c r="G97" s="1">
        <v>85</v>
      </c>
      <c r="H97" s="1">
        <v>44.00730741517539</v>
      </c>
      <c r="I97" s="1">
        <v>85</v>
      </c>
      <c r="J97" s="1"/>
    </row>
    <row r="98" spans="5:12" x14ac:dyDescent="0.25">
      <c r="E98" s="1">
        <v>7500</v>
      </c>
      <c r="F98" s="1">
        <v>48.025852195147259</v>
      </c>
      <c r="G98" s="1">
        <v>76.38666666666667</v>
      </c>
      <c r="H98" s="1">
        <v>39.585633487024708</v>
      </c>
      <c r="I98" s="1">
        <v>80.567461317409908</v>
      </c>
      <c r="J98" s="1"/>
    </row>
    <row r="99" spans="5:12" x14ac:dyDescent="0.25">
      <c r="E99" s="1">
        <v>8000</v>
      </c>
      <c r="F99" s="1">
        <v>44.767552011603186</v>
      </c>
      <c r="G99" s="1">
        <v>71.612499999999997</v>
      </c>
      <c r="H99" s="1">
        <v>36.676637481662411</v>
      </c>
      <c r="I99" s="1">
        <v>77.127111904473779</v>
      </c>
      <c r="J99" s="1"/>
    </row>
    <row r="100" spans="5:12" x14ac:dyDescent="0.25">
      <c r="E100" s="1">
        <v>8500</v>
      </c>
      <c r="F100" s="1">
        <v>41.509251828059121</v>
      </c>
      <c r="G100" s="1">
        <v>67.400000000000006</v>
      </c>
      <c r="H100" s="1">
        <v>33.76764147630012</v>
      </c>
      <c r="I100" s="1">
        <v>73.68676249153765</v>
      </c>
      <c r="J100" s="1"/>
    </row>
    <row r="101" spans="5:12" x14ac:dyDescent="0.25">
      <c r="E101" s="1">
        <v>9000</v>
      </c>
      <c r="F101" s="1">
        <v>38.250951644515055</v>
      </c>
      <c r="G101" s="1">
        <v>63.655555555555559</v>
      </c>
      <c r="H101" s="1">
        <v>30.85864547093783</v>
      </c>
      <c r="I101" s="1">
        <v>70.246413078601506</v>
      </c>
      <c r="J101" s="1"/>
    </row>
    <row r="102" spans="5:12" x14ac:dyDescent="0.25">
      <c r="E102" s="1">
        <v>9500</v>
      </c>
      <c r="F102" s="1">
        <v>34.99265146097099</v>
      </c>
      <c r="G102" s="1">
        <v>60.305263157894736</v>
      </c>
      <c r="H102" s="1">
        <v>27.94964946557554</v>
      </c>
      <c r="I102" s="1">
        <v>66.806063665665391</v>
      </c>
      <c r="J102" s="1"/>
    </row>
    <row r="103" spans="5:12" x14ac:dyDescent="0.25">
      <c r="E103" s="1">
        <v>10000</v>
      </c>
      <c r="F103" s="1">
        <v>31.734351277426924</v>
      </c>
      <c r="G103" s="1">
        <v>57.29</v>
      </c>
      <c r="H103" s="1">
        <v>25.04065346021325</v>
      </c>
      <c r="I103" s="1">
        <v>63.365714252729248</v>
      </c>
      <c r="J103" s="1"/>
    </row>
    <row r="104" spans="5:12" x14ac:dyDescent="0.25">
      <c r="E104" s="1">
        <v>10500</v>
      </c>
      <c r="F104" s="1">
        <v>28.476051093882859</v>
      </c>
      <c r="G104" s="1">
        <v>54.561904761904763</v>
      </c>
      <c r="H104" s="1">
        <v>22.131657454850959</v>
      </c>
      <c r="I104" s="1">
        <v>59.925364839793119</v>
      </c>
      <c r="J104" s="1"/>
    </row>
    <row r="105" spans="5:12" x14ac:dyDescent="0.25">
      <c r="E105" s="1">
        <v>11000</v>
      </c>
      <c r="F105" s="1">
        <v>25.217750910338779</v>
      </c>
      <c r="G105" s="1">
        <v>52.081818181818178</v>
      </c>
      <c r="H105" s="1">
        <v>19.222661449488669</v>
      </c>
      <c r="I105" s="1">
        <v>56.48501542685699</v>
      </c>
      <c r="J105" s="1"/>
    </row>
    <row r="106" spans="5:12" x14ac:dyDescent="0.25">
      <c r="E106" s="1">
        <v>11500</v>
      </c>
      <c r="F106" s="1">
        <v>21.959450726794714</v>
      </c>
      <c r="G106" s="1">
        <v>49.817391304347829</v>
      </c>
      <c r="H106" s="1">
        <v>16.313665444126372</v>
      </c>
      <c r="I106" s="1">
        <v>53.04466601392086</v>
      </c>
      <c r="J106" s="1"/>
    </row>
    <row r="107" spans="5:12" x14ac:dyDescent="0.25">
      <c r="E107" s="1">
        <v>12000</v>
      </c>
      <c r="F107" s="1">
        <v>18.701150543250648</v>
      </c>
      <c r="G107" s="1">
        <v>47.741666666666667</v>
      </c>
      <c r="H107" s="1">
        <v>13.404669438764088</v>
      </c>
      <c r="I107" s="1">
        <v>49.604316600984731</v>
      </c>
      <c r="J107" s="1"/>
    </row>
    <row r="108" spans="5:12" x14ac:dyDescent="0.25">
      <c r="E108" s="1">
        <v>12500</v>
      </c>
      <c r="F108" s="1">
        <v>15.442850359706583</v>
      </c>
      <c r="G108" s="1">
        <v>45.832000000000001</v>
      </c>
      <c r="H108" s="1">
        <v>10.495673433401791</v>
      </c>
      <c r="I108" s="1">
        <v>46.163967188048602</v>
      </c>
      <c r="J108" s="1"/>
    </row>
    <row r="111" spans="5:12" x14ac:dyDescent="0.25">
      <c r="E111" s="9" t="s">
        <v>64</v>
      </c>
      <c r="F111" s="9"/>
      <c r="G111" s="9"/>
      <c r="H111" s="9"/>
      <c r="I111" s="9"/>
      <c r="J111" s="9"/>
      <c r="K111" s="9"/>
      <c r="L111" s="9"/>
    </row>
    <row r="112" spans="5:12" ht="30" x14ac:dyDescent="0.25">
      <c r="E112" s="6" t="s">
        <v>52</v>
      </c>
      <c r="F112" s="6" t="s">
        <v>74</v>
      </c>
      <c r="G112" s="6" t="s">
        <v>75</v>
      </c>
      <c r="H112" s="6" t="s">
        <v>76</v>
      </c>
      <c r="I112" s="6" t="s">
        <v>77</v>
      </c>
      <c r="J112" s="6"/>
      <c r="K112" s="6"/>
      <c r="L112" s="2"/>
    </row>
    <row r="113" spans="5:10" x14ac:dyDescent="0.25">
      <c r="E113" s="1">
        <v>0</v>
      </c>
      <c r="F113" s="1">
        <v>162</v>
      </c>
      <c r="G113" s="1">
        <v>162</v>
      </c>
      <c r="H113" s="1">
        <v>162</v>
      </c>
      <c r="I113" s="1">
        <v>162</v>
      </c>
      <c r="J113" s="1"/>
    </row>
    <row r="114" spans="5:10" x14ac:dyDescent="0.25">
      <c r="E114" s="1">
        <v>500</v>
      </c>
      <c r="F114" s="1">
        <v>162</v>
      </c>
      <c r="G114" s="1">
        <v>162</v>
      </c>
      <c r="H114" s="1">
        <v>162</v>
      </c>
      <c r="I114" s="1">
        <v>162</v>
      </c>
      <c r="J114" s="1"/>
    </row>
    <row r="115" spans="5:10" x14ac:dyDescent="0.25">
      <c r="E115" s="1">
        <v>1000</v>
      </c>
      <c r="F115" s="1">
        <v>162</v>
      </c>
      <c r="G115" s="1">
        <v>162</v>
      </c>
      <c r="H115" s="1">
        <v>162</v>
      </c>
      <c r="I115" s="1">
        <v>162</v>
      </c>
      <c r="J115" s="1"/>
    </row>
    <row r="116" spans="5:10" x14ac:dyDescent="0.25">
      <c r="E116" s="1">
        <v>1500</v>
      </c>
      <c r="F116" s="1">
        <v>162</v>
      </c>
      <c r="G116" s="1">
        <v>162</v>
      </c>
      <c r="H116" s="1">
        <v>162</v>
      </c>
      <c r="I116" s="1">
        <v>162</v>
      </c>
      <c r="J116" s="1"/>
    </row>
    <row r="117" spans="5:10" x14ac:dyDescent="0.25">
      <c r="E117" s="1">
        <v>2000</v>
      </c>
      <c r="F117" s="1">
        <v>162</v>
      </c>
      <c r="G117" s="1">
        <v>162</v>
      </c>
      <c r="H117" s="1">
        <v>162</v>
      </c>
      <c r="I117" s="1">
        <v>162</v>
      </c>
      <c r="J117" s="1"/>
    </row>
    <row r="118" spans="5:10" x14ac:dyDescent="0.25">
      <c r="E118" s="1">
        <v>2500</v>
      </c>
      <c r="F118" s="1">
        <v>162</v>
      </c>
      <c r="G118" s="1">
        <v>162</v>
      </c>
      <c r="H118" s="1">
        <v>139.142312262167</v>
      </c>
      <c r="I118" s="1">
        <v>162</v>
      </c>
      <c r="J118" s="1"/>
    </row>
    <row r="119" spans="5:10" x14ac:dyDescent="0.25">
      <c r="E119" s="1">
        <v>3000</v>
      </c>
      <c r="F119" s="1">
        <v>147.96062864101143</v>
      </c>
      <c r="G119" s="1">
        <v>162</v>
      </c>
      <c r="H119" s="1">
        <v>130.85215012427167</v>
      </c>
      <c r="I119" s="1">
        <v>162</v>
      </c>
      <c r="J119" s="1"/>
    </row>
    <row r="120" spans="5:10" x14ac:dyDescent="0.25">
      <c r="E120" s="1">
        <v>3590</v>
      </c>
      <c r="F120" s="1">
        <v>137.9457852924221</v>
      </c>
      <c r="G120" s="1">
        <v>162</v>
      </c>
      <c r="H120" s="1">
        <v>121.06975880155518</v>
      </c>
      <c r="I120" s="1">
        <v>162</v>
      </c>
      <c r="J120" s="1"/>
    </row>
    <row r="121" spans="5:10" x14ac:dyDescent="0.25">
      <c r="E121" s="1">
        <v>4000</v>
      </c>
      <c r="F121" s="1">
        <v>130.98631788069054</v>
      </c>
      <c r="G121" s="1">
        <v>162</v>
      </c>
      <c r="H121" s="1">
        <v>114.27182584848101</v>
      </c>
      <c r="I121" s="1">
        <v>162</v>
      </c>
      <c r="J121" s="1"/>
    </row>
    <row r="122" spans="5:10" x14ac:dyDescent="0.25">
      <c r="E122" s="1">
        <v>4265</v>
      </c>
      <c r="F122" s="1">
        <v>126.48812552920549</v>
      </c>
      <c r="G122" s="1">
        <v>162</v>
      </c>
      <c r="H122" s="1">
        <v>109.8780399153965</v>
      </c>
      <c r="I122" s="1">
        <v>154.55808321809837</v>
      </c>
      <c r="J122" s="1"/>
    </row>
    <row r="123" spans="5:10" x14ac:dyDescent="0.25">
      <c r="E123" s="1">
        <v>5000</v>
      </c>
      <c r="F123" s="1">
        <v>114.01200712036962</v>
      </c>
      <c r="G123" s="1">
        <v>162</v>
      </c>
      <c r="H123" s="1">
        <v>97.69150157269037</v>
      </c>
      <c r="I123" s="1">
        <v>141.60094918149667</v>
      </c>
      <c r="J123" s="1"/>
    </row>
    <row r="124" spans="5:10" x14ac:dyDescent="0.25">
      <c r="E124" s="1">
        <v>5500</v>
      </c>
      <c r="F124" s="1">
        <v>105.52485174020917</v>
      </c>
      <c r="G124" s="1">
        <v>157.13882988791863</v>
      </c>
      <c r="H124" s="1">
        <v>89.401339434795048</v>
      </c>
      <c r="I124" s="1">
        <v>132.78657228584922</v>
      </c>
      <c r="J124" s="1"/>
    </row>
    <row r="125" spans="5:10" x14ac:dyDescent="0.25">
      <c r="E125" s="1">
        <v>6000</v>
      </c>
      <c r="F125" s="1">
        <v>97.037696360048713</v>
      </c>
      <c r="G125" s="1">
        <v>148.20613159985152</v>
      </c>
      <c r="H125" s="1">
        <v>81.111177296899726</v>
      </c>
      <c r="I125" s="1">
        <v>123.97219539020179</v>
      </c>
      <c r="J125" s="1"/>
    </row>
    <row r="126" spans="5:10" x14ac:dyDescent="0.25">
      <c r="E126" s="1">
        <v>6500</v>
      </c>
      <c r="F126" s="1">
        <v>88.550540979888254</v>
      </c>
      <c r="G126" s="1">
        <v>139.27343331178437</v>
      </c>
      <c r="H126" s="1">
        <v>72.821015159004403</v>
      </c>
      <c r="I126" s="1">
        <v>115.15781849455435</v>
      </c>
      <c r="J126" s="1"/>
    </row>
    <row r="127" spans="5:10" x14ac:dyDescent="0.25">
      <c r="E127" s="1">
        <v>7000</v>
      </c>
      <c r="F127" s="1">
        <v>80.063385599727809</v>
      </c>
      <c r="G127" s="1">
        <v>130.34073502371723</v>
      </c>
      <c r="H127" s="1">
        <v>64.530853021109067</v>
      </c>
      <c r="I127" s="1">
        <v>106.34344159890691</v>
      </c>
      <c r="J127" s="1"/>
    </row>
    <row r="128" spans="5:10" x14ac:dyDescent="0.25">
      <c r="E128" s="1">
        <v>7350</v>
      </c>
      <c r="F128" s="1">
        <v>74.12237683361549</v>
      </c>
      <c r="G128" s="1">
        <v>124.08784622207023</v>
      </c>
      <c r="H128" s="1">
        <v>58.727739524582347</v>
      </c>
      <c r="I128" s="1">
        <v>100.17337777195371</v>
      </c>
      <c r="J128" s="1"/>
    </row>
    <row r="131" spans="5:12" x14ac:dyDescent="0.25">
      <c r="E131" s="9" t="s">
        <v>65</v>
      </c>
      <c r="F131" s="9"/>
      <c r="G131" s="9"/>
      <c r="H131" s="9"/>
      <c r="I131" s="9"/>
      <c r="J131" s="9"/>
      <c r="K131" s="9"/>
      <c r="L131" s="9"/>
    </row>
    <row r="132" spans="5:12" ht="30" x14ac:dyDescent="0.25">
      <c r="E132" s="6" t="s">
        <v>52</v>
      </c>
      <c r="F132" s="6" t="s">
        <v>78</v>
      </c>
      <c r="G132" s="6" t="s">
        <v>79</v>
      </c>
      <c r="H132" s="6" t="s">
        <v>80</v>
      </c>
      <c r="I132" s="6" t="s">
        <v>81</v>
      </c>
      <c r="J132" s="6"/>
      <c r="K132" s="6"/>
      <c r="L132" s="2"/>
    </row>
    <row r="133" spans="5:12" x14ac:dyDescent="0.25">
      <c r="E133">
        <v>0</v>
      </c>
      <c r="F133" s="1">
        <v>215</v>
      </c>
      <c r="G133" s="1">
        <v>215</v>
      </c>
      <c r="H133" s="1">
        <v>215</v>
      </c>
      <c r="I133" s="1">
        <v>215</v>
      </c>
      <c r="J133" s="1"/>
    </row>
    <row r="134" spans="5:12" x14ac:dyDescent="0.25">
      <c r="E134">
        <v>500</v>
      </c>
      <c r="F134" s="1">
        <v>215</v>
      </c>
      <c r="G134" s="1">
        <v>215</v>
      </c>
      <c r="H134" s="1">
        <v>215</v>
      </c>
      <c r="I134" s="1">
        <v>215</v>
      </c>
      <c r="J134" s="1"/>
    </row>
    <row r="135" spans="5:12" x14ac:dyDescent="0.25">
      <c r="E135">
        <v>1000</v>
      </c>
      <c r="F135" s="1">
        <v>215</v>
      </c>
      <c r="G135" s="1">
        <v>215</v>
      </c>
      <c r="H135" s="1">
        <v>215</v>
      </c>
      <c r="I135" s="1">
        <v>215</v>
      </c>
      <c r="J135" s="1"/>
    </row>
    <row r="136" spans="5:12" x14ac:dyDescent="0.25">
      <c r="E136">
        <v>1500</v>
      </c>
      <c r="F136" s="1">
        <v>215</v>
      </c>
      <c r="G136" s="1">
        <v>215</v>
      </c>
      <c r="H136" s="1">
        <v>215</v>
      </c>
      <c r="I136" s="1">
        <v>215</v>
      </c>
      <c r="J136" s="1"/>
    </row>
    <row r="137" spans="5:12" x14ac:dyDescent="0.25">
      <c r="E137">
        <v>2000</v>
      </c>
      <c r="F137" s="1">
        <v>215</v>
      </c>
      <c r="G137" s="1">
        <v>215</v>
      </c>
      <c r="H137" s="1">
        <v>164.84726041945046</v>
      </c>
      <c r="I137" s="1">
        <v>215</v>
      </c>
      <c r="J137" s="1"/>
    </row>
    <row r="138" spans="5:12" x14ac:dyDescent="0.25">
      <c r="E138">
        <v>2500</v>
      </c>
      <c r="F138" s="1">
        <v>169.50059609856103</v>
      </c>
      <c r="G138" s="1">
        <v>215</v>
      </c>
      <c r="H138" s="1">
        <v>152.10403302165628</v>
      </c>
      <c r="I138" s="1">
        <v>215</v>
      </c>
      <c r="J138" s="1"/>
    </row>
    <row r="139" spans="5:12" x14ac:dyDescent="0.25">
      <c r="E139">
        <v>3000</v>
      </c>
      <c r="F139" s="1">
        <v>157.01541991327036</v>
      </c>
      <c r="G139" s="1">
        <v>215</v>
      </c>
      <c r="H139" s="1">
        <v>139.36080562386212</v>
      </c>
      <c r="I139" s="1">
        <v>215</v>
      </c>
      <c r="J139" s="1"/>
    </row>
    <row r="140" spans="5:12" x14ac:dyDescent="0.25">
      <c r="E140">
        <v>3590</v>
      </c>
      <c r="F140" s="1">
        <v>142.28291201462741</v>
      </c>
      <c r="G140" s="1">
        <v>215</v>
      </c>
      <c r="H140" s="1">
        <v>124.32379729446498</v>
      </c>
      <c r="I140" s="1">
        <v>192.3883307658559</v>
      </c>
      <c r="J140" s="1"/>
    </row>
    <row r="141" spans="5:12" x14ac:dyDescent="0.25">
      <c r="E141">
        <v>4000</v>
      </c>
      <c r="F141" s="1">
        <v>132.04506754268908</v>
      </c>
      <c r="G141" s="1">
        <v>215</v>
      </c>
      <c r="H141" s="1">
        <v>113.87435082827376</v>
      </c>
      <c r="I141" s="1">
        <v>181.09838253948158</v>
      </c>
      <c r="J141" s="1"/>
    </row>
    <row r="142" spans="5:12" x14ac:dyDescent="0.25">
      <c r="E142">
        <v>4265</v>
      </c>
      <c r="F142" s="1">
        <v>125.42792416448503</v>
      </c>
      <c r="G142" s="1">
        <v>215</v>
      </c>
      <c r="H142" s="1">
        <v>107.12044030744285</v>
      </c>
      <c r="I142" s="1">
        <v>173.80122088097136</v>
      </c>
      <c r="J142" s="1"/>
    </row>
    <row r="143" spans="5:12" x14ac:dyDescent="0.25">
      <c r="E143">
        <v>5000</v>
      </c>
      <c r="F143" s="1">
        <v>107.07471517210779</v>
      </c>
      <c r="G143" s="1">
        <v>182.60323453185572</v>
      </c>
      <c r="H143" s="1">
        <v>88.387896032685404</v>
      </c>
      <c r="I143" s="1">
        <v>153.56192345076374</v>
      </c>
      <c r="J143" s="1"/>
    </row>
    <row r="144" spans="5:12" x14ac:dyDescent="0.25">
      <c r="E144">
        <v>5500</v>
      </c>
      <c r="F144" s="1">
        <v>94.589538986817132</v>
      </c>
      <c r="G144" s="1">
        <v>168.68004639919934</v>
      </c>
      <c r="H144" s="1">
        <v>75.644668634891218</v>
      </c>
      <c r="I144" s="1">
        <v>139.79369390640485</v>
      </c>
      <c r="J144" s="1"/>
    </row>
    <row r="145" spans="5:10" x14ac:dyDescent="0.25">
      <c r="E145">
        <v>6000</v>
      </c>
      <c r="F145" s="1">
        <v>82.104362801526491</v>
      </c>
      <c r="G145" s="1">
        <v>154.75685826654296</v>
      </c>
      <c r="H145" s="1">
        <v>62.90144123709706</v>
      </c>
      <c r="I145" s="1">
        <v>126.02546436204594</v>
      </c>
      <c r="J145" s="1"/>
    </row>
    <row r="146" spans="5:10" x14ac:dyDescent="0.25">
      <c r="E146">
        <v>6500</v>
      </c>
      <c r="F146" s="1">
        <v>69.619186616235851</v>
      </c>
      <c r="G146" s="1">
        <v>140.83367013388659</v>
      </c>
      <c r="H146" s="1">
        <v>50.158213839302874</v>
      </c>
      <c r="I146" s="1">
        <v>112.25723481768702</v>
      </c>
      <c r="J146" s="1"/>
    </row>
    <row r="147" spans="5:10" x14ac:dyDescent="0.25">
      <c r="E147">
        <v>7000</v>
      </c>
      <c r="F147" s="1">
        <v>57.134010430945182</v>
      </c>
      <c r="G147" s="1">
        <v>126.91048200123021</v>
      </c>
      <c r="H147" s="1">
        <v>37.414986441508688</v>
      </c>
      <c r="I147" s="1">
        <v>98.489005273328104</v>
      </c>
      <c r="J147" s="1"/>
    </row>
    <row r="148" spans="5:10" x14ac:dyDescent="0.25">
      <c r="E148">
        <v>7350</v>
      </c>
      <c r="F148" s="1">
        <v>48.394387101241733</v>
      </c>
      <c r="G148" s="1">
        <v>117.16425030837075</v>
      </c>
      <c r="H148" s="1">
        <v>28.494727263052766</v>
      </c>
      <c r="I148" s="1">
        <v>88.851244592276856</v>
      </c>
      <c r="J148" s="1"/>
    </row>
  </sheetData>
  <mergeCells count="8">
    <mergeCell ref="E62:L62"/>
    <mergeCell ref="E81:L81"/>
    <mergeCell ref="E111:L111"/>
    <mergeCell ref="E131:L131"/>
    <mergeCell ref="D1:D44"/>
    <mergeCell ref="E20:L20"/>
    <mergeCell ref="E33:L33"/>
    <mergeCell ref="E46:L4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2021-02-04T22:22:53Z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