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mnigear.sharepoint.com/sites/Engineering/Shared Documents/Electrification/Simulation/Sizing/motorData/"/>
    </mc:Choice>
  </mc:AlternateContent>
  <xr:revisionPtr revIDLastSave="0" documentId="13_ncr:4000b_{B933B1E4-E10F-49E8-BF80-90AABE8C7360}" xr6:coauthVersionLast="45" xr6:coauthVersionMax="45" xr10:uidLastSave="{00000000-0000-0000-0000-000000000000}"/>
  <bookViews>
    <workbookView xWindow="9975" yWindow="1170" windowWidth="22230" windowHeight="13800" tabRatio="800" activeTab="8" xr2:uid="{00000000-000D-0000-FFFF-FFFF00000000}"/>
  </bookViews>
  <sheets>
    <sheet name="Home" sheetId="2" r:id="rId1"/>
    <sheet name="P1" sheetId="8" r:id="rId2"/>
    <sheet name="P2" sheetId="9" r:id="rId3"/>
    <sheet name="P3" sheetId="10" r:id="rId4"/>
    <sheet name="M13" sheetId="24" r:id="rId5"/>
    <sheet name="M15" sheetId="23" r:id="rId6"/>
    <sheet name="M17" sheetId="22" r:id="rId7"/>
    <sheet name="M19P" sheetId="13" r:id="rId8"/>
    <sheet name="M21P" sheetId="14" r:id="rId9"/>
    <sheet name="M24P" sheetId="15" r:id="rId10"/>
    <sheet name="M27P" sheetId="16" r:id="rId11"/>
    <sheet name="M30P" sheetId="17" r:id="rId12"/>
    <sheet name="M34P" sheetId="18" r:id="rId13"/>
    <sheet name="M38P" sheetId="19" r:id="rId14"/>
    <sheet name="M21S3" sheetId="20" r:id="rId15"/>
    <sheet name="M21S4" sheetId="21" r:id="rId16"/>
  </sheets>
  <definedNames>
    <definedName name="Motor_Model">Home!$Y$2:$Y$65536</definedName>
    <definedName name="Turns">Home!$Z$2:$Z$65536</definedName>
    <definedName name="Voltage">Home!$AA$2:$AA$65536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8" l="1"/>
  <c r="I3" i="8"/>
  <c r="M3" i="9"/>
  <c r="F3" i="9"/>
  <c r="M3" i="10"/>
  <c r="I3" i="10"/>
  <c r="M1" i="19"/>
  <c r="L1" i="19"/>
  <c r="K1" i="19"/>
  <c r="J1" i="19"/>
  <c r="I1" i="19"/>
  <c r="H1" i="19"/>
  <c r="G1" i="19"/>
  <c r="F1" i="19"/>
  <c r="E1" i="19"/>
  <c r="D1" i="19"/>
  <c r="C1" i="19"/>
  <c r="B1" i="19"/>
  <c r="M1" i="18"/>
  <c r="L1" i="18"/>
  <c r="K1" i="18"/>
  <c r="J1" i="18"/>
  <c r="I1" i="18"/>
  <c r="H1" i="18"/>
  <c r="G1" i="18"/>
  <c r="F1" i="18"/>
  <c r="E1" i="18"/>
  <c r="D1" i="18"/>
  <c r="C1" i="18"/>
  <c r="B1" i="18"/>
  <c r="E1" i="17"/>
  <c r="M1" i="17"/>
  <c r="L1" i="17"/>
  <c r="K1" i="17"/>
  <c r="J1" i="17"/>
  <c r="I1" i="17"/>
  <c r="H1" i="17"/>
  <c r="G1" i="17"/>
  <c r="F1" i="17"/>
  <c r="D1" i="17"/>
  <c r="C1" i="17"/>
  <c r="B1" i="17"/>
  <c r="M1" i="16"/>
  <c r="L1" i="16"/>
  <c r="K1" i="16"/>
  <c r="J1" i="16"/>
  <c r="I1" i="16"/>
  <c r="H1" i="16"/>
  <c r="G1" i="16"/>
  <c r="F1" i="16"/>
  <c r="E1" i="16"/>
  <c r="D1" i="16"/>
  <c r="C1" i="16"/>
  <c r="B1" i="16"/>
  <c r="M1" i="15"/>
  <c r="L1" i="15"/>
  <c r="K1" i="15"/>
  <c r="J1" i="15"/>
  <c r="I1" i="15"/>
  <c r="H1" i="15"/>
  <c r="G1" i="15"/>
  <c r="F1" i="15"/>
  <c r="E1" i="15"/>
  <c r="D1" i="15"/>
  <c r="C1" i="15"/>
  <c r="B1" i="15"/>
  <c r="M1" i="14"/>
  <c r="L1" i="14"/>
  <c r="K1" i="14"/>
  <c r="J1" i="14"/>
  <c r="I1" i="14"/>
  <c r="H1" i="14"/>
  <c r="G1" i="14"/>
  <c r="F1" i="14"/>
  <c r="E1" i="14"/>
  <c r="D1" i="14"/>
  <c r="C1" i="14"/>
  <c r="B1" i="14"/>
  <c r="M1" i="13"/>
  <c r="L1" i="13"/>
  <c r="K1" i="13"/>
  <c r="J1" i="13"/>
  <c r="I1" i="13"/>
  <c r="H1" i="13"/>
  <c r="G1" i="13"/>
  <c r="F1" i="13"/>
  <c r="E1" i="13"/>
  <c r="D1" i="13"/>
  <c r="C1" i="13"/>
  <c r="B1" i="13"/>
  <c r="F3" i="8"/>
  <c r="F3" i="10"/>
  <c r="I3" i="9"/>
  <c r="A16" i="9"/>
  <c r="A13" i="10"/>
  <c r="A13" i="9"/>
  <c r="A7" i="10"/>
  <c r="A16" i="8"/>
  <c r="A17" i="8"/>
  <c r="A23" i="10"/>
  <c r="A8" i="8"/>
  <c r="A9" i="9"/>
  <c r="A12" i="8"/>
  <c r="A14" i="8"/>
  <c r="A12" i="9"/>
  <c r="A20" i="8"/>
  <c r="A6" i="8"/>
  <c r="A6" i="9"/>
  <c r="A4" i="10"/>
  <c r="A17" i="10"/>
  <c r="A21" i="8"/>
  <c r="A5" i="8"/>
  <c r="A6" i="10"/>
  <c r="A4" i="9"/>
  <c r="A18" i="9"/>
  <c r="A20" i="9"/>
  <c r="A15" i="8"/>
  <c r="A23" i="9"/>
  <c r="A18" i="10"/>
  <c r="A21" i="10"/>
  <c r="A10" i="10"/>
  <c r="A22" i="9"/>
  <c r="A19" i="9"/>
  <c r="A14" i="10"/>
  <c r="A11" i="9"/>
  <c r="A12" i="10"/>
  <c r="A18" i="8"/>
  <c r="A7" i="9"/>
  <c r="A19" i="10"/>
  <c r="A13" i="8"/>
  <c r="A8" i="9"/>
  <c r="A9" i="8"/>
  <c r="F24" i="2"/>
  <c r="A14" i="9"/>
  <c r="A8" i="10"/>
  <c r="A11" i="8"/>
  <c r="E24" i="2"/>
  <c r="A17" i="9"/>
  <c r="A9" i="10"/>
  <c r="A10" i="9"/>
  <c r="A15" i="9"/>
  <c r="A11" i="10"/>
  <c r="A4" i="8"/>
  <c r="A5" i="10"/>
  <c r="A22" i="8"/>
  <c r="A7" i="8"/>
  <c r="A19" i="8"/>
  <c r="A15" i="10"/>
  <c r="A10" i="8"/>
  <c r="A5" i="9"/>
  <c r="A21" i="9"/>
  <c r="A16" i="10"/>
  <c r="A22" i="10"/>
  <c r="A20" i="10"/>
  <c r="A23" i="8"/>
  <c r="G24" i="2"/>
  <c r="M20" i="10" l="1"/>
  <c r="M4" i="8"/>
  <c r="M19" i="9"/>
  <c r="M9" i="8"/>
  <c r="M7" i="9"/>
  <c r="M15" i="10"/>
  <c r="M14" i="8"/>
  <c r="M9" i="9"/>
  <c r="M23" i="8"/>
  <c r="M4" i="10"/>
  <c r="M16" i="8"/>
  <c r="M22" i="10"/>
  <c r="M11" i="10"/>
  <c r="M4" i="9"/>
  <c r="M8" i="9"/>
  <c r="M18" i="8"/>
  <c r="M22" i="9"/>
  <c r="M12" i="8"/>
  <c r="M5" i="8"/>
  <c r="M21" i="8"/>
  <c r="M5" i="10"/>
  <c r="M6" i="9"/>
  <c r="M7" i="10"/>
  <c r="M16" i="10"/>
  <c r="M15" i="9"/>
  <c r="M13" i="8"/>
  <c r="M12" i="10"/>
  <c r="M10" i="10"/>
  <c r="M6" i="10"/>
  <c r="M7" i="8"/>
  <c r="M22" i="8"/>
  <c r="M17" i="10"/>
  <c r="M6" i="8"/>
  <c r="M13" i="9"/>
  <c r="M21" i="9"/>
  <c r="M10" i="9"/>
  <c r="M19" i="10"/>
  <c r="M11" i="9"/>
  <c r="M21" i="10"/>
  <c r="M19" i="8"/>
  <c r="M8" i="8"/>
  <c r="M23" i="10"/>
  <c r="M17" i="8"/>
  <c r="M20" i="8"/>
  <c r="M13" i="10"/>
  <c r="M5" i="9"/>
  <c r="M9" i="10"/>
  <c r="M11" i="8"/>
  <c r="M14" i="9"/>
  <c r="M14" i="10"/>
  <c r="M18" i="10"/>
  <c r="M23" i="9"/>
  <c r="M15" i="8"/>
  <c r="M20" i="9"/>
  <c r="M18" i="9"/>
  <c r="M12" i="9"/>
  <c r="M16" i="9"/>
  <c r="M10" i="8"/>
  <c r="M17" i="9"/>
  <c r="M8" i="10"/>
  <c r="B23" i="10"/>
  <c r="B13" i="9"/>
  <c r="B12" i="10"/>
  <c r="B19" i="9"/>
  <c r="B21" i="9"/>
  <c r="C23" i="10"/>
  <c r="C13" i="9"/>
  <c r="C12" i="10"/>
  <c r="C19" i="9"/>
  <c r="C21" i="9"/>
  <c r="B16" i="10"/>
  <c r="B12" i="9"/>
  <c r="B4" i="9"/>
  <c r="B23" i="8"/>
  <c r="B18" i="9"/>
  <c r="C18" i="9" s="1"/>
  <c r="C16" i="10"/>
  <c r="C12" i="9"/>
  <c r="C4" i="9"/>
  <c r="C23" i="8"/>
  <c r="B21" i="8"/>
  <c r="C21" i="8" s="1"/>
  <c r="B22" i="10"/>
  <c r="B9" i="9"/>
  <c r="B17" i="9"/>
  <c r="B8" i="8"/>
  <c r="B22" i="8"/>
  <c r="C22" i="10"/>
  <c r="C9" i="9"/>
  <c r="C17" i="9"/>
  <c r="C8" i="8"/>
  <c r="C22" i="8"/>
  <c r="B17" i="8"/>
  <c r="C17" i="8"/>
  <c r="B22" i="9"/>
  <c r="B15" i="8"/>
  <c r="B11" i="9"/>
  <c r="B4" i="8"/>
  <c r="B9" i="8"/>
  <c r="C22" i="9"/>
  <c r="C15" i="8"/>
  <c r="C11" i="9"/>
  <c r="C4" i="8"/>
  <c r="C9" i="8"/>
  <c r="B10" i="8"/>
  <c r="B6" i="9"/>
  <c r="B20" i="8"/>
  <c r="B14" i="8"/>
  <c r="B20" i="9"/>
  <c r="B7" i="8"/>
  <c r="C7" i="8" s="1"/>
  <c r="C6" i="9"/>
  <c r="C20" i="8"/>
  <c r="C14" i="8"/>
  <c r="C20" i="9"/>
  <c r="B10" i="10"/>
  <c r="C10" i="10" s="1"/>
  <c r="C10" i="8"/>
  <c r="B16" i="9"/>
  <c r="B13" i="8"/>
  <c r="B23" i="9"/>
  <c r="B6" i="8"/>
  <c r="B15" i="10"/>
  <c r="C15" i="10" s="1"/>
  <c r="C16" i="9"/>
  <c r="C13" i="8"/>
  <c r="C23" i="9"/>
  <c r="C6" i="8"/>
  <c r="B19" i="10"/>
  <c r="C19" i="10" s="1"/>
  <c r="B15" i="9"/>
  <c r="B16" i="8"/>
  <c r="B19" i="8"/>
  <c r="B10" i="9"/>
  <c r="B5" i="9"/>
  <c r="B4" i="10"/>
  <c r="C16" i="8"/>
  <c r="C19" i="8"/>
  <c r="C10" i="9"/>
  <c r="C5" i="9"/>
  <c r="C4" i="10"/>
  <c r="B6" i="10"/>
  <c r="C6" i="10" s="1"/>
  <c r="C15" i="9"/>
  <c r="B11" i="8"/>
  <c r="B7" i="9"/>
  <c r="B7" i="10"/>
  <c r="B18" i="10"/>
  <c r="B18" i="8"/>
  <c r="C11" i="8"/>
  <c r="C7" i="9"/>
  <c r="C7" i="10"/>
  <c r="C18" i="10"/>
  <c r="C18" i="8"/>
  <c r="B20" i="10"/>
  <c r="C20" i="10"/>
  <c r="B9" i="10"/>
  <c r="B8" i="9"/>
  <c r="B5" i="10"/>
  <c r="B5" i="8"/>
  <c r="B11" i="10"/>
  <c r="C11" i="10" s="1"/>
  <c r="C9" i="10"/>
  <c r="C8" i="9"/>
  <c r="C5" i="10"/>
  <c r="C5" i="8"/>
  <c r="B8" i="10"/>
  <c r="C8" i="10"/>
  <c r="B13" i="10"/>
  <c r="B14" i="10"/>
  <c r="B21" i="10"/>
  <c r="B17" i="10"/>
  <c r="B12" i="8"/>
  <c r="C13" i="10"/>
  <c r="C14" i="10"/>
  <c r="C21" i="10"/>
  <c r="C17" i="10"/>
  <c r="C12" i="8"/>
  <c r="B14" i="9"/>
  <c r="C14" i="9"/>
  <c r="E15" i="9" l="1"/>
  <c r="E12" i="8"/>
  <c r="E11" i="10"/>
  <c r="E18" i="8"/>
  <c r="C3" i="10"/>
  <c r="E3" i="10" s="1"/>
  <c r="E4" i="10"/>
  <c r="E17" i="8"/>
  <c r="E15" i="10"/>
  <c r="E7" i="8"/>
  <c r="E9" i="8"/>
  <c r="E22" i="8"/>
  <c r="E18" i="9"/>
  <c r="E21" i="9"/>
  <c r="E6" i="10"/>
  <c r="E17" i="10"/>
  <c r="E5" i="8"/>
  <c r="E18" i="10"/>
  <c r="E5" i="9"/>
  <c r="E19" i="10"/>
  <c r="E6" i="8"/>
  <c r="E20" i="9"/>
  <c r="C3" i="8"/>
  <c r="E3" i="8" s="1"/>
  <c r="E4" i="8"/>
  <c r="E8" i="8"/>
  <c r="E23" i="8"/>
  <c r="E19" i="9"/>
  <c r="E14" i="9"/>
  <c r="E21" i="10"/>
  <c r="E5" i="10"/>
  <c r="E7" i="10"/>
  <c r="E10" i="9"/>
  <c r="E10" i="8"/>
  <c r="E23" i="9"/>
  <c r="E14" i="8"/>
  <c r="E11" i="9"/>
  <c r="E17" i="9"/>
  <c r="C3" i="9"/>
  <c r="E3" i="9" s="1"/>
  <c r="E4" i="9"/>
  <c r="E12" i="10"/>
  <c r="E20" i="10"/>
  <c r="E14" i="10"/>
  <c r="E8" i="9"/>
  <c r="E7" i="9"/>
  <c r="E19" i="8"/>
  <c r="E10" i="10"/>
  <c r="E13" i="8"/>
  <c r="E20" i="8"/>
  <c r="E15" i="8"/>
  <c r="E9" i="9"/>
  <c r="E12" i="9"/>
  <c r="E13" i="9"/>
  <c r="E8" i="10"/>
  <c r="E13" i="10"/>
  <c r="E9" i="10"/>
  <c r="E11" i="8"/>
  <c r="E16" i="8"/>
  <c r="E21" i="8"/>
  <c r="E16" i="9"/>
  <c r="E6" i="9"/>
  <c r="E22" i="9"/>
  <c r="E22" i="10"/>
  <c r="E16" i="10"/>
  <c r="E23" i="10"/>
  <c r="D15" i="9"/>
  <c r="D12" i="8"/>
  <c r="D11" i="10"/>
  <c r="D18" i="8"/>
  <c r="B3" i="10"/>
  <c r="D3" i="10" s="1"/>
  <c r="D4" i="10"/>
  <c r="D17" i="8"/>
  <c r="D15" i="10"/>
  <c r="D7" i="8"/>
  <c r="D9" i="8"/>
  <c r="D22" i="8"/>
  <c r="D18" i="9"/>
  <c r="D21" i="9"/>
  <c r="D6" i="10"/>
  <c r="D17" i="10"/>
  <c r="D5" i="8"/>
  <c r="D18" i="10"/>
  <c r="D5" i="9"/>
  <c r="D19" i="10"/>
  <c r="D6" i="8"/>
  <c r="D20" i="9"/>
  <c r="B3" i="8"/>
  <c r="D3" i="8" s="1"/>
  <c r="D4" i="8"/>
  <c r="D8" i="8"/>
  <c r="D23" i="8"/>
  <c r="D19" i="9"/>
  <c r="D14" i="9"/>
  <c r="D21" i="10"/>
  <c r="D5" i="10"/>
  <c r="D7" i="10"/>
  <c r="D10" i="9"/>
  <c r="D10" i="8"/>
  <c r="D23" i="9"/>
  <c r="D14" i="8"/>
  <c r="D11" i="9"/>
  <c r="D17" i="9"/>
  <c r="B3" i="9"/>
  <c r="D3" i="9" s="1"/>
  <c r="D4" i="9"/>
  <c r="D12" i="10"/>
  <c r="D20" i="10"/>
  <c r="D14" i="10"/>
  <c r="D8" i="9"/>
  <c r="D7" i="9"/>
  <c r="D19" i="8"/>
  <c r="D10" i="10"/>
  <c r="D13" i="8"/>
  <c r="D20" i="8"/>
  <c r="D15" i="8"/>
  <c r="D9" i="9"/>
  <c r="D12" i="9"/>
  <c r="D13" i="9"/>
  <c r="D8" i="10"/>
  <c r="D13" i="10"/>
  <c r="D9" i="10"/>
  <c r="D11" i="8"/>
  <c r="D16" i="8"/>
  <c r="D21" i="8"/>
  <c r="D16" i="9"/>
  <c r="D6" i="9"/>
  <c r="D22" i="9"/>
  <c r="D22" i="10"/>
  <c r="D16" i="10"/>
  <c r="D23" i="10"/>
  <c r="I14" i="10"/>
  <c r="F14" i="10"/>
  <c r="F8" i="9"/>
  <c r="I8" i="9"/>
  <c r="I21" i="8"/>
  <c r="F21" i="8"/>
  <c r="I17" i="10"/>
  <c r="F17" i="10"/>
  <c r="F6" i="10"/>
  <c r="I6" i="10"/>
  <c r="F9" i="9"/>
  <c r="I9" i="9"/>
  <c r="F11" i="9"/>
  <c r="I11" i="9"/>
  <c r="F13" i="8"/>
  <c r="I13" i="8"/>
  <c r="F15" i="9"/>
  <c r="I15" i="9"/>
  <c r="F4" i="9"/>
  <c r="I4" i="9"/>
  <c r="I4" i="8"/>
  <c r="F4" i="8"/>
  <c r="F12" i="10"/>
  <c r="I12" i="10"/>
  <c r="I8" i="10"/>
  <c r="F8" i="10"/>
  <c r="I22" i="9"/>
  <c r="F22" i="9"/>
  <c r="I22" i="10"/>
  <c r="F22" i="10"/>
  <c r="F7" i="9"/>
  <c r="I7" i="9"/>
  <c r="F14" i="9"/>
  <c r="I14" i="9"/>
  <c r="I8" i="8"/>
  <c r="F8" i="8"/>
  <c r="I17" i="9"/>
  <c r="F17" i="9"/>
  <c r="F12" i="9"/>
  <c r="I12" i="9"/>
  <c r="I20" i="9"/>
  <c r="F20" i="9"/>
  <c r="F13" i="9"/>
  <c r="I13" i="9"/>
  <c r="I5" i="8"/>
  <c r="F5" i="8"/>
  <c r="F18" i="8"/>
  <c r="I18" i="8"/>
  <c r="F16" i="8"/>
  <c r="I16" i="8"/>
  <c r="I14" i="8"/>
  <c r="F14" i="8"/>
  <c r="F21" i="9"/>
  <c r="I21" i="9"/>
  <c r="F7" i="10"/>
  <c r="I7" i="10"/>
  <c r="I20" i="8"/>
  <c r="F20" i="8"/>
  <c r="I6" i="9"/>
  <c r="F6" i="9"/>
  <c r="F23" i="8"/>
  <c r="I23" i="8"/>
  <c r="I22" i="8"/>
  <c r="F22" i="8"/>
  <c r="I5" i="10"/>
  <c r="F5" i="10"/>
  <c r="F9" i="8"/>
  <c r="I9" i="8"/>
  <c r="I20" i="10"/>
  <c r="F20" i="10"/>
  <c r="F18" i="9"/>
  <c r="I18" i="9"/>
  <c r="I23" i="10"/>
  <c r="F23" i="10"/>
  <c r="F9" i="10"/>
  <c r="I9" i="10"/>
  <c r="F23" i="9"/>
  <c r="I23" i="9"/>
  <c r="F18" i="10"/>
  <c r="I18" i="10"/>
  <c r="F11" i="8"/>
  <c r="I11" i="8"/>
  <c r="F17" i="8"/>
  <c r="I17" i="8"/>
  <c r="I15" i="8"/>
  <c r="F15" i="8"/>
  <c r="F13" i="10"/>
  <c r="I13" i="10"/>
  <c r="I19" i="8"/>
  <c r="F19" i="8"/>
  <c r="I10" i="9"/>
  <c r="F10" i="9"/>
  <c r="I7" i="8"/>
  <c r="F7" i="8"/>
  <c r="I10" i="10"/>
  <c r="F10" i="10"/>
  <c r="I16" i="10"/>
  <c r="F16" i="10"/>
  <c r="F4" i="10"/>
  <c r="I4" i="10"/>
  <c r="I21" i="10"/>
  <c r="F21" i="10"/>
  <c r="I16" i="9"/>
  <c r="F16" i="9"/>
  <c r="F5" i="9"/>
  <c r="I5" i="9"/>
  <c r="I10" i="8"/>
  <c r="F10" i="8"/>
  <c r="F19" i="10"/>
  <c r="I19" i="10"/>
  <c r="F6" i="8"/>
  <c r="I6" i="8"/>
  <c r="F12" i="8"/>
  <c r="I12" i="8"/>
  <c r="F11" i="10"/>
  <c r="I11" i="10"/>
  <c r="F15" i="10"/>
  <c r="I15" i="10"/>
  <c r="I19" i="9"/>
  <c r="F19" i="9"/>
  <c r="G21" i="8" l="1"/>
  <c r="J21" i="8"/>
  <c r="L21" i="8"/>
  <c r="Q21" i="8"/>
  <c r="J14" i="10"/>
  <c r="G14" i="10"/>
  <c r="Q14" i="10"/>
  <c r="L14" i="10"/>
  <c r="L23" i="8"/>
  <c r="Q23" i="8"/>
  <c r="G23" i="8"/>
  <c r="J23" i="8"/>
  <c r="L7" i="8"/>
  <c r="G7" i="8"/>
  <c r="Q7" i="8"/>
  <c r="J7" i="8"/>
  <c r="R16" i="8"/>
  <c r="H16" i="8"/>
  <c r="K16" i="8"/>
  <c r="H15" i="8"/>
  <c r="K15" i="8"/>
  <c r="R15" i="8"/>
  <c r="H10" i="8"/>
  <c r="R10" i="8"/>
  <c r="K10" i="8"/>
  <c r="K5" i="8"/>
  <c r="H5" i="8"/>
  <c r="R5" i="8"/>
  <c r="G9" i="9"/>
  <c r="L9" i="9"/>
  <c r="J9" i="9"/>
  <c r="Q9" i="9"/>
  <c r="J23" i="9"/>
  <c r="G23" i="9"/>
  <c r="Q23" i="9"/>
  <c r="L23" i="9"/>
  <c r="L18" i="10"/>
  <c r="G18" i="10"/>
  <c r="Q18" i="10"/>
  <c r="J18" i="10"/>
  <c r="J15" i="9"/>
  <c r="Q15" i="9"/>
  <c r="L15" i="9"/>
  <c r="G15" i="9"/>
  <c r="K20" i="10"/>
  <c r="H20" i="10"/>
  <c r="R20" i="10"/>
  <c r="R8" i="8"/>
  <c r="K8" i="8"/>
  <c r="H8" i="8"/>
  <c r="R15" i="10"/>
  <c r="K15" i="10"/>
  <c r="H15" i="10"/>
  <c r="Q16" i="8"/>
  <c r="G16" i="8"/>
  <c r="L16" i="8"/>
  <c r="J16" i="8"/>
  <c r="L15" i="8"/>
  <c r="J15" i="8"/>
  <c r="Q15" i="8"/>
  <c r="G15" i="8"/>
  <c r="Q20" i="10"/>
  <c r="G20" i="10"/>
  <c r="J20" i="10"/>
  <c r="L20" i="10"/>
  <c r="L10" i="8"/>
  <c r="G10" i="8"/>
  <c r="Q10" i="8"/>
  <c r="J10" i="8"/>
  <c r="Q8" i="8"/>
  <c r="L8" i="8"/>
  <c r="G8" i="8"/>
  <c r="J8" i="8"/>
  <c r="G5" i="8"/>
  <c r="J5" i="8"/>
  <c r="L5" i="8"/>
  <c r="Q5" i="8"/>
  <c r="Q15" i="10"/>
  <c r="L15" i="10"/>
  <c r="J15" i="10"/>
  <c r="G15" i="10"/>
  <c r="R23" i="10"/>
  <c r="H23" i="10"/>
  <c r="K23" i="10"/>
  <c r="R11" i="8"/>
  <c r="K11" i="8"/>
  <c r="H11" i="8"/>
  <c r="H20" i="8"/>
  <c r="R20" i="8"/>
  <c r="K20" i="8"/>
  <c r="H12" i="10"/>
  <c r="K12" i="10"/>
  <c r="R12" i="10"/>
  <c r="K10" i="9"/>
  <c r="R10" i="9"/>
  <c r="H10" i="9"/>
  <c r="H4" i="8"/>
  <c r="R4" i="8"/>
  <c r="K4" i="8"/>
  <c r="K17" i="10"/>
  <c r="R17" i="10"/>
  <c r="H17" i="10"/>
  <c r="K17" i="8"/>
  <c r="R17" i="8"/>
  <c r="H17" i="8"/>
  <c r="G23" i="10"/>
  <c r="Q23" i="10"/>
  <c r="L23" i="10"/>
  <c r="J23" i="10"/>
  <c r="L11" i="8"/>
  <c r="Q11" i="8"/>
  <c r="J11" i="8"/>
  <c r="G11" i="8"/>
  <c r="J20" i="8"/>
  <c r="Q20" i="8"/>
  <c r="G20" i="8"/>
  <c r="L20" i="8"/>
  <c r="G12" i="10"/>
  <c r="Q12" i="10"/>
  <c r="J12" i="10"/>
  <c r="L12" i="10"/>
  <c r="L10" i="9"/>
  <c r="Q10" i="9"/>
  <c r="G10" i="9"/>
  <c r="J10" i="9"/>
  <c r="J4" i="8"/>
  <c r="L4" i="8"/>
  <c r="Q4" i="8"/>
  <c r="G4" i="8"/>
  <c r="Q17" i="10"/>
  <c r="G17" i="10"/>
  <c r="L17" i="10"/>
  <c r="J17" i="10"/>
  <c r="Q17" i="8"/>
  <c r="G17" i="8"/>
  <c r="J17" i="8"/>
  <c r="L17" i="8"/>
  <c r="R16" i="10"/>
  <c r="K16" i="10"/>
  <c r="H16" i="10"/>
  <c r="R9" i="10"/>
  <c r="K9" i="10"/>
  <c r="H9" i="10"/>
  <c r="H13" i="8"/>
  <c r="K13" i="8"/>
  <c r="R13" i="8"/>
  <c r="R4" i="9"/>
  <c r="K4" i="9"/>
  <c r="H4" i="9"/>
  <c r="H7" i="10"/>
  <c r="R7" i="10"/>
  <c r="K7" i="10"/>
  <c r="R3" i="8"/>
  <c r="K3" i="8"/>
  <c r="H3" i="8"/>
  <c r="H6" i="10"/>
  <c r="K6" i="10"/>
  <c r="R6" i="10"/>
  <c r="R4" i="10"/>
  <c r="H4" i="10"/>
  <c r="K4" i="10"/>
  <c r="Q16" i="10"/>
  <c r="G16" i="10"/>
  <c r="L16" i="10"/>
  <c r="J16" i="10"/>
  <c r="L9" i="10"/>
  <c r="J9" i="10"/>
  <c r="Q9" i="10"/>
  <c r="G9" i="10"/>
  <c r="Q13" i="8"/>
  <c r="G13" i="8"/>
  <c r="J13" i="8"/>
  <c r="L13" i="8"/>
  <c r="G4" i="9"/>
  <c r="L4" i="9"/>
  <c r="Q4" i="9"/>
  <c r="J4" i="9"/>
  <c r="L7" i="10"/>
  <c r="G7" i="10"/>
  <c r="J7" i="10"/>
  <c r="Q7" i="10"/>
  <c r="Q3" i="8"/>
  <c r="J3" i="8"/>
  <c r="L3" i="8"/>
  <c r="G3" i="8"/>
  <c r="E28" i="2" s="1"/>
  <c r="G6" i="10"/>
  <c r="L6" i="10"/>
  <c r="Q6" i="10"/>
  <c r="J6" i="10"/>
  <c r="G4" i="10"/>
  <c r="L4" i="10"/>
  <c r="Q4" i="10"/>
  <c r="J4" i="10"/>
  <c r="H22" i="10"/>
  <c r="K22" i="10"/>
  <c r="R22" i="10"/>
  <c r="H13" i="10"/>
  <c r="R13" i="10"/>
  <c r="K13" i="10"/>
  <c r="K10" i="10"/>
  <c r="H10" i="10"/>
  <c r="R10" i="10"/>
  <c r="R3" i="9"/>
  <c r="K3" i="9"/>
  <c r="H3" i="9"/>
  <c r="H5" i="10"/>
  <c r="R5" i="10"/>
  <c r="K5" i="10"/>
  <c r="K20" i="9"/>
  <c r="R20" i="9"/>
  <c r="H20" i="9"/>
  <c r="R21" i="9"/>
  <c r="K21" i="9"/>
  <c r="H21" i="9"/>
  <c r="K3" i="10"/>
  <c r="R3" i="10"/>
  <c r="H3" i="10"/>
  <c r="L22" i="10"/>
  <c r="Q22" i="10"/>
  <c r="J22" i="10"/>
  <c r="G22" i="10"/>
  <c r="J13" i="10"/>
  <c r="Q13" i="10"/>
  <c r="L13" i="10"/>
  <c r="G13" i="10"/>
  <c r="Q10" i="10"/>
  <c r="G10" i="10"/>
  <c r="J10" i="10"/>
  <c r="L10" i="10"/>
  <c r="G3" i="9"/>
  <c r="F28" i="2" s="1"/>
  <c r="L3" i="9"/>
  <c r="Q3" i="9"/>
  <c r="J3" i="9"/>
  <c r="Q5" i="10"/>
  <c r="L5" i="10"/>
  <c r="J5" i="10"/>
  <c r="G5" i="10"/>
  <c r="J20" i="9"/>
  <c r="G20" i="9"/>
  <c r="Q20" i="9"/>
  <c r="L20" i="9"/>
  <c r="Q21" i="9"/>
  <c r="L21" i="9"/>
  <c r="J21" i="9"/>
  <c r="G21" i="9"/>
  <c r="G3" i="10"/>
  <c r="G28" i="2" s="1"/>
  <c r="Q3" i="10"/>
  <c r="J3" i="10"/>
  <c r="L3" i="10"/>
  <c r="R22" i="9"/>
  <c r="H22" i="9"/>
  <c r="K22" i="9"/>
  <c r="R8" i="10"/>
  <c r="H8" i="10"/>
  <c r="K8" i="10"/>
  <c r="K19" i="8"/>
  <c r="R19" i="8"/>
  <c r="H19" i="8"/>
  <c r="R17" i="9"/>
  <c r="K17" i="9"/>
  <c r="H17" i="9"/>
  <c r="H21" i="10"/>
  <c r="R21" i="10"/>
  <c r="K21" i="10"/>
  <c r="R6" i="8"/>
  <c r="K6" i="8"/>
  <c r="H6" i="8"/>
  <c r="R18" i="9"/>
  <c r="K18" i="9"/>
  <c r="H18" i="9"/>
  <c r="K18" i="8"/>
  <c r="H18" i="8"/>
  <c r="R18" i="8"/>
  <c r="Q22" i="9"/>
  <c r="J22" i="9"/>
  <c r="L22" i="9"/>
  <c r="G22" i="9"/>
  <c r="G8" i="10"/>
  <c r="L8" i="10"/>
  <c r="J8" i="10"/>
  <c r="Q8" i="10"/>
  <c r="Q19" i="8"/>
  <c r="L19" i="8"/>
  <c r="J19" i="8"/>
  <c r="G19" i="8"/>
  <c r="G17" i="9"/>
  <c r="L17" i="9"/>
  <c r="Q17" i="9"/>
  <c r="J17" i="9"/>
  <c r="G21" i="10"/>
  <c r="J21" i="10"/>
  <c r="L21" i="10"/>
  <c r="Q21" i="10"/>
  <c r="L6" i="8"/>
  <c r="Q6" i="8"/>
  <c r="G6" i="8"/>
  <c r="J6" i="8"/>
  <c r="J18" i="9"/>
  <c r="G18" i="9"/>
  <c r="L18" i="9"/>
  <c r="Q18" i="9"/>
  <c r="J18" i="8"/>
  <c r="Q18" i="8"/>
  <c r="L18" i="8"/>
  <c r="G18" i="8"/>
  <c r="H6" i="9"/>
  <c r="K6" i="9"/>
  <c r="R6" i="9"/>
  <c r="H13" i="9"/>
  <c r="R13" i="9"/>
  <c r="K13" i="9"/>
  <c r="H7" i="9"/>
  <c r="R7" i="9"/>
  <c r="K7" i="9"/>
  <c r="H11" i="9"/>
  <c r="R11" i="9"/>
  <c r="K11" i="9"/>
  <c r="K14" i="9"/>
  <c r="R14" i="9"/>
  <c r="H14" i="9"/>
  <c r="H19" i="10"/>
  <c r="R19" i="10"/>
  <c r="K19" i="10"/>
  <c r="H22" i="8"/>
  <c r="K22" i="8"/>
  <c r="R22" i="8"/>
  <c r="K11" i="10"/>
  <c r="H11" i="10"/>
  <c r="R11" i="10"/>
  <c r="J6" i="9"/>
  <c r="G6" i="9"/>
  <c r="L6" i="9"/>
  <c r="Q6" i="9"/>
  <c r="L13" i="9"/>
  <c r="J13" i="9"/>
  <c r="G13" i="9"/>
  <c r="Q13" i="9"/>
  <c r="G7" i="9"/>
  <c r="J7" i="9"/>
  <c r="L7" i="9"/>
  <c r="Q7" i="9"/>
  <c r="L11" i="9"/>
  <c r="G11" i="9"/>
  <c r="J11" i="9"/>
  <c r="Q11" i="9"/>
  <c r="J14" i="9"/>
  <c r="L14" i="9"/>
  <c r="G14" i="9"/>
  <c r="Q14" i="9"/>
  <c r="L19" i="10"/>
  <c r="G19" i="10"/>
  <c r="Q19" i="10"/>
  <c r="J19" i="10"/>
  <c r="L22" i="8"/>
  <c r="J22" i="8"/>
  <c r="G22" i="8"/>
  <c r="Q22" i="8"/>
  <c r="Q11" i="10"/>
  <c r="G11" i="10"/>
  <c r="L11" i="10"/>
  <c r="J11" i="10"/>
  <c r="K16" i="9"/>
  <c r="R16" i="9"/>
  <c r="H16" i="9"/>
  <c r="K12" i="9"/>
  <c r="H12" i="9"/>
  <c r="R12" i="9"/>
  <c r="H8" i="9"/>
  <c r="R8" i="9"/>
  <c r="K8" i="9"/>
  <c r="H14" i="8"/>
  <c r="R14" i="8"/>
  <c r="K14" i="8"/>
  <c r="H19" i="9"/>
  <c r="K19" i="9"/>
  <c r="R19" i="9"/>
  <c r="K5" i="9"/>
  <c r="H5" i="9"/>
  <c r="R5" i="9"/>
  <c r="H9" i="8"/>
  <c r="K9" i="8"/>
  <c r="R9" i="8"/>
  <c r="H12" i="8"/>
  <c r="K12" i="8"/>
  <c r="R12" i="8"/>
  <c r="G16" i="9"/>
  <c r="Q16" i="9"/>
  <c r="L16" i="9"/>
  <c r="J16" i="9"/>
  <c r="Q12" i="9"/>
  <c r="G12" i="9"/>
  <c r="J12" i="9"/>
  <c r="L12" i="9"/>
  <c r="J8" i="9"/>
  <c r="G8" i="9"/>
  <c r="Q8" i="9"/>
  <c r="L8" i="9"/>
  <c r="L14" i="8"/>
  <c r="Q14" i="8"/>
  <c r="J14" i="8"/>
  <c r="G14" i="8"/>
  <c r="G19" i="9"/>
  <c r="J19" i="9"/>
  <c r="Q19" i="9"/>
  <c r="L19" i="9"/>
  <c r="L5" i="9"/>
  <c r="G5" i="9"/>
  <c r="J5" i="9"/>
  <c r="Q5" i="9"/>
  <c r="Q9" i="8"/>
  <c r="G9" i="8"/>
  <c r="L9" i="8"/>
  <c r="J9" i="8"/>
  <c r="G12" i="8"/>
  <c r="L12" i="8"/>
  <c r="Q12" i="8"/>
  <c r="J12" i="8"/>
  <c r="H21" i="8"/>
  <c r="K21" i="8"/>
  <c r="R21" i="8"/>
  <c r="H9" i="9"/>
  <c r="K9" i="9"/>
  <c r="R9" i="9"/>
  <c r="R14" i="10"/>
  <c r="K14" i="10"/>
  <c r="H14" i="10"/>
  <c r="H23" i="9"/>
  <c r="K23" i="9"/>
  <c r="R23" i="9"/>
  <c r="H23" i="8"/>
  <c r="R23" i="8"/>
  <c r="K23" i="8"/>
  <c r="R18" i="10"/>
  <c r="H18" i="10"/>
  <c r="K18" i="10"/>
  <c r="K7" i="8"/>
  <c r="H7" i="8"/>
  <c r="R7" i="8"/>
  <c r="K15" i="9"/>
  <c r="R15" i="9"/>
  <c r="H15" i="9"/>
  <c r="O20" i="10" l="1"/>
  <c r="N20" i="10"/>
  <c r="O18" i="10"/>
  <c r="N18" i="10"/>
  <c r="O7" i="8"/>
  <c r="N7" i="8"/>
  <c r="O17" i="9"/>
  <c r="N17" i="9"/>
  <c r="O8" i="8"/>
  <c r="N8" i="8"/>
  <c r="O13" i="9"/>
  <c r="N13" i="9"/>
  <c r="N3" i="8"/>
  <c r="O3" i="8"/>
  <c r="O9" i="10"/>
  <c r="G30" i="2" s="1"/>
  <c r="N9" i="10"/>
  <c r="N9" i="9"/>
  <c r="O9" i="9"/>
  <c r="O12" i="8"/>
  <c r="N12" i="8"/>
  <c r="N15" i="9"/>
  <c r="O15" i="9"/>
  <c r="O5" i="9"/>
  <c r="N5" i="9"/>
  <c r="N17" i="8"/>
  <c r="O17" i="8"/>
  <c r="O18" i="8"/>
  <c r="N18" i="8"/>
  <c r="O20" i="9"/>
  <c r="N20" i="9"/>
  <c r="O13" i="10"/>
  <c r="N13" i="10"/>
  <c r="O4" i="8"/>
  <c r="N4" i="8"/>
  <c r="O8" i="10"/>
  <c r="N8" i="10"/>
  <c r="N11" i="8"/>
  <c r="O11" i="8"/>
  <c r="N6" i="10"/>
  <c r="O6" i="10"/>
  <c r="G29" i="2" s="1"/>
  <c r="O16" i="10"/>
  <c r="N16" i="10"/>
  <c r="O17" i="10"/>
  <c r="N17" i="10"/>
  <c r="O10" i="9"/>
  <c r="N10" i="9"/>
  <c r="O23" i="10"/>
  <c r="N23" i="10"/>
  <c r="N10" i="8"/>
  <c r="O10" i="8"/>
  <c r="E30" i="2" s="1"/>
  <c r="N14" i="10"/>
  <c r="O14" i="10"/>
  <c r="O6" i="8"/>
  <c r="E29" i="2" s="1"/>
  <c r="N6" i="8"/>
  <c r="N3" i="9"/>
  <c r="O3" i="9"/>
  <c r="N14" i="8"/>
  <c r="O14" i="8"/>
  <c r="O11" i="9"/>
  <c r="F30" i="2" s="1"/>
  <c r="N11" i="9"/>
  <c r="N3" i="10"/>
  <c r="O3" i="10"/>
  <c r="O19" i="8"/>
  <c r="N19" i="8"/>
  <c r="O21" i="9"/>
  <c r="N21" i="9"/>
  <c r="N5" i="10"/>
  <c r="O5" i="10"/>
  <c r="O10" i="10"/>
  <c r="N10" i="10"/>
  <c r="N22" i="10"/>
  <c r="O22" i="10"/>
  <c r="N7" i="10"/>
  <c r="O7" i="10"/>
  <c r="O13" i="8"/>
  <c r="N13" i="8"/>
  <c r="N23" i="8"/>
  <c r="O23" i="8"/>
  <c r="N11" i="10"/>
  <c r="O11" i="10"/>
  <c r="O4" i="10"/>
  <c r="N4" i="10"/>
  <c r="N4" i="9"/>
  <c r="O4" i="9"/>
  <c r="N16" i="8"/>
  <c r="O16" i="8"/>
  <c r="O23" i="9"/>
  <c r="N23" i="9"/>
  <c r="O12" i="9"/>
  <c r="N12" i="9"/>
  <c r="O12" i="10"/>
  <c r="N12" i="10"/>
  <c r="O15" i="10"/>
  <c r="N15" i="10"/>
  <c r="N9" i="8"/>
  <c r="O9" i="8"/>
  <c r="N16" i="9"/>
  <c r="O16" i="9"/>
  <c r="O19" i="9"/>
  <c r="N19" i="9"/>
  <c r="N22" i="8"/>
  <c r="O22" i="8"/>
  <c r="O7" i="9"/>
  <c r="F29" i="2" s="1"/>
  <c r="N7" i="9"/>
  <c r="O21" i="10"/>
  <c r="N21" i="10"/>
  <c r="N22" i="9"/>
  <c r="O22" i="9"/>
  <c r="N5" i="8"/>
  <c r="O5" i="8"/>
  <c r="N15" i="8"/>
  <c r="O15" i="8"/>
  <c r="N19" i="10"/>
  <c r="O19" i="10"/>
  <c r="N8" i="9"/>
  <c r="O8" i="9"/>
  <c r="N14" i="9"/>
  <c r="O14" i="9"/>
  <c r="N6" i="9"/>
  <c r="O6" i="9"/>
  <c r="N18" i="9"/>
  <c r="O18" i="9"/>
  <c r="O20" i="8"/>
  <c r="N20" i="8"/>
  <c r="N21" i="8"/>
  <c r="O21" i="8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4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</calcChain>
</file>

<file path=xl/sharedStrings.xml><?xml version="1.0" encoding="utf-8"?>
<sst xmlns="http://schemas.openxmlformats.org/spreadsheetml/2006/main" count="362" uniqueCount="88">
  <si>
    <t>Motor</t>
    <phoneticPr fontId="1" type="noConversion"/>
  </si>
  <si>
    <t>Speed</t>
    <phoneticPr fontId="1" type="noConversion"/>
  </si>
  <si>
    <t>Torque</t>
    <phoneticPr fontId="1" type="noConversion"/>
  </si>
  <si>
    <t>Vehicle Parameters</t>
    <phoneticPr fontId="1" type="noConversion"/>
  </si>
  <si>
    <t>Cd</t>
    <phoneticPr fontId="1" type="noConversion"/>
  </si>
  <si>
    <t>RRc</t>
    <phoneticPr fontId="1" type="noConversion"/>
  </si>
  <si>
    <t>Res GVW</t>
    <phoneticPr fontId="1" type="noConversion"/>
  </si>
  <si>
    <t>Res PW</t>
    <phoneticPr fontId="1" type="noConversion"/>
  </si>
  <si>
    <t>Grade</t>
    <phoneticPr fontId="1" type="noConversion"/>
  </si>
  <si>
    <t>Torque 2</t>
    <phoneticPr fontId="1" type="noConversion"/>
  </si>
  <si>
    <t>Drive Force</t>
    <phoneticPr fontId="1" type="noConversion"/>
  </si>
  <si>
    <t>Drive Force2</t>
    <phoneticPr fontId="1" type="noConversion"/>
  </si>
  <si>
    <t>Grade 2</t>
    <phoneticPr fontId="1" type="noConversion"/>
  </si>
  <si>
    <t xml:space="preserve"> D Time</t>
    <phoneticPr fontId="1" type="noConversion"/>
  </si>
  <si>
    <t>Time</t>
    <phoneticPr fontId="1" type="noConversion"/>
  </si>
  <si>
    <t>TF kN</t>
  </si>
  <si>
    <t>TF_C kN</t>
  </si>
  <si>
    <t>Accel_P</t>
  </si>
  <si>
    <t>Accel_C</t>
  </si>
  <si>
    <t>Deccel_P</t>
  </si>
  <si>
    <t>Vehicle Performance</t>
  </si>
  <si>
    <t>kph</t>
  </si>
  <si>
    <t>Top speed (kph)</t>
  </si>
  <si>
    <t>Time (s)  0~</t>
  </si>
  <si>
    <t>Req'd</t>
  </si>
  <si>
    <t>GearBox Ratio</t>
  </si>
  <si>
    <t>Motor Model</t>
  </si>
  <si>
    <t>Final Drive Ratio</t>
  </si>
  <si>
    <t>M19SP</t>
  </si>
  <si>
    <t>M21SP</t>
  </si>
  <si>
    <t>M24SP</t>
  </si>
  <si>
    <t>M27SP</t>
  </si>
  <si>
    <t>M30SP</t>
  </si>
  <si>
    <t>M34SP</t>
  </si>
  <si>
    <t>M38SP</t>
  </si>
  <si>
    <t>Proposals</t>
  </si>
  <si>
    <t>Turns</t>
  </si>
  <si>
    <t>Voltage (Vdc)</t>
  </si>
  <si>
    <t>Calculated</t>
  </si>
  <si>
    <t>Voltage</t>
  </si>
  <si>
    <t>Gradeability (%)</t>
  </si>
  <si>
    <t xml:space="preserve"> StatorTurns</t>
  </si>
  <si>
    <t>Motor Number</t>
  </si>
  <si>
    <t>this weight is used to calculate the acceleration</t>
  </si>
  <si>
    <t>this weight is used to calculate the top speed and gradeability</t>
  </si>
  <si>
    <t>Machine</t>
  </si>
  <si>
    <t>DC voltage [VDC]</t>
  </si>
  <si>
    <t>Speed [rpm]</t>
  </si>
  <si>
    <t>Predicted Torque [Nm]</t>
  </si>
  <si>
    <t>Torque Column</t>
  </si>
  <si>
    <t>Overall Efficiency</t>
  </si>
  <si>
    <t>M21S3</t>
  </si>
  <si>
    <t>M21S4</t>
  </si>
  <si>
    <t>kg</t>
  </si>
  <si>
    <t>m</t>
  </si>
  <si>
    <t>m2</t>
  </si>
  <si>
    <t>/</t>
  </si>
  <si>
    <t>Mass Coefficient</t>
  </si>
  <si>
    <t xml:space="preserve">G.V.W </t>
  </si>
  <si>
    <t>Performance W.</t>
  </si>
  <si>
    <t>Tire Radius</t>
  </si>
  <si>
    <t>Front Area</t>
  </si>
  <si>
    <t>M19P</t>
  </si>
  <si>
    <t>M21P</t>
  </si>
  <si>
    <t>M24P</t>
  </si>
  <si>
    <t>M27P</t>
  </si>
  <si>
    <t>M30P</t>
  </si>
  <si>
    <t>M34P</t>
  </si>
  <si>
    <t>M38P</t>
  </si>
  <si>
    <t>Inverter current [Arms]</t>
  </si>
  <si>
    <t>Motor Conti factor</t>
  </si>
  <si>
    <t>Designed Phase Current (Arms)</t>
  </si>
  <si>
    <t>Battery Voltage (Vdc)</t>
  </si>
  <si>
    <t>Battery Power Limitation (kW)</t>
  </si>
  <si>
    <t>Inverter Current Capacity (Arms)</t>
  </si>
  <si>
    <t>VehSpeed_idle</t>
  </si>
  <si>
    <t>VehSpeed_Real</t>
  </si>
  <si>
    <t>Acceleration 0~30km/h (s)</t>
  </si>
  <si>
    <t>Acceleration 0~60km/h (s)</t>
  </si>
  <si>
    <t>PkTqSped</t>
  </si>
  <si>
    <t>PkTq</t>
  </si>
  <si>
    <t>CtTqSpd</t>
  </si>
  <si>
    <t>CtTq</t>
  </si>
  <si>
    <t>PkkwSpd</t>
  </si>
  <si>
    <t>PkkW</t>
  </si>
  <si>
    <t>CtkWSpd</t>
  </si>
  <si>
    <t>ctkW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</si>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</sst>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_ "/>
    <numFmt numFmtId="166" formatCode="0.00_ "/>
    <numFmt numFmtId="167" formatCode="0.0%"/>
  </numFmts>
  <fonts count="10"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gray125">
        <bgColor rgb="FFFFC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>
      <alignment vertical="center"/>
    </xf>
    <xf numFmtId="1" fontId="0" fillId="0" borderId="0" xfId="0" applyNumberFormat="1" applyFill="1" applyAlignment="1"/>
    <xf numFmtId="1" fontId="0" fillId="0" borderId="0" xfId="0" applyNumberFormat="1" applyBorder="1" applyAlignment="1">
      <alignment horizontal="right" vertical="center" wrapText="1"/>
    </xf>
    <xf numFmtId="1" fontId="0" fillId="0" borderId="1" xfId="0" applyNumberForma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" fontId="0" fillId="0" borderId="0" xfId="0" applyNumberFormat="1" applyAlignment="1"/>
    <xf numFmtId="1" fontId="0" fillId="4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164" fontId="2" fillId="6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quotePrefix="1" applyFont="1" applyBorder="1">
      <alignment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8" xfId="3" xr:uid="{00000000-0005-0000-0000-000003000000}"/>
    <cellStyle name="Normal 9" xfId="4" xr:uid="{00000000-0005-0000-0000-000004000000}"/>
  </cellStyles>
  <dxfs count="11">
    <dxf>
      <font>
        <color rgb="FFFF0000"/>
      </font>
      <fill>
        <patternFill patternType="gray125"/>
      </fill>
    </dxf>
    <dxf>
      <font>
        <color rgb="FFFF0000"/>
      </font>
      <fill>
        <patternFill patternType="gray125"/>
      </fill>
    </dxf>
    <dxf>
      <font>
        <color rgb="FFFF0000"/>
      </font>
      <fill>
        <patternFill patternType="gray125"/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Grade P</c:v>
          </c:tx>
          <c:marker>
            <c:symbol val="none"/>
          </c:marker>
          <c:xVal>
            <c:numRef>
              <c:f>'P1'!$N$3:$N$23</c:f>
              <c:numCache>
                <c:formatCode>0.0_ </c:formatCode>
                <c:ptCount val="21"/>
                <c:pt idx="0">
                  <c:v>0</c:v>
                </c:pt>
                <c:pt idx="1">
                  <c:v>5.3343688685415307</c:v>
                </c:pt>
                <c:pt idx="2">
                  <c:v>10.668737737083061</c:v>
                </c:pt>
                <c:pt idx="3">
                  <c:v>16.003106605624591</c:v>
                </c:pt>
                <c:pt idx="4">
                  <c:v>21.337475474166123</c:v>
                </c:pt>
                <c:pt idx="5">
                  <c:v>26.671844342707654</c:v>
                </c:pt>
                <c:pt idx="6">
                  <c:v>32.006213211249182</c:v>
                </c:pt>
                <c:pt idx="7">
                  <c:v>37.340582079790714</c:v>
                </c:pt>
                <c:pt idx="8">
                  <c:v>42.674950948332246</c:v>
                </c:pt>
                <c:pt idx="9">
                  <c:v>48.009319816873777</c:v>
                </c:pt>
                <c:pt idx="10">
                  <c:v>53.343688685415309</c:v>
                </c:pt>
                <c:pt idx="11">
                  <c:v>58.67805755395684</c:v>
                </c:pt>
                <c:pt idx="12">
                  <c:v>64.012426422498365</c:v>
                </c:pt>
                <c:pt idx="13">
                  <c:v>69.346795291039896</c:v>
                </c:pt>
                <c:pt idx="14">
                  <c:v>74.681164159581428</c:v>
                </c:pt>
                <c:pt idx="15">
                  <c:v>80.01553302812296</c:v>
                </c:pt>
                <c:pt idx="16">
                  <c:v>85.349901896664491</c:v>
                </c:pt>
                <c:pt idx="17">
                  <c:v>90.684270765206037</c:v>
                </c:pt>
                <c:pt idx="18">
                  <c:v>96.018639633747554</c:v>
                </c:pt>
                <c:pt idx="19">
                  <c:v>101.35300850228909</c:v>
                </c:pt>
                <c:pt idx="20">
                  <c:v>106.68737737083062</c:v>
                </c:pt>
              </c:numCache>
            </c:numRef>
          </c:xVal>
          <c:yVal>
            <c:numRef>
              <c:f>'P1'!$G$3:$G$23</c:f>
              <c:numCache>
                <c:formatCode>0.00_ </c:formatCode>
                <c:ptCount val="21"/>
                <c:pt idx="0">
                  <c:v>0.1489108180903726</c:v>
                </c:pt>
                <c:pt idx="1">
                  <c:v>0.1488878572878192</c:v>
                </c:pt>
                <c:pt idx="2">
                  <c:v>0.14881897626223192</c:v>
                </c:pt>
                <c:pt idx="3">
                  <c:v>0.14870417915751299</c:v>
                </c:pt>
                <c:pt idx="4">
                  <c:v>0.14854347287244676</c:v>
                </c:pt>
                <c:pt idx="5">
                  <c:v>0.14833686704912644</c:v>
                </c:pt>
                <c:pt idx="6">
                  <c:v>0.14808437405676189</c:v>
                </c:pt>
                <c:pt idx="7">
                  <c:v>0.14778600897087948</c:v>
                </c:pt>
                <c:pt idx="8">
                  <c:v>0.13893416178196979</c:v>
                </c:pt>
                <c:pt idx="9">
                  <c:v>0.1219507079073265</c:v>
                </c:pt>
                <c:pt idx="10">
                  <c:v>0.10830176983907076</c:v>
                </c:pt>
                <c:pt idx="11">
                  <c:v>9.7047040600707526E-2</c:v>
                </c:pt>
                <c:pt idx="12">
                  <c:v>8.7566711719554602E-2</c:v>
                </c:pt>
                <c:pt idx="13">
                  <c:v>7.9435216183309648E-2</c:v>
                </c:pt>
                <c:pt idx="14">
                  <c:v>7.2350490630880712E-2</c:v>
                </c:pt>
                <c:pt idx="15">
                  <c:v>6.6092121808242685E-2</c:v>
                </c:pt>
                <c:pt idx="16">
                  <c:v>6.049542944908029E-2</c:v>
                </c:pt>
                <c:pt idx="17">
                  <c:v>5.5434874404817348E-2</c:v>
                </c:pt>
                <c:pt idx="18">
                  <c:v>5.0813058904932443E-2</c:v>
                </c:pt>
                <c:pt idx="19">
                  <c:v>4.6553253708554107E-2</c:v>
                </c:pt>
                <c:pt idx="20">
                  <c:v>4.2594180150733338E-2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9-4650-A803-D64C7DA6703A}"/>
            </c:ext>
          </c:extLst>
        </c:ser>
        <c:ser>
          <c:idx val="1"/>
          <c:order val="1"/>
          <c:tx>
            <c:v>Grade C</c:v>
          </c:tx>
          <c:marker>
            <c:symbol val="none"/>
          </c:marker>
          <c:xVal>
            <c:numRef>
              <c:f>'P1'!$N$3:$N$23</c:f>
              <c:numCache>
                <c:formatCode>0.0_ </c:formatCode>
                <c:ptCount val="21"/>
                <c:pt idx="0">
                  <c:v>0</c:v>
                </c:pt>
                <c:pt idx="1">
                  <c:v>5.3343688685415307</c:v>
                </c:pt>
                <c:pt idx="2">
                  <c:v>10.668737737083061</c:v>
                </c:pt>
                <c:pt idx="3">
                  <c:v>16.003106605624591</c:v>
                </c:pt>
                <c:pt idx="4">
                  <c:v>21.337475474166123</c:v>
                </c:pt>
                <c:pt idx="5">
                  <c:v>26.671844342707654</c:v>
                </c:pt>
                <c:pt idx="6">
                  <c:v>32.006213211249182</c:v>
                </c:pt>
                <c:pt idx="7">
                  <c:v>37.340582079790714</c:v>
                </c:pt>
                <c:pt idx="8">
                  <c:v>42.674950948332246</c:v>
                </c:pt>
                <c:pt idx="9">
                  <c:v>48.009319816873777</c:v>
                </c:pt>
                <c:pt idx="10">
                  <c:v>53.343688685415309</c:v>
                </c:pt>
                <c:pt idx="11">
                  <c:v>58.67805755395684</c:v>
                </c:pt>
                <c:pt idx="12">
                  <c:v>64.012426422498365</c:v>
                </c:pt>
                <c:pt idx="13">
                  <c:v>69.346795291039896</c:v>
                </c:pt>
                <c:pt idx="14">
                  <c:v>74.681164159581428</c:v>
                </c:pt>
                <c:pt idx="15">
                  <c:v>80.01553302812296</c:v>
                </c:pt>
                <c:pt idx="16">
                  <c:v>85.349901896664491</c:v>
                </c:pt>
                <c:pt idx="17">
                  <c:v>90.684270765206037</c:v>
                </c:pt>
                <c:pt idx="18">
                  <c:v>96.018639633747554</c:v>
                </c:pt>
                <c:pt idx="19">
                  <c:v>101.35300850228909</c:v>
                </c:pt>
                <c:pt idx="20">
                  <c:v>106.68737737083062</c:v>
                </c:pt>
              </c:numCache>
            </c:numRef>
          </c:xVal>
          <c:yVal>
            <c:numRef>
              <c:f>'P1'!$H$3:$H$23</c:f>
              <c:numCache>
                <c:formatCode>0.00_ </c:formatCode>
                <c:ptCount val="21"/>
                <c:pt idx="0">
                  <c:v>7.0672428390934863E-2</c:v>
                </c:pt>
                <c:pt idx="1">
                  <c:v>7.0650043948325122E-2</c:v>
                </c:pt>
                <c:pt idx="2">
                  <c:v>7.0582891254394264E-2</c:v>
                </c:pt>
                <c:pt idx="3">
                  <c:v>7.047097220878823E-2</c:v>
                </c:pt>
                <c:pt idx="4">
                  <c:v>7.0314289970755742E-2</c:v>
                </c:pt>
                <c:pt idx="5">
                  <c:v>7.0112848948908194E-2</c:v>
                </c:pt>
                <c:pt idx="6">
                  <c:v>6.9866654786888666E-2</c:v>
                </c:pt>
                <c:pt idx="7">
                  <c:v>6.9575714344954104E-2</c:v>
                </c:pt>
                <c:pt idx="8">
                  <c:v>6.5085843451506489E-2</c:v>
                </c:pt>
                <c:pt idx="9">
                  <c:v>5.6570629175955088E-2</c:v>
                </c:pt>
                <c:pt idx="10">
                  <c:v>4.9639440453489496E-2</c:v>
                </c:pt>
                <c:pt idx="11">
                  <c:v>4.3847744135774108E-2</c:v>
                </c:pt>
                <c:pt idx="12">
                  <c:v>3.889937537763713E-2</c:v>
                </c:pt>
                <c:pt idx="13">
                  <c:v>3.4589367121154554E-2</c:v>
                </c:pt>
                <c:pt idx="14">
                  <c:v>3.077135531116262E-2</c:v>
                </c:pt>
                <c:pt idx="15">
                  <c:v>2.733803584201186E-2</c:v>
                </c:pt>
                <c:pt idx="16">
                  <c:v>2.4208936652070939E-2</c:v>
                </c:pt>
                <c:pt idx="17">
                  <c:v>2.1322526366206657E-2</c:v>
                </c:pt>
                <c:pt idx="18">
                  <c:v>1.863094795433869E-2</c:v>
                </c:pt>
                <c:pt idx="19">
                  <c:v>1.6096421931379171E-2</c:v>
                </c:pt>
                <c:pt idx="20">
                  <c:v>1.3688723531324E-2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A9-4650-A803-D64C7DA6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82656"/>
        <c:axId val="1"/>
      </c:scatterChart>
      <c:valAx>
        <c:axId val="57628265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282656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8198778853472422"/>
          <c:y val="0.1184251580644492"/>
          <c:w val="0.30738791647960789"/>
          <c:h val="0.21053361433679857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Acceleration</c:v>
          </c:tx>
          <c:marker>
            <c:symbol val="none"/>
          </c:marker>
          <c:xVal>
            <c:numRef>
              <c:f>'P1'!$P$3:$P$23</c:f>
              <c:numCache>
                <c:formatCode>0.00_ </c:formatCode>
                <c:ptCount val="21"/>
                <c:pt idx="0" formatCode="General">
                  <c:v>0</c:v>
                </c:pt>
                <c:pt idx="1">
                  <c:v>1.0562944972239778</c:v>
                </c:pt>
                <c:pt idx="2">
                  <c:v>2.1127483578213608</c:v>
                </c:pt>
                <c:pt idx="3">
                  <c:v>3.1696805971878348</c:v>
                </c:pt>
                <c:pt idx="4">
                  <c:v>4.227411097973742</c:v>
                </c:pt>
                <c:pt idx="5">
                  <c:v>5.2862611926250436</c:v>
                </c:pt>
                <c:pt idx="6">
                  <c:v>6.3465542525199856</c:v>
                </c:pt>
                <c:pt idx="7">
                  <c:v>7.4086162864181322</c:v>
                </c:pt>
                <c:pt idx="8">
                  <c:v>8.4727765510180983</c:v>
                </c:pt>
                <c:pt idx="9">
                  <c:v>9.6033305291874171</c:v>
                </c:pt>
                <c:pt idx="10">
                  <c:v>10.888528598564886</c:v>
                </c:pt>
                <c:pt idx="11">
                  <c:v>12.333453795206855</c:v>
                </c:pt>
                <c:pt idx="12">
                  <c:v>13.944106898854706</c:v>
                </c:pt>
                <c:pt idx="13">
                  <c:v>15.727587693073716</c:v>
                </c:pt>
                <c:pt idx="14">
                  <c:v>17.692311748520105</c:v>
                </c:pt>
                <c:pt idx="15">
                  <c:v>19.848273205240442</c:v>
                </c:pt>
                <c:pt idx="16">
                  <c:v>22.20736877838586</c:v>
                </c:pt>
                <c:pt idx="17">
                  <c:v>24.783805251390064</c:v>
                </c:pt>
                <c:pt idx="18">
                  <c:v>27.594618345355304</c:v>
                </c:pt>
                <c:pt idx="19">
                  <c:v>30.660344540500923</c:v>
                </c:pt>
                <c:pt idx="20">
                  <c:v>34.005904466920782</c:v>
                </c:pt>
              </c:numCache>
            </c:numRef>
          </c:xVal>
          <c:yVal>
            <c:numRef>
              <c:f>'P1'!$N$3:$N$23</c:f>
              <c:numCache>
                <c:formatCode>0.0_ </c:formatCode>
                <c:ptCount val="21"/>
                <c:pt idx="0">
                  <c:v>0</c:v>
                </c:pt>
                <c:pt idx="1">
                  <c:v>5.3343688685415307</c:v>
                </c:pt>
                <c:pt idx="2">
                  <c:v>10.668737737083061</c:v>
                </c:pt>
                <c:pt idx="3">
                  <c:v>16.003106605624591</c:v>
                </c:pt>
                <c:pt idx="4">
                  <c:v>21.337475474166123</c:v>
                </c:pt>
                <c:pt idx="5">
                  <c:v>26.671844342707654</c:v>
                </c:pt>
                <c:pt idx="6">
                  <c:v>32.006213211249182</c:v>
                </c:pt>
                <c:pt idx="7">
                  <c:v>37.340582079790714</c:v>
                </c:pt>
                <c:pt idx="8">
                  <c:v>42.674950948332246</c:v>
                </c:pt>
                <c:pt idx="9">
                  <c:v>48.009319816873777</c:v>
                </c:pt>
                <c:pt idx="10">
                  <c:v>53.343688685415309</c:v>
                </c:pt>
                <c:pt idx="11">
                  <c:v>58.67805755395684</c:v>
                </c:pt>
                <c:pt idx="12">
                  <c:v>64.012426422498365</c:v>
                </c:pt>
                <c:pt idx="13">
                  <c:v>69.346795291039896</c:v>
                </c:pt>
                <c:pt idx="14">
                  <c:v>74.681164159581428</c:v>
                </c:pt>
                <c:pt idx="15">
                  <c:v>80.01553302812296</c:v>
                </c:pt>
                <c:pt idx="16">
                  <c:v>85.349901896664491</c:v>
                </c:pt>
                <c:pt idx="17">
                  <c:v>90.684270765206037</c:v>
                </c:pt>
                <c:pt idx="18">
                  <c:v>96.018639633747554</c:v>
                </c:pt>
                <c:pt idx="19">
                  <c:v>101.35300850228909</c:v>
                </c:pt>
                <c:pt idx="20">
                  <c:v>106.68737737083062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A-4B1F-B003-F619ED59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80160"/>
        <c:axId val="1"/>
      </c:scatterChart>
      <c:valAx>
        <c:axId val="5762801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28016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8772216081431113"/>
          <c:y val="0.66668758859683885"/>
          <c:w val="0.40575204975308238"/>
          <c:h val="0.11111459809947313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Grade P</c:v>
          </c:tx>
          <c:marker>
            <c:symbol val="none"/>
          </c:marker>
          <c:xVal>
            <c:numRef>
              <c:f>'P2'!$N$3:$N$23</c:f>
              <c:numCache>
                <c:formatCode>0.0_ </c:formatCode>
                <c:ptCount val="21"/>
                <c:pt idx="0">
                  <c:v>0</c:v>
                </c:pt>
                <c:pt idx="1">
                  <c:v>4.6579982517482525</c:v>
                </c:pt>
                <c:pt idx="2">
                  <c:v>9.3159965034965051</c:v>
                </c:pt>
                <c:pt idx="3">
                  <c:v>13.973994755244755</c:v>
                </c:pt>
                <c:pt idx="4">
                  <c:v>18.63199300699301</c:v>
                </c:pt>
                <c:pt idx="5">
                  <c:v>23.289991258741257</c:v>
                </c:pt>
                <c:pt idx="6">
                  <c:v>27.94798951048951</c:v>
                </c:pt>
                <c:pt idx="7">
                  <c:v>32.60598776223776</c:v>
                </c:pt>
                <c:pt idx="8">
                  <c:v>37.26398601398602</c:v>
                </c:pt>
                <c:pt idx="9">
                  <c:v>41.921984265734267</c:v>
                </c:pt>
                <c:pt idx="10">
                  <c:v>46.579982517482513</c:v>
                </c:pt>
                <c:pt idx="11">
                  <c:v>51.237980769230774</c:v>
                </c:pt>
                <c:pt idx="12">
                  <c:v>55.89597902097902</c:v>
                </c:pt>
                <c:pt idx="13">
                  <c:v>60.553977272727273</c:v>
                </c:pt>
                <c:pt idx="14">
                  <c:v>65.21197552447552</c:v>
                </c:pt>
                <c:pt idx="15">
                  <c:v>69.869973776223773</c:v>
                </c:pt>
                <c:pt idx="16">
                  <c:v>74.527972027972041</c:v>
                </c:pt>
                <c:pt idx="17">
                  <c:v>79.18597027972028</c:v>
                </c:pt>
                <c:pt idx="18">
                  <c:v>83.843968531468533</c:v>
                </c:pt>
                <c:pt idx="19">
                  <c:v>88.501966783216787</c:v>
                </c:pt>
                <c:pt idx="20">
                  <c:v>93.159965034965026</c:v>
                </c:pt>
              </c:numCache>
            </c:numRef>
          </c:xVal>
          <c:yVal>
            <c:numRef>
              <c:f>'P2'!$G$3:$G$23</c:f>
              <c:numCache>
                <c:formatCode>0.00_ </c:formatCode>
                <c:ptCount val="21"/>
                <c:pt idx="0">
                  <c:v>0.165630853567933</c:v>
                </c:pt>
                <c:pt idx="1">
                  <c:v>0.16561321094880296</c:v>
                </c:pt>
                <c:pt idx="2">
                  <c:v>0.16556028399444767</c:v>
                </c:pt>
                <c:pt idx="3">
                  <c:v>0.16547207541290668</c:v>
                </c:pt>
                <c:pt idx="4">
                  <c:v>0.1653485897140311</c:v>
                </c:pt>
                <c:pt idx="5">
                  <c:v>0.16518983320416267</c:v>
                </c:pt>
                <c:pt idx="6">
                  <c:v>0.16499581397868965</c:v>
                </c:pt>
                <c:pt idx="7">
                  <c:v>0.16476654191248227</c:v>
                </c:pt>
                <c:pt idx="8">
                  <c:v>0.16450202864821359</c:v>
                </c:pt>
                <c:pt idx="9">
                  <c:v>0.16420228758257246</c:v>
                </c:pt>
                <c:pt idx="10">
                  <c:v>0.16386733385037588</c:v>
                </c:pt>
                <c:pt idx="11">
                  <c:v>0.16349718430658949</c:v>
                </c:pt>
                <c:pt idx="12">
                  <c:v>0.16282482052859865</c:v>
                </c:pt>
                <c:pt idx="13">
                  <c:v>0.14879054014119611</c:v>
                </c:pt>
                <c:pt idx="14">
                  <c:v>0.13672873983888773</c:v>
                </c:pt>
                <c:pt idx="15">
                  <c:v>0.12622284318221888</c:v>
                </c:pt>
                <c:pt idx="16">
                  <c:v>0.11696489432664917</c:v>
                </c:pt>
                <c:pt idx="17">
                  <c:v>0.10872212452033307</c:v>
                </c:pt>
                <c:pt idx="18">
                  <c:v>0.10131521006572232</c:v>
                </c:pt>
                <c:pt idx="19">
                  <c:v>9.460369724381977E-2</c:v>
                </c:pt>
                <c:pt idx="20">
                  <c:v>8.8475967357533741E-2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0-496D-9EA6-328CD42340CA}"/>
            </c:ext>
          </c:extLst>
        </c:ser>
        <c:ser>
          <c:idx val="1"/>
          <c:order val="1"/>
          <c:tx>
            <c:v>Grade C</c:v>
          </c:tx>
          <c:marker>
            <c:symbol val="none"/>
          </c:marker>
          <c:xVal>
            <c:numRef>
              <c:f>'P2'!$N$3:$N$23</c:f>
              <c:numCache>
                <c:formatCode>0.0_ </c:formatCode>
                <c:ptCount val="21"/>
                <c:pt idx="0">
                  <c:v>0</c:v>
                </c:pt>
                <c:pt idx="1">
                  <c:v>4.6579982517482525</c:v>
                </c:pt>
                <c:pt idx="2">
                  <c:v>9.3159965034965051</c:v>
                </c:pt>
                <c:pt idx="3">
                  <c:v>13.973994755244755</c:v>
                </c:pt>
                <c:pt idx="4">
                  <c:v>18.63199300699301</c:v>
                </c:pt>
                <c:pt idx="5">
                  <c:v>23.289991258741257</c:v>
                </c:pt>
                <c:pt idx="6">
                  <c:v>27.94798951048951</c:v>
                </c:pt>
                <c:pt idx="7">
                  <c:v>32.60598776223776</c:v>
                </c:pt>
                <c:pt idx="8">
                  <c:v>37.26398601398602</c:v>
                </c:pt>
                <c:pt idx="9">
                  <c:v>41.921984265734267</c:v>
                </c:pt>
                <c:pt idx="10">
                  <c:v>46.579982517482513</c:v>
                </c:pt>
                <c:pt idx="11">
                  <c:v>51.237980769230774</c:v>
                </c:pt>
                <c:pt idx="12">
                  <c:v>55.89597902097902</c:v>
                </c:pt>
                <c:pt idx="13">
                  <c:v>60.553977272727273</c:v>
                </c:pt>
                <c:pt idx="14">
                  <c:v>65.21197552447552</c:v>
                </c:pt>
                <c:pt idx="15">
                  <c:v>69.869973776223773</c:v>
                </c:pt>
                <c:pt idx="16">
                  <c:v>74.527972027972041</c:v>
                </c:pt>
                <c:pt idx="17">
                  <c:v>79.18597027972028</c:v>
                </c:pt>
                <c:pt idx="18">
                  <c:v>83.843968531468533</c:v>
                </c:pt>
                <c:pt idx="19">
                  <c:v>88.501966783216787</c:v>
                </c:pt>
                <c:pt idx="20">
                  <c:v>93.159965034965026</c:v>
                </c:pt>
              </c:numCache>
            </c:numRef>
          </c:xVal>
          <c:yVal>
            <c:numRef>
              <c:f>'P2'!$H$3:$H$23</c:f>
              <c:numCache>
                <c:formatCode>0.00_ </c:formatCode>
                <c:ptCount val="21"/>
                <c:pt idx="0">
                  <c:v>0.10308094368734361</c:v>
                </c:pt>
                <c:pt idx="1">
                  <c:v>0.10306373219099317</c:v>
                </c:pt>
                <c:pt idx="2">
                  <c:v>0.10301209824566046</c:v>
                </c:pt>
                <c:pt idx="3">
                  <c:v>0.10292604348155489</c:v>
                </c:pt>
                <c:pt idx="4">
                  <c:v>0.10280557061253838</c:v>
                </c:pt>
                <c:pt idx="5">
                  <c:v>0.10265068343139613</c:v>
                </c:pt>
                <c:pt idx="6">
                  <c:v>0.10246138680321752</c:v>
                </c:pt>
                <c:pt idx="7">
                  <c:v>0.10223768665689037</c:v>
                </c:pt>
                <c:pt idx="8">
                  <c:v>0.1019795899747111</c:v>
                </c:pt>
                <c:pt idx="9">
                  <c:v>0.10168710478011442</c:v>
                </c:pt>
                <c:pt idx="10">
                  <c:v>9.4184620302378882E-2</c:v>
                </c:pt>
                <c:pt idx="11">
                  <c:v>8.4422800490572644E-2</c:v>
                </c:pt>
                <c:pt idx="12">
                  <c:v>7.6208014213458644E-2</c:v>
                </c:pt>
                <c:pt idx="13">
                  <c:v>6.9171796724190077E-2</c:v>
                </c:pt>
                <c:pt idx="14">
                  <c:v>6.3052137988630519E-2</c:v>
                </c:pt>
                <c:pt idx="15">
                  <c:v>5.7657567693408997E-2</c:v>
                </c:pt>
                <c:pt idx="16">
                  <c:v>5.2844882097869868E-2</c:v>
                </c:pt>
                <c:pt idx="17">
                  <c:v>4.8504817287124524E-2</c:v>
                </c:pt>
                <c:pt idx="18">
                  <c:v>4.4552545501361791E-2</c:v>
                </c:pt>
                <c:pt idx="19">
                  <c:v>4.0921199759048579E-2</c:v>
                </c:pt>
                <c:pt idx="20">
                  <c:v>3.7557354789672683E-2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10-496D-9EA6-328CD423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00320"/>
        <c:axId val="1"/>
      </c:scatterChart>
      <c:valAx>
        <c:axId val="57700032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700032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8608629408778568"/>
          <c:y val="0.11765075092885391"/>
          <c:w val="0.30738791647960789"/>
          <c:h val="0.20915689054018474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Grade P</c:v>
          </c:tx>
          <c:marker>
            <c:symbol val="none"/>
          </c:marker>
          <c:xVal>
            <c:numRef>
              <c:f>'P3'!$N$3:$N$23</c:f>
              <c:numCache>
                <c:formatCode>0.0_ </c:formatCode>
                <c:ptCount val="21"/>
                <c:pt idx="0">
                  <c:v>0</c:v>
                </c:pt>
                <c:pt idx="1">
                  <c:v>5.767045454545455</c:v>
                </c:pt>
                <c:pt idx="2">
                  <c:v>11.53409090909091</c:v>
                </c:pt>
                <c:pt idx="3">
                  <c:v>17.301136363636363</c:v>
                </c:pt>
                <c:pt idx="4">
                  <c:v>23.06818181818182</c:v>
                </c:pt>
                <c:pt idx="5">
                  <c:v>28.83522727272727</c:v>
                </c:pt>
                <c:pt idx="6">
                  <c:v>34.602272727272727</c:v>
                </c:pt>
                <c:pt idx="7">
                  <c:v>40.36931818181818</c:v>
                </c:pt>
                <c:pt idx="8">
                  <c:v>46.13636363636364</c:v>
                </c:pt>
                <c:pt idx="9">
                  <c:v>51.903409090909086</c:v>
                </c:pt>
                <c:pt idx="10">
                  <c:v>57.67045454545454</c:v>
                </c:pt>
                <c:pt idx="11">
                  <c:v>63.4375</c:v>
                </c:pt>
                <c:pt idx="12">
                  <c:v>69.204545454545453</c:v>
                </c:pt>
                <c:pt idx="13">
                  <c:v>74.971590909090907</c:v>
                </c:pt>
                <c:pt idx="14">
                  <c:v>80.73863636363636</c:v>
                </c:pt>
                <c:pt idx="15">
                  <c:v>86.505681818181813</c:v>
                </c:pt>
                <c:pt idx="16">
                  <c:v>92.27272727272728</c:v>
                </c:pt>
                <c:pt idx="17">
                  <c:v>98.03977272727272</c:v>
                </c:pt>
                <c:pt idx="18">
                  <c:v>103.80681818181817</c:v>
                </c:pt>
                <c:pt idx="19">
                  <c:v>109.57386363636364</c:v>
                </c:pt>
                <c:pt idx="20">
                  <c:v>115.34090909090908</c:v>
                </c:pt>
              </c:numCache>
            </c:numRef>
          </c:xVal>
          <c:yVal>
            <c:numRef>
              <c:f>'P3'!$G$3:$G$23</c:f>
              <c:numCache>
                <c:formatCode>0.00_ </c:formatCode>
                <c:ptCount val="21"/>
                <c:pt idx="0">
                  <c:v>0.13190305352957266</c:v>
                </c:pt>
                <c:pt idx="1">
                  <c:v>0.13187640478714585</c:v>
                </c:pt>
                <c:pt idx="2">
                  <c:v>0.13179646021654284</c:v>
                </c:pt>
                <c:pt idx="3">
                  <c:v>0.1316632247842196</c:v>
                </c:pt>
                <c:pt idx="4">
                  <c:v>0.13147670675568271</c:v>
                </c:pt>
                <c:pt idx="5">
                  <c:v>0.13123691767761894</c:v>
                </c:pt>
                <c:pt idx="6">
                  <c:v>0.13094387235289273</c:v>
                </c:pt>
                <c:pt idx="7">
                  <c:v>0.13059758880843081</c:v>
                </c:pt>
                <c:pt idx="8">
                  <c:v>0.13019808825601409</c:v>
                </c:pt>
                <c:pt idx="9">
                  <c:v>0.12974539504600519</c:v>
                </c:pt>
                <c:pt idx="10">
                  <c:v>0.12923953661404172</c:v>
                </c:pt>
                <c:pt idx="11">
                  <c:v>0.12868054342073149</c:v>
                </c:pt>
                <c:pt idx="12">
                  <c:v>0.12785596584081663</c:v>
                </c:pt>
                <c:pt idx="13">
                  <c:v>0.11636173419652371</c:v>
                </c:pt>
                <c:pt idx="14">
                  <c:v>0.10639564868018249</c:v>
                </c:pt>
                <c:pt idx="15">
                  <c:v>9.7634215747727834E-2</c:v>
                </c:pt>
                <c:pt idx="16">
                  <c:v>8.9836989682093318E-2</c:v>
                </c:pt>
                <c:pt idx="17">
                  <c:v>8.2821430728727899E-2</c:v>
                </c:pt>
                <c:pt idx="18">
                  <c:v>7.6446404994179304E-2</c:v>
                </c:pt>
                <c:pt idx="19">
                  <c:v>7.0601040152066863E-2</c:v>
                </c:pt>
                <c:pt idx="20">
                  <c:v>6.5197004510962359E-2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C-4691-9357-BC6FC5EE21AF}"/>
            </c:ext>
          </c:extLst>
        </c:ser>
        <c:ser>
          <c:idx val="1"/>
          <c:order val="1"/>
          <c:tx>
            <c:v>Grade C</c:v>
          </c:tx>
          <c:marker>
            <c:symbol val="none"/>
          </c:marker>
          <c:xVal>
            <c:numRef>
              <c:f>'P3'!$N$3:$N$23</c:f>
              <c:numCache>
                <c:formatCode>0.0_ </c:formatCode>
                <c:ptCount val="21"/>
                <c:pt idx="0">
                  <c:v>0</c:v>
                </c:pt>
                <c:pt idx="1">
                  <c:v>5.767045454545455</c:v>
                </c:pt>
                <c:pt idx="2">
                  <c:v>11.53409090909091</c:v>
                </c:pt>
                <c:pt idx="3">
                  <c:v>17.301136363636363</c:v>
                </c:pt>
                <c:pt idx="4">
                  <c:v>23.06818181818182</c:v>
                </c:pt>
                <c:pt idx="5">
                  <c:v>28.83522727272727</c:v>
                </c:pt>
                <c:pt idx="6">
                  <c:v>34.602272727272727</c:v>
                </c:pt>
                <c:pt idx="7">
                  <c:v>40.36931818181818</c:v>
                </c:pt>
                <c:pt idx="8">
                  <c:v>46.13636363636364</c:v>
                </c:pt>
                <c:pt idx="9">
                  <c:v>51.903409090909086</c:v>
                </c:pt>
                <c:pt idx="10">
                  <c:v>57.67045454545454</c:v>
                </c:pt>
                <c:pt idx="11">
                  <c:v>63.4375</c:v>
                </c:pt>
                <c:pt idx="12">
                  <c:v>69.204545454545453</c:v>
                </c:pt>
                <c:pt idx="13">
                  <c:v>74.971590909090907</c:v>
                </c:pt>
                <c:pt idx="14">
                  <c:v>80.73863636363636</c:v>
                </c:pt>
                <c:pt idx="15">
                  <c:v>86.505681818181813</c:v>
                </c:pt>
                <c:pt idx="16">
                  <c:v>92.27272727272728</c:v>
                </c:pt>
                <c:pt idx="17">
                  <c:v>98.03977272727272</c:v>
                </c:pt>
                <c:pt idx="18">
                  <c:v>103.80681818181817</c:v>
                </c:pt>
                <c:pt idx="19">
                  <c:v>109.57386363636364</c:v>
                </c:pt>
                <c:pt idx="20">
                  <c:v>115.34090909090908</c:v>
                </c:pt>
              </c:numCache>
            </c:numRef>
          </c:xVal>
          <c:yVal>
            <c:numRef>
              <c:f>'P3'!$H$3:$H$23</c:f>
              <c:numCache>
                <c:formatCode>0.00_ </c:formatCode>
                <c:ptCount val="21"/>
                <c:pt idx="0">
                  <c:v>8.1881660730047504E-2</c:v>
                </c:pt>
                <c:pt idx="1">
                  <c:v>8.1855430984450459E-2</c:v>
                </c:pt>
                <c:pt idx="2">
                  <c:v>8.1776742754382167E-2</c:v>
                </c:pt>
                <c:pt idx="3">
                  <c:v>8.1645599056698895E-2</c:v>
                </c:pt>
                <c:pt idx="4">
                  <c:v>8.1462004908454927E-2</c:v>
                </c:pt>
                <c:pt idx="5">
                  <c:v>8.1225967310348438E-2</c:v>
                </c:pt>
                <c:pt idx="6">
                  <c:v>8.0937495223555853E-2</c:v>
                </c:pt>
                <c:pt idx="7">
                  <c:v>8.0596599539964675E-2</c:v>
                </c:pt>
                <c:pt idx="8">
                  <c:v>8.0203293045817844E-2</c:v>
                </c:pt>
                <c:pt idx="9">
                  <c:v>7.9757590378784868E-2</c:v>
                </c:pt>
                <c:pt idx="10">
                  <c:v>7.3495881837415317E-2</c:v>
                </c:pt>
                <c:pt idx="11">
                  <c:v>6.5388465693907327E-2</c:v>
                </c:pt>
                <c:pt idx="12">
                  <c:v>5.8495100939459733E-2</c:v>
                </c:pt>
                <c:pt idx="13">
                  <c:v>5.2522125340059164E-2</c:v>
                </c:pt>
                <c:pt idx="14">
                  <c:v>4.7260270928286024E-2</c:v>
                </c:pt>
                <c:pt idx="15">
                  <c:v>4.2556353478881197E-2</c:v>
                </c:pt>
                <c:pt idx="16">
                  <c:v>3.8295651012061609E-2</c:v>
                </c:pt>
                <c:pt idx="17">
                  <c:v>3.4390536206750116E-2</c:v>
                </c:pt>
                <c:pt idx="18">
                  <c:v>3.0772918076350173E-2</c:v>
                </c:pt>
                <c:pt idx="19">
                  <c:v>2.7389082227033058E-2</c:v>
                </c:pt>
                <c:pt idx="20">
                  <c:v>2.4196084228866117E-2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C-4691-9357-BC6FC5EE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96160"/>
        <c:axId val="1"/>
      </c:scatterChart>
      <c:valAx>
        <c:axId val="5769961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99616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Acceleration</c:v>
          </c:tx>
          <c:marker>
            <c:symbol val="none"/>
          </c:marker>
          <c:xVal>
            <c:numRef>
              <c:f>'P2'!$P$3:$P$23</c:f>
              <c:numCache>
                <c:formatCode>0.00_ </c:formatCode>
                <c:ptCount val="21"/>
                <c:pt idx="0" formatCode="General">
                  <c:v>0</c:v>
                </c:pt>
                <c:pt idx="1">
                  <c:v>0.83138211128097961</c:v>
                </c:pt>
                <c:pt idx="2">
                  <c:v>1.6628504242198829</c:v>
                </c:pt>
                <c:pt idx="3">
                  <c:v>2.4945774494195114</c:v>
                </c:pt>
                <c:pt idx="4">
                  <c:v>3.3267360196775297</c:v>
                </c:pt>
                <c:pt idx="5">
                  <c:v>4.159499505898304</c:v>
                </c:pt>
                <c:pt idx="6">
                  <c:v>4.9930420346844695</c:v>
                </c:pt>
                <c:pt idx="7">
                  <c:v>5.8275387082937886</c:v>
                </c:pt>
                <c:pt idx="8">
                  <c:v>6.6631658276607642</c:v>
                </c:pt>
                <c:pt idx="9">
                  <c:v>7.5001011192004503</c:v>
                </c:pt>
                <c:pt idx="10">
                  <c:v>8.3385239661343551</c:v>
                </c:pt>
                <c:pt idx="11">
                  <c:v>9.1786156451051948</c:v>
                </c:pt>
                <c:pt idx="12">
                  <c:v>10.020559568879102</c:v>
                </c:pt>
                <c:pt idx="13">
                  <c:v>10.865889854050941</c:v>
                </c:pt>
                <c:pt idx="14">
                  <c:v>11.788981067946741</c:v>
                </c:pt>
                <c:pt idx="15">
                  <c:v>12.791810935601049</c:v>
                </c:pt>
                <c:pt idx="16">
                  <c:v>13.876635331894004</c:v>
                </c:pt>
                <c:pt idx="17">
                  <c:v>15.046027315661092</c:v>
                </c:pt>
                <c:pt idx="18">
                  <c:v>16.302921870137759</c:v>
                </c:pt>
                <c:pt idx="19">
                  <c:v>17.650667688965385</c:v>
                </c:pt>
                <c:pt idx="20">
                  <c:v>19.093087638449177</c:v>
                </c:pt>
              </c:numCache>
            </c:numRef>
          </c:xVal>
          <c:yVal>
            <c:numRef>
              <c:f>'P2'!$N$3:$N$23</c:f>
              <c:numCache>
                <c:formatCode>0.0_ </c:formatCode>
                <c:ptCount val="21"/>
                <c:pt idx="0">
                  <c:v>0</c:v>
                </c:pt>
                <c:pt idx="1">
                  <c:v>4.6579982517482525</c:v>
                </c:pt>
                <c:pt idx="2">
                  <c:v>9.3159965034965051</c:v>
                </c:pt>
                <c:pt idx="3">
                  <c:v>13.973994755244755</c:v>
                </c:pt>
                <c:pt idx="4">
                  <c:v>18.63199300699301</c:v>
                </c:pt>
                <c:pt idx="5">
                  <c:v>23.289991258741257</c:v>
                </c:pt>
                <c:pt idx="6">
                  <c:v>27.94798951048951</c:v>
                </c:pt>
                <c:pt idx="7">
                  <c:v>32.60598776223776</c:v>
                </c:pt>
                <c:pt idx="8">
                  <c:v>37.26398601398602</c:v>
                </c:pt>
                <c:pt idx="9">
                  <c:v>41.921984265734267</c:v>
                </c:pt>
                <c:pt idx="10">
                  <c:v>46.579982517482513</c:v>
                </c:pt>
                <c:pt idx="11">
                  <c:v>51.237980769230774</c:v>
                </c:pt>
                <c:pt idx="12">
                  <c:v>55.89597902097902</c:v>
                </c:pt>
                <c:pt idx="13">
                  <c:v>60.553977272727273</c:v>
                </c:pt>
                <c:pt idx="14">
                  <c:v>65.21197552447552</c:v>
                </c:pt>
                <c:pt idx="15">
                  <c:v>69.869973776223773</c:v>
                </c:pt>
                <c:pt idx="16">
                  <c:v>74.527972027972041</c:v>
                </c:pt>
                <c:pt idx="17">
                  <c:v>79.18597027972028</c:v>
                </c:pt>
                <c:pt idx="18">
                  <c:v>83.843968531468533</c:v>
                </c:pt>
                <c:pt idx="19">
                  <c:v>88.501966783216787</c:v>
                </c:pt>
                <c:pt idx="20">
                  <c:v>93.159965034965026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7-410D-B939-BCEFB0A0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01568"/>
        <c:axId val="1"/>
      </c:scatterChart>
      <c:valAx>
        <c:axId val="5770015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7001568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8772216081431113"/>
          <c:y val="0.66668758859683885"/>
          <c:w val="0.40575204975308238"/>
          <c:h val="0.11111459809947313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Acceleration</c:v>
          </c:tx>
          <c:marker>
            <c:symbol val="none"/>
          </c:marker>
          <c:xVal>
            <c:numRef>
              <c:f>'P3'!$P$3:$P$23</c:f>
              <c:numCache>
                <c:formatCode>0.00_ </c:formatCode>
                <c:ptCount val="21"/>
                <c:pt idx="0" formatCode="General">
                  <c:v>0</c:v>
                </c:pt>
                <c:pt idx="1">
                  <c:v>1.28620374558349</c:v>
                </c:pt>
                <c:pt idx="2">
                  <c:v>2.5726629547996671</c:v>
                </c:pt>
                <c:pt idx="3">
                  <c:v>3.8598891641540267</c:v>
                </c:pt>
                <c:pt idx="4">
                  <c:v>5.1483957415083994</c:v>
                </c:pt>
                <c:pt idx="5">
                  <c:v>6.4386991191456113</c:v>
                </c:pt>
                <c:pt idx="6">
                  <c:v>7.7313200452175259</c:v>
                </c:pt>
                <c:pt idx="7">
                  <c:v>9.026784861217811</c:v>
                </c:pt>
                <c:pt idx="8">
                  <c:v>10.325626813415123</c:v>
                </c:pt>
                <c:pt idx="9">
                  <c:v>11.628387406569775</c:v>
                </c:pt>
                <c:pt idx="10">
                  <c:v>12.93561780874477</c:v>
                </c:pt>
                <c:pt idx="11">
                  <c:v>14.247880316619268</c:v>
                </c:pt>
                <c:pt idx="12">
                  <c:v>15.565749891430618</c:v>
                </c:pt>
                <c:pt idx="13">
                  <c:v>16.891980753997576</c:v>
                </c:pt>
                <c:pt idx="14">
                  <c:v>18.347203129421722</c:v>
                </c:pt>
                <c:pt idx="15">
                  <c:v>19.936992282608077</c:v>
                </c:pt>
                <c:pt idx="16">
                  <c:v>21.667913049260868</c:v>
                </c:pt>
                <c:pt idx="17">
                  <c:v>23.547703299802908</c:v>
                </c:pt>
                <c:pt idx="18">
                  <c:v>25.58549962430709</c:v>
                </c:pt>
                <c:pt idx="19">
                  <c:v>27.792118609056352</c:v>
                </c:pt>
                <c:pt idx="20">
                  <c:v>30.180411988913601</c:v>
                </c:pt>
              </c:numCache>
            </c:numRef>
          </c:xVal>
          <c:yVal>
            <c:numRef>
              <c:f>'P3'!$N$3:$N$23</c:f>
              <c:numCache>
                <c:formatCode>0.0_ </c:formatCode>
                <c:ptCount val="21"/>
                <c:pt idx="0">
                  <c:v>0</c:v>
                </c:pt>
                <c:pt idx="1">
                  <c:v>5.767045454545455</c:v>
                </c:pt>
                <c:pt idx="2">
                  <c:v>11.53409090909091</c:v>
                </c:pt>
                <c:pt idx="3">
                  <c:v>17.301136363636363</c:v>
                </c:pt>
                <c:pt idx="4">
                  <c:v>23.06818181818182</c:v>
                </c:pt>
                <c:pt idx="5">
                  <c:v>28.83522727272727</c:v>
                </c:pt>
                <c:pt idx="6">
                  <c:v>34.602272727272727</c:v>
                </c:pt>
                <c:pt idx="7">
                  <c:v>40.36931818181818</c:v>
                </c:pt>
                <c:pt idx="8">
                  <c:v>46.13636363636364</c:v>
                </c:pt>
                <c:pt idx="9">
                  <c:v>51.903409090909086</c:v>
                </c:pt>
                <c:pt idx="10">
                  <c:v>57.67045454545454</c:v>
                </c:pt>
                <c:pt idx="11">
                  <c:v>63.4375</c:v>
                </c:pt>
                <c:pt idx="12">
                  <c:v>69.204545454545453</c:v>
                </c:pt>
                <c:pt idx="13">
                  <c:v>74.971590909090907</c:v>
                </c:pt>
                <c:pt idx="14">
                  <c:v>80.73863636363636</c:v>
                </c:pt>
                <c:pt idx="15">
                  <c:v>86.505681818181813</c:v>
                </c:pt>
                <c:pt idx="16">
                  <c:v>92.27272727272728</c:v>
                </c:pt>
                <c:pt idx="17">
                  <c:v>98.03977272727272</c:v>
                </c:pt>
                <c:pt idx="18">
                  <c:v>103.80681818181817</c:v>
                </c:pt>
                <c:pt idx="19">
                  <c:v>109.57386363636364</c:v>
                </c:pt>
                <c:pt idx="20">
                  <c:v>115.34090909090908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2A-4692-8E1E-712E2142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02816"/>
        <c:axId val="1"/>
      </c:scatterChart>
      <c:valAx>
        <c:axId val="5770028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7002816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32</xdr:row>
      <xdr:rowOff>9525</xdr:rowOff>
    </xdr:from>
    <xdr:to>
      <xdr:col>4</xdr:col>
      <xdr:colOff>2333625</xdr:colOff>
      <xdr:row>41</xdr:row>
      <xdr:rowOff>0</xdr:rowOff>
    </xdr:to>
    <xdr:graphicFrame macro="">
      <xdr:nvGraphicFramePr>
        <xdr:cNvPr id="2005" name="Chart 1">
          <a:extLst>
            <a:ext uri="{FF2B5EF4-FFF2-40B4-BE49-F238E27FC236}">
              <a16:creationId xmlns:a16="http://schemas.microsoft.com/office/drawing/2014/main" id="{BBCD8C77-D930-4D3E-8FD4-6575FB240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4</xdr:col>
      <xdr:colOff>2324100</xdr:colOff>
      <xdr:row>50</xdr:row>
      <xdr:rowOff>161925</xdr:rowOff>
    </xdr:to>
    <xdr:graphicFrame macro="">
      <xdr:nvGraphicFramePr>
        <xdr:cNvPr id="2006" name="Chart 2">
          <a:extLst>
            <a:ext uri="{FF2B5EF4-FFF2-40B4-BE49-F238E27FC236}">
              <a16:creationId xmlns:a16="http://schemas.microsoft.com/office/drawing/2014/main" id="{03B51CDA-4058-4474-8F17-74E7EA28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5</xdr:col>
      <xdr:colOff>2324100</xdr:colOff>
      <xdr:row>40</xdr:row>
      <xdr:rowOff>161925</xdr:rowOff>
    </xdr:to>
    <xdr:graphicFrame macro="">
      <xdr:nvGraphicFramePr>
        <xdr:cNvPr id="2007" name="Chart 3">
          <a:extLst>
            <a:ext uri="{FF2B5EF4-FFF2-40B4-BE49-F238E27FC236}">
              <a16:creationId xmlns:a16="http://schemas.microsoft.com/office/drawing/2014/main" id="{E9EAC7BE-35EC-4036-8A01-694BF460D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6</xdr:col>
      <xdr:colOff>-114300</xdr:colOff>
      <xdr:row>40</xdr:row>
      <xdr:rowOff>161925</xdr:rowOff>
    </xdr:to>
    <xdr:graphicFrame macro="">
      <xdr:nvGraphicFramePr>
        <xdr:cNvPr id="2008" name="Chart 4">
          <a:extLst>
            <a:ext uri="{FF2B5EF4-FFF2-40B4-BE49-F238E27FC236}">
              <a16:creationId xmlns:a16="http://schemas.microsoft.com/office/drawing/2014/main" id="{1ED48FFF-C6A8-4F7E-A586-709FAEEFA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5</xdr:col>
      <xdr:colOff>2324100</xdr:colOff>
      <xdr:row>50</xdr:row>
      <xdr:rowOff>161925</xdr:rowOff>
    </xdr:to>
    <xdr:graphicFrame macro="">
      <xdr:nvGraphicFramePr>
        <xdr:cNvPr id="2009" name="Chart 6">
          <a:extLst>
            <a:ext uri="{FF2B5EF4-FFF2-40B4-BE49-F238E27FC236}">
              <a16:creationId xmlns:a16="http://schemas.microsoft.com/office/drawing/2014/main" id="{E6E01A4E-1A86-4898-BAF9-12E04D7C5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6</xdr:col>
      <xdr:colOff>-114300</xdr:colOff>
      <xdr:row>50</xdr:row>
      <xdr:rowOff>161925</xdr:rowOff>
    </xdr:to>
    <xdr:graphicFrame macro="">
      <xdr:nvGraphicFramePr>
        <xdr:cNvPr id="2010" name="Chart 7">
          <a:extLst>
            <a:ext uri="{FF2B5EF4-FFF2-40B4-BE49-F238E27FC236}">
              <a16:creationId xmlns:a16="http://schemas.microsoft.com/office/drawing/2014/main" id="{CD5209F1-D121-4112-98DE-E4E7293D8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</sheetPr>
  <dimension ref="A1:AG32"/>
  <sheetViews>
    <sheetView zoomScaleNormal="100" workbookViewId="0">
      <selection activeCell="I38" sqref="I38"/>
    </sheetView>
  </sheetViews>
  <sheetFormatPr defaultColWidth="8.75" defaultRowHeight="12.75"/>
  <cols>
    <col min="1" max="1" width="12.875" style="1" customWidth="1"/>
    <col min="2" max="2" width="6.375" style="1" customWidth="1"/>
    <col min="3" max="3" width="4.5" style="1" customWidth="1"/>
    <col min="4" max="4" width="6.25" style="1" customWidth="1"/>
    <col min="5" max="5" width="30.625" style="1" customWidth="1"/>
    <col min="6" max="6" width="32.375" style="1" customWidth="1"/>
    <col min="7" max="7" width="0.5" style="1" hidden="1" customWidth="1"/>
    <col min="8" max="10" width="8.75" style="1" customWidth="1"/>
    <col min="11" max="24" width="8.75" style="1"/>
    <col min="25" max="25" width="16" style="1" bestFit="1" customWidth="1"/>
    <col min="26" max="28" width="8.75" style="1"/>
    <col min="29" max="29" width="11.75" style="1" bestFit="1" customWidth="1"/>
    <col min="30" max="33" width="2.625" style="1" bestFit="1" customWidth="1"/>
    <col min="34" max="16384" width="8.75" style="1"/>
  </cols>
  <sheetData>
    <row r="1" spans="1:33">
      <c r="A1" s="4" t="s">
        <v>3</v>
      </c>
      <c r="Y1" s="1" t="s">
        <v>26</v>
      </c>
      <c r="Z1" s="1" t="s">
        <v>36</v>
      </c>
      <c r="AA1" s="1" t="s">
        <v>39</v>
      </c>
      <c r="AC1" s="1" t="s">
        <v>49</v>
      </c>
      <c r="AD1" s="15">
        <v>3</v>
      </c>
      <c r="AE1" s="15">
        <v>4</v>
      </c>
      <c r="AF1" s="15">
        <v>5</v>
      </c>
      <c r="AG1" s="15">
        <v>6</v>
      </c>
    </row>
    <row r="2" spans="1:33">
      <c r="Y2" s="1" t="s">
        <v>62</v>
      </c>
      <c r="Z2" s="2">
        <v>3</v>
      </c>
      <c r="AA2" s="1">
        <v>360</v>
      </c>
      <c r="AC2" s="15">
        <v>360</v>
      </c>
      <c r="AD2" s="1">
        <v>2</v>
      </c>
      <c r="AE2" s="1">
        <v>5</v>
      </c>
      <c r="AF2" s="1">
        <v>8</v>
      </c>
      <c r="AG2" s="1">
        <v>11</v>
      </c>
    </row>
    <row r="3" spans="1:33">
      <c r="A3" s="42" t="s">
        <v>58</v>
      </c>
      <c r="B3" s="42"/>
      <c r="C3" s="35" t="s">
        <v>53</v>
      </c>
      <c r="D3" s="33">
        <v>15000</v>
      </c>
      <c r="E3" s="1" t="s">
        <v>44</v>
      </c>
      <c r="Y3" s="1" t="s">
        <v>63</v>
      </c>
      <c r="Z3" s="2">
        <v>4</v>
      </c>
      <c r="AA3" s="1">
        <v>480</v>
      </c>
      <c r="AC3" s="15">
        <v>480</v>
      </c>
      <c r="AD3" s="1">
        <v>3</v>
      </c>
      <c r="AE3" s="1">
        <v>6</v>
      </c>
      <c r="AF3" s="1">
        <v>9</v>
      </c>
      <c r="AG3" s="1">
        <v>12</v>
      </c>
    </row>
    <row r="4" spans="1:33">
      <c r="A4" s="42" t="s">
        <v>59</v>
      </c>
      <c r="B4" s="42"/>
      <c r="C4" s="35" t="s">
        <v>53</v>
      </c>
      <c r="D4" s="33">
        <v>15000</v>
      </c>
      <c r="E4" s="1" t="s">
        <v>43</v>
      </c>
      <c r="Y4" s="1" t="s">
        <v>64</v>
      </c>
      <c r="Z4" s="2">
        <v>5</v>
      </c>
      <c r="AA4" s="1">
        <v>600</v>
      </c>
      <c r="AC4" s="15">
        <v>600</v>
      </c>
      <c r="AD4" s="1">
        <v>4</v>
      </c>
      <c r="AE4" s="1">
        <v>7</v>
      </c>
      <c r="AF4" s="1">
        <v>10</v>
      </c>
      <c r="AG4" s="1">
        <v>13</v>
      </c>
    </row>
    <row r="5" spans="1:33">
      <c r="A5" s="42" t="s">
        <v>60</v>
      </c>
      <c r="B5" s="42"/>
      <c r="C5" s="35" t="s">
        <v>54</v>
      </c>
      <c r="D5" s="33">
        <v>0.5</v>
      </c>
      <c r="Y5" s="1" t="s">
        <v>65</v>
      </c>
      <c r="Z5" s="2">
        <v>6</v>
      </c>
      <c r="AA5" s="1">
        <v>700</v>
      </c>
    </row>
    <row r="6" spans="1:33">
      <c r="A6" s="42" t="s">
        <v>61</v>
      </c>
      <c r="B6" s="42"/>
      <c r="C6" s="35" t="s">
        <v>55</v>
      </c>
      <c r="D6" s="33">
        <v>5.4</v>
      </c>
      <c r="Y6" s="1" t="s">
        <v>66</v>
      </c>
    </row>
    <row r="7" spans="1:33">
      <c r="A7" s="42" t="s">
        <v>4</v>
      </c>
      <c r="B7" s="42"/>
      <c r="C7" s="36" t="s">
        <v>56</v>
      </c>
      <c r="D7" s="33">
        <v>0.45</v>
      </c>
      <c r="Y7" s="1" t="s">
        <v>67</v>
      </c>
    </row>
    <row r="8" spans="1:33">
      <c r="A8" s="42" t="s">
        <v>5</v>
      </c>
      <c r="B8" s="42"/>
      <c r="C8" s="36" t="s">
        <v>56</v>
      </c>
      <c r="D8" s="33">
        <v>6.3E-3</v>
      </c>
      <c r="Y8" s="1" t="s">
        <v>68</v>
      </c>
    </row>
    <row r="9" spans="1:33">
      <c r="A9" s="42" t="s">
        <v>50</v>
      </c>
      <c r="B9" s="42"/>
      <c r="C9" s="36" t="s">
        <v>56</v>
      </c>
      <c r="D9" s="33">
        <v>0.9</v>
      </c>
      <c r="Y9" s="1" t="s">
        <v>51</v>
      </c>
    </row>
    <row r="10" spans="1:33">
      <c r="A10" s="42" t="s">
        <v>57</v>
      </c>
      <c r="B10" s="42"/>
      <c r="C10" s="36" t="s">
        <v>56</v>
      </c>
      <c r="D10" s="33">
        <v>1.03</v>
      </c>
      <c r="Y10" s="1" t="s">
        <v>52</v>
      </c>
    </row>
    <row r="11" spans="1:33">
      <c r="A11" s="42" t="s">
        <v>70</v>
      </c>
      <c r="B11" s="42"/>
      <c r="C11" s="36" t="s">
        <v>56</v>
      </c>
      <c r="D11" s="33">
        <v>0.5</v>
      </c>
    </row>
    <row r="13" spans="1:33" ht="22.5" customHeight="1">
      <c r="A13" s="47" t="s">
        <v>35</v>
      </c>
      <c r="B13" s="47"/>
      <c r="C13" s="47"/>
      <c r="D13" s="47"/>
      <c r="E13" s="39">
        <v>1</v>
      </c>
      <c r="F13" s="39">
        <v>2</v>
      </c>
      <c r="G13" s="40">
        <v>3</v>
      </c>
    </row>
    <row r="14" spans="1:33">
      <c r="A14" s="43" t="s">
        <v>72</v>
      </c>
      <c r="B14" s="44"/>
      <c r="C14" s="44"/>
      <c r="D14" s="45"/>
      <c r="E14" s="32">
        <v>650</v>
      </c>
      <c r="F14" s="32">
        <v>650</v>
      </c>
      <c r="G14" s="32">
        <v>650</v>
      </c>
    </row>
    <row r="15" spans="1:33">
      <c r="A15" s="43" t="s">
        <v>73</v>
      </c>
      <c r="B15" s="44"/>
      <c r="C15" s="44"/>
      <c r="D15" s="45"/>
      <c r="E15" s="32">
        <v>600</v>
      </c>
      <c r="F15" s="32">
        <v>600</v>
      </c>
      <c r="G15" s="32">
        <v>600</v>
      </c>
    </row>
    <row r="16" spans="1:33">
      <c r="A16" s="43" t="s">
        <v>74</v>
      </c>
      <c r="B16" s="44"/>
      <c r="C16" s="44"/>
      <c r="D16" s="45"/>
      <c r="E16" s="32">
        <v>500</v>
      </c>
      <c r="F16" s="32">
        <v>500</v>
      </c>
      <c r="G16" s="32">
        <v>500</v>
      </c>
    </row>
    <row r="17" spans="1:7">
      <c r="D17" s="16"/>
    </row>
    <row r="18" spans="1:7">
      <c r="A18" s="46" t="s">
        <v>26</v>
      </c>
      <c r="B18" s="46"/>
      <c r="C18" s="46"/>
      <c r="D18" s="46"/>
      <c r="E18" s="32" t="s">
        <v>64</v>
      </c>
      <c r="F18" s="32" t="s">
        <v>65</v>
      </c>
      <c r="G18" s="32" t="s">
        <v>65</v>
      </c>
    </row>
    <row r="19" spans="1:7">
      <c r="A19" s="46" t="s">
        <v>41</v>
      </c>
      <c r="B19" s="46"/>
      <c r="C19" s="46"/>
      <c r="D19" s="46"/>
      <c r="E19" s="32">
        <v>5</v>
      </c>
      <c r="F19" s="32">
        <v>4</v>
      </c>
      <c r="G19" s="32">
        <v>4</v>
      </c>
    </row>
    <row r="20" spans="1:7">
      <c r="A20" s="46" t="s">
        <v>37</v>
      </c>
      <c r="B20" s="46"/>
      <c r="C20" s="46"/>
      <c r="D20" s="46"/>
      <c r="E20" s="32">
        <v>600</v>
      </c>
      <c r="F20" s="32">
        <v>600</v>
      </c>
      <c r="G20" s="32">
        <v>600</v>
      </c>
    </row>
    <row r="21" spans="1:7">
      <c r="A21" s="46" t="s">
        <v>42</v>
      </c>
      <c r="B21" s="46"/>
      <c r="C21" s="46"/>
      <c r="D21" s="46"/>
      <c r="E21" s="32">
        <v>2</v>
      </c>
      <c r="F21" s="32">
        <v>2</v>
      </c>
      <c r="G21" s="32">
        <v>2</v>
      </c>
    </row>
    <row r="22" spans="1:7">
      <c r="A22" s="46" t="s">
        <v>25</v>
      </c>
      <c r="B22" s="46"/>
      <c r="C22" s="46"/>
      <c r="D22" s="46"/>
      <c r="E22" s="32">
        <v>2.86</v>
      </c>
      <c r="F22" s="32">
        <v>2.86</v>
      </c>
      <c r="G22" s="32">
        <v>2.86</v>
      </c>
    </row>
    <row r="23" spans="1:7">
      <c r="A23" s="46" t="s">
        <v>27</v>
      </c>
      <c r="B23" s="46"/>
      <c r="C23" s="46"/>
      <c r="D23" s="46"/>
      <c r="E23" s="32">
        <v>5.56</v>
      </c>
      <c r="F23" s="32">
        <v>5.2</v>
      </c>
      <c r="G23" s="32">
        <v>4.2</v>
      </c>
    </row>
    <row r="24" spans="1:7">
      <c r="A24" s="46" t="s">
        <v>71</v>
      </c>
      <c r="B24" s="46"/>
      <c r="C24" s="46"/>
      <c r="D24" s="46"/>
      <c r="E24" s="37">
        <f ca="1">INDIRECT(CONCATENATE("'",Home!$E$18,"'!R30C",INDEX(Home!$AC$1:$AG$4,MATCH(Home!$E$20,Home!$AC$2:$AC$4,)+1,MATCH(Home!$E$19,Home!$AD$1:$AG$1,)+1)),FALSE)</f>
        <v>443.09520000000003</v>
      </c>
      <c r="F24" s="37">
        <f ca="1">INDIRECT(CONCATENATE("'",Home!$F$18,"'!R30C",INDEX(Home!$AC$1:$AG$4,MATCH(Home!$F$20,Home!$AC$2:$AC$4,)+1,MATCH(Home!$F$19,Home!$AD$1:$AG$1,)+1)),FALSE)</f>
        <v>641.322</v>
      </c>
      <c r="G24" s="37">
        <f ca="1">INDIRECT(CONCATENATE("'",Home!$G$18,"'!R30C",INDEX(Home!$AC$1:$AG$4,MATCH(Home!$G$20,Home!$AC$2:$AC$4,)+1,MATCH(Home!$G$19,Home!$AD$1:$AG$1,)+1)),FALSE)</f>
        <v>641.322</v>
      </c>
    </row>
    <row r="25" spans="1:7">
      <c r="D25" s="16"/>
    </row>
    <row r="26" spans="1:7">
      <c r="A26" s="4" t="s">
        <v>20</v>
      </c>
      <c r="D26" s="4" t="s">
        <v>24</v>
      </c>
      <c r="E26" s="18" t="s">
        <v>38</v>
      </c>
      <c r="F26" s="18" t="s">
        <v>38</v>
      </c>
      <c r="G26" s="18" t="s">
        <v>38</v>
      </c>
    </row>
    <row r="27" spans="1:7">
      <c r="A27" s="48" t="s">
        <v>22</v>
      </c>
      <c r="B27" s="48"/>
      <c r="C27" s="48"/>
      <c r="D27" s="33">
        <v>110</v>
      </c>
      <c r="E27" s="31"/>
      <c r="F27" s="31"/>
      <c r="G27" s="31"/>
    </row>
    <row r="28" spans="1:7">
      <c r="A28" s="48" t="s">
        <v>40</v>
      </c>
      <c r="B28" s="48"/>
      <c r="C28" s="48"/>
      <c r="D28" s="33">
        <v>20</v>
      </c>
      <c r="E28" s="27">
        <f ca="1">'P1'!G3</f>
        <v>0.1489108180903726</v>
      </c>
      <c r="F28" s="27">
        <f ca="1">'P2'!G3</f>
        <v>0.165630853567933</v>
      </c>
      <c r="G28" s="27">
        <f ca="1">'P3'!G3</f>
        <v>0.13190305352957266</v>
      </c>
    </row>
    <row r="29" spans="1:7" hidden="1">
      <c r="A29" s="14" t="s">
        <v>23</v>
      </c>
      <c r="B29" s="34">
        <v>20</v>
      </c>
      <c r="C29" s="14" t="s">
        <v>21</v>
      </c>
      <c r="D29" s="33"/>
      <c r="E29" s="26">
        <f ca="1">VLOOKUP(B29,'P1'!$M$3:$P$23,3)</f>
        <v>1.057730500785907</v>
      </c>
      <c r="F29" s="26">
        <f ca="1">VLOOKUP(B29,'P2'!$M$3:$P$23,3)</f>
        <v>0.83276348622077401</v>
      </c>
      <c r="G29" s="26">
        <f ca="1">VLOOKUP(B29,'P3'!$M$3:$P$23,3)</f>
        <v>1.2885065773543725</v>
      </c>
    </row>
    <row r="30" spans="1:7" hidden="1">
      <c r="A30" s="14" t="s">
        <v>23</v>
      </c>
      <c r="B30" s="34">
        <v>40</v>
      </c>
      <c r="C30" s="14" t="s">
        <v>21</v>
      </c>
      <c r="D30" s="33"/>
      <c r="E30" s="26">
        <f ca="1">VLOOKUP(B30,'P1'!$M$3:$P$23,3)</f>
        <v>1.0641602645999659</v>
      </c>
      <c r="F30" s="26">
        <f ca="1">VLOOKUP(B30,'P2'!$M$3:$P$23,3)</f>
        <v>0.83693529153968604</v>
      </c>
      <c r="G30" s="26">
        <f ca="1">VLOOKUP(B30,'P3'!$M$3:$P$23,3)</f>
        <v>1.2954648160002846</v>
      </c>
    </row>
    <row r="31" spans="1:7">
      <c r="A31" s="46" t="s">
        <v>77</v>
      </c>
      <c r="B31" s="46"/>
      <c r="C31" s="46"/>
      <c r="D31" s="33">
        <v>10</v>
      </c>
      <c r="E31" s="26"/>
      <c r="F31" s="26"/>
      <c r="G31" s="26"/>
    </row>
    <row r="32" spans="1:7">
      <c r="A32" s="46" t="s">
        <v>78</v>
      </c>
      <c r="B32" s="46"/>
      <c r="C32" s="46"/>
      <c r="D32" s="33">
        <v>30</v>
      </c>
      <c r="E32" s="26"/>
      <c r="F32" s="26"/>
      <c r="G32" s="26"/>
    </row>
  </sheetData>
  <mergeCells count="24">
    <mergeCell ref="A8:B8"/>
    <mergeCell ref="A9:B9"/>
    <mergeCell ref="A10:B10"/>
    <mergeCell ref="A28:C28"/>
    <mergeCell ref="A3:B3"/>
    <mergeCell ref="A4:B4"/>
    <mergeCell ref="A5:B5"/>
    <mergeCell ref="A6:B6"/>
    <mergeCell ref="A7:B7"/>
    <mergeCell ref="A32:C32"/>
    <mergeCell ref="A27:C27"/>
    <mergeCell ref="A24:D24"/>
    <mergeCell ref="A21:D21"/>
    <mergeCell ref="A22:D22"/>
    <mergeCell ref="A31:C31"/>
    <mergeCell ref="A11:B11"/>
    <mergeCell ref="A14:D14"/>
    <mergeCell ref="A15:D15"/>
    <mergeCell ref="A16:D16"/>
    <mergeCell ref="A23:D23"/>
    <mergeCell ref="A13:D13"/>
    <mergeCell ref="A19:D19"/>
    <mergeCell ref="A20:D20"/>
    <mergeCell ref="A18:D18"/>
  </mergeCells>
  <phoneticPr fontId="1" type="noConversion"/>
  <conditionalFormatting sqref="E28">
    <cfRule type="cellIs" dxfId="10" priority="11" stopIfTrue="1" operator="greaterThan">
      <formula>$D$28/100</formula>
    </cfRule>
    <cfRule type="cellIs" dxfId="9" priority="12" stopIfTrue="1" operator="lessThan">
      <formula>$D$28/100</formula>
    </cfRule>
  </conditionalFormatting>
  <conditionalFormatting sqref="F28">
    <cfRule type="cellIs" dxfId="8" priority="8" stopIfTrue="1" operator="greaterThan">
      <formula>$D$28/100</formula>
    </cfRule>
    <cfRule type="cellIs" dxfId="7" priority="9" stopIfTrue="1" operator="greaterThan">
      <formula>$D$28/100</formula>
    </cfRule>
    <cfRule type="cellIs" dxfId="6" priority="10" stopIfTrue="1" operator="lessThan">
      <formula>$D$28/100</formula>
    </cfRule>
  </conditionalFormatting>
  <conditionalFormatting sqref="G28">
    <cfRule type="cellIs" dxfId="5" priority="4" stopIfTrue="1" operator="greaterThan">
      <formula>$D$28/100</formula>
    </cfRule>
    <cfRule type="cellIs" dxfId="4" priority="5" stopIfTrue="1" operator="greaterThan">
      <formula>$D$28/100</formula>
    </cfRule>
    <cfRule type="cellIs" dxfId="3" priority="6" stopIfTrue="1" operator="lessThan">
      <formula>$D$28/100</formula>
    </cfRule>
  </conditionalFormatting>
  <conditionalFormatting sqref="E24">
    <cfRule type="cellIs" dxfId="2" priority="3" stopIfTrue="1" operator="greaterThan">
      <formula>$E$16</formula>
    </cfRule>
  </conditionalFormatting>
  <conditionalFormatting sqref="F24">
    <cfRule type="cellIs" dxfId="1" priority="2" stopIfTrue="1" operator="greaterThan">
      <formula>$F$16</formula>
    </cfRule>
  </conditionalFormatting>
  <conditionalFormatting sqref="G24">
    <cfRule type="cellIs" dxfId="0" priority="1" stopIfTrue="1" operator="greaterThan">
      <formula>$G$16</formula>
    </cfRule>
  </conditionalFormatting>
  <dataValidations count="3">
    <dataValidation type="list" allowBlank="1" showInputMessage="1" showErrorMessage="1" sqref="E18:G18" xr:uid="{00000000-0002-0000-0000-000000000000}">
      <formula1>Motor_Model</formula1>
    </dataValidation>
    <dataValidation type="list" allowBlank="1" showInputMessage="1" showErrorMessage="1" sqref="E19:G19" xr:uid="{00000000-0002-0000-0000-000001000000}">
      <formula1>Turns</formula1>
    </dataValidation>
    <dataValidation type="list" allowBlank="1" showInputMessage="1" showErrorMessage="1" sqref="E20:G20" xr:uid="{00000000-0002-0000-0000-000002000000}">
      <formula1>Voltage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0"/>
  <sheetViews>
    <sheetView workbookViewId="0">
      <selection activeCell="C3" sqref="C3"/>
    </sheetView>
  </sheetViews>
  <sheetFormatPr defaultRowHeight="14.25"/>
  <sheetData>
    <row r="1" spans="1:13" ht="51">
      <c r="A1" s="19"/>
      <c r="B1" s="20" t="str">
        <f>CONCATENATE(B2," ",B3,"VDC ",B4," Turns"," (Torque)")</f>
        <v>M24SP 360VDC 3 Turns (Torque)</v>
      </c>
      <c r="C1" s="20" t="str">
        <f t="shared" ref="C1:M1" si="0">CONCATENATE(C2," ",C3,"VDC ",C4," Turns"," (Torque)")</f>
        <v>M24SP 480VDC 3 Turns (Torque)</v>
      </c>
      <c r="D1" s="20" t="str">
        <f t="shared" si="0"/>
        <v>M24SP 600VDC 3 Turns (Torque)</v>
      </c>
      <c r="E1" s="20" t="str">
        <f t="shared" si="0"/>
        <v>M24SP 360VDC 4 Turns (Torque)</v>
      </c>
      <c r="F1" s="20" t="str">
        <f t="shared" si="0"/>
        <v>M24SP 480VDC 4 Turns (Torque)</v>
      </c>
      <c r="G1" s="20" t="str">
        <f t="shared" si="0"/>
        <v>M24SP 600VDC 4 Turns (Torque)</v>
      </c>
      <c r="H1" s="20" t="str">
        <f t="shared" si="0"/>
        <v>M24SP 360VDC 5 Turns (Torque)</v>
      </c>
      <c r="I1" s="20" t="str">
        <f t="shared" si="0"/>
        <v>M24SP 480VDC 5 Turns (Torque)</v>
      </c>
      <c r="J1" s="20" t="str">
        <f t="shared" si="0"/>
        <v>M24SP 600VDC 5 Turns (Torque)</v>
      </c>
      <c r="K1" s="20" t="str">
        <f t="shared" si="0"/>
        <v>M24SP 360VDC 6 Turns (Torque)</v>
      </c>
      <c r="L1" s="20" t="str">
        <f t="shared" si="0"/>
        <v>M24SP 480VDC 6 Turns (Torque)</v>
      </c>
      <c r="M1" s="20" t="str">
        <f t="shared" si="0"/>
        <v>M24SP 600VDC 6 Turns (Torque)</v>
      </c>
    </row>
    <row r="2" spans="1:13" ht="15">
      <c r="A2" s="21" t="s">
        <v>45</v>
      </c>
      <c r="B2" s="22" t="s">
        <v>30</v>
      </c>
      <c r="C2" s="22" t="s">
        <v>30</v>
      </c>
      <c r="D2" s="22" t="s">
        <v>30</v>
      </c>
      <c r="E2" s="22" t="s">
        <v>30</v>
      </c>
      <c r="F2" s="22" t="s">
        <v>30</v>
      </c>
      <c r="G2" s="22" t="s">
        <v>30</v>
      </c>
      <c r="H2" s="22" t="s">
        <v>30</v>
      </c>
      <c r="I2" s="22" t="s">
        <v>30</v>
      </c>
      <c r="J2" s="22" t="s">
        <v>30</v>
      </c>
      <c r="K2" s="22" t="s">
        <v>30</v>
      </c>
      <c r="L2" s="22" t="s">
        <v>30</v>
      </c>
      <c r="M2" s="22" t="s">
        <v>30</v>
      </c>
    </row>
    <row r="3" spans="1:13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3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3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</row>
    <row r="6" spans="1:13">
      <c r="A6" s="13">
        <v>450</v>
      </c>
      <c r="B6" s="13">
        <v>396.86645279953206</v>
      </c>
      <c r="C6" s="13">
        <v>396.86645279953206</v>
      </c>
      <c r="D6" s="13">
        <v>396.86645279953206</v>
      </c>
      <c r="E6" s="13">
        <v>395.56097104690201</v>
      </c>
      <c r="F6" s="13">
        <v>395.56097104690201</v>
      </c>
      <c r="G6" s="13">
        <v>395.56097104690201</v>
      </c>
      <c r="H6" s="13">
        <v>394.77768199532397</v>
      </c>
      <c r="I6" s="13">
        <v>394.77768199532397</v>
      </c>
      <c r="J6" s="13">
        <v>394.77768199532397</v>
      </c>
      <c r="K6" s="13">
        <v>396.86645279953206</v>
      </c>
      <c r="L6" s="13">
        <v>396.86645279953206</v>
      </c>
      <c r="M6" s="13">
        <v>396.86645279953206</v>
      </c>
    </row>
    <row r="7" spans="1:13">
      <c r="A7" s="13">
        <v>900</v>
      </c>
      <c r="B7" s="13">
        <v>396.86645279953206</v>
      </c>
      <c r="C7" s="13">
        <v>396.86645279953206</v>
      </c>
      <c r="D7" s="13">
        <v>396.86645279953206</v>
      </c>
      <c r="E7" s="13">
        <v>395.56097104690201</v>
      </c>
      <c r="F7" s="13">
        <v>395.56097104690201</v>
      </c>
      <c r="G7" s="13">
        <v>395.56097104690201</v>
      </c>
      <c r="H7" s="13">
        <v>394.77768199532397</v>
      </c>
      <c r="I7" s="13">
        <v>394.77768199532397</v>
      </c>
      <c r="J7" s="13">
        <v>394.77768199532397</v>
      </c>
      <c r="K7" s="13">
        <v>396.86645279953206</v>
      </c>
      <c r="L7" s="13">
        <v>396.86645279953206</v>
      </c>
      <c r="M7" s="13">
        <v>396.86645279953206</v>
      </c>
    </row>
    <row r="8" spans="1:13">
      <c r="A8" s="13">
        <v>1350</v>
      </c>
      <c r="B8" s="13">
        <v>396.86645279953206</v>
      </c>
      <c r="C8" s="13">
        <v>396.86645279953206</v>
      </c>
      <c r="D8" s="13">
        <v>396.86645279953206</v>
      </c>
      <c r="E8" s="13">
        <v>395.56097104690201</v>
      </c>
      <c r="F8" s="13">
        <v>395.56097104690201</v>
      </c>
      <c r="G8" s="13">
        <v>395.56097104690201</v>
      </c>
      <c r="H8" s="13">
        <v>394.77768199532397</v>
      </c>
      <c r="I8" s="13">
        <v>394.77768199532397</v>
      </c>
      <c r="J8" s="13">
        <v>394.77768199532397</v>
      </c>
      <c r="K8" s="13">
        <v>396.86645279953206</v>
      </c>
      <c r="L8" s="13">
        <v>396.86645279953206</v>
      </c>
      <c r="M8" s="13">
        <v>396.86645279953206</v>
      </c>
    </row>
    <row r="9" spans="1:13">
      <c r="A9" s="13">
        <v>1800</v>
      </c>
      <c r="B9" s="13">
        <v>396.86645279953206</v>
      </c>
      <c r="C9" s="13">
        <v>396.86645279953206</v>
      </c>
      <c r="D9" s="13">
        <v>396.86645279953206</v>
      </c>
      <c r="E9" s="13">
        <v>395.56097104690201</v>
      </c>
      <c r="F9" s="13">
        <v>395.56097104690201</v>
      </c>
      <c r="G9" s="13">
        <v>395.56097104690201</v>
      </c>
      <c r="H9" s="13">
        <v>394.77768199532397</v>
      </c>
      <c r="I9" s="13">
        <v>394.77768199532397</v>
      </c>
      <c r="J9" s="13">
        <v>394.77768199532397</v>
      </c>
      <c r="K9" s="13">
        <v>360.06293399999998</v>
      </c>
      <c r="L9" s="13">
        <v>396.86645279953206</v>
      </c>
      <c r="M9" s="13">
        <v>396.86645279953206</v>
      </c>
    </row>
    <row r="10" spans="1:13">
      <c r="A10" s="13">
        <v>2250</v>
      </c>
      <c r="B10" s="13">
        <v>396.86645279953206</v>
      </c>
      <c r="C10" s="13">
        <v>396.86645279953206</v>
      </c>
      <c r="D10" s="13">
        <v>396.86645279953206</v>
      </c>
      <c r="E10" s="13">
        <v>395.56097104690201</v>
      </c>
      <c r="F10" s="13">
        <v>395.56097104690201</v>
      </c>
      <c r="G10" s="13">
        <v>395.56097104690201</v>
      </c>
      <c r="H10" s="13">
        <v>350.40786600000001</v>
      </c>
      <c r="I10" s="13">
        <v>394.77768199532397</v>
      </c>
      <c r="J10" s="13">
        <v>394.77768199532397</v>
      </c>
      <c r="K10" s="13">
        <v>288.48987599999998</v>
      </c>
      <c r="L10" s="13">
        <v>391.207874</v>
      </c>
      <c r="M10" s="13">
        <v>396.86645279953206</v>
      </c>
    </row>
    <row r="11" spans="1:13">
      <c r="A11" s="13">
        <v>2700</v>
      </c>
      <c r="B11" s="13">
        <v>396.86645279953206</v>
      </c>
      <c r="C11" s="13">
        <v>396.86645279953206</v>
      </c>
      <c r="D11" s="13">
        <v>396.86645279953206</v>
      </c>
      <c r="E11" s="13">
        <v>369.06550399999998</v>
      </c>
      <c r="F11" s="13">
        <v>395.56097104690201</v>
      </c>
      <c r="G11" s="13">
        <v>395.56097104690201</v>
      </c>
      <c r="H11" s="13">
        <v>292.12674199999998</v>
      </c>
      <c r="I11" s="13">
        <v>394.77768199532397</v>
      </c>
      <c r="J11" s="13">
        <v>394.77768199532397</v>
      </c>
      <c r="K11" s="13">
        <v>240.45067</v>
      </c>
      <c r="L11" s="13">
        <v>326.19389200000001</v>
      </c>
      <c r="M11" s="13">
        <v>396.86645279953206</v>
      </c>
    </row>
    <row r="12" spans="1:13">
      <c r="A12" s="13">
        <v>3150</v>
      </c>
      <c r="B12" s="13">
        <v>396.86645279953206</v>
      </c>
      <c r="C12" s="13">
        <v>396.86645279953206</v>
      </c>
      <c r="D12" s="13">
        <v>396.86645279953206</v>
      </c>
      <c r="E12" s="13">
        <v>316.359466</v>
      </c>
      <c r="F12" s="13">
        <v>395.56097104690201</v>
      </c>
      <c r="G12" s="13">
        <v>395.56097104690201</v>
      </c>
      <c r="H12" s="13">
        <v>250.338076</v>
      </c>
      <c r="I12" s="13">
        <v>338.64597600000002</v>
      </c>
      <c r="J12" s="13">
        <v>394.77768199532397</v>
      </c>
      <c r="K12" s="13">
        <v>206.00305399999999</v>
      </c>
      <c r="L12" s="13">
        <v>279.57399600000002</v>
      </c>
      <c r="M12" s="13">
        <v>353.14493599999997</v>
      </c>
    </row>
    <row r="13" spans="1:13">
      <c r="A13" s="13">
        <v>3600</v>
      </c>
      <c r="B13" s="13">
        <v>373.66450200000003</v>
      </c>
      <c r="C13" s="13">
        <v>396.86645279953206</v>
      </c>
      <c r="D13" s="13">
        <v>396.86645279953206</v>
      </c>
      <c r="E13" s="13">
        <v>276.732462</v>
      </c>
      <c r="F13" s="13">
        <v>373.36121800000001</v>
      </c>
      <c r="G13" s="13">
        <v>395.56097104690201</v>
      </c>
      <c r="H13" s="13">
        <v>218.92084800000001</v>
      </c>
      <c r="I13" s="13">
        <v>296.24279999999999</v>
      </c>
      <c r="J13" s="13">
        <v>373.564752</v>
      </c>
      <c r="K13" s="13">
        <v>180.10372599999999</v>
      </c>
      <c r="L13" s="13">
        <v>244.52290600000001</v>
      </c>
      <c r="M13" s="13">
        <v>308.942046</v>
      </c>
    </row>
    <row r="14" spans="1:13">
      <c r="A14" s="13">
        <v>4050</v>
      </c>
      <c r="B14" s="13">
        <v>332.05932799999999</v>
      </c>
      <c r="C14" s="13">
        <v>396.86645279953206</v>
      </c>
      <c r="D14" s="13">
        <v>396.86645279953206</v>
      </c>
      <c r="E14" s="13">
        <v>245.860264</v>
      </c>
      <c r="F14" s="13">
        <v>331.79417999999998</v>
      </c>
      <c r="G14" s="13">
        <v>395.56097104690201</v>
      </c>
      <c r="H14" s="13">
        <v>194.44540799999999</v>
      </c>
      <c r="I14" s="13">
        <v>263.20874600000002</v>
      </c>
      <c r="J14" s="13">
        <v>331.972104</v>
      </c>
      <c r="K14" s="13">
        <v>159.926346</v>
      </c>
      <c r="L14" s="13">
        <v>217.21562399999999</v>
      </c>
      <c r="M14" s="13">
        <v>274.50490200000002</v>
      </c>
    </row>
    <row r="15" spans="1:13">
      <c r="A15" s="13">
        <v>4500</v>
      </c>
      <c r="B15" s="13">
        <v>298.73710199999999</v>
      </c>
      <c r="C15" s="13">
        <v>396.86645279953206</v>
      </c>
      <c r="D15" s="13">
        <v>396.86645279953206</v>
      </c>
      <c r="E15" s="13">
        <v>221.13341199999999</v>
      </c>
      <c r="F15" s="13">
        <v>298.501352</v>
      </c>
      <c r="G15" s="13">
        <v>375.86926</v>
      </c>
      <c r="H15" s="13">
        <v>174.842434</v>
      </c>
      <c r="I15" s="13">
        <v>236.75099</v>
      </c>
      <c r="J15" s="13">
        <v>298.65954599999998</v>
      </c>
      <c r="K15" s="13">
        <v>143.76546999999999</v>
      </c>
      <c r="L15" s="13">
        <v>195.344098</v>
      </c>
      <c r="M15" s="13">
        <v>246.92272399999999</v>
      </c>
    </row>
    <row r="16" spans="1:13">
      <c r="A16" s="13">
        <v>4950</v>
      </c>
      <c r="B16" s="13">
        <v>271.45045399999998</v>
      </c>
      <c r="C16" s="13">
        <v>365.28621800000002</v>
      </c>
      <c r="D16" s="13">
        <v>396.86645279953206</v>
      </c>
      <c r="E16" s="13">
        <v>200.884784</v>
      </c>
      <c r="F16" s="13">
        <v>271.23809599999998</v>
      </c>
      <c r="G16" s="13">
        <v>341.59140600000001</v>
      </c>
      <c r="H16" s="13">
        <v>158.790008</v>
      </c>
      <c r="I16" s="13">
        <v>215.08530200000001</v>
      </c>
      <c r="J16" s="13">
        <v>271.38058000000001</v>
      </c>
      <c r="K16" s="13">
        <v>130.53147200000001</v>
      </c>
      <c r="L16" s="13">
        <v>177.43368000000001</v>
      </c>
      <c r="M16" s="13">
        <v>224.33588800000001</v>
      </c>
    </row>
    <row r="17" spans="1:13">
      <c r="A17" s="13">
        <v>5400</v>
      </c>
      <c r="B17" s="13">
        <v>248.69698600000001</v>
      </c>
      <c r="C17" s="13">
        <v>334.730502</v>
      </c>
      <c r="D17" s="13">
        <v>396.86645279953206</v>
      </c>
      <c r="E17" s="13">
        <v>183.99982</v>
      </c>
      <c r="F17" s="13">
        <v>248.50374600000001</v>
      </c>
      <c r="G17" s="13">
        <v>313.007656</v>
      </c>
      <c r="H17" s="13">
        <v>145.40433400000001</v>
      </c>
      <c r="I17" s="13">
        <v>197.01887400000001</v>
      </c>
      <c r="J17" s="13">
        <v>248.63341199999999</v>
      </c>
      <c r="K17" s="13">
        <v>119.495892</v>
      </c>
      <c r="L17" s="13">
        <v>162.49851000000001</v>
      </c>
      <c r="M17" s="13">
        <v>205.50112799999999</v>
      </c>
    </row>
    <row r="18" spans="1:13">
      <c r="A18" s="13">
        <v>5850</v>
      </c>
      <c r="B18" s="13">
        <v>229.43443199999999</v>
      </c>
      <c r="C18" s="13">
        <v>308.86271799999997</v>
      </c>
      <c r="D18" s="13">
        <v>388.29100399999999</v>
      </c>
      <c r="E18" s="13">
        <v>169.70519400000001</v>
      </c>
      <c r="F18" s="13">
        <v>229.25709000000001</v>
      </c>
      <c r="G18" s="13">
        <v>288.80898400000001</v>
      </c>
      <c r="H18" s="13">
        <v>134.072292</v>
      </c>
      <c r="I18" s="13">
        <v>181.72418999999999</v>
      </c>
      <c r="J18" s="13">
        <v>229.37608599999999</v>
      </c>
      <c r="K18" s="13">
        <v>110.1533</v>
      </c>
      <c r="L18" s="13">
        <v>149.85456400000001</v>
      </c>
      <c r="M18" s="13">
        <v>189.555826</v>
      </c>
    </row>
    <row r="19" spans="1:13">
      <c r="A19" s="13">
        <v>6300</v>
      </c>
      <c r="B19" s="13">
        <v>212.91706400000001</v>
      </c>
      <c r="C19" s="13">
        <v>286.68145199999998</v>
      </c>
      <c r="D19" s="13">
        <v>360.44584200000003</v>
      </c>
      <c r="E19" s="13">
        <v>157.44762399999999</v>
      </c>
      <c r="F19" s="13">
        <v>212.75317000000001</v>
      </c>
      <c r="G19" s="13">
        <v>268.05871400000001</v>
      </c>
      <c r="H19" s="13">
        <v>124.355198</v>
      </c>
      <c r="I19" s="13">
        <v>168.60917000000001</v>
      </c>
      <c r="J19" s="13">
        <v>212.86314200000001</v>
      </c>
      <c r="K19" s="13">
        <v>102.14208000000001</v>
      </c>
      <c r="L19" s="13">
        <v>139.01244399999999</v>
      </c>
      <c r="M19" s="13">
        <v>175.88280599999999</v>
      </c>
    </row>
    <row r="20" spans="1:13">
      <c r="A20" s="13">
        <v>6750</v>
      </c>
      <c r="B20" s="13">
        <v>198.59738400000001</v>
      </c>
      <c r="C20" s="13">
        <v>267.45147200000002</v>
      </c>
      <c r="D20" s="13">
        <v>336.30556000000001</v>
      </c>
      <c r="E20" s="13">
        <v>146.82087200000001</v>
      </c>
      <c r="F20" s="13">
        <v>198.44502</v>
      </c>
      <c r="G20" s="13">
        <v>250.06917000000001</v>
      </c>
      <c r="H20" s="13">
        <v>115.93097400000001</v>
      </c>
      <c r="I20" s="13">
        <v>157.239116</v>
      </c>
      <c r="J20" s="13">
        <v>198.547256</v>
      </c>
      <c r="K20" s="13">
        <v>95.196721999999994</v>
      </c>
      <c r="L20" s="13">
        <v>129.61282199999999</v>
      </c>
      <c r="M20" s="13">
        <v>164.02892199999999</v>
      </c>
    </row>
    <row r="21" spans="1:13">
      <c r="A21" s="13">
        <v>7200</v>
      </c>
      <c r="B21" s="13">
        <v>186.06433000000001</v>
      </c>
      <c r="C21" s="13">
        <v>250.620756</v>
      </c>
      <c r="D21" s="13">
        <v>315.17718400000001</v>
      </c>
      <c r="E21" s="13">
        <v>137.51992000000001</v>
      </c>
      <c r="F21" s="13">
        <v>185.921964</v>
      </c>
      <c r="G21" s="13">
        <v>234.32400799999999</v>
      </c>
      <c r="H21" s="13">
        <v>108.557804</v>
      </c>
      <c r="I21" s="13">
        <v>147.28764799999999</v>
      </c>
      <c r="J21" s="13">
        <v>186.01749000000001</v>
      </c>
      <c r="K21" s="13">
        <v>89.117875999999995</v>
      </c>
      <c r="L21" s="13">
        <v>121.38590600000001</v>
      </c>
      <c r="M21" s="13">
        <v>153.65393599999999</v>
      </c>
    </row>
    <row r="22" spans="1:13">
      <c r="A22" s="13">
        <v>7650</v>
      </c>
      <c r="B22" s="13">
        <v>175.00329600000001</v>
      </c>
      <c r="C22" s="13">
        <v>235.76682400000001</v>
      </c>
      <c r="D22" s="13">
        <v>296.53035199999999</v>
      </c>
      <c r="E22" s="13">
        <v>129.311328</v>
      </c>
      <c r="F22" s="13">
        <v>174.869686</v>
      </c>
      <c r="G22" s="13">
        <v>220.428044</v>
      </c>
      <c r="H22" s="13">
        <v>102.050608</v>
      </c>
      <c r="I22" s="13">
        <v>138.50497200000001</v>
      </c>
      <c r="J22" s="13">
        <v>174.959338</v>
      </c>
      <c r="K22" s="13">
        <v>83.752967999999996</v>
      </c>
      <c r="L22" s="13">
        <v>114.125208</v>
      </c>
      <c r="M22" s="13">
        <v>144.49744799999999</v>
      </c>
    </row>
    <row r="23" spans="1:13">
      <c r="A23" s="13">
        <v>8100</v>
      </c>
      <c r="B23" s="13">
        <v>165.16942</v>
      </c>
      <c r="C23" s="13">
        <v>222.56084799999999</v>
      </c>
      <c r="D23" s="13">
        <v>279.95227599999998</v>
      </c>
      <c r="E23" s="13">
        <v>122.013396</v>
      </c>
      <c r="F23" s="13">
        <v>165.04354599999999</v>
      </c>
      <c r="G23" s="13">
        <v>208.07369399999999</v>
      </c>
      <c r="H23" s="13">
        <v>96.265343999999999</v>
      </c>
      <c r="I23" s="13">
        <v>130.696674</v>
      </c>
      <c r="J23" s="13">
        <v>165.128006</v>
      </c>
      <c r="K23" s="13">
        <v>78.983245999999994</v>
      </c>
      <c r="L23" s="13">
        <v>107.670012</v>
      </c>
      <c r="M23" s="13">
        <v>136.35677799999999</v>
      </c>
    </row>
    <row r="24" spans="1:13">
      <c r="A24" s="13">
        <v>8550</v>
      </c>
      <c r="B24" s="13">
        <v>156.369282</v>
      </c>
      <c r="C24" s="13">
        <v>210.74308400000001</v>
      </c>
      <c r="D24" s="13">
        <v>265.11688400000003</v>
      </c>
      <c r="E24" s="13">
        <v>115.48259400000001</v>
      </c>
      <c r="F24" s="13">
        <v>156.25028800000001</v>
      </c>
      <c r="G24" s="13">
        <v>197.01798400000001</v>
      </c>
      <c r="H24" s="13">
        <v>91.088220000000007</v>
      </c>
      <c r="I24" s="13">
        <v>123.709176</v>
      </c>
      <c r="J24" s="13">
        <v>156.33013199999999</v>
      </c>
      <c r="K24" s="13">
        <v>74.7149</v>
      </c>
      <c r="L24" s="13">
        <v>101.893362</v>
      </c>
      <c r="M24" s="13">
        <v>129.07182599999999</v>
      </c>
    </row>
    <row r="25" spans="1:13">
      <c r="A25" s="13">
        <v>9000</v>
      </c>
      <c r="B25" s="13">
        <v>148.44806800000001</v>
      </c>
      <c r="C25" s="13">
        <v>200.105628</v>
      </c>
      <c r="D25" s="13">
        <v>251.76319000000001</v>
      </c>
      <c r="E25" s="13">
        <v>109.60404200000001</v>
      </c>
      <c r="F25" s="13">
        <v>148.335238</v>
      </c>
      <c r="G25" s="13">
        <v>187.06643399999999</v>
      </c>
      <c r="H25" s="13">
        <v>86.428162</v>
      </c>
      <c r="I25" s="13">
        <v>117.41955400000001</v>
      </c>
      <c r="J25" s="13">
        <v>148.410946</v>
      </c>
      <c r="K25" s="13">
        <v>70.872848000000005</v>
      </c>
      <c r="L25" s="13">
        <v>96.693644000000006</v>
      </c>
      <c r="M25" s="13">
        <v>122.514442</v>
      </c>
    </row>
    <row r="30" spans="1:13">
      <c r="A30" t="s">
        <v>69</v>
      </c>
      <c r="B30">
        <v>738.49200000000008</v>
      </c>
      <c r="C30">
        <v>738.49200000000008</v>
      </c>
      <c r="D30">
        <v>738.49200000000008</v>
      </c>
      <c r="E30">
        <v>553.86900000000003</v>
      </c>
      <c r="F30">
        <v>553.86900000000003</v>
      </c>
      <c r="G30">
        <v>553.86900000000003</v>
      </c>
      <c r="H30">
        <v>443.09520000000003</v>
      </c>
      <c r="I30">
        <v>443.09520000000003</v>
      </c>
      <c r="J30">
        <v>443.09520000000003</v>
      </c>
      <c r="K30">
        <v>369.24600000000004</v>
      </c>
      <c r="L30">
        <v>369.24600000000004</v>
      </c>
      <c r="M30">
        <v>369.24600000000004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0"/>
  <sheetViews>
    <sheetView workbookViewId="0">
      <selection activeCell="O28" sqref="O28"/>
    </sheetView>
  </sheetViews>
  <sheetFormatPr defaultRowHeight="14.25"/>
  <sheetData>
    <row r="1" spans="1:13" ht="51">
      <c r="A1" s="19"/>
      <c r="B1" s="20" t="str">
        <f>CONCATENATE(B2," ",B3,"VDC ",B4," Turns"," (Torque)")</f>
        <v>M27SP 360VDC 3 Turns (Torque)</v>
      </c>
      <c r="C1" s="20" t="str">
        <f t="shared" ref="C1:M1" si="0">CONCATENATE(C2," ",C3,"VDC ",C4," Turns"," (Torque)")</f>
        <v>M27SP 480VDC 3 Turns (Torque)</v>
      </c>
      <c r="D1" s="20" t="str">
        <f t="shared" si="0"/>
        <v>M27SP 600VDC 3 Turns (Torque)</v>
      </c>
      <c r="E1" s="20" t="str">
        <f t="shared" si="0"/>
        <v>M27SP 360VDC 4 Turns (Torque)</v>
      </c>
      <c r="F1" s="20" t="str">
        <f t="shared" si="0"/>
        <v>M27SP 480VDC 4 Turns (Torque)</v>
      </c>
      <c r="G1" s="20" t="str">
        <f t="shared" si="0"/>
        <v>M27SP 600VDC 4 Turns (Torque)</v>
      </c>
      <c r="H1" s="20" t="str">
        <f t="shared" si="0"/>
        <v>M27SP 360VDC 5 Turns (Torque)</v>
      </c>
      <c r="I1" s="20" t="str">
        <f t="shared" si="0"/>
        <v>M27SP 480VDC 5 Turns (Torque)</v>
      </c>
      <c r="J1" s="20" t="str">
        <f t="shared" si="0"/>
        <v>M27SP 600VDC 5 Turns (Torque)</v>
      </c>
      <c r="K1" s="20" t="str">
        <f t="shared" si="0"/>
        <v>M27SP 360VDC 6 Turns (Torque)</v>
      </c>
      <c r="L1" s="20" t="str">
        <f t="shared" si="0"/>
        <v>M27SP 480VDC 6 Turns (Torque)</v>
      </c>
      <c r="M1" s="20" t="str">
        <f t="shared" si="0"/>
        <v>M27SP 600VDC 6 Turns (Torque)</v>
      </c>
    </row>
    <row r="2" spans="1:13" ht="15">
      <c r="A2" s="21" t="s">
        <v>45</v>
      </c>
      <c r="B2" s="22" t="s">
        <v>31</v>
      </c>
      <c r="C2" s="22" t="s">
        <v>31</v>
      </c>
      <c r="D2" s="22" t="s">
        <v>31</v>
      </c>
      <c r="E2" s="22" t="s">
        <v>31</v>
      </c>
      <c r="F2" s="22" t="s">
        <v>31</v>
      </c>
      <c r="G2" s="22" t="s">
        <v>31</v>
      </c>
      <c r="H2" s="22" t="s">
        <v>31</v>
      </c>
      <c r="I2" s="22" t="s">
        <v>31</v>
      </c>
      <c r="J2" s="22" t="s">
        <v>31</v>
      </c>
      <c r="K2" s="22" t="s">
        <v>31</v>
      </c>
      <c r="L2" s="22" t="s">
        <v>31</v>
      </c>
      <c r="M2" s="22" t="s">
        <v>31</v>
      </c>
    </row>
    <row r="3" spans="1:13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3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3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</row>
    <row r="6" spans="1:13">
      <c r="A6" s="13">
        <v>367.5</v>
      </c>
      <c r="B6" s="13">
        <v>598.23495185573779</v>
      </c>
      <c r="C6" s="13">
        <v>598.23495185573779</v>
      </c>
      <c r="D6" s="13">
        <v>598.23495185573779</v>
      </c>
      <c r="E6" s="13">
        <v>598.23495185573779</v>
      </c>
      <c r="F6" s="13">
        <v>598.23495185573779</v>
      </c>
      <c r="G6" s="13">
        <v>598.23495185573779</v>
      </c>
      <c r="H6" s="13">
        <v>598.23495185573779</v>
      </c>
      <c r="I6" s="13">
        <v>598.23495185573779</v>
      </c>
      <c r="J6" s="13">
        <v>598.23495185573779</v>
      </c>
      <c r="K6" s="13">
        <v>598.20471964672947</v>
      </c>
      <c r="L6" s="13">
        <v>598.20471964672947</v>
      </c>
      <c r="M6" s="13">
        <v>598.20471964672947</v>
      </c>
    </row>
    <row r="7" spans="1:13">
      <c r="A7" s="13">
        <v>735</v>
      </c>
      <c r="B7" s="13">
        <v>598.23495185573779</v>
      </c>
      <c r="C7" s="13">
        <v>598.23495185573779</v>
      </c>
      <c r="D7" s="13">
        <v>598.23495185573779</v>
      </c>
      <c r="E7" s="13">
        <v>598.23495185573779</v>
      </c>
      <c r="F7" s="13">
        <v>598.23495185573779</v>
      </c>
      <c r="G7" s="13">
        <v>598.23495185573779</v>
      </c>
      <c r="H7" s="13">
        <v>598.23495185573779</v>
      </c>
      <c r="I7" s="13">
        <v>598.23495185573779</v>
      </c>
      <c r="J7" s="13">
        <v>598.23495185573779</v>
      </c>
      <c r="K7" s="13">
        <v>598.20471964672947</v>
      </c>
      <c r="L7" s="13">
        <v>598.20471964672947</v>
      </c>
      <c r="M7" s="13">
        <v>598.20471964672947</v>
      </c>
    </row>
    <row r="8" spans="1:13">
      <c r="A8" s="13">
        <v>1102.5</v>
      </c>
      <c r="B8" s="13">
        <v>598.23495185573779</v>
      </c>
      <c r="C8" s="13">
        <v>598.23495185573779</v>
      </c>
      <c r="D8" s="13">
        <v>598.23495185573779</v>
      </c>
      <c r="E8" s="13">
        <v>598.23495185573779</v>
      </c>
      <c r="F8" s="13">
        <v>598.23495185573779</v>
      </c>
      <c r="G8" s="13">
        <v>598.23495185573779</v>
      </c>
      <c r="H8" s="13">
        <v>598.23495185573779</v>
      </c>
      <c r="I8" s="13">
        <v>598.23495185573779</v>
      </c>
      <c r="J8" s="13">
        <v>598.23495185573779</v>
      </c>
      <c r="K8" s="13">
        <v>598.20471964672947</v>
      </c>
      <c r="L8" s="13">
        <v>598.20471964672947</v>
      </c>
      <c r="M8" s="13">
        <v>598.20471964672947</v>
      </c>
    </row>
    <row r="9" spans="1:13">
      <c r="A9" s="13">
        <v>1470</v>
      </c>
      <c r="B9" s="13">
        <v>598.23495185573779</v>
      </c>
      <c r="C9" s="13">
        <v>598.23495185573779</v>
      </c>
      <c r="D9" s="13">
        <v>598.23495185573779</v>
      </c>
      <c r="E9" s="13">
        <v>598.23495185573779</v>
      </c>
      <c r="F9" s="13">
        <v>598.23495185573779</v>
      </c>
      <c r="G9" s="13">
        <v>598.23495185573779</v>
      </c>
      <c r="H9" s="13">
        <v>598.23495185573779</v>
      </c>
      <c r="I9" s="13">
        <v>598.23495185573779</v>
      </c>
      <c r="J9" s="13">
        <v>598.23495185573779</v>
      </c>
      <c r="K9" s="13">
        <v>535.18587000000002</v>
      </c>
      <c r="L9" s="13">
        <v>598.20471964672947</v>
      </c>
      <c r="M9" s="13">
        <v>598.20471964672947</v>
      </c>
    </row>
    <row r="10" spans="1:13">
      <c r="A10" s="13">
        <v>1837.5</v>
      </c>
      <c r="B10" s="13">
        <v>598.23495185573779</v>
      </c>
      <c r="C10" s="13">
        <v>598.23495185573779</v>
      </c>
      <c r="D10" s="13">
        <v>598.23495185573779</v>
      </c>
      <c r="E10" s="13">
        <v>598.23495185573779</v>
      </c>
      <c r="F10" s="13">
        <v>598.23495185573779</v>
      </c>
      <c r="G10" s="13">
        <v>598.23495185573779</v>
      </c>
      <c r="H10" s="13">
        <v>519.846946</v>
      </c>
      <c r="I10" s="13">
        <v>598.23495185573779</v>
      </c>
      <c r="J10" s="13">
        <v>598.23495185573779</v>
      </c>
      <c r="K10" s="13">
        <v>428.12106199999999</v>
      </c>
      <c r="L10" s="13">
        <v>581.87839199999996</v>
      </c>
      <c r="M10" s="13">
        <v>598.20471964672947</v>
      </c>
    </row>
    <row r="11" spans="1:13">
      <c r="A11" s="13">
        <v>2205</v>
      </c>
      <c r="B11" s="13">
        <v>598.23495185573779</v>
      </c>
      <c r="C11" s="13">
        <v>598.23495185573779</v>
      </c>
      <c r="D11" s="13">
        <v>598.23495185573779</v>
      </c>
      <c r="E11" s="13">
        <v>548.58959600000003</v>
      </c>
      <c r="F11" s="13">
        <v>598.23495185573779</v>
      </c>
      <c r="G11" s="13">
        <v>598.23495185573779</v>
      </c>
      <c r="H11" s="13">
        <v>433.028774</v>
      </c>
      <c r="I11" s="13">
        <v>586.89943400000004</v>
      </c>
      <c r="J11" s="13">
        <v>598.23495185573779</v>
      </c>
      <c r="K11" s="13">
        <v>356.513622</v>
      </c>
      <c r="L11" s="13">
        <v>484.77091200000001</v>
      </c>
      <c r="M11" s="13">
        <v>598.20471964672947</v>
      </c>
    </row>
    <row r="12" spans="1:13">
      <c r="A12" s="13">
        <v>2572.5</v>
      </c>
      <c r="B12" s="13">
        <v>598.23495185573779</v>
      </c>
      <c r="C12" s="13">
        <v>598.23495185573779</v>
      </c>
      <c r="D12" s="13">
        <v>598.23495185573779</v>
      </c>
      <c r="E12" s="13">
        <v>470.00809199999998</v>
      </c>
      <c r="F12" s="13">
        <v>598.23495185573779</v>
      </c>
      <c r="G12" s="13">
        <v>598.23495185573779</v>
      </c>
      <c r="H12" s="13">
        <v>370.8956</v>
      </c>
      <c r="I12" s="13">
        <v>502.869732</v>
      </c>
      <c r="J12" s="13">
        <v>598.23495185573779</v>
      </c>
      <c r="K12" s="13">
        <v>305.26232199999998</v>
      </c>
      <c r="L12" s="13">
        <v>415.26553999999999</v>
      </c>
      <c r="M12" s="13">
        <v>525.26875800000005</v>
      </c>
    </row>
    <row r="13" spans="1:13">
      <c r="A13" s="13">
        <v>2940</v>
      </c>
      <c r="B13" s="13">
        <v>555.62048000000004</v>
      </c>
      <c r="C13" s="13">
        <v>598.23495185573779</v>
      </c>
      <c r="D13" s="13">
        <v>598.23495185573779</v>
      </c>
      <c r="E13" s="13">
        <v>410.965712</v>
      </c>
      <c r="F13" s="13">
        <v>555.37727600000005</v>
      </c>
      <c r="G13" s="13">
        <v>598.23495185573779</v>
      </c>
      <c r="H13" s="13">
        <v>324.21144199999998</v>
      </c>
      <c r="I13" s="13">
        <v>439.73240600000003</v>
      </c>
      <c r="J13" s="13">
        <v>555.25336800000002</v>
      </c>
      <c r="K13" s="13">
        <v>266.75703199999998</v>
      </c>
      <c r="L13" s="13">
        <v>363.044848</v>
      </c>
      <c r="M13" s="13">
        <v>459.33266400000002</v>
      </c>
    </row>
    <row r="14" spans="1:13">
      <c r="A14" s="13">
        <v>3307.5</v>
      </c>
      <c r="B14" s="13">
        <v>493.60055999999997</v>
      </c>
      <c r="C14" s="13">
        <v>598.23495185573779</v>
      </c>
      <c r="D14" s="13">
        <v>598.23495185573779</v>
      </c>
      <c r="E14" s="13">
        <v>364.99222400000002</v>
      </c>
      <c r="F14" s="13">
        <v>493.38729000000001</v>
      </c>
      <c r="G14" s="13">
        <v>598.23495185573779</v>
      </c>
      <c r="H14" s="13">
        <v>287.86063000000001</v>
      </c>
      <c r="I14" s="13">
        <v>390.56963400000001</v>
      </c>
      <c r="J14" s="13">
        <v>493.27864</v>
      </c>
      <c r="K14" s="13">
        <v>236.77614</v>
      </c>
      <c r="L14" s="13">
        <v>322.38427999999999</v>
      </c>
      <c r="M14" s="13">
        <v>407.99241999999998</v>
      </c>
    </row>
    <row r="15" spans="1:13">
      <c r="A15" s="13">
        <v>3675</v>
      </c>
      <c r="B15" s="13">
        <v>443.969244</v>
      </c>
      <c r="C15" s="13">
        <v>598.09228199999995</v>
      </c>
      <c r="D15" s="13">
        <v>598.23495185573779</v>
      </c>
      <c r="E15" s="13">
        <v>328.19814200000002</v>
      </c>
      <c r="F15" s="13">
        <v>443.77426200000002</v>
      </c>
      <c r="G15" s="13">
        <v>559.35037999999997</v>
      </c>
      <c r="H15" s="13">
        <v>258.76642800000002</v>
      </c>
      <c r="I15" s="13">
        <v>351.220686</v>
      </c>
      <c r="J15" s="13">
        <v>443.67494199999999</v>
      </c>
      <c r="K15" s="13">
        <v>212.78468799999999</v>
      </c>
      <c r="L15" s="13">
        <v>289.84620799999999</v>
      </c>
      <c r="M15" s="13">
        <v>366.90772600000003</v>
      </c>
    </row>
    <row r="16" spans="1:13">
      <c r="A16" s="13">
        <v>4042.5</v>
      </c>
      <c r="B16" s="13">
        <v>403.36795799999999</v>
      </c>
      <c r="C16" s="13">
        <v>543.50706400000001</v>
      </c>
      <c r="D16" s="13">
        <v>598.23495185573779</v>
      </c>
      <c r="E16" s="13">
        <v>298.10221200000001</v>
      </c>
      <c r="F16" s="13">
        <v>403.19225999999998</v>
      </c>
      <c r="G16" s="13">
        <v>508.282308</v>
      </c>
      <c r="H16" s="13">
        <v>234.970426</v>
      </c>
      <c r="I16" s="13">
        <v>319.03659599999997</v>
      </c>
      <c r="J16" s="13">
        <v>403.10276800000003</v>
      </c>
      <c r="K16" s="13">
        <v>193.15929800000001</v>
      </c>
      <c r="L16" s="13">
        <v>263.22885000000002</v>
      </c>
      <c r="M16" s="13">
        <v>333.298404</v>
      </c>
    </row>
    <row r="17" spans="1:13">
      <c r="A17" s="13">
        <v>4410</v>
      </c>
      <c r="B17" s="13">
        <v>369.51520799999997</v>
      </c>
      <c r="C17" s="13">
        <v>497.99462399999999</v>
      </c>
      <c r="D17" s="13">
        <v>598.23495185573779</v>
      </c>
      <c r="E17" s="13">
        <v>273.00848400000001</v>
      </c>
      <c r="F17" s="13">
        <v>369.35523599999999</v>
      </c>
      <c r="G17" s="13">
        <v>465.70198799999997</v>
      </c>
      <c r="H17" s="13">
        <v>215.12947800000001</v>
      </c>
      <c r="I17" s="13">
        <v>292.201616</v>
      </c>
      <c r="J17" s="13">
        <v>369.27375599999999</v>
      </c>
      <c r="K17" s="13">
        <v>176.79608400000001</v>
      </c>
      <c r="L17" s="13">
        <v>241.03579199999999</v>
      </c>
      <c r="M17" s="13">
        <v>305.27550000000002</v>
      </c>
    </row>
    <row r="18" spans="1:13">
      <c r="A18" s="13">
        <v>4777.5</v>
      </c>
      <c r="B18" s="13">
        <v>340.85882800000002</v>
      </c>
      <c r="C18" s="13">
        <v>459.46823799999999</v>
      </c>
      <c r="D18" s="13">
        <v>578.07764799999995</v>
      </c>
      <c r="E18" s="13">
        <v>251.76650599999999</v>
      </c>
      <c r="F18" s="13">
        <v>340.71193799999998</v>
      </c>
      <c r="G18" s="13">
        <v>429.65737200000001</v>
      </c>
      <c r="H18" s="13">
        <v>198.33398199999999</v>
      </c>
      <c r="I18" s="13">
        <v>269.48555399999998</v>
      </c>
      <c r="J18" s="13">
        <v>340.63712399999997</v>
      </c>
      <c r="K18" s="13">
        <v>162.944714</v>
      </c>
      <c r="L18" s="13">
        <v>222.24941799999999</v>
      </c>
      <c r="M18" s="13">
        <v>281.554124</v>
      </c>
    </row>
    <row r="19" spans="1:13">
      <c r="A19" s="13">
        <v>5145</v>
      </c>
      <c r="B19" s="13">
        <v>316.28843799999999</v>
      </c>
      <c r="C19" s="13">
        <v>426.435114</v>
      </c>
      <c r="D19" s="13">
        <v>536.58178799999996</v>
      </c>
      <c r="E19" s="13">
        <v>233.55325400000001</v>
      </c>
      <c r="F19" s="13">
        <v>316.15261400000003</v>
      </c>
      <c r="G19" s="13">
        <v>398.75197200000002</v>
      </c>
      <c r="H19" s="13">
        <v>183.933212</v>
      </c>
      <c r="I19" s="13">
        <v>250.00832199999999</v>
      </c>
      <c r="J19" s="13">
        <v>316.08343400000001</v>
      </c>
      <c r="K19" s="13">
        <v>151.06842599999999</v>
      </c>
      <c r="L19" s="13">
        <v>206.14176399999999</v>
      </c>
      <c r="M19" s="13">
        <v>261.21510000000001</v>
      </c>
    </row>
    <row r="20" spans="1:13">
      <c r="A20" s="13">
        <v>5512.5</v>
      </c>
      <c r="B20" s="13">
        <v>294.98879799999997</v>
      </c>
      <c r="C20" s="13">
        <v>397.79924</v>
      </c>
      <c r="D20" s="13">
        <v>500.60968000000003</v>
      </c>
      <c r="E20" s="13">
        <v>217.76445799999999</v>
      </c>
      <c r="F20" s="13">
        <v>294.86246</v>
      </c>
      <c r="G20" s="13">
        <v>371.96046000000001</v>
      </c>
      <c r="H20" s="13">
        <v>171.449388</v>
      </c>
      <c r="I20" s="13">
        <v>233.12375</v>
      </c>
      <c r="J20" s="13">
        <v>294.798112</v>
      </c>
      <c r="K20" s="13">
        <v>140.77313599999999</v>
      </c>
      <c r="L20" s="13">
        <v>192.178358</v>
      </c>
      <c r="M20" s="13">
        <v>243.58357799999999</v>
      </c>
    </row>
    <row r="21" spans="1:13">
      <c r="A21" s="13">
        <v>5880</v>
      </c>
      <c r="B21" s="13">
        <v>276.34790800000002</v>
      </c>
      <c r="C21" s="13">
        <v>372.73783800000001</v>
      </c>
      <c r="D21" s="13">
        <v>469.12777</v>
      </c>
      <c r="E21" s="13">
        <v>203.94648000000001</v>
      </c>
      <c r="F21" s="13">
        <v>276.22979600000002</v>
      </c>
      <c r="G21" s="13">
        <v>348.51311199999998</v>
      </c>
      <c r="H21" s="13">
        <v>160.52384000000001</v>
      </c>
      <c r="I21" s="13">
        <v>218.34674000000001</v>
      </c>
      <c r="J21" s="13">
        <v>276.16964000000002</v>
      </c>
      <c r="K21" s="13">
        <v>131.763012</v>
      </c>
      <c r="L21" s="13">
        <v>179.957976</v>
      </c>
      <c r="M21" s="13">
        <v>228.152942</v>
      </c>
    </row>
    <row r="22" spans="1:13">
      <c r="A22" s="13">
        <v>6247.5</v>
      </c>
      <c r="B22" s="13">
        <v>259.89741600000002</v>
      </c>
      <c r="C22" s="13">
        <v>350.62125800000001</v>
      </c>
      <c r="D22" s="13">
        <v>441.3451</v>
      </c>
      <c r="E22" s="13">
        <v>191.752162</v>
      </c>
      <c r="F22" s="13">
        <v>259.78651200000002</v>
      </c>
      <c r="G22" s="13">
        <v>327.82086399999997</v>
      </c>
      <c r="H22" s="13">
        <v>150.88208</v>
      </c>
      <c r="I22" s="13">
        <v>205.30605399999999</v>
      </c>
      <c r="J22" s="13">
        <v>259.730028</v>
      </c>
      <c r="K22" s="13">
        <v>123.811654</v>
      </c>
      <c r="L22" s="13">
        <v>169.173576</v>
      </c>
      <c r="M22" s="13">
        <v>214.53549599999999</v>
      </c>
    </row>
    <row r="23" spans="1:13">
      <c r="A23" s="13">
        <v>6615</v>
      </c>
      <c r="B23" s="13">
        <v>245.27283199999999</v>
      </c>
      <c r="C23" s="13">
        <v>330.95947000000001</v>
      </c>
      <c r="D23" s="13">
        <v>416.64610599999997</v>
      </c>
      <c r="E23" s="13">
        <v>180.911326</v>
      </c>
      <c r="F23" s="13">
        <v>245.168296</v>
      </c>
      <c r="G23" s="13">
        <v>309.42526800000002</v>
      </c>
      <c r="H23" s="13">
        <v>142.310484</v>
      </c>
      <c r="I23" s="13">
        <v>193.71277000000001</v>
      </c>
      <c r="J23" s="13">
        <v>245.11505600000001</v>
      </c>
      <c r="K23" s="13">
        <v>116.742878</v>
      </c>
      <c r="L23" s="13">
        <v>159.586196</v>
      </c>
      <c r="M23" s="13">
        <v>202.42951400000001</v>
      </c>
    </row>
    <row r="24" spans="1:13">
      <c r="A24" s="13">
        <v>6982.5</v>
      </c>
      <c r="B24" s="13">
        <v>232.18625399999999</v>
      </c>
      <c r="C24" s="13">
        <v>313.36541399999999</v>
      </c>
      <c r="D24" s="13">
        <v>394.54457200000002</v>
      </c>
      <c r="E24" s="13">
        <v>171.21056400000001</v>
      </c>
      <c r="F24" s="13">
        <v>232.087388</v>
      </c>
      <c r="G24" s="13">
        <v>292.96420999999998</v>
      </c>
      <c r="H24" s="13">
        <v>134.64032</v>
      </c>
      <c r="I24" s="13">
        <v>183.33867599999999</v>
      </c>
      <c r="J24" s="13">
        <v>232.03703400000001</v>
      </c>
      <c r="K24" s="13">
        <v>110.417514</v>
      </c>
      <c r="L24" s="13">
        <v>151.007094</v>
      </c>
      <c r="M24" s="13">
        <v>191.59667400000001</v>
      </c>
    </row>
    <row r="25" spans="1:13">
      <c r="A25" s="13">
        <v>7350</v>
      </c>
      <c r="B25" s="13">
        <v>220.407262</v>
      </c>
      <c r="C25" s="13">
        <v>297.529312</v>
      </c>
      <c r="D25" s="13">
        <v>374.65136200000001</v>
      </c>
      <c r="E25" s="13">
        <v>162.47907599999999</v>
      </c>
      <c r="F25" s="13">
        <v>220.31347600000001</v>
      </c>
      <c r="G25" s="13">
        <v>278.14787799999999</v>
      </c>
      <c r="H25" s="13">
        <v>127.736536</v>
      </c>
      <c r="I25" s="13">
        <v>174.001124</v>
      </c>
      <c r="J25" s="13">
        <v>220.26571200000001</v>
      </c>
      <c r="K25" s="13">
        <v>104.724188</v>
      </c>
      <c r="L25" s="13">
        <v>143.285212</v>
      </c>
      <c r="M25" s="13">
        <v>181.846238</v>
      </c>
    </row>
    <row r="30" spans="1:13" ht="30" customHeight="1">
      <c r="A30" s="13" t="s">
        <v>69</v>
      </c>
      <c r="B30" s="13">
        <v>855.096</v>
      </c>
      <c r="C30" s="13">
        <v>855.096</v>
      </c>
      <c r="D30" s="13">
        <v>855.096</v>
      </c>
      <c r="E30" s="13">
        <v>641.322</v>
      </c>
      <c r="F30" s="13">
        <v>641.322</v>
      </c>
      <c r="G30" s="13">
        <v>641.322</v>
      </c>
      <c r="H30" s="13">
        <v>513.05759999999998</v>
      </c>
      <c r="I30" s="13">
        <v>513.05759999999998</v>
      </c>
      <c r="J30" s="13">
        <v>513.05759999999998</v>
      </c>
      <c r="K30" s="13">
        <v>427.548</v>
      </c>
      <c r="L30" s="13">
        <v>427.548</v>
      </c>
      <c r="M30" s="13">
        <v>427.548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0"/>
  <sheetViews>
    <sheetView workbookViewId="0">
      <selection activeCell="D33" sqref="D33"/>
    </sheetView>
  </sheetViews>
  <sheetFormatPr defaultRowHeight="14.25"/>
  <sheetData>
    <row r="1" spans="1:13" ht="51">
      <c r="A1" s="19"/>
      <c r="B1" s="20" t="str">
        <f>CONCATENATE(B2," ",B3,"VDC ",B4," Turns"," (Torque)")</f>
        <v>M30SP 360VDC 3 Turns (Torque)</v>
      </c>
      <c r="C1" s="20" t="str">
        <f t="shared" ref="C1:M1" si="0">CONCATENATE(C2," ",C3,"VDC ",C4," Turns"," (Torque)")</f>
        <v>M30SP 480VDC 3 Turns (Torque)</v>
      </c>
      <c r="D1" s="20" t="str">
        <f t="shared" si="0"/>
        <v>M30SP 600VDC 3 Turns (Torque)</v>
      </c>
      <c r="E1" s="20" t="str">
        <f>CONCATENATE(E2," ",E3,"VDC ",E4," Turns"," (Torque)")</f>
        <v>M30SP 360VDC 4 Turns (Torque)</v>
      </c>
      <c r="F1" s="20" t="str">
        <f t="shared" si="0"/>
        <v>M30SP 480VDC 4 Turns (Torque)</v>
      </c>
      <c r="G1" s="20" t="str">
        <f t="shared" si="0"/>
        <v>M30SP 600VDC 4 Turns (Torque)</v>
      </c>
      <c r="H1" s="20" t="str">
        <f t="shared" si="0"/>
        <v>M30SP 360VDC 5 Turns (Torque)</v>
      </c>
      <c r="I1" s="20" t="str">
        <f t="shared" si="0"/>
        <v>M30SP 480VDC 5 Turns (Torque)</v>
      </c>
      <c r="J1" s="20" t="str">
        <f t="shared" si="0"/>
        <v>M30SP 600VDC 5 Turns (Torque)</v>
      </c>
      <c r="K1" s="20" t="str">
        <f t="shared" si="0"/>
        <v>M30SP 360VDC 6 Turns (Torque)</v>
      </c>
      <c r="L1" s="20" t="str">
        <f t="shared" si="0"/>
        <v>M30SP 480VDC 6 Turns (Torque)</v>
      </c>
      <c r="M1" s="20" t="str">
        <f t="shared" si="0"/>
        <v>M30SP 600VDC 6 Turns (Torque)</v>
      </c>
    </row>
    <row r="2" spans="1:13" ht="15">
      <c r="A2" s="21" t="s">
        <v>45</v>
      </c>
      <c r="B2" s="22" t="s">
        <v>32</v>
      </c>
      <c r="C2" s="22" t="s">
        <v>32</v>
      </c>
      <c r="D2" s="22" t="s">
        <v>32</v>
      </c>
      <c r="E2" s="22" t="s">
        <v>32</v>
      </c>
      <c r="F2" s="22" t="s">
        <v>32</v>
      </c>
      <c r="G2" s="22" t="s">
        <v>32</v>
      </c>
      <c r="H2" s="22" t="s">
        <v>32</v>
      </c>
      <c r="I2" s="22" t="s">
        <v>32</v>
      </c>
      <c r="J2" s="22" t="s">
        <v>32</v>
      </c>
      <c r="K2" s="22" t="s">
        <v>32</v>
      </c>
      <c r="L2" s="22" t="s">
        <v>32</v>
      </c>
      <c r="M2" s="22" t="s">
        <v>32</v>
      </c>
    </row>
    <row r="3" spans="1:13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3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3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</row>
    <row r="6" spans="1:13">
      <c r="A6" s="13">
        <v>300</v>
      </c>
      <c r="B6" s="13">
        <v>720.87328188912227</v>
      </c>
      <c r="C6" s="13">
        <v>720.87328188912227</v>
      </c>
      <c r="D6" s="13">
        <v>720.87328188912227</v>
      </c>
      <c r="E6" s="13">
        <v>720.85885288027725</v>
      </c>
      <c r="F6" s="13">
        <v>720.85885288027725</v>
      </c>
      <c r="G6" s="13">
        <v>720.85885288027725</v>
      </c>
      <c r="H6" s="13">
        <v>720.85019547497041</v>
      </c>
      <c r="I6" s="13">
        <v>720.85019547497041</v>
      </c>
      <c r="J6" s="13">
        <v>720.85019547497041</v>
      </c>
      <c r="K6" s="13">
        <v>720.81556585374267</v>
      </c>
      <c r="L6" s="13">
        <v>720.81556585374267</v>
      </c>
      <c r="M6" s="13">
        <v>720.81556585374267</v>
      </c>
    </row>
    <row r="7" spans="1:13">
      <c r="A7" s="13">
        <v>600</v>
      </c>
      <c r="B7" s="13">
        <v>720.87328188912227</v>
      </c>
      <c r="C7" s="13">
        <v>720.87328188912227</v>
      </c>
      <c r="D7" s="13">
        <v>720.87328188912227</v>
      </c>
      <c r="E7" s="13">
        <v>720.85885288027725</v>
      </c>
      <c r="F7" s="13">
        <v>720.85885288027725</v>
      </c>
      <c r="G7" s="13">
        <v>720.85885288027725</v>
      </c>
      <c r="H7" s="13">
        <v>720.85019547497041</v>
      </c>
      <c r="I7" s="13">
        <v>720.85019547497041</v>
      </c>
      <c r="J7" s="13">
        <v>720.85019547497041</v>
      </c>
      <c r="K7" s="13">
        <v>720.81556585374267</v>
      </c>
      <c r="L7" s="13">
        <v>720.81556585374267</v>
      </c>
      <c r="M7" s="13">
        <v>720.81556585374267</v>
      </c>
    </row>
    <row r="8" spans="1:13">
      <c r="A8" s="13">
        <v>900</v>
      </c>
      <c r="B8" s="13">
        <v>720.87328188912227</v>
      </c>
      <c r="C8" s="13">
        <v>720.87328188912227</v>
      </c>
      <c r="D8" s="13">
        <v>720.87328188912227</v>
      </c>
      <c r="E8" s="13">
        <v>720.85885288027725</v>
      </c>
      <c r="F8" s="13">
        <v>720.85885288027725</v>
      </c>
      <c r="G8" s="13">
        <v>720.85885288027725</v>
      </c>
      <c r="H8" s="13">
        <v>720.85019547497041</v>
      </c>
      <c r="I8" s="13">
        <v>720.85019547497041</v>
      </c>
      <c r="J8" s="13">
        <v>720.85019547497041</v>
      </c>
      <c r="K8" s="13">
        <v>720.81556585374267</v>
      </c>
      <c r="L8" s="13">
        <v>720.81556585374267</v>
      </c>
      <c r="M8" s="13">
        <v>720.81556585374267</v>
      </c>
    </row>
    <row r="9" spans="1:13">
      <c r="A9" s="13">
        <v>1200</v>
      </c>
      <c r="B9" s="13">
        <v>720.87328188912227</v>
      </c>
      <c r="C9" s="13">
        <v>720.87328188912227</v>
      </c>
      <c r="D9" s="13">
        <v>720.87328188912227</v>
      </c>
      <c r="E9" s="13">
        <v>720.85885288027725</v>
      </c>
      <c r="F9" s="13">
        <v>720.85885288027725</v>
      </c>
      <c r="G9" s="13">
        <v>720.85885288027725</v>
      </c>
      <c r="H9" s="13">
        <v>720.85019547497041</v>
      </c>
      <c r="I9" s="13">
        <v>720.85019547497041</v>
      </c>
      <c r="J9" s="13">
        <v>720.85019547497041</v>
      </c>
      <c r="K9" s="13">
        <v>683.72396800000001</v>
      </c>
      <c r="L9" s="13">
        <v>720.81556585374267</v>
      </c>
      <c r="M9" s="13">
        <v>720.81556585374267</v>
      </c>
    </row>
    <row r="10" spans="1:13">
      <c r="A10" s="13">
        <v>1500</v>
      </c>
      <c r="B10" s="13">
        <v>720.87328188912227</v>
      </c>
      <c r="C10" s="13">
        <v>720.87328188912227</v>
      </c>
      <c r="D10" s="13">
        <v>720.87328188912227</v>
      </c>
      <c r="E10" s="13">
        <v>720.85885288027725</v>
      </c>
      <c r="F10" s="13">
        <v>720.85885288027725</v>
      </c>
      <c r="G10" s="13">
        <v>720.85885288027725</v>
      </c>
      <c r="H10" s="13">
        <v>666.726856</v>
      </c>
      <c r="I10" s="13">
        <v>720.85019547497041</v>
      </c>
      <c r="J10" s="13">
        <v>720.85019547497041</v>
      </c>
      <c r="K10" s="13">
        <v>547.23783200000003</v>
      </c>
      <c r="L10" s="13">
        <v>720.81556585374267</v>
      </c>
      <c r="M10" s="13">
        <v>720.81556585374267</v>
      </c>
    </row>
    <row r="11" spans="1:13">
      <c r="A11" s="13">
        <v>1800</v>
      </c>
      <c r="B11" s="13">
        <v>720.87328188912227</v>
      </c>
      <c r="C11" s="13">
        <v>720.87328188912227</v>
      </c>
      <c r="D11" s="13">
        <v>720.87328188912227</v>
      </c>
      <c r="E11" s="13">
        <v>706.14637200000004</v>
      </c>
      <c r="F11" s="13">
        <v>720.85885288027725</v>
      </c>
      <c r="G11" s="13">
        <v>720.85885288027725</v>
      </c>
      <c r="H11" s="13">
        <v>555.47769200000005</v>
      </c>
      <c r="I11" s="13">
        <v>720.85019547497041</v>
      </c>
      <c r="J11" s="13">
        <v>720.85019547497041</v>
      </c>
      <c r="K11" s="13">
        <v>455.76912800000002</v>
      </c>
      <c r="L11" s="13">
        <v>622.35247400000003</v>
      </c>
      <c r="M11" s="13">
        <v>720.81556585374267</v>
      </c>
    </row>
    <row r="12" spans="1:13">
      <c r="A12" s="13">
        <v>2100</v>
      </c>
      <c r="B12" s="13">
        <v>720.87328188912227</v>
      </c>
      <c r="C12" s="13">
        <v>720.87328188912227</v>
      </c>
      <c r="D12" s="13">
        <v>720.87328188912227</v>
      </c>
      <c r="E12" s="13">
        <v>605.08251399999995</v>
      </c>
      <c r="F12" s="13">
        <v>720.85885288027725</v>
      </c>
      <c r="G12" s="13">
        <v>720.85885288027725</v>
      </c>
      <c r="H12" s="13">
        <v>475.82826</v>
      </c>
      <c r="I12" s="13">
        <v>647.29894000000002</v>
      </c>
      <c r="J12" s="13">
        <v>720.85019547497041</v>
      </c>
      <c r="K12" s="13">
        <v>390.29233799999997</v>
      </c>
      <c r="L12" s="13">
        <v>533.19806000000005</v>
      </c>
      <c r="M12" s="13">
        <v>676.10378200000002</v>
      </c>
    </row>
    <row r="13" spans="1:13">
      <c r="A13" s="13">
        <v>2400</v>
      </c>
      <c r="B13" s="13">
        <v>717.04789400000004</v>
      </c>
      <c r="C13" s="13">
        <v>720.87328188912227</v>
      </c>
      <c r="D13" s="13">
        <v>720.87328188912227</v>
      </c>
      <c r="E13" s="13">
        <v>529.14618399999995</v>
      </c>
      <c r="F13" s="13">
        <v>716.85032000000001</v>
      </c>
      <c r="G13" s="13">
        <v>720.85885288027725</v>
      </c>
      <c r="H13" s="13">
        <v>415.99365799999998</v>
      </c>
      <c r="I13" s="13">
        <v>566.11835799999994</v>
      </c>
      <c r="J13" s="13">
        <v>716.24305800000002</v>
      </c>
      <c r="K13" s="13">
        <v>341.10349000000002</v>
      </c>
      <c r="L13" s="13">
        <v>466.2183</v>
      </c>
      <c r="M13" s="13">
        <v>591.33311200000003</v>
      </c>
    </row>
    <row r="14" spans="1:13">
      <c r="A14" s="13">
        <v>2700</v>
      </c>
      <c r="B14" s="13">
        <v>637.06852200000003</v>
      </c>
      <c r="C14" s="13">
        <v>720.87328188912227</v>
      </c>
      <c r="D14" s="13">
        <v>720.87328188912227</v>
      </c>
      <c r="E14" s="13">
        <v>469.988496</v>
      </c>
      <c r="F14" s="13">
        <v>636.89573800000005</v>
      </c>
      <c r="G14" s="13">
        <v>720.85885288027725</v>
      </c>
      <c r="H14" s="13">
        <v>369.37798400000003</v>
      </c>
      <c r="I14" s="13">
        <v>502.87136400000003</v>
      </c>
      <c r="J14" s="13">
        <v>636.36474599999997</v>
      </c>
      <c r="K14" s="13">
        <v>302.78297800000001</v>
      </c>
      <c r="L14" s="13">
        <v>414.036608</v>
      </c>
      <c r="M14" s="13">
        <v>525.29024000000004</v>
      </c>
    </row>
    <row r="15" spans="1:13">
      <c r="A15" s="13">
        <v>3000</v>
      </c>
      <c r="B15" s="13">
        <v>573.01625999999999</v>
      </c>
      <c r="C15" s="13">
        <v>720.87328188912227</v>
      </c>
      <c r="D15" s="13">
        <v>720.87328188912227</v>
      </c>
      <c r="E15" s="13">
        <v>422.61142000000001</v>
      </c>
      <c r="F15" s="13">
        <v>572.862526</v>
      </c>
      <c r="G15" s="13">
        <v>720.85885288027725</v>
      </c>
      <c r="H15" s="13">
        <v>332.04431799999998</v>
      </c>
      <c r="I15" s="13">
        <v>452.21722199999999</v>
      </c>
      <c r="J15" s="13">
        <v>572.39012400000001</v>
      </c>
      <c r="K15" s="13">
        <v>272.09352999999999</v>
      </c>
      <c r="L15" s="13">
        <v>372.24551200000002</v>
      </c>
      <c r="M15" s="13">
        <v>472.39749399999999</v>
      </c>
    </row>
    <row r="16" spans="1:13">
      <c r="A16" s="13">
        <v>3300</v>
      </c>
      <c r="B16" s="13">
        <v>520.57120999999995</v>
      </c>
      <c r="C16" s="13">
        <v>702.73493399999995</v>
      </c>
      <c r="D16" s="13">
        <v>720.87328188912227</v>
      </c>
      <c r="E16" s="13">
        <v>383.81977000000001</v>
      </c>
      <c r="F16" s="13">
        <v>520.43260599999996</v>
      </c>
      <c r="G16" s="13">
        <v>657.04544399999997</v>
      </c>
      <c r="H16" s="13">
        <v>301.47552400000001</v>
      </c>
      <c r="I16" s="13">
        <v>410.741128</v>
      </c>
      <c r="J16" s="13">
        <v>520.00673200000006</v>
      </c>
      <c r="K16" s="13">
        <v>246.96549400000001</v>
      </c>
      <c r="L16" s="13">
        <v>338.02712200000002</v>
      </c>
      <c r="M16" s="13">
        <v>429.088752</v>
      </c>
    </row>
    <row r="17" spans="1:13">
      <c r="A17" s="13">
        <v>3600</v>
      </c>
      <c r="B17" s="13">
        <v>476.881192</v>
      </c>
      <c r="C17" s="13">
        <v>643.89409000000001</v>
      </c>
      <c r="D17" s="13">
        <v>720.87328188912227</v>
      </c>
      <c r="E17" s="13">
        <v>351.502116</v>
      </c>
      <c r="F17" s="13">
        <v>476.75219199999998</v>
      </c>
      <c r="G17" s="13">
        <v>602.00226799999996</v>
      </c>
      <c r="H17" s="13">
        <v>276.003266</v>
      </c>
      <c r="I17" s="13">
        <v>376.17957000000001</v>
      </c>
      <c r="J17" s="13">
        <v>476.35587399999997</v>
      </c>
      <c r="K17" s="13">
        <v>226.028684</v>
      </c>
      <c r="L17" s="13">
        <v>309.51563800000002</v>
      </c>
      <c r="M17" s="13">
        <v>393.00259199999999</v>
      </c>
    </row>
    <row r="18" spans="1:13">
      <c r="A18" s="13">
        <v>3900</v>
      </c>
      <c r="B18" s="13">
        <v>439.90539200000001</v>
      </c>
      <c r="C18" s="13">
        <v>594.09533199999998</v>
      </c>
      <c r="D18" s="13">
        <v>720.87328188912227</v>
      </c>
      <c r="E18" s="13">
        <v>324.15325799999999</v>
      </c>
      <c r="F18" s="13">
        <v>439.78704800000003</v>
      </c>
      <c r="G18" s="13">
        <v>555.42083600000001</v>
      </c>
      <c r="H18" s="13">
        <v>254.452326</v>
      </c>
      <c r="I18" s="13">
        <v>346.937904</v>
      </c>
      <c r="J18" s="13">
        <v>439.42348399999997</v>
      </c>
      <c r="K18" s="13">
        <v>208.31400600000001</v>
      </c>
      <c r="L18" s="13">
        <v>285.39137399999998</v>
      </c>
      <c r="M18" s="13">
        <v>362.46874000000003</v>
      </c>
    </row>
    <row r="19" spans="1:13">
      <c r="A19" s="13">
        <v>4200</v>
      </c>
      <c r="B19" s="13">
        <v>408.19773400000003</v>
      </c>
      <c r="C19" s="13">
        <v>551.39157999999998</v>
      </c>
      <c r="D19" s="13">
        <v>694.58542599999998</v>
      </c>
      <c r="E19" s="13">
        <v>300.70090399999998</v>
      </c>
      <c r="F19" s="13">
        <v>408.08838200000002</v>
      </c>
      <c r="G19" s="13">
        <v>515.47586000000001</v>
      </c>
      <c r="H19" s="13">
        <v>235.971632</v>
      </c>
      <c r="I19" s="13">
        <v>321.86204199999997</v>
      </c>
      <c r="J19" s="13">
        <v>407.752454</v>
      </c>
      <c r="K19" s="13">
        <v>193.123166</v>
      </c>
      <c r="L19" s="13">
        <v>264.70402799999999</v>
      </c>
      <c r="M19" s="13">
        <v>336.28489000000002</v>
      </c>
    </row>
    <row r="20" spans="1:13">
      <c r="A20" s="13">
        <v>4500</v>
      </c>
      <c r="B20" s="13">
        <v>380.70811600000002</v>
      </c>
      <c r="C20" s="13">
        <v>514.36859800000002</v>
      </c>
      <c r="D20" s="13">
        <v>648.02907800000003</v>
      </c>
      <c r="E20" s="13">
        <v>280.36837200000002</v>
      </c>
      <c r="F20" s="13">
        <v>380.60646000000003</v>
      </c>
      <c r="G20" s="13">
        <v>480.84454599999998</v>
      </c>
      <c r="H20" s="13">
        <v>219.949254</v>
      </c>
      <c r="I20" s="13">
        <v>300.12171799999999</v>
      </c>
      <c r="J20" s="13">
        <v>380.29418199999998</v>
      </c>
      <c r="K20" s="13">
        <v>179.95310799999999</v>
      </c>
      <c r="L20" s="13">
        <v>246.768574</v>
      </c>
      <c r="M20" s="13">
        <v>313.58403800000002</v>
      </c>
    </row>
    <row r="21" spans="1:13">
      <c r="A21" s="13">
        <v>4800</v>
      </c>
      <c r="B21" s="13">
        <v>356.64793800000001</v>
      </c>
      <c r="C21" s="13">
        <v>481.96432800000002</v>
      </c>
      <c r="D21" s="13">
        <v>607.28071799999998</v>
      </c>
      <c r="E21" s="13">
        <v>262.57239399999997</v>
      </c>
      <c r="F21" s="13">
        <v>356.55294600000002</v>
      </c>
      <c r="G21" s="13">
        <v>450.5335</v>
      </c>
      <c r="H21" s="13">
        <v>205.92563000000001</v>
      </c>
      <c r="I21" s="13">
        <v>281.09339</v>
      </c>
      <c r="J21" s="13">
        <v>356.26115199999998</v>
      </c>
      <c r="K21" s="13">
        <v>168.42604800000001</v>
      </c>
      <c r="L21" s="13">
        <v>231.07055199999999</v>
      </c>
      <c r="M21" s="13">
        <v>293.715058</v>
      </c>
    </row>
    <row r="22" spans="1:13">
      <c r="A22" s="13">
        <v>5100</v>
      </c>
      <c r="B22" s="13">
        <v>335.41352799999999</v>
      </c>
      <c r="C22" s="13">
        <v>453.36576400000001</v>
      </c>
      <c r="D22" s="13">
        <v>571.31799999999998</v>
      </c>
      <c r="E22" s="13">
        <v>246.86647199999999</v>
      </c>
      <c r="F22" s="13">
        <v>335.32436799999999</v>
      </c>
      <c r="G22" s="13">
        <v>423.782264</v>
      </c>
      <c r="H22" s="13">
        <v>193.54895200000001</v>
      </c>
      <c r="I22" s="13">
        <v>264.29972199999997</v>
      </c>
      <c r="J22" s="13">
        <v>335.05049000000002</v>
      </c>
      <c r="K22" s="13">
        <v>158.25278</v>
      </c>
      <c r="L22" s="13">
        <v>217.21614</v>
      </c>
      <c r="M22" s="13">
        <v>276.17950000000002</v>
      </c>
    </row>
    <row r="23" spans="1:13">
      <c r="A23" s="13">
        <v>5400</v>
      </c>
      <c r="B23" s="13">
        <v>316.53496200000001</v>
      </c>
      <c r="C23" s="13">
        <v>427.94002599999999</v>
      </c>
      <c r="D23" s="13">
        <v>539.34508800000003</v>
      </c>
      <c r="E23" s="13">
        <v>232.90303599999999</v>
      </c>
      <c r="F23" s="13">
        <v>316.45094999999998</v>
      </c>
      <c r="G23" s="13">
        <v>399.99886199999997</v>
      </c>
      <c r="H23" s="13">
        <v>182.54535200000001</v>
      </c>
      <c r="I23" s="13">
        <v>249.36912000000001</v>
      </c>
      <c r="J23" s="13">
        <v>316.19288799999998</v>
      </c>
      <c r="K23" s="13">
        <v>149.208178</v>
      </c>
      <c r="L23" s="13">
        <v>204.89876000000001</v>
      </c>
      <c r="M23" s="13">
        <v>260.58933999999999</v>
      </c>
    </row>
    <row r="24" spans="1:13">
      <c r="A24" s="13">
        <v>5700</v>
      </c>
      <c r="B24" s="13">
        <v>299.64099199999998</v>
      </c>
      <c r="C24" s="13">
        <v>405.18712199999999</v>
      </c>
      <c r="D24" s="13">
        <v>510.73325399999999</v>
      </c>
      <c r="E24" s="13">
        <v>220.40749199999999</v>
      </c>
      <c r="F24" s="13">
        <v>299.561556</v>
      </c>
      <c r="G24" s="13">
        <v>378.71562</v>
      </c>
      <c r="H24" s="13">
        <v>172.69846200000001</v>
      </c>
      <c r="I24" s="13">
        <v>236.00801000000001</v>
      </c>
      <c r="J24" s="13">
        <v>299.31756000000001</v>
      </c>
      <c r="K24" s="13">
        <v>141.11438200000001</v>
      </c>
      <c r="L24" s="13">
        <v>193.876204</v>
      </c>
      <c r="M24" s="13">
        <v>246.638026</v>
      </c>
    </row>
    <row r="25" spans="1:13">
      <c r="A25" s="13">
        <v>6000</v>
      </c>
      <c r="B25" s="13">
        <v>284.43444199999999</v>
      </c>
      <c r="C25" s="13">
        <v>384.70682799999997</v>
      </c>
      <c r="D25" s="13">
        <v>484.97921400000001</v>
      </c>
      <c r="E25" s="13">
        <v>209.160044</v>
      </c>
      <c r="F25" s="13">
        <v>284.359106</v>
      </c>
      <c r="G25" s="13">
        <v>359.55816800000002</v>
      </c>
      <c r="H25" s="13">
        <v>163.83508399999999</v>
      </c>
      <c r="I25" s="13">
        <v>223.98139399999999</v>
      </c>
      <c r="J25" s="13">
        <v>284.12770399999999</v>
      </c>
      <c r="K25" s="13">
        <v>133.82902000000001</v>
      </c>
      <c r="L25" s="13">
        <v>183.95459600000001</v>
      </c>
      <c r="M25" s="13">
        <v>234.08017000000001</v>
      </c>
    </row>
    <row r="30" spans="1:13">
      <c r="A30" t="s">
        <v>69</v>
      </c>
      <c r="B30">
        <v>816.22799999999995</v>
      </c>
      <c r="C30">
        <v>816.22799999999995</v>
      </c>
      <c r="D30">
        <v>816.22799999999995</v>
      </c>
      <c r="E30">
        <v>612.17099999999994</v>
      </c>
      <c r="F30">
        <v>612.17099999999994</v>
      </c>
      <c r="G30">
        <v>612.17099999999994</v>
      </c>
      <c r="H30">
        <v>489.73680000000002</v>
      </c>
      <c r="I30">
        <v>489.73680000000002</v>
      </c>
      <c r="J30">
        <v>489.73680000000002</v>
      </c>
      <c r="K30">
        <v>408.11399999999998</v>
      </c>
      <c r="L30">
        <v>408.11399999999998</v>
      </c>
      <c r="M30">
        <v>408.11399999999998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0"/>
  <sheetViews>
    <sheetView workbookViewId="0">
      <selection activeCell="Q14" sqref="Q14"/>
    </sheetView>
  </sheetViews>
  <sheetFormatPr defaultRowHeight="14.25"/>
  <sheetData>
    <row r="1" spans="1:13" ht="51">
      <c r="A1" s="19"/>
      <c r="B1" s="20" t="str">
        <f>CONCATENATE(B2," ",B3,"VDC ",B4," Turns"," (Torque)")</f>
        <v>M34SP 360VDC 3 Turns (Torque)</v>
      </c>
      <c r="C1" s="20" t="str">
        <f t="shared" ref="C1:M1" si="0">CONCATENATE(C2," ",C3,"VDC ",C4," Turns"," (Torque)")</f>
        <v>M34SP 480VDC 3 Turns (Torque)</v>
      </c>
      <c r="D1" s="20" t="str">
        <f t="shared" si="0"/>
        <v>M34SP 600VDC 3 Turns (Torque)</v>
      </c>
      <c r="E1" s="20" t="str">
        <f t="shared" si="0"/>
        <v>M34SP 360VDC 4 Turns (Torque)</v>
      </c>
      <c r="F1" s="20" t="str">
        <f t="shared" si="0"/>
        <v>M34SP 480VDC 4 Turns (Torque)</v>
      </c>
      <c r="G1" s="20" t="str">
        <f t="shared" si="0"/>
        <v>M34SP 600VDC 4 Turns (Torque)</v>
      </c>
      <c r="H1" s="20" t="str">
        <f t="shared" si="0"/>
        <v>M34SP 360VDC 5 Turns (Torque)</v>
      </c>
      <c r="I1" s="20" t="str">
        <f t="shared" si="0"/>
        <v>M34SP 480VDC 5 Turns (Torque)</v>
      </c>
      <c r="J1" s="20" t="str">
        <f t="shared" si="0"/>
        <v>M34SP 600VDC 5 Turns (Torque)</v>
      </c>
      <c r="K1" s="20" t="str">
        <f t="shared" si="0"/>
        <v>M34SP 360VDC 6 Turns (Torque)</v>
      </c>
      <c r="L1" s="20" t="str">
        <f t="shared" si="0"/>
        <v>M34SP 480VDC 6 Turns (Torque)</v>
      </c>
      <c r="M1" s="20" t="str">
        <f t="shared" si="0"/>
        <v>M34SP 600VDC 6 Turns (Torque)</v>
      </c>
    </row>
    <row r="2" spans="1:13" ht="15">
      <c r="A2" s="21" t="s">
        <v>45</v>
      </c>
      <c r="B2" s="22" t="s">
        <v>33</v>
      </c>
      <c r="C2" s="22" t="s">
        <v>33</v>
      </c>
      <c r="D2" s="22" t="s">
        <v>33</v>
      </c>
      <c r="E2" s="22" t="s">
        <v>33</v>
      </c>
      <c r="F2" s="22" t="s">
        <v>33</v>
      </c>
      <c r="G2" s="22" t="s">
        <v>33</v>
      </c>
      <c r="H2" s="22" t="s">
        <v>33</v>
      </c>
      <c r="I2" s="22" t="s">
        <v>33</v>
      </c>
      <c r="J2" s="22" t="s">
        <v>33</v>
      </c>
      <c r="K2" s="22" t="s">
        <v>33</v>
      </c>
      <c r="L2" s="22" t="s">
        <v>33</v>
      </c>
      <c r="M2" s="22" t="s">
        <v>33</v>
      </c>
    </row>
    <row r="3" spans="1:13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3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3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</row>
    <row r="6" spans="1:13">
      <c r="A6" s="13">
        <v>232.5</v>
      </c>
      <c r="B6" s="13">
        <v>1148.0134241646326</v>
      </c>
      <c r="C6" s="13">
        <v>1148.0134241646326</v>
      </c>
      <c r="D6" s="13">
        <v>1148.0134241646326</v>
      </c>
      <c r="E6" s="13">
        <v>1148.0585646736042</v>
      </c>
      <c r="F6" s="13">
        <v>1148.0585646736042</v>
      </c>
      <c r="G6" s="13">
        <v>1148.0585646736042</v>
      </c>
      <c r="H6" s="13">
        <v>1148.0856489789869</v>
      </c>
      <c r="I6" s="13">
        <v>1148.0856489789869</v>
      </c>
      <c r="J6" s="13">
        <v>1148.0856489789869</v>
      </c>
      <c r="K6" s="13">
        <v>1148.0134241646326</v>
      </c>
      <c r="L6" s="13">
        <v>1148.0134241646326</v>
      </c>
      <c r="M6" s="13">
        <v>1148.0134241646326</v>
      </c>
    </row>
    <row r="7" spans="1:13">
      <c r="A7" s="13">
        <v>465</v>
      </c>
      <c r="B7" s="13">
        <v>1148.0134241646326</v>
      </c>
      <c r="C7" s="13">
        <v>1148.0134241646326</v>
      </c>
      <c r="D7" s="13">
        <v>1148.0134241646326</v>
      </c>
      <c r="E7" s="13">
        <v>1148.0585646736042</v>
      </c>
      <c r="F7" s="13">
        <v>1148.0585646736042</v>
      </c>
      <c r="G7" s="13">
        <v>1148.0585646736042</v>
      </c>
      <c r="H7" s="13">
        <v>1148.0856489789869</v>
      </c>
      <c r="I7" s="13">
        <v>1148.0856489789869</v>
      </c>
      <c r="J7" s="13">
        <v>1148.0856489789869</v>
      </c>
      <c r="K7" s="13">
        <v>1148.0134241646326</v>
      </c>
      <c r="L7" s="13">
        <v>1148.0134241646326</v>
      </c>
      <c r="M7" s="13">
        <v>1148.0134241646326</v>
      </c>
    </row>
    <row r="8" spans="1:13">
      <c r="A8" s="13">
        <v>697.5</v>
      </c>
      <c r="B8" s="13">
        <v>1148.0134241646326</v>
      </c>
      <c r="C8" s="13">
        <v>1148.0134241646326</v>
      </c>
      <c r="D8" s="13">
        <v>1148.0134241646326</v>
      </c>
      <c r="E8" s="13">
        <v>1148.0585646736042</v>
      </c>
      <c r="F8" s="13">
        <v>1148.0585646736042</v>
      </c>
      <c r="G8" s="13">
        <v>1148.0585646736042</v>
      </c>
      <c r="H8" s="13">
        <v>1148.0856489789869</v>
      </c>
      <c r="I8" s="13">
        <v>1148.0856489789869</v>
      </c>
      <c r="J8" s="13">
        <v>1148.0856489789869</v>
      </c>
      <c r="K8" s="13">
        <v>1148.0134241646326</v>
      </c>
      <c r="L8" s="13">
        <v>1148.0134241646326</v>
      </c>
      <c r="M8" s="13">
        <v>1148.0134241646326</v>
      </c>
    </row>
    <row r="9" spans="1:13">
      <c r="A9" s="13">
        <v>930</v>
      </c>
      <c r="B9" s="13">
        <v>1148.0134241646326</v>
      </c>
      <c r="C9" s="13">
        <v>1148.0134241646326</v>
      </c>
      <c r="D9" s="13">
        <v>1148.0134241646326</v>
      </c>
      <c r="E9" s="13">
        <v>1148.0585646736042</v>
      </c>
      <c r="F9" s="13">
        <v>1148.0585646736042</v>
      </c>
      <c r="G9" s="13">
        <v>1148.0585646736042</v>
      </c>
      <c r="H9" s="13">
        <v>1057.1018039999999</v>
      </c>
      <c r="I9" s="13">
        <v>1148.0856489789869</v>
      </c>
      <c r="J9" s="13">
        <v>1148.0856489789869</v>
      </c>
      <c r="K9" s="13">
        <v>868.30379000000005</v>
      </c>
      <c r="L9" s="13">
        <v>1148.0134241646326</v>
      </c>
      <c r="M9" s="13">
        <v>1148.0134241646326</v>
      </c>
    </row>
    <row r="10" spans="1:13">
      <c r="A10" s="13">
        <v>1162.5</v>
      </c>
      <c r="B10" s="13">
        <v>1148.0134241646326</v>
      </c>
      <c r="C10" s="13">
        <v>1148.0134241646326</v>
      </c>
      <c r="D10" s="13">
        <v>1148.0134241646326</v>
      </c>
      <c r="E10" s="13">
        <v>1079.0710999999999</v>
      </c>
      <c r="F10" s="13">
        <v>1148.0585646736042</v>
      </c>
      <c r="G10" s="13">
        <v>1148.0585646736042</v>
      </c>
      <c r="H10" s="13">
        <v>846.17037800000003</v>
      </c>
      <c r="I10" s="13">
        <v>1148.0856489789869</v>
      </c>
      <c r="J10" s="13">
        <v>1148.0856489789869</v>
      </c>
      <c r="K10" s="13">
        <v>694.68667000000005</v>
      </c>
      <c r="L10" s="13">
        <v>952.39064800000006</v>
      </c>
      <c r="M10" s="13">
        <v>1148.0134241646326</v>
      </c>
    </row>
    <row r="11" spans="1:13">
      <c r="A11" s="13">
        <v>1395</v>
      </c>
      <c r="B11" s="13">
        <v>1148.0134241646326</v>
      </c>
      <c r="C11" s="13">
        <v>1148.0134241646326</v>
      </c>
      <c r="D11" s="13">
        <v>1148.0134241646326</v>
      </c>
      <c r="E11" s="13">
        <v>899.12755200000004</v>
      </c>
      <c r="F11" s="13">
        <v>1148.0585646736042</v>
      </c>
      <c r="G11" s="13">
        <v>1148.0585646736042</v>
      </c>
      <c r="H11" s="13">
        <v>704.81904399999996</v>
      </c>
      <c r="I11" s="13">
        <v>962.68584799999996</v>
      </c>
      <c r="J11" s="13">
        <v>1148.0856489789869</v>
      </c>
      <c r="K11" s="13">
        <v>578.34133599999996</v>
      </c>
      <c r="L11" s="13">
        <v>793.35812999999996</v>
      </c>
      <c r="M11" s="13">
        <v>1008.374922</v>
      </c>
    </row>
    <row r="12" spans="1:13">
      <c r="A12" s="13">
        <v>1627.5</v>
      </c>
      <c r="B12" s="13">
        <v>1048.441806</v>
      </c>
      <c r="C12" s="13">
        <v>1148.0134241646326</v>
      </c>
      <c r="D12" s="13">
        <v>1148.0134241646326</v>
      </c>
      <c r="E12" s="13">
        <v>770.26490200000001</v>
      </c>
      <c r="F12" s="13">
        <v>1046.8406620000001</v>
      </c>
      <c r="G12" s="13">
        <v>1148.0585646736042</v>
      </c>
      <c r="H12" s="13">
        <v>603.57319800000005</v>
      </c>
      <c r="I12" s="13">
        <v>824.78837599999997</v>
      </c>
      <c r="J12" s="13">
        <v>1046.0035539999999</v>
      </c>
      <c r="K12" s="13">
        <v>495.07714600000003</v>
      </c>
      <c r="L12" s="13">
        <v>679.53203199999996</v>
      </c>
      <c r="M12" s="13">
        <v>863.98692000000005</v>
      </c>
    </row>
    <row r="13" spans="1:13">
      <c r="A13" s="13">
        <v>1860</v>
      </c>
      <c r="B13" s="13">
        <v>916.99008200000003</v>
      </c>
      <c r="C13" s="13">
        <v>1148.0134241646326</v>
      </c>
      <c r="D13" s="13">
        <v>1148.0134241646326</v>
      </c>
      <c r="E13" s="13">
        <v>673.470596</v>
      </c>
      <c r="F13" s="13">
        <v>915.61993199999995</v>
      </c>
      <c r="G13" s="13">
        <v>1148.0585646736042</v>
      </c>
      <c r="H13" s="13">
        <v>527.53716199999997</v>
      </c>
      <c r="I13" s="13">
        <v>721.22048800000005</v>
      </c>
      <c r="J13" s="13">
        <v>914.90381400000001</v>
      </c>
      <c r="K13" s="13">
        <v>432.52190999999999</v>
      </c>
      <c r="L13" s="13">
        <v>594.01130000000001</v>
      </c>
      <c r="M13" s="13">
        <v>755.50069199999996</v>
      </c>
    </row>
    <row r="14" spans="1:13">
      <c r="A14" s="13">
        <v>2092.5</v>
      </c>
      <c r="B14" s="13">
        <v>814.582268</v>
      </c>
      <c r="C14" s="13">
        <v>1101.776652</v>
      </c>
      <c r="D14" s="13">
        <v>1148.0134241646326</v>
      </c>
      <c r="E14" s="13">
        <v>598.05711199999996</v>
      </c>
      <c r="F14" s="13">
        <v>813.38260200000002</v>
      </c>
      <c r="G14" s="13">
        <v>1028.7080920000001</v>
      </c>
      <c r="H14" s="13">
        <v>468.29492399999998</v>
      </c>
      <c r="I14" s="13">
        <v>640.52532799999994</v>
      </c>
      <c r="J14" s="13">
        <v>812.75573199999997</v>
      </c>
      <c r="K14" s="13">
        <v>383.79068999999998</v>
      </c>
      <c r="L14" s="13">
        <v>527.38788199999999</v>
      </c>
      <c r="M14" s="13">
        <v>670.98507600000005</v>
      </c>
    </row>
    <row r="15" spans="1:13">
      <c r="A15" s="13">
        <v>2325</v>
      </c>
      <c r="B15" s="13">
        <v>732.56713000000002</v>
      </c>
      <c r="C15" s="13">
        <v>991.10184600000002</v>
      </c>
      <c r="D15" s="13">
        <v>1148.0134241646326</v>
      </c>
      <c r="E15" s="13">
        <v>537.65790000000004</v>
      </c>
      <c r="F15" s="13">
        <v>731.49881000000005</v>
      </c>
      <c r="G15" s="13">
        <v>925.33972200000005</v>
      </c>
      <c r="H15" s="13">
        <v>420.84652</v>
      </c>
      <c r="I15" s="13">
        <v>575.893596</v>
      </c>
      <c r="J15" s="13">
        <v>730.94066999999995</v>
      </c>
      <c r="K15" s="13">
        <v>344.76505600000002</v>
      </c>
      <c r="L15" s="13">
        <v>474.03241400000002</v>
      </c>
      <c r="M15" s="13">
        <v>603.29977199999996</v>
      </c>
    </row>
    <row r="16" spans="1:13">
      <c r="A16" s="13">
        <v>2557.5</v>
      </c>
      <c r="B16" s="13">
        <v>665.41389400000003</v>
      </c>
      <c r="C16" s="13">
        <v>900.48161600000003</v>
      </c>
      <c r="D16" s="13">
        <v>1135.549338</v>
      </c>
      <c r="E16" s="13">
        <v>488.20193</v>
      </c>
      <c r="F16" s="13">
        <v>664.450108</v>
      </c>
      <c r="G16" s="13">
        <v>840.69828399999994</v>
      </c>
      <c r="H16" s="13">
        <v>381.99446399999999</v>
      </c>
      <c r="I16" s="13">
        <v>522.97055599999999</v>
      </c>
      <c r="J16" s="13">
        <v>663.94664599999999</v>
      </c>
      <c r="K16" s="13">
        <v>312.81231000000002</v>
      </c>
      <c r="L16" s="13">
        <v>430.34617200000002</v>
      </c>
      <c r="M16" s="13">
        <v>547.88003200000003</v>
      </c>
    </row>
    <row r="17" spans="1:13">
      <c r="A17" s="13">
        <v>2790</v>
      </c>
      <c r="B17" s="13">
        <v>609.46644600000002</v>
      </c>
      <c r="C17" s="13">
        <v>824.98218799999995</v>
      </c>
      <c r="D17" s="13">
        <v>1040.497928</v>
      </c>
      <c r="E17" s="13">
        <v>446.98489000000001</v>
      </c>
      <c r="F17" s="13">
        <v>608.57047399999999</v>
      </c>
      <c r="G17" s="13">
        <v>770.15605600000004</v>
      </c>
      <c r="H17" s="13">
        <v>349.60921999999999</v>
      </c>
      <c r="I17" s="13">
        <v>478.85587800000002</v>
      </c>
      <c r="J17" s="13">
        <v>608.10253399999999</v>
      </c>
      <c r="K17" s="13">
        <v>286.192834</v>
      </c>
      <c r="L17" s="13">
        <v>393.95070399999997</v>
      </c>
      <c r="M17" s="13">
        <v>501.70857599999999</v>
      </c>
    </row>
    <row r="18" spans="1:13">
      <c r="A18" s="13">
        <v>3022.5</v>
      </c>
      <c r="B18" s="13">
        <v>562.12152000000003</v>
      </c>
      <c r="C18" s="13">
        <v>761.09077400000001</v>
      </c>
      <c r="D18" s="13">
        <v>960.06002999999998</v>
      </c>
      <c r="E18" s="13">
        <v>412.11824799999999</v>
      </c>
      <c r="F18" s="13">
        <v>561.29916800000001</v>
      </c>
      <c r="G18" s="13">
        <v>710.48008800000002</v>
      </c>
      <c r="H18" s="13">
        <v>322.21943399999998</v>
      </c>
      <c r="I18" s="13">
        <v>441.54457200000002</v>
      </c>
      <c r="J18" s="13">
        <v>560.86971000000005</v>
      </c>
      <c r="K18" s="13">
        <v>263.66763600000002</v>
      </c>
      <c r="L18" s="13">
        <v>363.152264</v>
      </c>
      <c r="M18" s="13">
        <v>462.63689199999999</v>
      </c>
    </row>
    <row r="19" spans="1:13">
      <c r="A19" s="13">
        <v>3255</v>
      </c>
      <c r="B19" s="13">
        <v>521.52190399999995</v>
      </c>
      <c r="C19" s="13">
        <v>706.30193399999996</v>
      </c>
      <c r="D19" s="13">
        <v>891.08196599999997</v>
      </c>
      <c r="E19" s="13">
        <v>382.21853599999997</v>
      </c>
      <c r="F19" s="13">
        <v>520.76174600000002</v>
      </c>
      <c r="G19" s="13">
        <v>659.30495800000006</v>
      </c>
      <c r="H19" s="13">
        <v>298.73127199999999</v>
      </c>
      <c r="I19" s="13">
        <v>409.54803199999998</v>
      </c>
      <c r="J19" s="13">
        <v>520.36479399999996</v>
      </c>
      <c r="K19" s="13">
        <v>244.35185799999999</v>
      </c>
      <c r="L19" s="13">
        <v>336.741872</v>
      </c>
      <c r="M19" s="13">
        <v>429.131888</v>
      </c>
    </row>
    <row r="20" spans="1:13">
      <c r="A20" s="13">
        <v>3487.5</v>
      </c>
      <c r="B20" s="13">
        <v>486.32309800000002</v>
      </c>
      <c r="C20" s="13">
        <v>658.801334</v>
      </c>
      <c r="D20" s="13">
        <v>831.27957000000004</v>
      </c>
      <c r="E20" s="13">
        <v>356.29587800000002</v>
      </c>
      <c r="F20" s="13">
        <v>485.616218</v>
      </c>
      <c r="G20" s="13">
        <v>614.93655799999999</v>
      </c>
      <c r="H20" s="13">
        <v>278.36721599999998</v>
      </c>
      <c r="I20" s="13">
        <v>381.80716000000001</v>
      </c>
      <c r="J20" s="13">
        <v>485.24710399999998</v>
      </c>
      <c r="K20" s="13">
        <v>227.60574399999999</v>
      </c>
      <c r="L20" s="13">
        <v>313.84486199999998</v>
      </c>
      <c r="M20" s="13">
        <v>400.08398</v>
      </c>
    </row>
    <row r="21" spans="1:13">
      <c r="A21" s="13">
        <v>3720</v>
      </c>
      <c r="B21" s="13">
        <v>455.51540599999998</v>
      </c>
      <c r="C21" s="13">
        <v>617.22643600000004</v>
      </c>
      <c r="D21" s="13">
        <v>778.93746599999997</v>
      </c>
      <c r="E21" s="13">
        <v>333.60684600000002</v>
      </c>
      <c r="F21" s="13">
        <v>454.85469999999998</v>
      </c>
      <c r="G21" s="13">
        <v>576.10255600000005</v>
      </c>
      <c r="H21" s="13">
        <v>260.543316</v>
      </c>
      <c r="I21" s="13">
        <v>357.52651400000002</v>
      </c>
      <c r="J21" s="13">
        <v>454.50971199999998</v>
      </c>
      <c r="K21" s="13">
        <v>212.94886199999999</v>
      </c>
      <c r="L21" s="13">
        <v>293.80437799999999</v>
      </c>
      <c r="M21" s="13">
        <v>374.65989200000001</v>
      </c>
    </row>
    <row r="22" spans="1:13">
      <c r="A22" s="13">
        <v>3952.5</v>
      </c>
      <c r="B22" s="13">
        <v>428.32589400000001</v>
      </c>
      <c r="C22" s="13">
        <v>580.53419599999995</v>
      </c>
      <c r="D22" s="13">
        <v>732.74249799999996</v>
      </c>
      <c r="E22" s="13">
        <v>313.582314</v>
      </c>
      <c r="F22" s="13">
        <v>427.70561199999997</v>
      </c>
      <c r="G22" s="13">
        <v>541.82890999999995</v>
      </c>
      <c r="H22" s="13">
        <v>244.81251800000001</v>
      </c>
      <c r="I22" s="13">
        <v>336.09712999999999</v>
      </c>
      <c r="J22" s="13">
        <v>427.38174199999997</v>
      </c>
      <c r="K22" s="13">
        <v>200.01344</v>
      </c>
      <c r="L22" s="13">
        <v>276.11759000000001</v>
      </c>
      <c r="M22" s="13">
        <v>352.22174200000001</v>
      </c>
    </row>
    <row r="23" spans="1:13">
      <c r="A23" s="13">
        <v>4185</v>
      </c>
      <c r="B23" s="13">
        <v>404.152872</v>
      </c>
      <c r="C23" s="13">
        <v>547.91266199999995</v>
      </c>
      <c r="D23" s="13">
        <v>691.67245000000003</v>
      </c>
      <c r="E23" s="13">
        <v>295.77922799999999</v>
      </c>
      <c r="F23" s="13">
        <v>403.568288</v>
      </c>
      <c r="G23" s="13">
        <v>511.357348</v>
      </c>
      <c r="H23" s="13">
        <v>230.826796</v>
      </c>
      <c r="I23" s="13">
        <v>317.04493200000002</v>
      </c>
      <c r="J23" s="13">
        <v>403.26306799999998</v>
      </c>
      <c r="K23" s="13">
        <v>188.51319000000001</v>
      </c>
      <c r="L23" s="13">
        <v>260.39308399999999</v>
      </c>
      <c r="M23" s="13">
        <v>332.27297800000002</v>
      </c>
    </row>
    <row r="24" spans="1:13">
      <c r="A24" s="13">
        <v>4417.5</v>
      </c>
      <c r="B24" s="13">
        <v>382.52099399999997</v>
      </c>
      <c r="C24" s="13">
        <v>518.72036400000002</v>
      </c>
      <c r="D24" s="13">
        <v>654.91973199999995</v>
      </c>
      <c r="E24" s="13">
        <v>279.847556</v>
      </c>
      <c r="F24" s="13">
        <v>381.96817399999998</v>
      </c>
      <c r="G24" s="13">
        <v>484.08879200000001</v>
      </c>
      <c r="H24" s="13">
        <v>218.31118799999999</v>
      </c>
      <c r="I24" s="13">
        <v>299.99536799999998</v>
      </c>
      <c r="J24" s="13">
        <v>381.67954600000002</v>
      </c>
      <c r="K24" s="13">
        <v>178.22194200000001</v>
      </c>
      <c r="L24" s="13">
        <v>246.32162600000001</v>
      </c>
      <c r="M24" s="13">
        <v>314.42131000000001</v>
      </c>
    </row>
    <row r="25" spans="1:13">
      <c r="A25" s="13">
        <v>4650</v>
      </c>
      <c r="B25" s="13">
        <v>363.04975400000001</v>
      </c>
      <c r="C25" s="13">
        <v>492.44382000000002</v>
      </c>
      <c r="D25" s="13">
        <v>621.83788600000003</v>
      </c>
      <c r="E25" s="13">
        <v>265.50709799999998</v>
      </c>
      <c r="F25" s="13">
        <v>362.52538800000002</v>
      </c>
      <c r="G25" s="13">
        <v>459.543676</v>
      </c>
      <c r="H25" s="13">
        <v>207.04558599999999</v>
      </c>
      <c r="I25" s="13">
        <v>284.64860399999998</v>
      </c>
      <c r="J25" s="13">
        <v>362.251622</v>
      </c>
      <c r="K25" s="13">
        <v>168.958654</v>
      </c>
      <c r="L25" s="13">
        <v>233.655686</v>
      </c>
      <c r="M25" s="13">
        <v>298.35271999999998</v>
      </c>
    </row>
    <row r="30" spans="1:13">
      <c r="A30" t="s">
        <v>69</v>
      </c>
      <c r="B30">
        <v>851.1776000000001</v>
      </c>
      <c r="C30">
        <v>851.1776000000001</v>
      </c>
      <c r="D30">
        <v>851.1776000000001</v>
      </c>
      <c r="E30">
        <v>638.3832000000001</v>
      </c>
      <c r="F30">
        <v>638.3832000000001</v>
      </c>
      <c r="G30">
        <v>638.3832000000001</v>
      </c>
      <c r="H30">
        <v>510.70656000000002</v>
      </c>
      <c r="I30">
        <v>510.70656000000002</v>
      </c>
      <c r="J30">
        <v>510.70656000000002</v>
      </c>
      <c r="K30">
        <v>425.58880000000005</v>
      </c>
      <c r="L30">
        <v>425.58880000000005</v>
      </c>
      <c r="M30">
        <v>425.58880000000005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0"/>
  <sheetViews>
    <sheetView workbookViewId="0">
      <selection activeCell="R30" sqref="R30"/>
    </sheetView>
  </sheetViews>
  <sheetFormatPr defaultRowHeight="14.25"/>
  <sheetData>
    <row r="1" spans="1:13" ht="51">
      <c r="A1" s="19"/>
      <c r="B1" s="20" t="str">
        <f>CONCATENATE(B2," ",B3,"VDC ",B4," Turns"," (Torque)")</f>
        <v>M38SP 360VDC 3 Turns (Torque)</v>
      </c>
      <c r="C1" s="20" t="str">
        <f t="shared" ref="C1:M1" si="0">CONCATENATE(C2," ",C3,"VDC ",C4," Turns"," (Torque)")</f>
        <v>M38SP 480VDC 3 Turns (Torque)</v>
      </c>
      <c r="D1" s="20" t="str">
        <f t="shared" si="0"/>
        <v>M38SP 600VDC 3 Turns (Torque)</v>
      </c>
      <c r="E1" s="20" t="str">
        <f t="shared" si="0"/>
        <v>M38SP 360VDC 4 Turns (Torque)</v>
      </c>
      <c r="F1" s="20" t="str">
        <f t="shared" si="0"/>
        <v>M38SP 480VDC 4 Turns (Torque)</v>
      </c>
      <c r="G1" s="20" t="str">
        <f t="shared" si="0"/>
        <v>M38SP 600VDC 4 Turns (Torque)</v>
      </c>
      <c r="H1" s="20" t="str">
        <f t="shared" si="0"/>
        <v>M38SP 360VDC 5 Turns (Torque)</v>
      </c>
      <c r="I1" s="20" t="str">
        <f t="shared" si="0"/>
        <v>M38SP 480VDC 5 Turns (Torque)</v>
      </c>
      <c r="J1" s="20" t="str">
        <f t="shared" si="0"/>
        <v>M38SP 600VDC 5 Turns (Torque)</v>
      </c>
      <c r="K1" s="20" t="str">
        <f t="shared" si="0"/>
        <v>M38SP 360VDC 6 Turns (Torque)</v>
      </c>
      <c r="L1" s="20" t="str">
        <f t="shared" si="0"/>
        <v>M38SP 480VDC 6 Turns (Torque)</v>
      </c>
      <c r="M1" s="20" t="str">
        <f t="shared" si="0"/>
        <v>M38SP 600VDC 6 Turns (Torque)</v>
      </c>
    </row>
    <row r="2" spans="1:13" ht="15">
      <c r="A2" s="21" t="s">
        <v>45</v>
      </c>
      <c r="B2" s="22" t="s">
        <v>34</v>
      </c>
      <c r="C2" s="22" t="s">
        <v>34</v>
      </c>
      <c r="D2" s="22" t="s">
        <v>34</v>
      </c>
      <c r="E2" s="22" t="s">
        <v>34</v>
      </c>
      <c r="F2" s="22" t="s">
        <v>34</v>
      </c>
      <c r="G2" s="22" t="s">
        <v>34</v>
      </c>
      <c r="H2" s="22" t="s">
        <v>34</v>
      </c>
      <c r="I2" s="22" t="s">
        <v>34</v>
      </c>
      <c r="J2" s="22" t="s">
        <v>34</v>
      </c>
      <c r="K2" s="22" t="s">
        <v>34</v>
      </c>
      <c r="L2" s="22" t="s">
        <v>34</v>
      </c>
      <c r="M2" s="22" t="s">
        <v>34</v>
      </c>
    </row>
    <row r="3" spans="1:13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3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3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</row>
    <row r="6" spans="1:13">
      <c r="A6" s="13">
        <v>185</v>
      </c>
      <c r="B6" s="13">
        <v>2021.6281113317032</v>
      </c>
      <c r="C6" s="13">
        <v>2021.6281113317032</v>
      </c>
      <c r="D6" s="13">
        <v>2021.6281113317032</v>
      </c>
      <c r="E6" s="13">
        <v>2021.6663071469868</v>
      </c>
      <c r="F6" s="13">
        <v>2021.6663071469868</v>
      </c>
      <c r="G6" s="13">
        <v>2021.6663071469868</v>
      </c>
      <c r="H6" s="13">
        <v>2021.6892246361572</v>
      </c>
      <c r="I6" s="13">
        <v>2021.6892246361572</v>
      </c>
      <c r="J6" s="13">
        <v>2021.6892246361572</v>
      </c>
      <c r="K6" s="13">
        <v>2021.666307146987</v>
      </c>
      <c r="L6" s="13">
        <v>2021.666307146987</v>
      </c>
      <c r="M6" s="13">
        <v>2021.666307146987</v>
      </c>
    </row>
    <row r="7" spans="1:13">
      <c r="A7" s="13">
        <v>370</v>
      </c>
      <c r="B7" s="13">
        <v>2021.6281113317032</v>
      </c>
      <c r="C7" s="13">
        <v>2021.6281113317032</v>
      </c>
      <c r="D7" s="13">
        <v>2021.6281113317032</v>
      </c>
      <c r="E7" s="13">
        <v>2021.6663071469868</v>
      </c>
      <c r="F7" s="13">
        <v>2021.6663071469868</v>
      </c>
      <c r="G7" s="13">
        <v>2021.6663071469868</v>
      </c>
      <c r="H7" s="13">
        <v>2021.6892246361572</v>
      </c>
      <c r="I7" s="13">
        <v>2021.6892246361572</v>
      </c>
      <c r="J7" s="13">
        <v>2021.6892246361572</v>
      </c>
      <c r="K7" s="13">
        <v>2021.666307146987</v>
      </c>
      <c r="L7" s="13">
        <v>2021.666307146987</v>
      </c>
      <c r="M7" s="13">
        <v>2021.666307146987</v>
      </c>
    </row>
    <row r="8" spans="1:13">
      <c r="A8" s="13">
        <v>555</v>
      </c>
      <c r="B8" s="13">
        <v>2021.6281113317032</v>
      </c>
      <c r="C8" s="13">
        <v>2021.6281113317032</v>
      </c>
      <c r="D8" s="13">
        <v>2021.6281113317032</v>
      </c>
      <c r="E8" s="13">
        <v>2021.6663071469868</v>
      </c>
      <c r="F8" s="13">
        <v>2021.6663071469868</v>
      </c>
      <c r="G8" s="13">
        <v>2021.6663071469868</v>
      </c>
      <c r="H8" s="13">
        <v>2021.6892246361572</v>
      </c>
      <c r="I8" s="13">
        <v>2021.6892246361572</v>
      </c>
      <c r="J8" s="13">
        <v>2021.6892246361572</v>
      </c>
      <c r="K8" s="13">
        <v>1982.911096</v>
      </c>
      <c r="L8" s="13">
        <v>2021.666307146987</v>
      </c>
      <c r="M8" s="13">
        <v>2021.666307146987</v>
      </c>
    </row>
    <row r="9" spans="1:13">
      <c r="A9" s="13">
        <v>740</v>
      </c>
      <c r="B9" s="13">
        <v>2021.6281113317032</v>
      </c>
      <c r="C9" s="13">
        <v>2021.6281113317032</v>
      </c>
      <c r="D9" s="13">
        <v>2021.6281113317032</v>
      </c>
      <c r="E9" s="13">
        <v>2021.6663071469868</v>
      </c>
      <c r="F9" s="13">
        <v>2021.6663071469868</v>
      </c>
      <c r="G9" s="13">
        <v>2021.6663071469868</v>
      </c>
      <c r="H9" s="13">
        <v>1831.1686259999999</v>
      </c>
      <c r="I9" s="13">
        <v>2021.6892246361572</v>
      </c>
      <c r="J9" s="13">
        <v>2021.6892246361572</v>
      </c>
      <c r="K9" s="13">
        <v>1492.2002660000001</v>
      </c>
      <c r="L9" s="13">
        <v>2021.666307146987</v>
      </c>
      <c r="M9" s="13">
        <v>2021.666307146987</v>
      </c>
    </row>
    <row r="10" spans="1:13">
      <c r="A10" s="13">
        <v>925</v>
      </c>
      <c r="B10" s="13">
        <v>2021.6281113317032</v>
      </c>
      <c r="C10" s="13">
        <v>2021.6281113317032</v>
      </c>
      <c r="D10" s="13">
        <v>2021.6281113317032</v>
      </c>
      <c r="E10" s="13">
        <v>1879.3987380000001</v>
      </c>
      <c r="F10" s="13">
        <v>2021.6663071469868</v>
      </c>
      <c r="G10" s="13">
        <v>2021.6663071469868</v>
      </c>
      <c r="H10" s="13">
        <v>1466.2478639999999</v>
      </c>
      <c r="I10" s="13">
        <v>2014.291612</v>
      </c>
      <c r="J10" s="13">
        <v>2021.6892246361572</v>
      </c>
      <c r="K10" s="13">
        <v>1194.1222540000001</v>
      </c>
      <c r="L10" s="13">
        <v>1650.973244</v>
      </c>
      <c r="M10" s="13">
        <v>2021.666307146987</v>
      </c>
    </row>
    <row r="11" spans="1:13">
      <c r="A11" s="13">
        <v>1110</v>
      </c>
      <c r="B11" s="13">
        <v>2021.6281113317032</v>
      </c>
      <c r="C11" s="13">
        <v>2021.6281113317032</v>
      </c>
      <c r="D11" s="13">
        <v>2021.6281113317032</v>
      </c>
      <c r="E11" s="13">
        <v>1566.48928</v>
      </c>
      <c r="F11" s="13">
        <v>2021.6663071469868</v>
      </c>
      <c r="G11" s="13">
        <v>2021.6663071469868</v>
      </c>
      <c r="H11" s="13">
        <v>1221.5776840000001</v>
      </c>
      <c r="I11" s="13">
        <v>1679.12823</v>
      </c>
      <c r="J11" s="13">
        <v>2021.6892246361572</v>
      </c>
      <c r="K11" s="13">
        <v>994.37591599999996</v>
      </c>
      <c r="L11" s="13">
        <v>1375.7848260000001</v>
      </c>
      <c r="M11" s="13">
        <v>1757.1937359999999</v>
      </c>
    </row>
    <row r="12" spans="1:13">
      <c r="A12" s="13">
        <v>1295</v>
      </c>
      <c r="B12" s="13">
        <v>1837.3882719999999</v>
      </c>
      <c r="C12" s="13">
        <v>2021.6281113317032</v>
      </c>
      <c r="D12" s="13">
        <v>2021.6281113317032</v>
      </c>
      <c r="E12" s="13">
        <v>1341.89977</v>
      </c>
      <c r="F12" s="13">
        <v>1832.769092</v>
      </c>
      <c r="G12" s="13">
        <v>2021.6663071469868</v>
      </c>
      <c r="H12" s="13">
        <v>1045.9949079999999</v>
      </c>
      <c r="I12" s="13">
        <v>1438.5809220000001</v>
      </c>
      <c r="J12" s="13">
        <v>1831.1669360000001</v>
      </c>
      <c r="K12" s="13">
        <v>851.03044799999998</v>
      </c>
      <c r="L12" s="13">
        <v>1178.276662</v>
      </c>
      <c r="M12" s="13">
        <v>1505.522876</v>
      </c>
    </row>
    <row r="13" spans="1:13">
      <c r="A13" s="13">
        <v>1480</v>
      </c>
      <c r="B13" s="13">
        <v>1607.092134</v>
      </c>
      <c r="C13" s="13">
        <v>2021.6281113317032</v>
      </c>
      <c r="D13" s="13">
        <v>2021.6281113317032</v>
      </c>
      <c r="E13" s="13">
        <v>1173.2022179999999</v>
      </c>
      <c r="F13" s="13">
        <v>1603.0278539999999</v>
      </c>
      <c r="G13" s="13">
        <v>2021.6663071469868</v>
      </c>
      <c r="H13" s="13">
        <v>914.09063600000002</v>
      </c>
      <c r="I13" s="13">
        <v>1257.854644</v>
      </c>
      <c r="J13" s="13">
        <v>1601.6186540000001</v>
      </c>
      <c r="K13" s="13">
        <v>743.37657999999999</v>
      </c>
      <c r="L13" s="13">
        <v>1029.9270039999999</v>
      </c>
      <c r="M13" s="13">
        <v>1316.4774299999999</v>
      </c>
    </row>
    <row r="14" spans="1:13">
      <c r="A14" s="13">
        <v>1665</v>
      </c>
      <c r="B14" s="13">
        <v>1427.6434400000001</v>
      </c>
      <c r="C14" s="13">
        <v>1937.733088</v>
      </c>
      <c r="D14" s="13">
        <v>2021.6281113317032</v>
      </c>
      <c r="E14" s="13">
        <v>1041.8085739999999</v>
      </c>
      <c r="F14" s="13">
        <v>1424.080882</v>
      </c>
      <c r="G14" s="13">
        <v>1806.35319</v>
      </c>
      <c r="H14" s="13">
        <v>811.37390400000004</v>
      </c>
      <c r="I14" s="13">
        <v>1117.109948</v>
      </c>
      <c r="J14" s="13">
        <v>1422.845994</v>
      </c>
      <c r="K14" s="13">
        <v>659.53626599999996</v>
      </c>
      <c r="L14" s="13">
        <v>914.38447199999996</v>
      </c>
      <c r="M14" s="13">
        <v>1169.2326780000001</v>
      </c>
    </row>
    <row r="15" spans="1:13">
      <c r="A15" s="13">
        <v>1850</v>
      </c>
      <c r="B15" s="13">
        <v>1283.8740560000001</v>
      </c>
      <c r="C15" s="13">
        <v>1743.1067780000001</v>
      </c>
      <c r="D15" s="13">
        <v>2021.6281113317032</v>
      </c>
      <c r="E15" s="13">
        <v>936.53143999999998</v>
      </c>
      <c r="F15" s="13">
        <v>1280.6993600000001</v>
      </c>
      <c r="G15" s="13">
        <v>1624.8672779999999</v>
      </c>
      <c r="H15" s="13">
        <v>729.07270600000004</v>
      </c>
      <c r="I15" s="13">
        <v>1004.335918</v>
      </c>
      <c r="J15" s="13">
        <v>1279.5991300000001</v>
      </c>
      <c r="K15" s="13">
        <v>592.36352199999999</v>
      </c>
      <c r="L15" s="13">
        <v>821.80880000000002</v>
      </c>
      <c r="M15" s="13">
        <v>1051.2540799999999</v>
      </c>
    </row>
    <row r="16" spans="1:13">
      <c r="A16" s="13">
        <v>2035</v>
      </c>
      <c r="B16" s="13">
        <v>1166.125268</v>
      </c>
      <c r="C16" s="13">
        <v>1583.703726</v>
      </c>
      <c r="D16" s="13">
        <v>2001.2822719999999</v>
      </c>
      <c r="E16" s="13">
        <v>850.30364799999995</v>
      </c>
      <c r="F16" s="13">
        <v>1163.2599700000001</v>
      </c>
      <c r="G16" s="13">
        <v>1476.2162920000001</v>
      </c>
      <c r="H16" s="13">
        <v>661.66304600000001</v>
      </c>
      <c r="I16" s="13">
        <v>911.96508400000005</v>
      </c>
      <c r="J16" s="13">
        <v>1162.267122</v>
      </c>
      <c r="K16" s="13">
        <v>537.34732599999995</v>
      </c>
      <c r="L16" s="13">
        <v>745.98487399999999</v>
      </c>
      <c r="M16" s="13">
        <v>954.62242200000003</v>
      </c>
    </row>
    <row r="17" spans="1:13">
      <c r="A17" s="13">
        <v>2220</v>
      </c>
      <c r="B17" s="13">
        <v>1067.930468</v>
      </c>
      <c r="C17" s="13">
        <v>1450.770724</v>
      </c>
      <c r="D17" s="13">
        <v>1833.6109819999999</v>
      </c>
      <c r="E17" s="13">
        <v>778.392608</v>
      </c>
      <c r="F17" s="13">
        <v>1065.3181500000001</v>
      </c>
      <c r="G17" s="13">
        <v>1352.243692</v>
      </c>
      <c r="H17" s="13">
        <v>605.445514</v>
      </c>
      <c r="I17" s="13">
        <v>834.92929000000004</v>
      </c>
      <c r="J17" s="13">
        <v>1064.4130680000001</v>
      </c>
      <c r="K17" s="13">
        <v>491.46706599999999</v>
      </c>
      <c r="L17" s="13">
        <v>682.75076000000001</v>
      </c>
      <c r="M17" s="13">
        <v>874.03445599999998</v>
      </c>
    </row>
    <row r="18" spans="1:13">
      <c r="A18" s="13">
        <v>2405</v>
      </c>
      <c r="B18" s="13">
        <v>984.81070799999998</v>
      </c>
      <c r="C18" s="13">
        <v>1338.245326</v>
      </c>
      <c r="D18" s="13">
        <v>1691.6799140000001</v>
      </c>
      <c r="E18" s="13">
        <v>717.51112999999998</v>
      </c>
      <c r="F18" s="13">
        <v>982.39746200000002</v>
      </c>
      <c r="G18" s="13">
        <v>1247.2837919999999</v>
      </c>
      <c r="H18" s="13">
        <v>557.85049000000004</v>
      </c>
      <c r="I18" s="13">
        <v>769.70804399999997</v>
      </c>
      <c r="J18" s="13">
        <v>981.56559800000002</v>
      </c>
      <c r="K18" s="13">
        <v>452.62479999999999</v>
      </c>
      <c r="L18" s="13">
        <v>629.215688</v>
      </c>
      <c r="M18" s="13">
        <v>805.80657399999996</v>
      </c>
    </row>
    <row r="19" spans="1:13">
      <c r="A19" s="13">
        <v>2590</v>
      </c>
      <c r="B19" s="13">
        <v>913.61100599999997</v>
      </c>
      <c r="C19" s="13">
        <v>1241.8542480000001</v>
      </c>
      <c r="D19" s="13">
        <v>1570.0974900000001</v>
      </c>
      <c r="E19" s="13">
        <v>665.35381800000005</v>
      </c>
      <c r="F19" s="13">
        <v>911.35762799999998</v>
      </c>
      <c r="G19" s="13">
        <v>1157.3614359999999</v>
      </c>
      <c r="H19" s="13">
        <v>517.06978600000002</v>
      </c>
      <c r="I19" s="13">
        <v>713.82341799999995</v>
      </c>
      <c r="J19" s="13">
        <v>910.57704999999999</v>
      </c>
      <c r="K19" s="13">
        <v>419.35001</v>
      </c>
      <c r="L19" s="13">
        <v>583.35254799999996</v>
      </c>
      <c r="M19" s="13">
        <v>747.35508800000002</v>
      </c>
    </row>
    <row r="20" spans="1:13">
      <c r="A20" s="13">
        <v>2775</v>
      </c>
      <c r="B20" s="13">
        <v>851.87594799999999</v>
      </c>
      <c r="C20" s="13">
        <v>1158.2762520000001</v>
      </c>
      <c r="D20" s="13">
        <v>1464.6765479999999</v>
      </c>
      <c r="E20" s="13">
        <v>620.14463999999998</v>
      </c>
      <c r="F20" s="13">
        <v>849.78004399999998</v>
      </c>
      <c r="G20" s="13">
        <v>1079.415446</v>
      </c>
      <c r="H20" s="13">
        <v>481.728588</v>
      </c>
      <c r="I20" s="13">
        <v>665.39131999999995</v>
      </c>
      <c r="J20" s="13">
        <v>849.05405199999996</v>
      </c>
      <c r="K20" s="13">
        <v>390.50923999999998</v>
      </c>
      <c r="L20" s="13">
        <v>543.59950600000002</v>
      </c>
      <c r="M20" s="13">
        <v>696.68977800000005</v>
      </c>
    </row>
    <row r="21" spans="1:13">
      <c r="A21" s="13">
        <v>2960</v>
      </c>
      <c r="B21" s="13">
        <v>797.83765600000004</v>
      </c>
      <c r="C21" s="13">
        <v>1085.11806</v>
      </c>
      <c r="D21" s="13">
        <v>1372.3984660000001</v>
      </c>
      <c r="E21" s="13">
        <v>580.57114799999999</v>
      </c>
      <c r="F21" s="13">
        <v>795.87836400000003</v>
      </c>
      <c r="G21" s="13">
        <v>1011.18558</v>
      </c>
      <c r="H21" s="13">
        <v>450.792846</v>
      </c>
      <c r="I21" s="13">
        <v>622.99628800000005</v>
      </c>
      <c r="J21" s="13">
        <v>795.19973000000005</v>
      </c>
      <c r="K21" s="13">
        <v>365.26393200000001</v>
      </c>
      <c r="L21" s="13">
        <v>508.802076</v>
      </c>
      <c r="M21" s="13">
        <v>652.34022000000004</v>
      </c>
    </row>
    <row r="22" spans="1:13">
      <c r="A22" s="13">
        <v>3145</v>
      </c>
      <c r="B22" s="13">
        <v>750.14238999999998</v>
      </c>
      <c r="C22" s="13">
        <v>1020.547028</v>
      </c>
      <c r="D22" s="13">
        <v>1290.9516679999999</v>
      </c>
      <c r="E22" s="13">
        <v>545.64227400000004</v>
      </c>
      <c r="F22" s="13">
        <v>748.30278399999997</v>
      </c>
      <c r="G22" s="13">
        <v>950.96329400000002</v>
      </c>
      <c r="H22" s="13">
        <v>423.48786799999999</v>
      </c>
      <c r="I22" s="13">
        <v>585.57674999999995</v>
      </c>
      <c r="J22" s="13">
        <v>747.66563199999996</v>
      </c>
      <c r="K22" s="13">
        <v>342.981764</v>
      </c>
      <c r="L22" s="13">
        <v>478.08877000000001</v>
      </c>
      <c r="M22" s="13">
        <v>613.19577800000002</v>
      </c>
    </row>
    <row r="23" spans="1:13">
      <c r="A23" s="13">
        <v>3330</v>
      </c>
      <c r="B23" s="13">
        <v>707.73604999999998</v>
      </c>
      <c r="C23" s="13">
        <v>963.13615000000004</v>
      </c>
      <c r="D23" s="13">
        <v>1218.5362479999999</v>
      </c>
      <c r="E23" s="13">
        <v>514.58628799999997</v>
      </c>
      <c r="F23" s="13">
        <v>706.00220999999999</v>
      </c>
      <c r="G23" s="13">
        <v>897.41813400000001</v>
      </c>
      <c r="H23" s="13">
        <v>399.210398</v>
      </c>
      <c r="I23" s="13">
        <v>552.30605600000001</v>
      </c>
      <c r="J23" s="13">
        <v>705.40171199999997</v>
      </c>
      <c r="K23" s="13">
        <v>323.17036400000001</v>
      </c>
      <c r="L23" s="13">
        <v>450.78098</v>
      </c>
      <c r="M23" s="13">
        <v>578.39159400000005</v>
      </c>
    </row>
    <row r="24" spans="1:13">
      <c r="A24" s="13">
        <v>3515</v>
      </c>
      <c r="B24" s="13">
        <v>669.785708</v>
      </c>
      <c r="C24" s="13">
        <v>911.75782000000004</v>
      </c>
      <c r="D24" s="13">
        <v>1153.72993</v>
      </c>
      <c r="E24" s="13">
        <v>486.79333600000001</v>
      </c>
      <c r="F24" s="13">
        <v>668.14602400000001</v>
      </c>
      <c r="G24" s="13">
        <v>849.49871199999995</v>
      </c>
      <c r="H24" s="13">
        <v>377.48372000000001</v>
      </c>
      <c r="I24" s="13">
        <v>522.53093799999999</v>
      </c>
      <c r="J24" s="13">
        <v>667.57815200000005</v>
      </c>
      <c r="K24" s="13">
        <v>305.44064800000001</v>
      </c>
      <c r="L24" s="13">
        <v>426.34244000000001</v>
      </c>
      <c r="M24" s="13">
        <v>547.24423200000001</v>
      </c>
    </row>
    <row r="25" spans="1:13">
      <c r="A25" s="13">
        <v>3700</v>
      </c>
      <c r="B25" s="13">
        <v>635.62450000000001</v>
      </c>
      <c r="C25" s="13">
        <v>865.50925199999995</v>
      </c>
      <c r="D25" s="13">
        <v>1095.394004</v>
      </c>
      <c r="E25" s="13">
        <v>461.77515199999999</v>
      </c>
      <c r="F25" s="13">
        <v>634.06919800000003</v>
      </c>
      <c r="G25" s="13">
        <v>806.363246</v>
      </c>
      <c r="H25" s="13">
        <v>357.92614600000002</v>
      </c>
      <c r="I25" s="13">
        <v>495.72835600000002</v>
      </c>
      <c r="J25" s="13">
        <v>633.53056600000002</v>
      </c>
      <c r="K25" s="13">
        <v>289.48110400000002</v>
      </c>
      <c r="L25" s="13">
        <v>404.34380199999998</v>
      </c>
      <c r="M25" s="13">
        <v>519.20650000000001</v>
      </c>
    </row>
    <row r="30" spans="1:13" ht="45">
      <c r="A30" s="21" t="s">
        <v>69</v>
      </c>
      <c r="B30" s="22">
        <v>1080.3408000000002</v>
      </c>
      <c r="C30" s="22">
        <v>1080.3408000000002</v>
      </c>
      <c r="D30" s="22">
        <v>1080.3408000000002</v>
      </c>
      <c r="E30" s="22">
        <v>810.25560000000007</v>
      </c>
      <c r="F30" s="22">
        <v>810.25560000000007</v>
      </c>
      <c r="G30" s="22">
        <v>810.25560000000007</v>
      </c>
      <c r="H30" s="22">
        <v>648.2044800000001</v>
      </c>
      <c r="I30" s="22">
        <v>648.2044800000001</v>
      </c>
      <c r="J30" s="22">
        <v>648.2044800000001</v>
      </c>
      <c r="K30" s="22">
        <v>540.17040000000009</v>
      </c>
      <c r="L30" s="22">
        <v>540.17040000000009</v>
      </c>
      <c r="M30" s="22">
        <v>540.17040000000009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30"/>
  <sheetViews>
    <sheetView workbookViewId="0">
      <selection activeCell="A30" sqref="A30:J30"/>
    </sheetView>
  </sheetViews>
  <sheetFormatPr defaultRowHeight="14.25"/>
  <sheetData>
    <row r="2" spans="1:10" ht="15">
      <c r="A2" s="21" t="s">
        <v>45</v>
      </c>
      <c r="J2" s="22" t="s">
        <v>51</v>
      </c>
    </row>
    <row r="3" spans="1:10" ht="45">
      <c r="A3" s="21" t="s">
        <v>46</v>
      </c>
      <c r="J3" s="22">
        <v>600</v>
      </c>
    </row>
    <row r="4" spans="1:10" ht="15">
      <c r="A4" s="21" t="s">
        <v>36</v>
      </c>
      <c r="J4" s="22">
        <v>5</v>
      </c>
    </row>
    <row r="5" spans="1:10" ht="45">
      <c r="A5" s="21" t="s">
        <v>47</v>
      </c>
      <c r="J5" s="21" t="s">
        <v>48</v>
      </c>
    </row>
    <row r="6" spans="1:10">
      <c r="A6" s="28">
        <v>600</v>
      </c>
      <c r="J6" s="28">
        <v>230.14204407278561</v>
      </c>
    </row>
    <row r="7" spans="1:10">
      <c r="A7" s="28">
        <v>1200</v>
      </c>
      <c r="J7" s="28">
        <v>230.14204407278561</v>
      </c>
    </row>
    <row r="8" spans="1:10">
      <c r="A8" s="28">
        <v>1800</v>
      </c>
      <c r="J8" s="28">
        <v>230.14204407278561</v>
      </c>
    </row>
    <row r="9" spans="1:10">
      <c r="A9" s="28">
        <v>2400</v>
      </c>
      <c r="J9" s="28">
        <v>230.14204407278561</v>
      </c>
    </row>
    <row r="10" spans="1:10">
      <c r="A10" s="28">
        <v>3000</v>
      </c>
      <c r="J10" s="28">
        <v>230.14204407278561</v>
      </c>
    </row>
    <row r="11" spans="1:10">
      <c r="A11" s="28">
        <v>3600</v>
      </c>
      <c r="J11" s="28">
        <v>230.14204407278561</v>
      </c>
    </row>
    <row r="12" spans="1:10">
      <c r="A12" s="28">
        <v>4200</v>
      </c>
      <c r="J12" s="28">
        <v>230.14204407278561</v>
      </c>
    </row>
    <row r="13" spans="1:10">
      <c r="A13" s="28">
        <v>4800</v>
      </c>
      <c r="J13" s="28">
        <v>222.117796</v>
      </c>
    </row>
    <row r="14" spans="1:10">
      <c r="A14" s="28">
        <v>5400</v>
      </c>
      <c r="J14" s="28">
        <v>197.34414799999999</v>
      </c>
    </row>
    <row r="15" spans="1:10">
      <c r="A15" s="28">
        <v>6000</v>
      </c>
      <c r="J15" s="28">
        <v>177.52918399999999</v>
      </c>
    </row>
    <row r="16" spans="1:10">
      <c r="A16" s="28">
        <v>6600</v>
      </c>
      <c r="J16" s="28">
        <v>161.31147000000001</v>
      </c>
    </row>
    <row r="17" spans="1:10">
      <c r="A17" s="28">
        <v>7200</v>
      </c>
      <c r="J17" s="28">
        <v>147.789996</v>
      </c>
    </row>
    <row r="18" spans="1:10">
      <c r="A18" s="28">
        <v>7800</v>
      </c>
      <c r="J18" s="28">
        <v>136.34445400000001</v>
      </c>
    </row>
    <row r="19" spans="1:10">
      <c r="A19" s="28">
        <v>8400</v>
      </c>
      <c r="J19" s="28">
        <v>126.53115200000001</v>
      </c>
    </row>
    <row r="20" spans="1:10">
      <c r="A20" s="28">
        <v>9000</v>
      </c>
      <c r="J20" s="28">
        <v>118.024356</v>
      </c>
    </row>
    <row r="21" spans="1:10">
      <c r="A21" s="28">
        <v>9600</v>
      </c>
      <c r="J21" s="28">
        <v>110.579564</v>
      </c>
    </row>
    <row r="22" spans="1:10">
      <c r="A22" s="28">
        <v>10200</v>
      </c>
      <c r="J22" s="28">
        <v>104.009668</v>
      </c>
    </row>
    <row r="23" spans="1:10">
      <c r="A23" s="28">
        <v>10800</v>
      </c>
      <c r="J23" s="28">
        <v>98.169067999999996</v>
      </c>
    </row>
    <row r="24" spans="1:10">
      <c r="A24" s="28">
        <v>11400</v>
      </c>
      <c r="J24" s="28">
        <v>92.942753999999994</v>
      </c>
    </row>
    <row r="25" spans="1:10">
      <c r="A25" s="28">
        <v>12000</v>
      </c>
      <c r="J25" s="28">
        <v>88.238687999999996</v>
      </c>
    </row>
    <row r="30" spans="1:10">
      <c r="A30" t="s">
        <v>69</v>
      </c>
      <c r="J30">
        <v>350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30"/>
  <sheetViews>
    <sheetView workbookViewId="0">
      <selection activeCell="N1" sqref="N1"/>
    </sheetView>
  </sheetViews>
  <sheetFormatPr defaultRowHeight="14.25"/>
  <sheetData>
    <row r="2" spans="1:10" ht="15">
      <c r="A2" s="21" t="s">
        <v>45</v>
      </c>
      <c r="J2" s="22" t="s">
        <v>52</v>
      </c>
    </row>
    <row r="3" spans="1:10" ht="45">
      <c r="A3" s="21" t="s">
        <v>46</v>
      </c>
      <c r="J3" s="22">
        <v>600</v>
      </c>
    </row>
    <row r="4" spans="1:10" ht="15">
      <c r="A4" s="21" t="s">
        <v>36</v>
      </c>
      <c r="J4" s="22">
        <v>5</v>
      </c>
    </row>
    <row r="5" spans="1:10" ht="45">
      <c r="A5" s="21" t="s">
        <v>47</v>
      </c>
      <c r="J5" s="21" t="s">
        <v>48</v>
      </c>
    </row>
    <row r="6" spans="1:10">
      <c r="A6">
        <v>620</v>
      </c>
      <c r="J6" s="30">
        <v>251</v>
      </c>
    </row>
    <row r="7" spans="1:10">
      <c r="A7">
        <v>1203</v>
      </c>
      <c r="J7" s="29">
        <v>250</v>
      </c>
    </row>
    <row r="8" spans="1:10">
      <c r="A8">
        <v>1786</v>
      </c>
      <c r="J8" s="29">
        <v>249</v>
      </c>
    </row>
    <row r="9" spans="1:10">
      <c r="A9">
        <v>2450</v>
      </c>
      <c r="J9" s="29">
        <v>249</v>
      </c>
    </row>
    <row r="10" spans="1:10">
      <c r="A10">
        <v>2982</v>
      </c>
      <c r="J10" s="29">
        <v>249</v>
      </c>
    </row>
    <row r="11" spans="1:10">
      <c r="A11">
        <v>3665</v>
      </c>
      <c r="J11" s="29">
        <v>248</v>
      </c>
    </row>
    <row r="12" spans="1:10">
      <c r="A12">
        <v>4253</v>
      </c>
      <c r="J12" s="29">
        <v>249</v>
      </c>
    </row>
    <row r="13" spans="1:10">
      <c r="A13">
        <v>4770</v>
      </c>
      <c r="J13" s="29">
        <v>247</v>
      </c>
    </row>
    <row r="14" spans="1:10">
      <c r="A14">
        <v>5440</v>
      </c>
      <c r="J14" s="29">
        <v>237</v>
      </c>
    </row>
    <row r="15" spans="1:10">
      <c r="A15">
        <v>6046</v>
      </c>
      <c r="J15" s="29">
        <v>212</v>
      </c>
    </row>
    <row r="16" spans="1:10">
      <c r="A16">
        <v>6648</v>
      </c>
      <c r="J16" s="29">
        <v>191</v>
      </c>
    </row>
    <row r="17" spans="1:10">
      <c r="A17">
        <v>7157</v>
      </c>
      <c r="J17" s="29">
        <v>175</v>
      </c>
    </row>
    <row r="18" spans="1:10">
      <c r="A18">
        <v>7822</v>
      </c>
      <c r="J18" s="29">
        <v>158</v>
      </c>
    </row>
    <row r="19" spans="1:10">
      <c r="A19">
        <v>8479</v>
      </c>
      <c r="J19" s="29">
        <v>144</v>
      </c>
    </row>
    <row r="20" spans="1:10">
      <c r="A20">
        <v>9078</v>
      </c>
      <c r="J20" s="29">
        <v>133</v>
      </c>
    </row>
    <row r="21" spans="1:10">
      <c r="A21">
        <v>9589</v>
      </c>
      <c r="J21" s="29">
        <v>124</v>
      </c>
    </row>
    <row r="22" spans="1:10">
      <c r="A22">
        <v>10241</v>
      </c>
      <c r="J22" s="29">
        <v>113</v>
      </c>
    </row>
    <row r="23" spans="1:10">
      <c r="A23">
        <v>10841</v>
      </c>
      <c r="J23" s="29">
        <v>105</v>
      </c>
    </row>
    <row r="24" spans="1:10">
      <c r="A24">
        <v>11363</v>
      </c>
      <c r="J24" s="29">
        <v>99</v>
      </c>
    </row>
    <row r="25" spans="1:10">
      <c r="A25">
        <v>11888</v>
      </c>
      <c r="J25" s="29">
        <v>94</v>
      </c>
    </row>
    <row r="30" spans="1:10">
      <c r="A30" t="s">
        <v>69</v>
      </c>
      <c r="J30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S44"/>
  <sheetViews>
    <sheetView zoomScaleNormal="100" workbookViewId="0">
      <selection activeCell="F32" sqref="F32"/>
    </sheetView>
  </sheetViews>
  <sheetFormatPr defaultColWidth="8.75" defaultRowHeight="12.75"/>
  <cols>
    <col min="1" max="1" width="6.25" style="1" bestFit="1" customWidth="1"/>
    <col min="2" max="2" width="8.75" style="1" customWidth="1"/>
    <col min="3" max="3" width="8.75" style="2" customWidth="1"/>
    <col min="4" max="4" width="10" style="2" bestFit="1" customWidth="1"/>
    <col min="5" max="5" width="10" style="2" customWidth="1"/>
    <col min="6" max="7" width="8.75" style="2" customWidth="1"/>
    <col min="8" max="8" width="8.75" style="1" customWidth="1"/>
    <col min="9" max="12" width="8.75" style="2" customWidth="1"/>
    <col min="13" max="13" width="11.75" style="2" bestFit="1" customWidth="1"/>
    <col min="14" max="14" width="11.75" style="2" customWidth="1"/>
    <col min="15" max="15" width="9.125" style="2" customWidth="1"/>
    <col min="16" max="16" width="8.75" style="2" customWidth="1"/>
    <col min="17" max="19" width="8.75" style="1" customWidth="1"/>
    <col min="20" max="16384" width="8.75" style="1"/>
  </cols>
  <sheetData>
    <row r="1" spans="1:19" ht="15">
      <c r="A1" s="49" t="s">
        <v>0</v>
      </c>
      <c r="B1" s="49"/>
      <c r="C1" s="49"/>
      <c r="D1" s="9"/>
      <c r="E1" s="9"/>
      <c r="G1" s="5"/>
      <c r="H1" s="3"/>
      <c r="M1" s="5"/>
      <c r="N1" s="5"/>
    </row>
    <row r="2" spans="1:19">
      <c r="A2" s="17" t="s">
        <v>1</v>
      </c>
      <c r="B2" s="17" t="s">
        <v>2</v>
      </c>
      <c r="C2" s="17" t="s">
        <v>9</v>
      </c>
      <c r="D2" s="2" t="s">
        <v>10</v>
      </c>
      <c r="E2" s="2" t="s">
        <v>11</v>
      </c>
      <c r="F2" s="2" t="s">
        <v>6</v>
      </c>
      <c r="G2" s="2" t="s">
        <v>8</v>
      </c>
      <c r="H2" s="2" t="s">
        <v>12</v>
      </c>
      <c r="I2" s="2" t="s">
        <v>7</v>
      </c>
      <c r="J2" s="2" t="s">
        <v>17</v>
      </c>
      <c r="K2" s="2" t="s">
        <v>18</v>
      </c>
      <c r="L2" s="2" t="s">
        <v>19</v>
      </c>
      <c r="M2" s="2" t="s">
        <v>75</v>
      </c>
      <c r="N2" s="2" t="s">
        <v>76</v>
      </c>
      <c r="O2" s="2" t="s">
        <v>13</v>
      </c>
      <c r="P2" s="2" t="s">
        <v>14</v>
      </c>
      <c r="Q2" s="1" t="s">
        <v>15</v>
      </c>
      <c r="R2" s="1" t="s">
        <v>16</v>
      </c>
    </row>
    <row r="3" spans="1:19" ht="14.25">
      <c r="A3" s="23">
        <v>0</v>
      </c>
      <c r="B3" s="24">
        <f ca="1">B4</f>
        <v>394.77768199532397</v>
      </c>
      <c r="C3" s="38">
        <f ca="1">C4</f>
        <v>197.38884099766199</v>
      </c>
      <c r="D3" s="6">
        <f ca="1">MIN(B3,9549*Home!$E$15*0.85/(A3+1)/Home!$E$21)*Home!$E$21*Home!$E$22*Home!$E$23*Home!$D$9/Home!$D$5</f>
        <v>22599.348436860637</v>
      </c>
      <c r="E3" s="6">
        <f ca="1">MIN(C3,9549*Home!$E$15*0.85/(A3+1)/Home!$E$21)*Home!$E$21*Home!$E$22*Home!$E$23*Home!$D$9/Home!$D$5</f>
        <v>11299.674218430318</v>
      </c>
      <c r="F3" s="6">
        <f>Home!$D$8*Home!$D$3*9.8+Home!$D$7*Home!$D$6*M3^2/21.15</f>
        <v>926.1</v>
      </c>
      <c r="G3" s="8">
        <f ca="1">MAX(0,TAN(ASIN((D3-F3)/(Home!$D$3*9.81))))</f>
        <v>0.1489108180903726</v>
      </c>
      <c r="H3" s="8">
        <f ca="1">MAX(0,TAN(ASIN((E3-F3)/(Home!$D$3*9.81))))</f>
        <v>7.0672428390934863E-2</v>
      </c>
      <c r="I3" s="6">
        <f>Home!$D$8*Home!$D$4*9.8+Home!$D$7*Home!$D$6*M3^2/21.15</f>
        <v>926.1</v>
      </c>
      <c r="J3" s="8">
        <f ca="1">MAX(0,(D3-I3)/(Home!$D$4*Home!$D$10))</f>
        <v>1.4027992515767402</v>
      </c>
      <c r="K3" s="8">
        <f ca="1">MAX(0,(E3-I3)/(Home!$D$4*Home!$D$10))</f>
        <v>0.67142875200196228</v>
      </c>
      <c r="L3" s="8">
        <f ca="1">-1*(D3/Home!$D$9/Home!$D$9+F3)/(Home!$D$3*Home!$D$10)</f>
        <v>-1.8657948329426375</v>
      </c>
      <c r="M3" s="7">
        <f>0.377*A3*Home!$D$5/(Home!$E$22*Home!$E$23)</f>
        <v>0</v>
      </c>
      <c r="N3" s="7">
        <f ca="1">IF(J3&gt;0,0.377*A3*Home!$D$5/(Home!$E$22*Home!$E$23),0)</f>
        <v>0</v>
      </c>
      <c r="O3" s="8">
        <f ca="1">IF(J3&gt;0,(M4-M3)/(3.6*J3),0)</f>
        <v>1.0562944972239778</v>
      </c>
      <c r="P3" s="2">
        <v>0</v>
      </c>
      <c r="Q3" s="10">
        <f ca="1">MAX(0,(D3-F3)/1000)</f>
        <v>21.673248436860639</v>
      </c>
      <c r="R3" s="10">
        <f ca="1">MAX(0,(E3-F3)/1000)</f>
        <v>10.373574218430319</v>
      </c>
      <c r="S3" s="10"/>
    </row>
    <row r="4" spans="1:19" ht="14.25">
      <c r="A4" s="25">
        <f ca="1">INDIRECT(CONCATENATE("'",Home!$E$18,"'!R",ROW()+2,"C1"),FALSE)</f>
        <v>450</v>
      </c>
      <c r="B4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4" s="38">
        <f ca="1">MIN(Home!$D$11*INDIRECT(CONCATENATE("'",Home!$E$18,"'!R",ROW()+2,"C",INDEX(Home!$AC$1:$AG$4,MATCH(Home!$E$20,Home!$AC$2:$AC$4,)+1,MATCH(Home!$E$19,Home!$AD$1:$AG$1,)+1)),FALSE),B4)</f>
        <v>197.38884099766199</v>
      </c>
      <c r="D4" s="6">
        <f ca="1">MIN(B4,9549*Home!$E$15*0.85/(A4+1)/Home!$E$21)*Home!$E$21*Home!$E$22*Home!$E$23*Home!$D$9/Home!$D$5</f>
        <v>22599.348436860637</v>
      </c>
      <c r="E4" s="6">
        <f ca="1">MIN(C4,9549*Home!$E$15*0.85/(A4+1)/Home!$E$21)*Home!$E$21*Home!$E$22*Home!$E$23*Home!$D$9/Home!$D$5</f>
        <v>11299.674218430318</v>
      </c>
      <c r="F4" s="6">
        <f ca="1">Home!$D$8*Home!$D$3*9.8+Home!$D$7*Home!$D$6*M4^2/21.15</f>
        <v>929.36935431103393</v>
      </c>
      <c r="G4" s="8">
        <f ca="1">MAX(0,TAN(ASIN((D4-F4)/(Home!$D$3*9.81))))</f>
        <v>0.1488878572878192</v>
      </c>
      <c r="H4" s="8">
        <f ca="1">MAX(0,TAN(ASIN((E4-F4)/(Home!$D$3*9.81))))</f>
        <v>7.0650043948325122E-2</v>
      </c>
      <c r="I4" s="6">
        <f ca="1">Home!$D$8*Home!$D$4*9.8+Home!$D$7*Home!$D$6*M4^2/21.15</f>
        <v>929.36935431103393</v>
      </c>
      <c r="J4" s="8">
        <f ca="1">MAX(0,(D4-I4)/(Home!$D$4*Home!$D$10))</f>
        <v>1.4025876428834694</v>
      </c>
      <c r="K4" s="8">
        <f ca="1">MAX(0,(E4-I4)/(Home!$D$4*Home!$D$10))</f>
        <v>0.67121714330869153</v>
      </c>
      <c r="L4" s="8">
        <f ca="1">-1*(D4/Home!$D$9/Home!$D$9+F4)/(Home!$D$3*Home!$D$10)</f>
        <v>-1.8660064416359083</v>
      </c>
      <c r="M4" s="7">
        <f ca="1">0.377*A4*Home!$D$5/(Home!$E$22*Home!$E$23)</f>
        <v>5.3343688685415307</v>
      </c>
      <c r="N4" s="7">
        <f ca="1">IF(J4&gt;0,0.377*A4*Home!$D$5/(Home!$E$22*Home!$E$23),N3)</f>
        <v>5.3343688685415307</v>
      </c>
      <c r="O4" s="8">
        <f t="shared" ref="O4:O23" ca="1" si="0">IF(J4&gt;0,(M5-M4)/(3.6*J4),0)</f>
        <v>1.0564538605973832</v>
      </c>
      <c r="P4" s="8">
        <f ca="1">IF(N4&lt;&gt;N3,(P3+O3),P3)</f>
        <v>1.0562944972239778</v>
      </c>
      <c r="Q4" s="10">
        <f t="shared" ref="Q4:Q23" ca="1" si="1">MAX(0,(D4-F4)/1000)</f>
        <v>21.669979082549602</v>
      </c>
      <c r="R4" s="10">
        <f t="shared" ref="R4:R23" ca="1" si="2">MAX(0,(E4-F4)/1000)</f>
        <v>10.370304864119284</v>
      </c>
      <c r="S4" s="10"/>
    </row>
    <row r="5" spans="1:19" ht="14.25">
      <c r="A5" s="25">
        <f ca="1">INDIRECT(CONCATENATE("'",Home!$E$18,"'!R",ROW()+2,"C1"),FALSE)</f>
        <v>900</v>
      </c>
      <c r="B5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5" s="38">
        <f ca="1">MIN(Home!$D$11*INDIRECT(CONCATENATE("'",Home!$E$18,"'!R",ROW()+2,"C",INDEX(Home!$AC$1:$AG$4,MATCH(Home!$E$20,Home!$AC$2:$AC$4,)+1,MATCH(Home!$E$19,Home!$AD$1:$AG$1,)+1)),FALSE),B5)</f>
        <v>197.38884099766199</v>
      </c>
      <c r="D5" s="6">
        <f ca="1">MIN(B5,9549*Home!$E$15*0.85/(A5+1)/Home!$E$21)*Home!$E$21*Home!$E$22*Home!$E$23*Home!$D$9/Home!$D$5</f>
        <v>22599.348436860637</v>
      </c>
      <c r="E5" s="6">
        <f ca="1">MIN(C5,9549*Home!$E$15*0.85/(A5+1)/Home!$E$21)*Home!$E$21*Home!$E$22*Home!$E$23*Home!$D$9/Home!$D$5</f>
        <v>11299.674218430318</v>
      </c>
      <c r="F5" s="6">
        <f ca="1">Home!$D$8*Home!$D$3*9.8+Home!$D$7*Home!$D$6*M5^2/21.15</f>
        <v>939.17741724413543</v>
      </c>
      <c r="G5" s="8">
        <f ca="1">MAX(0,TAN(ASIN((D5-F5)/(Home!$D$3*9.81))))</f>
        <v>0.14881897626223192</v>
      </c>
      <c r="H5" s="8">
        <f ca="1">MAX(0,TAN(ASIN((E5-F5)/(Home!$D$3*9.81))))</f>
        <v>7.0582891254394264E-2</v>
      </c>
      <c r="I5" s="6">
        <f ca="1">Home!$D$8*Home!$D$4*9.8+Home!$D$7*Home!$D$6*M5^2/21.15</f>
        <v>939.17741724413543</v>
      </c>
      <c r="J5" s="8">
        <f ca="1">MAX(0,(D5-I5)/(Home!$D$4*Home!$D$10))</f>
        <v>1.401952816803657</v>
      </c>
      <c r="K5" s="8">
        <f ca="1">MAX(0,(E5-I5)/(Home!$D$4*Home!$D$10))</f>
        <v>0.67058231722887918</v>
      </c>
      <c r="L5" s="8">
        <f ca="1">-1*(D5/Home!$D$9/Home!$D$9+F5)/(Home!$D$3*Home!$D$10)</f>
        <v>-1.8666412677157209</v>
      </c>
      <c r="M5" s="7">
        <f ca="1">0.377*A5*Home!$D$5/(Home!$E$22*Home!$E$23)</f>
        <v>10.668737737083061</v>
      </c>
      <c r="N5" s="7">
        <f ca="1">IF(J5&gt;0,0.377*A5*Home!$D$5/(Home!$E$22*Home!$E$23),N4)</f>
        <v>10.668737737083061</v>
      </c>
      <c r="O5" s="8">
        <f t="shared" ca="1" si="0"/>
        <v>1.0569322393664737</v>
      </c>
      <c r="P5" s="8">
        <f t="shared" ref="P5:P23" ca="1" si="3">IF(N5&lt;&gt;N4,(P4+O4),P4)</f>
        <v>2.1127483578213608</v>
      </c>
      <c r="Q5" s="10">
        <f t="shared" ca="1" si="1"/>
        <v>21.660171019616499</v>
      </c>
      <c r="R5" s="10">
        <f t="shared" ca="1" si="2"/>
        <v>10.360496801186184</v>
      </c>
      <c r="S5" s="10"/>
    </row>
    <row r="6" spans="1:19" ht="14.25">
      <c r="A6" s="25">
        <f ca="1">INDIRECT(CONCATENATE("'",Home!$E$18,"'!R",ROW()+2,"C1"),FALSE)</f>
        <v>1350</v>
      </c>
      <c r="B6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6" s="38">
        <f ca="1">MIN(Home!$D$11*INDIRECT(CONCATENATE("'",Home!$E$18,"'!R",ROW()+2,"C",INDEX(Home!$AC$1:$AG$4,MATCH(Home!$E$20,Home!$AC$2:$AC$4,)+1,MATCH(Home!$E$19,Home!$AD$1:$AG$1,)+1)),FALSE),B6)</f>
        <v>197.38884099766199</v>
      </c>
      <c r="D6" s="6">
        <f ca="1">MIN(B6,9549*Home!$E$15*0.85/(A6+1)/Home!$E$21)*Home!$E$21*Home!$E$22*Home!$E$23*Home!$D$9/Home!$D$5</f>
        <v>22599.348436860637</v>
      </c>
      <c r="E6" s="6">
        <f ca="1">MIN(C6,9549*Home!$E$15*0.85/(A6+1)/Home!$E$21)*Home!$E$21*Home!$E$22*Home!$E$23*Home!$D$9/Home!$D$5</f>
        <v>11299.674218430318</v>
      </c>
      <c r="F6" s="6">
        <f ca="1">Home!$D$8*Home!$D$3*9.8+Home!$D$7*Home!$D$6*M6^2/21.15</f>
        <v>955.52418879930474</v>
      </c>
      <c r="G6" s="8">
        <f ca="1">MAX(0,TAN(ASIN((D6-F6)/(Home!$D$3*9.81))))</f>
        <v>0.14870417915751299</v>
      </c>
      <c r="H6" s="8">
        <f ca="1">MAX(0,TAN(ASIN((E6-F6)/(Home!$D$3*9.81))))</f>
        <v>7.047097220878823E-2</v>
      </c>
      <c r="I6" s="6">
        <f ca="1">Home!$D$8*Home!$D$4*9.8+Home!$D$7*Home!$D$6*M6^2/21.15</f>
        <v>955.52418879930474</v>
      </c>
      <c r="J6" s="8">
        <f ca="1">MAX(0,(D6-I6)/(Home!$D$4*Home!$D$10))</f>
        <v>1.4008947733373032</v>
      </c>
      <c r="K6" s="8">
        <f ca="1">MAX(0,(E6-I6)/(Home!$D$4*Home!$D$10))</f>
        <v>0.6695242737625251</v>
      </c>
      <c r="L6" s="8">
        <f ca="1">-1*(D6/Home!$D$9/Home!$D$9+F6)/(Home!$D$3*Home!$D$10)</f>
        <v>-1.8676993111820748</v>
      </c>
      <c r="M6" s="7">
        <f ca="1">0.377*A6*Home!$D$5/(Home!$E$22*Home!$E$23)</f>
        <v>16.003106605624591</v>
      </c>
      <c r="N6" s="7">
        <f ca="1">IF(J6&gt;0,0.377*A6*Home!$D$5/(Home!$E$22*Home!$E$23),N5)</f>
        <v>16.003106605624591</v>
      </c>
      <c r="O6" s="8">
        <f t="shared" ca="1" si="0"/>
        <v>1.057730500785907</v>
      </c>
      <c r="P6" s="8">
        <f t="shared" ca="1" si="3"/>
        <v>3.1696805971878348</v>
      </c>
      <c r="Q6" s="10">
        <f t="shared" ca="1" si="1"/>
        <v>21.643824248061332</v>
      </c>
      <c r="R6" s="10">
        <f t="shared" ca="1" si="2"/>
        <v>10.344150029631013</v>
      </c>
      <c r="S6" s="10"/>
    </row>
    <row r="7" spans="1:19" ht="14.25">
      <c r="A7" s="25">
        <f ca="1">INDIRECT(CONCATENATE("'",Home!$E$18,"'!R",ROW()+2,"C1"),FALSE)</f>
        <v>1800</v>
      </c>
      <c r="B7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7" s="38">
        <f ca="1">MIN(Home!$D$11*INDIRECT(CONCATENATE("'",Home!$E$18,"'!R",ROW()+2,"C",INDEX(Home!$AC$1:$AG$4,MATCH(Home!$E$20,Home!$AC$2:$AC$4,)+1,MATCH(Home!$E$19,Home!$AD$1:$AG$1,)+1)),FALSE),B7)</f>
        <v>197.38884099766199</v>
      </c>
      <c r="D7" s="6">
        <f ca="1">MIN(B7,9549*Home!$E$15*0.85/(A7+1)/Home!$E$21)*Home!$E$21*Home!$E$22*Home!$E$23*Home!$D$9/Home!$D$5</f>
        <v>22599.348436860637</v>
      </c>
      <c r="E7" s="6">
        <f ca="1">MIN(C7,9549*Home!$E$15*0.85/(A7+1)/Home!$E$21)*Home!$E$21*Home!$E$22*Home!$E$23*Home!$D$9/Home!$D$5</f>
        <v>11299.674218430318</v>
      </c>
      <c r="F7" s="6">
        <f ca="1">Home!$D$8*Home!$D$3*9.8+Home!$D$7*Home!$D$6*M7^2/21.15</f>
        <v>978.40966897654175</v>
      </c>
      <c r="G7" s="8">
        <f ca="1">MAX(0,TAN(ASIN((D7-F7)/(Home!$D$3*9.81))))</f>
        <v>0.14854347287244676</v>
      </c>
      <c r="H7" s="8">
        <f ca="1">MAX(0,TAN(ASIN((E7-F7)/(Home!$D$3*9.81))))</f>
        <v>7.0314289970755742E-2</v>
      </c>
      <c r="I7" s="6">
        <f ca="1">Home!$D$8*Home!$D$4*9.8+Home!$D$7*Home!$D$6*M7^2/21.15</f>
        <v>978.40966897654175</v>
      </c>
      <c r="J7" s="8">
        <f ca="1">MAX(0,(D7-I7)/(Home!$D$4*Home!$D$10))</f>
        <v>1.3994135124844074</v>
      </c>
      <c r="K7" s="8">
        <f ca="1">MAX(0,(E7-I7)/(Home!$D$4*Home!$D$10))</f>
        <v>0.66804301290962964</v>
      </c>
      <c r="L7" s="8">
        <f ca="1">-1*(D7/Home!$D$9/Home!$D$9+F7)/(Home!$D$3*Home!$D$10)</f>
        <v>-1.8691805720349703</v>
      </c>
      <c r="M7" s="7">
        <f ca="1">0.377*A7*Home!$D$5/(Home!$E$22*Home!$E$23)</f>
        <v>21.337475474166123</v>
      </c>
      <c r="N7" s="7">
        <f ca="1">IF(J7&gt;0,0.377*A7*Home!$D$5/(Home!$E$22*Home!$E$23),N6)</f>
        <v>21.337475474166123</v>
      </c>
      <c r="O7" s="8">
        <f t="shared" ca="1" si="0"/>
        <v>1.0588500946513018</v>
      </c>
      <c r="P7" s="8">
        <f t="shared" ca="1" si="3"/>
        <v>4.227411097973742</v>
      </c>
      <c r="Q7" s="10">
        <f t="shared" ca="1" si="1"/>
        <v>21.620938767884095</v>
      </c>
      <c r="R7" s="10">
        <f t="shared" ca="1" si="2"/>
        <v>10.321264549453778</v>
      </c>
      <c r="S7" s="10"/>
    </row>
    <row r="8" spans="1:19" ht="14.25">
      <c r="A8" s="25">
        <f ca="1">INDIRECT(CONCATENATE("'",Home!$E$18,"'!R",ROW()+2,"C1"),FALSE)</f>
        <v>2250</v>
      </c>
      <c r="B8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8" s="38">
        <f ca="1">MIN(Home!$D$11*INDIRECT(CONCATENATE("'",Home!$E$18,"'!R",ROW()+2,"C",INDEX(Home!$AC$1:$AG$4,MATCH(Home!$E$20,Home!$AC$2:$AC$4,)+1,MATCH(Home!$E$19,Home!$AD$1:$AG$1,)+1)),FALSE),B8)</f>
        <v>197.38884099766199</v>
      </c>
      <c r="D8" s="6">
        <f ca="1">MIN(B8,9549*Home!$E$15*0.85/(A8+1)/Home!$E$21)*Home!$E$21*Home!$E$22*Home!$E$23*Home!$D$9/Home!$D$5</f>
        <v>22599.348436860637</v>
      </c>
      <c r="E8" s="6">
        <f ca="1">MIN(C8,9549*Home!$E$15*0.85/(A8+1)/Home!$E$21)*Home!$E$21*Home!$E$22*Home!$E$23*Home!$D$9/Home!$D$5</f>
        <v>11299.674218430318</v>
      </c>
      <c r="F8" s="6">
        <f ca="1">Home!$D$8*Home!$D$3*9.8+Home!$D$7*Home!$D$6*M8^2/21.15</f>
        <v>1007.8338577758465</v>
      </c>
      <c r="G8" s="8">
        <f ca="1">MAX(0,TAN(ASIN((D8-F8)/(Home!$D$3*9.81))))</f>
        <v>0.14833686704912644</v>
      </c>
      <c r="H8" s="8">
        <f ca="1">MAX(0,TAN(ASIN((E8-F8)/(Home!$D$3*9.81))))</f>
        <v>7.0112848948908194E-2</v>
      </c>
      <c r="I8" s="6">
        <f ca="1">Home!$D$8*Home!$D$4*9.8+Home!$D$7*Home!$D$6*M8^2/21.15</f>
        <v>1007.8338577758465</v>
      </c>
      <c r="J8" s="8">
        <f ca="1">MAX(0,(D8-I8)/(Home!$D$4*Home!$D$10))</f>
        <v>1.3975090342449701</v>
      </c>
      <c r="K8" s="8">
        <f ca="1">MAX(0,(E8-I8)/(Home!$D$4*Home!$D$10))</f>
        <v>0.66613853467019235</v>
      </c>
      <c r="L8" s="8">
        <f ca="1">-1*(D8/Home!$D$9/Home!$D$9+F8)/(Home!$D$3*Home!$D$10)</f>
        <v>-1.8710850502744076</v>
      </c>
      <c r="M8" s="7">
        <f ca="1">0.377*A8*Home!$D$5/(Home!$E$22*Home!$E$23)</f>
        <v>26.671844342707654</v>
      </c>
      <c r="N8" s="7">
        <f ca="1">IF(J8&gt;0,0.377*A8*Home!$D$5/(Home!$E$22*Home!$E$23),N7)</f>
        <v>26.671844342707654</v>
      </c>
      <c r="O8" s="8">
        <f t="shared" ca="1" si="0"/>
        <v>1.0602930598949418</v>
      </c>
      <c r="P8" s="8">
        <f t="shared" ca="1" si="3"/>
        <v>5.2862611926250436</v>
      </c>
      <c r="Q8" s="10">
        <f t="shared" ca="1" si="1"/>
        <v>21.591514579084791</v>
      </c>
      <c r="R8" s="10">
        <f t="shared" ca="1" si="2"/>
        <v>10.291840360654472</v>
      </c>
      <c r="S8" s="10"/>
    </row>
    <row r="9" spans="1:19" ht="14.25">
      <c r="A9" s="25">
        <f ca="1">INDIRECT(CONCATENATE("'",Home!$E$18,"'!R",ROW()+2,"C1"),FALSE)</f>
        <v>2700</v>
      </c>
      <c r="B9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9" s="38">
        <f ca="1">MIN(Home!$D$11*INDIRECT(CONCATENATE("'",Home!$E$18,"'!R",ROW()+2,"C",INDEX(Home!$AC$1:$AG$4,MATCH(Home!$E$20,Home!$AC$2:$AC$4,)+1,MATCH(Home!$E$19,Home!$AD$1:$AG$1,)+1)),FALSE),B9)</f>
        <v>197.38884099766199</v>
      </c>
      <c r="D9" s="6">
        <f ca="1">MIN(B9,9549*Home!$E$15*0.85/(A9+1)/Home!$E$21)*Home!$E$21*Home!$E$22*Home!$E$23*Home!$D$9/Home!$D$5</f>
        <v>22599.348436860637</v>
      </c>
      <c r="E9" s="6">
        <f ca="1">MIN(C9,9549*Home!$E$15*0.85/(A9+1)/Home!$E$21)*Home!$E$21*Home!$E$22*Home!$E$23*Home!$D$9/Home!$D$5</f>
        <v>11299.674218430318</v>
      </c>
      <c r="F9" s="6">
        <f ca="1">Home!$D$8*Home!$D$3*9.8+Home!$D$7*Home!$D$6*M9^2/21.15</f>
        <v>1043.7967551972188</v>
      </c>
      <c r="G9" s="8">
        <f ca="1">MAX(0,TAN(ASIN((D9-F9)/(Home!$D$3*9.81))))</f>
        <v>0.14808437405676189</v>
      </c>
      <c r="H9" s="8">
        <f ca="1">MAX(0,TAN(ASIN((E9-F9)/(Home!$D$3*9.81))))</f>
        <v>6.9866654786888666E-2</v>
      </c>
      <c r="I9" s="6">
        <f ca="1">Home!$D$8*Home!$D$4*9.8+Home!$D$7*Home!$D$6*M9^2/21.15</f>
        <v>1043.7967551972188</v>
      </c>
      <c r="J9" s="8">
        <f ca="1">MAX(0,(D9-I9)/(Home!$D$4*Home!$D$10))</f>
        <v>1.3951813386189915</v>
      </c>
      <c r="K9" s="8">
        <f ca="1">MAX(0,(E9-I9)/(Home!$D$4*Home!$D$10))</f>
        <v>0.66381083904421367</v>
      </c>
      <c r="L9" s="8">
        <f ca="1">-1*(D9/Home!$D$9/Home!$D$9+F9)/(Home!$D$3*Home!$D$10)</f>
        <v>-1.8734127459003862</v>
      </c>
      <c r="M9" s="7">
        <f ca="1">0.377*A9*Home!$D$5/(Home!$E$22*Home!$E$23)</f>
        <v>32.006213211249182</v>
      </c>
      <c r="N9" s="7">
        <f ca="1">IF(J9&gt;0,0.377*A9*Home!$D$5/(Home!$E$22*Home!$E$23),N8)</f>
        <v>32.006213211249182</v>
      </c>
      <c r="O9" s="8">
        <f t="shared" ca="1" si="0"/>
        <v>1.062062033898147</v>
      </c>
      <c r="P9" s="8">
        <f t="shared" ca="1" si="3"/>
        <v>6.3465542525199856</v>
      </c>
      <c r="Q9" s="10">
        <f t="shared" ca="1" si="1"/>
        <v>21.55555168166342</v>
      </c>
      <c r="R9" s="10">
        <f t="shared" ca="1" si="2"/>
        <v>10.2558774632331</v>
      </c>
      <c r="S9" s="10"/>
    </row>
    <row r="10" spans="1:19" ht="14.25">
      <c r="A10" s="25">
        <f ca="1">INDIRECT(CONCATENATE("'",Home!$E$18,"'!R",ROW()+2,"C1"),FALSE)</f>
        <v>3150</v>
      </c>
      <c r="B10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10" s="38">
        <f ca="1">MIN(Home!$D$11*INDIRECT(CONCATENATE("'",Home!$E$18,"'!R",ROW()+2,"C",INDEX(Home!$AC$1:$AG$4,MATCH(Home!$E$20,Home!$AC$2:$AC$4,)+1,MATCH(Home!$E$19,Home!$AD$1:$AG$1,)+1)),FALSE),B10)</f>
        <v>197.38884099766199</v>
      </c>
      <c r="D10" s="6">
        <f ca="1">MIN(B10,9549*Home!$E$15*0.85/(A10+1)/Home!$E$21)*Home!$E$21*Home!$E$22*Home!$E$23*Home!$D$9/Home!$D$5</f>
        <v>22599.348436860637</v>
      </c>
      <c r="E10" s="6">
        <f ca="1">MIN(C10,9549*Home!$E$15*0.85/(A10+1)/Home!$E$21)*Home!$E$21*Home!$E$22*Home!$E$23*Home!$D$9/Home!$D$5</f>
        <v>11299.674218430318</v>
      </c>
      <c r="F10" s="6">
        <f ca="1">Home!$D$8*Home!$D$3*9.8+Home!$D$7*Home!$D$6*M10^2/21.15</f>
        <v>1086.298361240659</v>
      </c>
      <c r="G10" s="8">
        <f ca="1">MAX(0,TAN(ASIN((D10-F10)/(Home!$D$3*9.81))))</f>
        <v>0.14778600897087948</v>
      </c>
      <c r="H10" s="8">
        <f ca="1">MAX(0,TAN(ASIN((E10-F10)/(Home!$D$3*9.81))))</f>
        <v>6.9575714344954104E-2</v>
      </c>
      <c r="I10" s="6">
        <f ca="1">Home!$D$8*Home!$D$4*9.8+Home!$D$7*Home!$D$6*M10^2/21.15</f>
        <v>1086.298361240659</v>
      </c>
      <c r="J10" s="8">
        <f ca="1">MAX(0,(D10-I10)/(Home!$D$4*Home!$D$10))</f>
        <v>1.392430425606471</v>
      </c>
      <c r="K10" s="8">
        <f ca="1">MAX(0,(E10-I10)/(Home!$D$4*Home!$D$10))</f>
        <v>0.66105992603169317</v>
      </c>
      <c r="L10" s="8">
        <f ca="1">-1*(D10/Home!$D$9/Home!$D$9+F10)/(Home!$D$3*Home!$D$10)</f>
        <v>-1.8761636589129069</v>
      </c>
      <c r="M10" s="7">
        <f ca="1">0.377*A10*Home!$D$5/(Home!$E$22*Home!$E$23)</f>
        <v>37.340582079790714</v>
      </c>
      <c r="N10" s="7">
        <f ca="1">IF(J10&gt;0,0.377*A10*Home!$D$5/(Home!$E$22*Home!$E$23),N9)</f>
        <v>37.340582079790714</v>
      </c>
      <c r="O10" s="8">
        <f t="shared" ca="1" si="0"/>
        <v>1.0641602645999659</v>
      </c>
      <c r="P10" s="8">
        <f t="shared" ca="1" si="3"/>
        <v>7.4086162864181322</v>
      </c>
      <c r="Q10" s="10">
        <f t="shared" ca="1" si="1"/>
        <v>21.513050075619976</v>
      </c>
      <c r="R10" s="10">
        <f t="shared" ca="1" si="2"/>
        <v>10.213375857189659</v>
      </c>
      <c r="S10" s="10"/>
    </row>
    <row r="11" spans="1:19" ht="14.25">
      <c r="A11" s="25">
        <f ca="1">INDIRECT(CONCATENATE("'",Home!$E$18,"'!R",ROW()+2,"C1"),FALSE)</f>
        <v>3600</v>
      </c>
      <c r="B11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373.564752</v>
      </c>
      <c r="C11" s="38">
        <f ca="1">MIN(Home!$D$11*INDIRECT(CONCATENATE("'",Home!$E$18,"'!R",ROW()+2,"C",INDEX(Home!$AC$1:$AG$4,MATCH(Home!$E$20,Home!$AC$2:$AC$4,)+1,MATCH(Home!$E$19,Home!$AD$1:$AG$1,)+1)),FALSE),B11)</f>
        <v>186.782376</v>
      </c>
      <c r="D11" s="6">
        <f ca="1">MIN(B11,9549*Home!$E$15*0.85/(A11+1)/Home!$E$21)*Home!$E$21*Home!$E$22*Home!$E$23*Home!$D$9/Home!$D$5</f>
        <v>21384.998137451516</v>
      </c>
      <c r="E11" s="6">
        <f ca="1">MIN(C11,9549*Home!$E$15*0.85/(A11+1)/Home!$E$21)*Home!$E$21*Home!$E$22*Home!$E$23*Home!$D$9/Home!$D$5</f>
        <v>10692.499068725758</v>
      </c>
      <c r="F11" s="6">
        <f ca="1">Home!$D$8*Home!$D$3*9.8+Home!$D$7*Home!$D$6*M11^2/21.15</f>
        <v>1135.3386759061668</v>
      </c>
      <c r="G11" s="8">
        <f ca="1">MAX(0,TAN(ASIN((D11-F11)/(Home!$D$3*9.81))))</f>
        <v>0.13893416178196979</v>
      </c>
      <c r="H11" s="8">
        <f ca="1">MAX(0,TAN(ASIN((E11-F11)/(Home!$D$3*9.81))))</f>
        <v>6.5085843451506489E-2</v>
      </c>
      <c r="I11" s="6">
        <f ca="1">Home!$D$8*Home!$D$4*9.8+Home!$D$7*Home!$D$6*M11^2/21.15</f>
        <v>1135.3386759061668</v>
      </c>
      <c r="J11" s="8">
        <f ca="1">MAX(0,(D11-I11)/(Home!$D$4*Home!$D$10))</f>
        <v>1.3106575703265599</v>
      </c>
      <c r="K11" s="8">
        <f ca="1">MAX(0,(E11-I11)/(Home!$D$4*Home!$D$10))</f>
        <v>0.61858643319220652</v>
      </c>
      <c r="L11" s="8">
        <f ca="1">-1*(D11/Home!$D$9/Home!$D$9+F11)/(Home!$D$3*Home!$D$10)</f>
        <v>-1.7823023264961055</v>
      </c>
      <c r="M11" s="7">
        <f ca="1">0.377*A11*Home!$D$5/(Home!$E$22*Home!$E$23)</f>
        <v>42.674950948332246</v>
      </c>
      <c r="N11" s="7">
        <f ca="1">IF(J11&gt;0,0.377*A11*Home!$D$5/(Home!$E$22*Home!$E$23),N10)</f>
        <v>42.674950948332246</v>
      </c>
      <c r="O11" s="8">
        <f t="shared" ca="1" si="0"/>
        <v>1.1305539781693181</v>
      </c>
      <c r="P11" s="8">
        <f t="shared" ca="1" si="3"/>
        <v>8.4727765510180983</v>
      </c>
      <c r="Q11" s="10">
        <f t="shared" ca="1" si="1"/>
        <v>20.249659461545349</v>
      </c>
      <c r="R11" s="10">
        <f t="shared" ca="1" si="2"/>
        <v>9.5571603928195916</v>
      </c>
      <c r="S11" s="10"/>
    </row>
    <row r="12" spans="1:19" ht="14.25">
      <c r="A12" s="25">
        <f ca="1">INDIRECT(CONCATENATE("'",Home!$E$18,"'!R",ROW()+2,"C1"),FALSE)</f>
        <v>4050</v>
      </c>
      <c r="B12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331.972104</v>
      </c>
      <c r="C12" s="38">
        <f ca="1">MIN(Home!$D$11*INDIRECT(CONCATENATE("'",Home!$E$18,"'!R",ROW()+2,"C",INDEX(Home!$AC$1:$AG$4,MATCH(Home!$E$20,Home!$AC$2:$AC$4,)+1,MATCH(Home!$E$19,Home!$AD$1:$AG$1,)+1)),FALSE),B12)</f>
        <v>165.986052</v>
      </c>
      <c r="D12" s="6">
        <f ca="1">MIN(B12,9549*Home!$E$15*0.85/(A12+1)/Home!$E$21)*Home!$E$21*Home!$E$22*Home!$E$23*Home!$D$9/Home!$D$5</f>
        <v>19003.995392279037</v>
      </c>
      <c r="E12" s="6">
        <f ca="1">MIN(C12,9549*Home!$E$15*0.85/(A12+1)/Home!$E$21)*Home!$E$21*Home!$E$22*Home!$E$23*Home!$D$9/Home!$D$5</f>
        <v>9501.9976961395187</v>
      </c>
      <c r="F12" s="6">
        <f ca="1">Home!$D$8*Home!$D$3*9.8+Home!$D$7*Home!$D$6*M12^2/21.15</f>
        <v>1190.9176991937425</v>
      </c>
      <c r="G12" s="8">
        <f ca="1">MAX(0,TAN(ASIN((D12-F12)/(Home!$D$3*9.81))))</f>
        <v>0.1219507079073265</v>
      </c>
      <c r="H12" s="8">
        <f ca="1">MAX(0,TAN(ASIN((E12-F12)/(Home!$D$3*9.81))))</f>
        <v>5.6570629175955088E-2</v>
      </c>
      <c r="I12" s="6">
        <f ca="1">Home!$D$8*Home!$D$4*9.8+Home!$D$7*Home!$D$6*M12^2/21.15</f>
        <v>1190.9176991937425</v>
      </c>
      <c r="J12" s="8">
        <f ca="1">MAX(0,(D12-I12)/(Home!$D$4*Home!$D$10))</f>
        <v>1.1529500124974301</v>
      </c>
      <c r="K12" s="8">
        <f ca="1">MAX(0,(E12-I12)/(Home!$D$4*Home!$D$10))</f>
        <v>0.53793398038483986</v>
      </c>
      <c r="L12" s="8">
        <f ca="1">-1*(D12/Home!$D$9/Home!$D$9+F12)/(Home!$D$3*Home!$D$10)</f>
        <v>-1.5956401557094544</v>
      </c>
      <c r="M12" s="7">
        <f ca="1">0.377*A12*Home!$D$5/(Home!$E$22*Home!$E$23)</f>
        <v>48.009319816873777</v>
      </c>
      <c r="N12" s="7">
        <f ca="1">IF(J12&gt;0,0.377*A12*Home!$D$5/(Home!$E$22*Home!$E$23),N11)</f>
        <v>48.009319816873777</v>
      </c>
      <c r="O12" s="8">
        <f t="shared" ca="1" si="0"/>
        <v>1.2851980693774685</v>
      </c>
      <c r="P12" s="8">
        <f t="shared" ca="1" si="3"/>
        <v>9.6033305291874171</v>
      </c>
      <c r="Q12" s="10">
        <f t="shared" ca="1" si="1"/>
        <v>17.813077693085294</v>
      </c>
      <c r="R12" s="10">
        <f t="shared" ca="1" si="2"/>
        <v>8.3110799969457769</v>
      </c>
      <c r="S12" s="10"/>
    </row>
    <row r="13" spans="1:19" ht="14.25">
      <c r="A13" s="25">
        <f ca="1">INDIRECT(CONCATENATE("'",Home!$E$18,"'!R",ROW()+2,"C1"),FALSE)</f>
        <v>4500</v>
      </c>
      <c r="B13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298.65954599999998</v>
      </c>
      <c r="C13" s="38">
        <f ca="1">MIN(Home!$D$11*INDIRECT(CONCATENATE("'",Home!$E$18,"'!R",ROW()+2,"C",INDEX(Home!$AC$1:$AG$4,MATCH(Home!$E$20,Home!$AC$2:$AC$4,)+1,MATCH(Home!$E$19,Home!$AD$1:$AG$1,)+1)),FALSE),B13)</f>
        <v>149.32977299999999</v>
      </c>
      <c r="D13" s="6">
        <f ca="1">MIN(B13,9549*Home!$E$15*0.85/(A13+1)/Home!$E$21)*Home!$E$21*Home!$E$22*Home!$E$23*Home!$D$9/Home!$D$5</f>
        <v>17096.992692024956</v>
      </c>
      <c r="E13" s="6">
        <f ca="1">MIN(C13,9549*Home!$E$15*0.85/(A13+1)/Home!$E$21)*Home!$E$21*Home!$E$22*Home!$E$23*Home!$D$9/Home!$D$5</f>
        <v>8548.4963460124782</v>
      </c>
      <c r="F13" s="6">
        <f ca="1">Home!$D$8*Home!$D$3*9.8+Home!$D$7*Home!$D$6*M13^2/21.15</f>
        <v>1253.0354311033857</v>
      </c>
      <c r="G13" s="8">
        <f ca="1">MAX(0,TAN(ASIN((D13-F13)/(Home!$D$3*9.81))))</f>
        <v>0.10830176983907076</v>
      </c>
      <c r="H13" s="8">
        <f ca="1">MAX(0,TAN(ASIN((E13-F13)/(Home!$D$3*9.81))))</f>
        <v>4.9639440453489496E-2</v>
      </c>
      <c r="I13" s="6">
        <f ca="1">Home!$D$8*Home!$D$4*9.8+Home!$D$7*Home!$D$6*M13^2/21.15</f>
        <v>1253.0354311033857</v>
      </c>
      <c r="J13" s="8">
        <f ca="1">MAX(0,(D13-I13)/(Home!$D$4*Home!$D$10))</f>
        <v>1.0254988518395838</v>
      </c>
      <c r="K13" s="8">
        <f ca="1">MAX(0,(E13-I13)/(Home!$D$4*Home!$D$10))</f>
        <v>0.47219811746984414</v>
      </c>
      <c r="L13" s="8">
        <f ca="1">-1*(D13/Home!$D$9/Home!$D$9+F13)/(Home!$D$3*Home!$D$10)</f>
        <v>-1.4472772696646847</v>
      </c>
      <c r="M13" s="7">
        <f ca="1">0.377*A13*Home!$D$5/(Home!$E$22*Home!$E$23)</f>
        <v>53.343688685415309</v>
      </c>
      <c r="N13" s="7">
        <f ca="1">IF(J13&gt;0,0.377*A13*Home!$D$5/(Home!$E$22*Home!$E$23),N12)</f>
        <v>53.343688685415309</v>
      </c>
      <c r="O13" s="8">
        <f t="shared" ca="1" si="0"/>
        <v>1.4449251966419703</v>
      </c>
      <c r="P13" s="8">
        <f t="shared" ca="1" si="3"/>
        <v>10.888528598564886</v>
      </c>
      <c r="Q13" s="10">
        <f t="shared" ca="1" si="1"/>
        <v>15.84395726092157</v>
      </c>
      <c r="R13" s="10">
        <f t="shared" ca="1" si="2"/>
        <v>7.2954609149090919</v>
      </c>
      <c r="S13" s="10"/>
    </row>
    <row r="14" spans="1:19" ht="14.25">
      <c r="A14" s="25">
        <f ca="1">INDIRECT(CONCATENATE("'",Home!$E$18,"'!R",ROW()+2,"C1"),FALSE)</f>
        <v>4950</v>
      </c>
      <c r="B14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271.38058000000001</v>
      </c>
      <c r="C14" s="38">
        <f ca="1">MIN(Home!$D$11*INDIRECT(CONCATENATE("'",Home!$E$18,"'!R",ROW()+2,"C",INDEX(Home!$AC$1:$AG$4,MATCH(Home!$E$20,Home!$AC$2:$AC$4,)+1,MATCH(Home!$E$19,Home!$AD$1:$AG$1,)+1)),FALSE),B14)</f>
        <v>135.69029</v>
      </c>
      <c r="D14" s="6">
        <f ca="1">MIN(B14,9549*Home!$E$15*0.85/(A14+1)/Home!$E$21)*Home!$E$21*Home!$E$22*Home!$E$23*Home!$D$9/Home!$D$5</f>
        <v>15535.387551340798</v>
      </c>
      <c r="E14" s="6">
        <f ca="1">MIN(C14,9549*Home!$E$15*0.85/(A14+1)/Home!$E$21)*Home!$E$21*Home!$E$22*Home!$E$23*Home!$D$9/Home!$D$5</f>
        <v>7767.6937756703992</v>
      </c>
      <c r="F14" s="6">
        <f ca="1">Home!$D$8*Home!$D$3*9.8+Home!$D$7*Home!$D$6*M14^2/21.15</f>
        <v>1321.6918716350967</v>
      </c>
      <c r="G14" s="8">
        <f ca="1">MAX(0,TAN(ASIN((D14-F14)/(Home!$D$3*9.81))))</f>
        <v>9.7047040600707526E-2</v>
      </c>
      <c r="H14" s="8">
        <f ca="1">MAX(0,TAN(ASIN((E14-F14)/(Home!$D$3*9.81))))</f>
        <v>4.3847744135774108E-2</v>
      </c>
      <c r="I14" s="6">
        <f ca="1">Home!$D$8*Home!$D$4*9.8+Home!$D$7*Home!$D$6*M14^2/21.15</f>
        <v>1321.6918716350967</v>
      </c>
      <c r="J14" s="8">
        <f ca="1">MAX(0,(D14-I14)/(Home!$D$4*Home!$D$10))</f>
        <v>0.91998030289357291</v>
      </c>
      <c r="K14" s="8">
        <f ca="1">MAX(0,(E14-I14)/(Home!$D$4*Home!$D$10))</f>
        <v>0.41721695171749534</v>
      </c>
      <c r="L14" s="8">
        <f ca="1">-1*(D14/Home!$D$9/Home!$D$9+F14)/(Home!$D$3*Home!$D$10)</f>
        <v>-1.3269373900167984</v>
      </c>
      <c r="M14" s="7">
        <f ca="1">0.377*A14*Home!$D$5/(Home!$E$22*Home!$E$23)</f>
        <v>58.67805755395684</v>
      </c>
      <c r="N14" s="7">
        <f ca="1">IF(J14&gt;0,0.377*A14*Home!$D$5/(Home!$E$22*Home!$E$23),N13)</f>
        <v>58.67805755395684</v>
      </c>
      <c r="O14" s="8">
        <f t="shared" ca="1" si="0"/>
        <v>1.6106531036478513</v>
      </c>
      <c r="P14" s="8">
        <f t="shared" ca="1" si="3"/>
        <v>12.333453795206855</v>
      </c>
      <c r="Q14" s="10">
        <f t="shared" ca="1" si="1"/>
        <v>14.213695679705701</v>
      </c>
      <c r="R14" s="10">
        <f t="shared" ca="1" si="2"/>
        <v>6.4460019040353025</v>
      </c>
      <c r="S14" s="10"/>
    </row>
    <row r="15" spans="1:19" ht="14.25">
      <c r="A15" s="25">
        <f ca="1">INDIRECT(CONCATENATE("'",Home!$E$18,"'!R",ROW()+2,"C1"),FALSE)</f>
        <v>5400</v>
      </c>
      <c r="B15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248.63341199999999</v>
      </c>
      <c r="C15" s="38">
        <f ca="1">MIN(Home!$D$11*INDIRECT(CONCATENATE("'",Home!$E$18,"'!R",ROW()+2,"C",INDEX(Home!$AC$1:$AG$4,MATCH(Home!$E$20,Home!$AC$2:$AC$4,)+1,MATCH(Home!$E$19,Home!$AD$1:$AG$1,)+1)),FALSE),B15)</f>
        <v>124.316706</v>
      </c>
      <c r="D15" s="6">
        <f ca="1">MIN(B15,9549*Home!$E$15*0.85/(A15+1)/Home!$E$21)*Home!$E$21*Home!$E$22*Home!$E$23*Home!$D$9/Home!$D$5</f>
        <v>14233.20863133312</v>
      </c>
      <c r="E15" s="6">
        <f ca="1">MIN(C15,9549*Home!$E$15*0.85/(A15+1)/Home!$E$21)*Home!$E$21*Home!$E$22*Home!$E$23*Home!$D$9/Home!$D$5</f>
        <v>7116.6043156665601</v>
      </c>
      <c r="F15" s="6">
        <f ca="1">Home!$D$8*Home!$D$3*9.8+Home!$D$7*Home!$D$6*M15^2/21.15</f>
        <v>1396.8870207888754</v>
      </c>
      <c r="G15" s="8">
        <f ca="1">MAX(0,TAN(ASIN((D15-F15)/(Home!$D$3*9.81))))</f>
        <v>8.7566711719554602E-2</v>
      </c>
      <c r="H15" s="8">
        <f ca="1">MAX(0,TAN(ASIN((E15-F15)/(Home!$D$3*9.81))))</f>
        <v>3.889937537763713E-2</v>
      </c>
      <c r="I15" s="6">
        <f ca="1">Home!$D$8*Home!$D$4*9.8+Home!$D$7*Home!$D$6*M15^2/21.15</f>
        <v>1396.8870207888754</v>
      </c>
      <c r="J15" s="8">
        <f ca="1">MAX(0,(D15-I15)/(Home!$D$4*Home!$D$10))</f>
        <v>0.83082987770512906</v>
      </c>
      <c r="K15" s="8">
        <f ca="1">MAX(0,(E15-I15)/(Home!$D$4*Home!$D$10))</f>
        <v>0.3702082391506592</v>
      </c>
      <c r="L15" s="8">
        <f ca="1">-1*(D15/Home!$D$9/Home!$D$9+F15)/(Home!$D$3*Home!$D$10)</f>
        <v>-1.2277507785506501</v>
      </c>
      <c r="M15" s="7">
        <f ca="1">0.377*A15*Home!$D$5/(Home!$E$22*Home!$E$23)</f>
        <v>64.012426422498365</v>
      </c>
      <c r="N15" s="7">
        <f ca="1">IF(J15&gt;0,0.377*A15*Home!$D$5/(Home!$E$22*Home!$E$23),N14)</f>
        <v>64.012426422498365</v>
      </c>
      <c r="O15" s="8">
        <f t="shared" ca="1" si="0"/>
        <v>1.7834807942190087</v>
      </c>
      <c r="P15" s="8">
        <f t="shared" ca="1" si="3"/>
        <v>13.944106898854706</v>
      </c>
      <c r="Q15" s="10">
        <f t="shared" ca="1" si="1"/>
        <v>12.836321610544244</v>
      </c>
      <c r="R15" s="10">
        <f t="shared" ca="1" si="2"/>
        <v>5.7197172948776842</v>
      </c>
      <c r="S15" s="10"/>
    </row>
    <row r="16" spans="1:19" ht="14.25">
      <c r="A16" s="25">
        <f ca="1">INDIRECT(CONCATENATE("'",Home!$E$18,"'!R",ROW()+2,"C1"),FALSE)</f>
        <v>5850</v>
      </c>
      <c r="B16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229.37608599999999</v>
      </c>
      <c r="C16" s="38">
        <f ca="1">MIN(Home!$D$11*INDIRECT(CONCATENATE("'",Home!$E$18,"'!R",ROW()+2,"C",INDEX(Home!$AC$1:$AG$4,MATCH(Home!$E$20,Home!$AC$2:$AC$4,)+1,MATCH(Home!$E$19,Home!$AD$1:$AG$1,)+1)),FALSE),B16)</f>
        <v>114.68804299999999</v>
      </c>
      <c r="D16" s="6">
        <f ca="1">MIN(B16,9549*Home!$E$15*0.85/(A16+1)/Home!$E$21)*Home!$E$21*Home!$E$22*Home!$E$23*Home!$D$9/Home!$D$5</f>
        <v>13130.808368895357</v>
      </c>
      <c r="E16" s="6">
        <f ca="1">MIN(C16,9549*Home!$E$15*0.85/(A16+1)/Home!$E$21)*Home!$E$21*Home!$E$22*Home!$E$23*Home!$D$9/Home!$D$5</f>
        <v>6565.4041844476787</v>
      </c>
      <c r="F16" s="6">
        <f ca="1">Home!$D$8*Home!$D$3*9.8+Home!$D$7*Home!$D$6*M16^2/21.15</f>
        <v>1478.6208785647218</v>
      </c>
      <c r="G16" s="8">
        <f ca="1">MAX(0,TAN(ASIN((D16-F16)/(Home!$D$3*9.81))))</f>
        <v>7.9435216183309648E-2</v>
      </c>
      <c r="H16" s="8">
        <f ca="1">MAX(0,TAN(ASIN((E16-F16)/(Home!$D$3*9.81))))</f>
        <v>3.4589367121154554E-2</v>
      </c>
      <c r="I16" s="6">
        <f ca="1">Home!$D$8*Home!$D$4*9.8+Home!$D$7*Home!$D$6*M16^2/21.15</f>
        <v>1478.6208785647218</v>
      </c>
      <c r="J16" s="8">
        <f ca="1">MAX(0,(D16-I16)/(Home!$D$4*Home!$D$10))</f>
        <v>0.75418689257803473</v>
      </c>
      <c r="K16" s="8">
        <f ca="1">MAX(0,(E16-I16)/(Home!$D$4*Home!$D$10))</f>
        <v>0.32924163792122696</v>
      </c>
      <c r="L16" s="8">
        <f ca="1">-1*(D16/Home!$D$9/Home!$D$9+F16)/(Home!$D$3*Home!$D$10)</f>
        <v>-1.1449511590980688</v>
      </c>
      <c r="M16" s="7">
        <f ca="1">0.377*A16*Home!$D$5/(Home!$E$22*Home!$E$23)</f>
        <v>69.346795291039896</v>
      </c>
      <c r="N16" s="7">
        <f ca="1">IF(J16&gt;0,0.377*A16*Home!$D$5/(Home!$E$22*Home!$E$23),N15)</f>
        <v>69.346795291039896</v>
      </c>
      <c r="O16" s="8">
        <f t="shared" ca="1" si="0"/>
        <v>1.9647240554463876</v>
      </c>
      <c r="P16" s="8">
        <f t="shared" ca="1" si="3"/>
        <v>15.727587693073716</v>
      </c>
      <c r="Q16" s="10">
        <f t="shared" ca="1" si="1"/>
        <v>11.652187490330636</v>
      </c>
      <c r="R16" s="10">
        <f t="shared" ca="1" si="2"/>
        <v>5.0867833058829568</v>
      </c>
      <c r="S16" s="10"/>
    </row>
    <row r="17" spans="1:19" ht="14.25">
      <c r="A17" s="25">
        <f ca="1">INDIRECT(CONCATENATE("'",Home!$E$18,"'!R",ROW()+2,"C1"),FALSE)</f>
        <v>6300</v>
      </c>
      <c r="B17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212.86314200000001</v>
      </c>
      <c r="C17" s="38">
        <f ca="1">MIN(Home!$D$11*INDIRECT(CONCATENATE("'",Home!$E$18,"'!R",ROW()+2,"C",INDEX(Home!$AC$1:$AG$4,MATCH(Home!$E$20,Home!$AC$2:$AC$4,)+1,MATCH(Home!$E$19,Home!$AD$1:$AG$1,)+1)),FALSE),B17)</f>
        <v>106.43157100000001</v>
      </c>
      <c r="D17" s="6">
        <f ca="1">MIN(B17,9549*Home!$E$15*0.85/(A17+1)/Home!$E$21)*Home!$E$21*Home!$E$22*Home!$E$23*Home!$D$9/Home!$D$5</f>
        <v>12185.512339777919</v>
      </c>
      <c r="E17" s="6">
        <f ca="1">MIN(C17,9549*Home!$E$15*0.85/(A17+1)/Home!$E$21)*Home!$E$21*Home!$E$22*Home!$E$23*Home!$D$9/Home!$D$5</f>
        <v>6092.7561698889594</v>
      </c>
      <c r="F17" s="6">
        <f ca="1">Home!$D$8*Home!$D$3*9.8+Home!$D$7*Home!$D$6*M17^2/21.15</f>
        <v>1566.8934449626361</v>
      </c>
      <c r="G17" s="8">
        <f ca="1">MAX(0,TAN(ASIN((D17-F17)/(Home!$D$3*9.81))))</f>
        <v>7.2350490630880712E-2</v>
      </c>
      <c r="H17" s="8">
        <f ca="1">MAX(0,TAN(ASIN((E17-F17)/(Home!$D$3*9.81))))</f>
        <v>3.077135531116262E-2</v>
      </c>
      <c r="I17" s="6">
        <f ca="1">Home!$D$8*Home!$D$4*9.8+Home!$D$7*Home!$D$6*M17^2/21.15</f>
        <v>1566.8934449626361</v>
      </c>
      <c r="J17" s="8">
        <f ca="1">MAX(0,(D17-I17)/(Home!$D$4*Home!$D$10))</f>
        <v>0.68728924885535814</v>
      </c>
      <c r="K17" s="8">
        <f ca="1">MAX(0,(E17-I17)/(Home!$D$4*Home!$D$10))</f>
        <v>0.29293609870073289</v>
      </c>
      <c r="L17" s="8">
        <f ca="1">-1*(D17/Home!$D$9/Home!$D$9+F17)/(Home!$D$3*Home!$D$10)</f>
        <v>-1.0751285333171645</v>
      </c>
      <c r="M17" s="7">
        <f ca="1">0.377*A17*Home!$D$5/(Home!$E$22*Home!$E$23)</f>
        <v>74.681164159581428</v>
      </c>
      <c r="N17" s="7">
        <f ca="1">IF(J17&gt;0,0.377*A17*Home!$D$5/(Home!$E$22*Home!$E$23),N16)</f>
        <v>74.681164159581428</v>
      </c>
      <c r="O17" s="8">
        <f t="shared" ca="1" si="0"/>
        <v>2.1559614567203389</v>
      </c>
      <c r="P17" s="8">
        <f t="shared" ca="1" si="3"/>
        <v>17.692311748520105</v>
      </c>
      <c r="Q17" s="10">
        <f t="shared" ca="1" si="1"/>
        <v>10.618618894815283</v>
      </c>
      <c r="R17" s="10">
        <f t="shared" ca="1" si="2"/>
        <v>4.5258627249263235</v>
      </c>
      <c r="S17" s="10"/>
    </row>
    <row r="18" spans="1:19" ht="14.25">
      <c r="A18" s="25">
        <f ca="1">INDIRECT(CONCATENATE("'",Home!$E$18,"'!R",ROW()+2,"C1"),FALSE)</f>
        <v>6750</v>
      </c>
      <c r="B18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198.547256</v>
      </c>
      <c r="C18" s="38">
        <f ca="1">MIN(Home!$D$11*INDIRECT(CONCATENATE("'",Home!$E$18,"'!R",ROW()+2,"C",INDEX(Home!$AC$1:$AG$4,MATCH(Home!$E$20,Home!$AC$2:$AC$4,)+1,MATCH(Home!$E$19,Home!$AD$1:$AG$1,)+1)),FALSE),B18)</f>
        <v>99.273628000000002</v>
      </c>
      <c r="D18" s="6">
        <f ca="1">MIN(B18,9549*Home!$E$15*0.85/(A18+1)/Home!$E$21)*Home!$E$21*Home!$E$22*Home!$E$23*Home!$D$9/Home!$D$5</f>
        <v>11365.98856563456</v>
      </c>
      <c r="E18" s="6">
        <f ca="1">MIN(C18,9549*Home!$E$15*0.85/(A18+1)/Home!$E$21)*Home!$E$21*Home!$E$22*Home!$E$23*Home!$D$9/Home!$D$5</f>
        <v>5682.9942828172798</v>
      </c>
      <c r="F18" s="6">
        <f ca="1">Home!$D$8*Home!$D$3*9.8+Home!$D$7*Home!$D$6*M18^2/21.15</f>
        <v>1661.7047199826179</v>
      </c>
      <c r="G18" s="8">
        <f ca="1">MAX(0,TAN(ASIN((D18-F18)/(Home!$D$3*9.81))))</f>
        <v>6.6092121808242685E-2</v>
      </c>
      <c r="H18" s="8">
        <f ca="1">MAX(0,TAN(ASIN((E18-F18)/(Home!$D$3*9.81))))</f>
        <v>2.733803584201186E-2</v>
      </c>
      <c r="I18" s="6">
        <f ca="1">Home!$D$8*Home!$D$4*9.8+Home!$D$7*Home!$D$6*M18^2/21.15</f>
        <v>1661.7047199826179</v>
      </c>
      <c r="J18" s="8">
        <f ca="1">MAX(0,(D18-I18)/(Home!$D$4*Home!$D$10))</f>
        <v>0.62810898677358851</v>
      </c>
      <c r="K18" s="8">
        <f ca="1">MAX(0,(E18-I18)/(Home!$D$4*Home!$D$10))</f>
        <v>0.26027764160742151</v>
      </c>
      <c r="L18" s="8">
        <f ca="1">-1*(D18/Home!$D$9/Home!$D$9+F18)/(Home!$D$3*Home!$D$10)</f>
        <v>-1.0157792471789109</v>
      </c>
      <c r="M18" s="7">
        <f ca="1">0.377*A18*Home!$D$5/(Home!$E$22*Home!$E$23)</f>
        <v>80.01553302812296</v>
      </c>
      <c r="N18" s="7">
        <f ca="1">IF(J18&gt;0,0.377*A18*Home!$D$5/(Home!$E$22*Home!$E$23),N17)</f>
        <v>80.01553302812296</v>
      </c>
      <c r="O18" s="8">
        <f t="shared" ca="1" si="0"/>
        <v>2.359095573145416</v>
      </c>
      <c r="P18" s="8">
        <f t="shared" ca="1" si="3"/>
        <v>19.848273205240442</v>
      </c>
      <c r="Q18" s="10">
        <f t="shared" ca="1" si="1"/>
        <v>9.7042838456519416</v>
      </c>
      <c r="R18" s="10">
        <f t="shared" ca="1" si="2"/>
        <v>4.0212895628346619</v>
      </c>
      <c r="S18" s="10"/>
    </row>
    <row r="19" spans="1:19" ht="14.25">
      <c r="A19" s="25">
        <f ca="1">INDIRECT(CONCATENATE("'",Home!$E$18,"'!R",ROW()+2,"C1"),FALSE)</f>
        <v>7200</v>
      </c>
      <c r="B19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186.01749000000001</v>
      </c>
      <c r="C19" s="38">
        <f ca="1">MIN(Home!$D$11*INDIRECT(CONCATENATE("'",Home!$E$18,"'!R",ROW()+2,"C",INDEX(Home!$AC$1:$AG$4,MATCH(Home!$E$20,Home!$AC$2:$AC$4,)+1,MATCH(Home!$E$19,Home!$AD$1:$AG$1,)+1)),FALSE),B19)</f>
        <v>93.008745000000005</v>
      </c>
      <c r="D19" s="6">
        <f ca="1">MIN(B19,9549*Home!$E$15*0.85/(A19+1)/Home!$E$21)*Home!$E$21*Home!$E$22*Home!$E$23*Home!$D$9/Home!$D$5</f>
        <v>10648.7125883424</v>
      </c>
      <c r="E19" s="6">
        <f ca="1">MIN(C19,9549*Home!$E$15*0.85/(A19+1)/Home!$E$21)*Home!$E$21*Home!$E$22*Home!$E$23*Home!$D$9/Home!$D$5</f>
        <v>5324.3562941711998</v>
      </c>
      <c r="F19" s="6">
        <f ca="1">Home!$D$8*Home!$D$3*9.8+Home!$D$7*Home!$D$6*M19^2/21.15</f>
        <v>1763.0547036246676</v>
      </c>
      <c r="G19" s="8">
        <f ca="1">MAX(0,TAN(ASIN((D19-F19)/(Home!$D$3*9.81))))</f>
        <v>6.049542944908029E-2</v>
      </c>
      <c r="H19" s="8">
        <f ca="1">MAX(0,TAN(ASIN((E19-F19)/(Home!$D$3*9.81))))</f>
        <v>2.4208936652070939E-2</v>
      </c>
      <c r="I19" s="6">
        <f ca="1">Home!$D$8*Home!$D$4*9.8+Home!$D$7*Home!$D$6*M19^2/21.15</f>
        <v>1763.0547036246676</v>
      </c>
      <c r="J19" s="8">
        <f ca="1">MAX(0,(D19-I19)/(Home!$D$4*Home!$D$10))</f>
        <v>0.57512348768399557</v>
      </c>
      <c r="K19" s="8">
        <f ca="1">MAX(0,(E19-I19)/(Home!$D$4*Home!$D$10))</f>
        <v>0.23050495731692766</v>
      </c>
      <c r="L19" s="8">
        <f ca="1">-1*(D19/Home!$D$9/Home!$D$9+F19)/(Home!$D$3*Home!$D$10)</f>
        <v>-0.96502352457376483</v>
      </c>
      <c r="M19" s="7">
        <f ca="1">0.377*A19*Home!$D$5/(Home!$E$22*Home!$E$23)</f>
        <v>85.349901896664491</v>
      </c>
      <c r="N19" s="7">
        <f ca="1">IF(J19&gt;0,0.377*A19*Home!$D$5/(Home!$E$22*Home!$E$23),N18)</f>
        <v>85.349901896664491</v>
      </c>
      <c r="O19" s="8">
        <f t="shared" ca="1" si="0"/>
        <v>2.5764364730042022</v>
      </c>
      <c r="P19" s="8">
        <f t="shared" ca="1" si="3"/>
        <v>22.20736877838586</v>
      </c>
      <c r="Q19" s="10">
        <f t="shared" ca="1" si="1"/>
        <v>8.8856578847177321</v>
      </c>
      <c r="R19" s="10">
        <f t="shared" ca="1" si="2"/>
        <v>3.5613015905465324</v>
      </c>
      <c r="S19" s="10"/>
    </row>
    <row r="20" spans="1:19" ht="14.25">
      <c r="A20" s="25">
        <f ca="1">INDIRECT(CONCATENATE("'",Home!$E$18,"'!R",ROW()+2,"C1"),FALSE)</f>
        <v>7650</v>
      </c>
      <c r="B20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174.959338</v>
      </c>
      <c r="C20" s="38">
        <f ca="1">MIN(Home!$D$11*INDIRECT(CONCATENATE("'",Home!$E$18,"'!R",ROW()+2,"C",INDEX(Home!$AC$1:$AG$4,MATCH(Home!$E$20,Home!$AC$2:$AC$4,)+1,MATCH(Home!$E$19,Home!$AD$1:$AG$1,)+1)),FALSE),B20)</f>
        <v>87.479669000000001</v>
      </c>
      <c r="D20" s="6">
        <f ca="1">MIN(B20,9549*Home!$E$15*0.85/(A20+1)/Home!$E$21)*Home!$E$21*Home!$E$22*Home!$E$23*Home!$D$9/Home!$D$5</f>
        <v>10015.68027290688</v>
      </c>
      <c r="E20" s="6">
        <f ca="1">MIN(C20,9549*Home!$E$15*0.85/(A20+1)/Home!$E$21)*Home!$E$21*Home!$E$22*Home!$E$23*Home!$D$9/Home!$D$5</f>
        <v>5007.8401364534402</v>
      </c>
      <c r="F20" s="6">
        <f ca="1">Home!$D$8*Home!$D$3*9.8+Home!$D$7*Home!$D$6*M20^2/21.15</f>
        <v>1870.9433958887851</v>
      </c>
      <c r="G20" s="8">
        <f ca="1">MAX(0,TAN(ASIN((D20-F20)/(Home!$D$3*9.81))))</f>
        <v>5.5434874404817348E-2</v>
      </c>
      <c r="H20" s="8">
        <f ca="1">MAX(0,TAN(ASIN((E20-F20)/(Home!$D$3*9.81))))</f>
        <v>2.1322526366206657E-2</v>
      </c>
      <c r="I20" s="6">
        <f ca="1">Home!$D$8*Home!$D$4*9.8+Home!$D$7*Home!$D$6*M20^2/21.15</f>
        <v>1870.9433958887851</v>
      </c>
      <c r="J20" s="8">
        <f ca="1">MAX(0,(D20-I20)/(Home!$D$4*Home!$D$10))</f>
        <v>0.52716743540570199</v>
      </c>
      <c r="K20" s="8">
        <f ca="1">MAX(0,(E20-I20)/(Home!$D$4*Home!$D$10))</f>
        <v>0.20303538773881263</v>
      </c>
      <c r="L20" s="8">
        <f ca="1">-1*(D20/Home!$D$9/Home!$D$9+F20)/(Home!$D$3*Home!$D$10)</f>
        <v>-0.92142270355002576</v>
      </c>
      <c r="M20" s="7">
        <f ca="1">0.377*A20*Home!$D$5/(Home!$E$22*Home!$E$23)</f>
        <v>90.684270765206037</v>
      </c>
      <c r="N20" s="7">
        <f ca="1">IF(J20&gt;0,0.377*A20*Home!$D$5/(Home!$E$22*Home!$E$23),N19)</f>
        <v>90.684270765206037</v>
      </c>
      <c r="O20" s="8">
        <f t="shared" ca="1" si="0"/>
        <v>2.8108130939652392</v>
      </c>
      <c r="P20" s="8">
        <f t="shared" ca="1" si="3"/>
        <v>24.783805251390064</v>
      </c>
      <c r="Q20" s="10">
        <f t="shared" ca="1" si="1"/>
        <v>8.1447368770180955</v>
      </c>
      <c r="R20" s="10">
        <f t="shared" ca="1" si="2"/>
        <v>3.1368967405646555</v>
      </c>
      <c r="S20" s="10"/>
    </row>
    <row r="21" spans="1:19" ht="14.25">
      <c r="A21" s="25">
        <f ca="1">INDIRECT(CONCATENATE("'",Home!$E$18,"'!R",ROW()+2,"C1"),FALSE)</f>
        <v>8100</v>
      </c>
      <c r="B21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165.128006</v>
      </c>
      <c r="C21" s="38">
        <f ca="1">MIN(Home!$D$11*INDIRECT(CONCATENATE("'",Home!$E$18,"'!R",ROW()+2,"C",INDEX(Home!$AC$1:$AG$4,MATCH(Home!$E$20,Home!$AC$2:$AC$4,)+1,MATCH(Home!$E$19,Home!$AD$1:$AG$1,)+1)),FALSE),B21)</f>
        <v>82.564003</v>
      </c>
      <c r="D21" s="6">
        <f ca="1">MIN(B21,9549*Home!$E$15*0.85/(A21+1)/Home!$E$21)*Home!$E$21*Home!$E$22*Home!$E$23*Home!$D$9/Home!$D$5</f>
        <v>9452.8782007545578</v>
      </c>
      <c r="E21" s="6">
        <f ca="1">MIN(C21,9549*Home!$E$15*0.85/(A21+1)/Home!$E$21)*Home!$E$21*Home!$E$22*Home!$E$23*Home!$D$9/Home!$D$5</f>
        <v>4726.4391003772789</v>
      </c>
      <c r="F21" s="6">
        <f ca="1">Home!$D$8*Home!$D$3*9.8+Home!$D$7*Home!$D$6*M21^2/21.15</f>
        <v>1985.3707967749697</v>
      </c>
      <c r="G21" s="8">
        <f ca="1">MAX(0,TAN(ASIN((D21-F21)/(Home!$D$3*9.81))))</f>
        <v>5.0813058904932443E-2</v>
      </c>
      <c r="H21" s="8">
        <f ca="1">MAX(0,TAN(ASIN((E21-F21)/(Home!$D$3*9.81))))</f>
        <v>1.863094795433869E-2</v>
      </c>
      <c r="I21" s="6">
        <f ca="1">Home!$D$8*Home!$D$4*9.8+Home!$D$7*Home!$D$6*M21^2/21.15</f>
        <v>1985.3707967749697</v>
      </c>
      <c r="J21" s="8">
        <f ca="1">MAX(0,(D21-I21)/(Home!$D$4*Home!$D$10))</f>
        <v>0.48333381255531316</v>
      </c>
      <c r="K21" s="8">
        <f ca="1">MAX(0,(E21-I21)/(Home!$D$4*Home!$D$10))</f>
        <v>0.17741542418137923</v>
      </c>
      <c r="L21" s="8">
        <f ca="1">-1*(D21/Home!$D$9/Home!$D$9+F21)/(Home!$D$3*Home!$D$10)</f>
        <v>-0.88385700956029267</v>
      </c>
      <c r="M21" s="7">
        <f ca="1">0.377*A21*Home!$D$5/(Home!$E$22*Home!$E$23)</f>
        <v>96.018639633747554</v>
      </c>
      <c r="N21" s="7">
        <f ca="1">IF(J21&gt;0,0.377*A21*Home!$D$5/(Home!$E$22*Home!$E$23),N20)</f>
        <v>96.018639633747554</v>
      </c>
      <c r="O21" s="8">
        <f t="shared" ca="1" si="0"/>
        <v>3.0657261951456181</v>
      </c>
      <c r="P21" s="8">
        <f t="shared" ca="1" si="3"/>
        <v>27.594618345355304</v>
      </c>
      <c r="Q21" s="10">
        <f t="shared" ca="1" si="1"/>
        <v>7.4675074039795879</v>
      </c>
      <c r="R21" s="10">
        <f t="shared" ca="1" si="2"/>
        <v>2.7410683036023094</v>
      </c>
      <c r="S21" s="10"/>
    </row>
    <row r="22" spans="1:19" ht="14.25">
      <c r="A22" s="25">
        <f ca="1">INDIRECT(CONCATENATE("'",Home!$E$18,"'!R",ROW()+2,"C1"),FALSE)</f>
        <v>8550</v>
      </c>
      <c r="B22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156.33013199999999</v>
      </c>
      <c r="C22" s="38">
        <f ca="1">MIN(Home!$D$11*INDIRECT(CONCATENATE("'",Home!$E$18,"'!R",ROW()+2,"C",INDEX(Home!$AC$1:$AG$4,MATCH(Home!$E$20,Home!$AC$2:$AC$4,)+1,MATCH(Home!$E$19,Home!$AD$1:$AG$1,)+1)),FALSE),B22)</f>
        <v>78.165065999999996</v>
      </c>
      <c r="D22" s="6">
        <f ca="1">MIN(B22,9549*Home!$E$15*0.85/(A22+1)/Home!$E$21)*Home!$E$21*Home!$E$22*Home!$E$23*Home!$D$9/Home!$D$5</f>
        <v>8949.2372172403175</v>
      </c>
      <c r="E22" s="6">
        <f ca="1">MIN(C22,9549*Home!$E$15*0.85/(A22+1)/Home!$E$21)*Home!$E$21*Home!$E$22*Home!$E$23*Home!$D$9/Home!$D$5</f>
        <v>4474.6186086201587</v>
      </c>
      <c r="F22" s="6">
        <f ca="1">Home!$D$8*Home!$D$3*9.8+Home!$D$7*Home!$D$6*M22^2/21.15</f>
        <v>2106.3369062832226</v>
      </c>
      <c r="G22" s="8">
        <f ca="1">MAX(0,TAN(ASIN((D22-F22)/(Home!$D$3*9.81))))</f>
        <v>4.6553253708554107E-2</v>
      </c>
      <c r="H22" s="8">
        <f ca="1">MAX(0,TAN(ASIN((E22-F22)/(Home!$D$3*9.81))))</f>
        <v>1.6096421931379171E-2</v>
      </c>
      <c r="I22" s="6">
        <f ca="1">Home!$D$8*Home!$D$4*9.8+Home!$D$7*Home!$D$6*M22^2/21.15</f>
        <v>2106.3369062832226</v>
      </c>
      <c r="J22" s="8">
        <f ca="1">MAX(0,(D22-I22)/(Home!$D$4*Home!$D$10))</f>
        <v>0.44290616899398672</v>
      </c>
      <c r="K22" s="8">
        <f ca="1">MAX(0,(E22-I22)/(Home!$D$4*Home!$D$10))</f>
        <v>0.15328684157520622</v>
      </c>
      <c r="L22" s="8">
        <f ca="1">-1*(D22/Home!$D$9/Home!$D$9+F22)/(Home!$D$3*Home!$D$10)</f>
        <v>-0.85144193626031628</v>
      </c>
      <c r="M22" s="7">
        <f ca="1">0.377*A22*Home!$D$5/(Home!$E$22*Home!$E$23)</f>
        <v>101.35300850228909</v>
      </c>
      <c r="N22" s="7">
        <f ca="1">IF(J22&gt;0,0.377*A22*Home!$D$5/(Home!$E$22*Home!$E$23),N21)</f>
        <v>101.35300850228909</v>
      </c>
      <c r="O22" s="8">
        <f t="shared" ca="1" si="0"/>
        <v>3.3455599264198628</v>
      </c>
      <c r="P22" s="8">
        <f t="shared" ca="1" si="3"/>
        <v>30.660344540500923</v>
      </c>
      <c r="Q22" s="10">
        <f t="shared" ca="1" si="1"/>
        <v>6.8429003109570949</v>
      </c>
      <c r="R22" s="10">
        <f t="shared" ca="1" si="2"/>
        <v>2.3682817023369362</v>
      </c>
      <c r="S22" s="10"/>
    </row>
    <row r="23" spans="1:19" ht="14.25">
      <c r="A23" s="25">
        <f ca="1">INDIRECT(CONCATENATE("'",Home!$E$18,"'!R",ROW()+2,"C1"),FALSE)</f>
        <v>9000</v>
      </c>
      <c r="B23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148.410946</v>
      </c>
      <c r="C23" s="38">
        <f ca="1">MIN(Home!$D$11*INDIRECT(CONCATENATE("'",Home!$E$18,"'!R",ROW()+2,"C",INDEX(Home!$AC$1:$AG$4,MATCH(Home!$E$20,Home!$AC$2:$AC$4,)+1,MATCH(Home!$E$19,Home!$AD$1:$AG$1,)+1)),FALSE),B23)</f>
        <v>74.205472999999998</v>
      </c>
      <c r="D23" s="6">
        <f ca="1">MIN(B23,9549*Home!$E$15*0.85/(A23+1)/Home!$E$21)*Home!$E$21*Home!$E$22*Home!$E$23*Home!$D$9/Home!$D$5</f>
        <v>8495.897396088958</v>
      </c>
      <c r="E23" s="6">
        <f ca="1">MIN(C23,9549*Home!$E$15*0.85/(A23+1)/Home!$E$21)*Home!$E$21*Home!$E$22*Home!$E$23*Home!$D$9/Home!$D$5</f>
        <v>4247.948698044479</v>
      </c>
      <c r="F23" s="6">
        <f ca="1">Home!$D$8*Home!$D$3*9.8+Home!$D$7*Home!$D$6*M23^2/21.15</f>
        <v>2233.841724413543</v>
      </c>
      <c r="G23" s="8">
        <f ca="1">MAX(0,TAN(ASIN((D23-F23)/(Home!$D$3*9.81))))</f>
        <v>4.2594180150733338E-2</v>
      </c>
      <c r="H23" s="8">
        <f ca="1">MAX(0,TAN(ASIN((E23-F23)/(Home!$D$3*9.81))))</f>
        <v>1.3688723531324E-2</v>
      </c>
      <c r="I23" s="6">
        <f ca="1">Home!$D$8*Home!$D$4*9.8+Home!$D$7*Home!$D$6*M23^2/21.15</f>
        <v>2233.841724413543</v>
      </c>
      <c r="J23" s="8">
        <f ca="1">MAX(0,(D23-I23)/(Home!$D$4*Home!$D$10))</f>
        <v>0.40531104671038282</v>
      </c>
      <c r="K23" s="8">
        <f ca="1">MAX(0,(E23-I23)/(Home!$D$4*Home!$D$10))</f>
        <v>0.13036291091462368</v>
      </c>
      <c r="L23" s="8">
        <f ca="1">-1*(D23/Home!$D$9/Home!$D$9+F23)/(Home!$D$3*Home!$D$10)</f>
        <v>-0.82346951079659025</v>
      </c>
      <c r="M23" s="7">
        <f ca="1">0.377*A23*Home!$D$5/(Home!$E$22*Home!$E$23)</f>
        <v>106.68737737083062</v>
      </c>
      <c r="N23" s="7">
        <f ca="1">IF(J23&gt;0,0.377*A23*Home!$D$5/(Home!$E$22*Home!$E$23),N22)</f>
        <v>106.68737737083062</v>
      </c>
      <c r="O23" s="8">
        <f t="shared" ca="1" si="0"/>
        <v>-73.117628654677716</v>
      </c>
      <c r="P23" s="8">
        <f t="shared" ca="1" si="3"/>
        <v>34.005904466920782</v>
      </c>
      <c r="Q23" s="10">
        <f t="shared" ca="1" si="1"/>
        <v>6.2620556716754141</v>
      </c>
      <c r="R23" s="10">
        <f t="shared" ca="1" si="2"/>
        <v>2.0141069736309358</v>
      </c>
      <c r="S23" s="10"/>
    </row>
    <row r="24" spans="1:19" ht="14.25">
      <c r="A24" s="12"/>
      <c r="D24" s="6"/>
      <c r="E24" s="6"/>
      <c r="F24" s="6"/>
      <c r="G24" s="8"/>
      <c r="H24" s="8"/>
      <c r="I24" s="6"/>
      <c r="J24" s="8"/>
      <c r="K24" s="8"/>
      <c r="L24" s="8"/>
      <c r="M24" s="7"/>
      <c r="N24" s="7"/>
      <c r="O24" s="8"/>
      <c r="P24" s="8"/>
      <c r="Q24" s="10"/>
      <c r="R24" s="10"/>
      <c r="S24" s="10"/>
    </row>
    <row r="25" spans="1:19" ht="14.25">
      <c r="A25" s="12"/>
      <c r="D25" s="6"/>
      <c r="E25" s="6"/>
      <c r="F25" s="6"/>
      <c r="G25" s="8"/>
      <c r="H25" s="8"/>
      <c r="I25" s="6"/>
      <c r="J25" s="8"/>
      <c r="K25" s="8"/>
      <c r="L25" s="8"/>
      <c r="M25" s="7"/>
      <c r="N25" s="7"/>
      <c r="O25" s="8"/>
      <c r="P25" s="8"/>
      <c r="Q25" s="10"/>
      <c r="R25" s="10"/>
      <c r="S25" s="10"/>
    </row>
    <row r="26" spans="1:19" ht="14.25">
      <c r="A26" s="12"/>
      <c r="D26" s="6"/>
      <c r="E26" s="6"/>
      <c r="F26" s="6"/>
      <c r="G26" s="8"/>
      <c r="H26" s="8"/>
      <c r="I26" s="6"/>
      <c r="J26" s="8"/>
      <c r="K26" s="8"/>
      <c r="L26" s="8"/>
      <c r="M26" s="7"/>
      <c r="N26" s="7"/>
      <c r="O26" s="8"/>
      <c r="P26" s="8"/>
      <c r="Q26" s="10"/>
      <c r="R26" s="10"/>
      <c r="S26" s="10"/>
    </row>
    <row r="27" spans="1:19" ht="14.25">
      <c r="A27" s="12"/>
      <c r="D27" s="6"/>
      <c r="E27" s="6"/>
      <c r="F27" s="6"/>
      <c r="G27" s="8"/>
      <c r="H27" s="8"/>
      <c r="I27" s="6"/>
      <c r="J27" s="8"/>
      <c r="K27" s="8"/>
      <c r="L27" s="8"/>
      <c r="M27" s="7"/>
      <c r="N27" s="7"/>
      <c r="O27" s="8"/>
      <c r="P27" s="8"/>
      <c r="Q27" s="10"/>
      <c r="R27" s="10"/>
      <c r="S27" s="10"/>
    </row>
    <row r="28" spans="1:19" ht="14.25">
      <c r="A28" s="12"/>
      <c r="D28" s="6"/>
      <c r="E28" s="6"/>
      <c r="F28" s="6"/>
      <c r="G28" s="8"/>
      <c r="H28" s="8"/>
      <c r="I28" s="6"/>
      <c r="J28" s="8"/>
      <c r="K28" s="8"/>
      <c r="L28" s="8"/>
      <c r="M28" s="7"/>
      <c r="N28" s="7"/>
      <c r="O28" s="8"/>
      <c r="P28" s="8"/>
      <c r="Q28" s="10"/>
      <c r="R28" s="10"/>
      <c r="S28" s="10"/>
    </row>
    <row r="29" spans="1:19" ht="14.25">
      <c r="A29" s="12"/>
      <c r="D29" s="6"/>
      <c r="E29" s="6"/>
      <c r="F29" s="6"/>
      <c r="G29" s="8"/>
      <c r="H29" s="8"/>
      <c r="I29" s="6"/>
      <c r="J29" s="8"/>
      <c r="K29" s="8"/>
      <c r="L29" s="8"/>
      <c r="M29" s="7"/>
      <c r="N29" s="7"/>
      <c r="O29" s="8"/>
      <c r="P29" s="8"/>
      <c r="Q29" s="10"/>
      <c r="R29" s="10"/>
      <c r="S29" s="10"/>
    </row>
    <row r="30" spans="1:19">
      <c r="D30" s="6"/>
      <c r="E30" s="6"/>
      <c r="F30" s="6"/>
      <c r="G30" s="8"/>
      <c r="H30" s="8"/>
      <c r="I30" s="6"/>
      <c r="J30" s="8"/>
      <c r="K30" s="8"/>
      <c r="L30" s="8"/>
      <c r="M30" s="7"/>
      <c r="N30" s="7"/>
      <c r="O30" s="8"/>
      <c r="P30" s="8"/>
      <c r="Q30" s="10"/>
      <c r="R30" s="10"/>
      <c r="S30" s="10"/>
    </row>
    <row r="31" spans="1:19">
      <c r="D31" s="6"/>
      <c r="E31" s="6"/>
      <c r="F31" s="6"/>
      <c r="G31" s="8"/>
      <c r="H31" s="8"/>
      <c r="I31" s="6"/>
      <c r="J31" s="8"/>
      <c r="K31" s="8"/>
      <c r="L31" s="8"/>
      <c r="M31" s="7"/>
      <c r="N31" s="7"/>
      <c r="O31" s="8"/>
      <c r="P31" s="8"/>
      <c r="Q31" s="10"/>
      <c r="R31" s="10"/>
      <c r="S31" s="10"/>
    </row>
    <row r="32" spans="1:19">
      <c r="D32" s="7"/>
      <c r="E32" s="6"/>
      <c r="F32" s="6"/>
      <c r="G32" s="8"/>
      <c r="H32" s="8"/>
      <c r="I32" s="6"/>
      <c r="J32" s="8"/>
      <c r="K32" s="8"/>
      <c r="L32" s="8"/>
      <c r="M32" s="7"/>
      <c r="N32" s="7"/>
      <c r="O32" s="8"/>
      <c r="P32" s="8"/>
      <c r="Q32" s="10"/>
      <c r="R32" s="10"/>
      <c r="S32" s="10"/>
    </row>
    <row r="33" spans="4:19">
      <c r="D33" s="6"/>
      <c r="E33" s="6"/>
      <c r="F33" s="6"/>
      <c r="G33" s="8"/>
      <c r="H33" s="8"/>
      <c r="I33" s="6"/>
      <c r="J33" s="8"/>
      <c r="K33" s="8"/>
      <c r="L33" s="8"/>
      <c r="M33" s="7"/>
      <c r="N33" s="7"/>
      <c r="O33" s="8"/>
      <c r="P33" s="8"/>
      <c r="Q33" s="10"/>
      <c r="R33" s="10"/>
      <c r="S33" s="10"/>
    </row>
    <row r="34" spans="4:19">
      <c r="D34" s="6"/>
      <c r="E34" s="6"/>
      <c r="F34" s="6"/>
      <c r="G34" s="8"/>
      <c r="H34" s="8"/>
      <c r="I34" s="6"/>
      <c r="J34" s="8"/>
      <c r="K34" s="8"/>
      <c r="L34" s="8"/>
      <c r="M34" s="7"/>
      <c r="N34" s="7"/>
      <c r="O34" s="8"/>
      <c r="P34" s="8"/>
      <c r="Q34" s="10"/>
      <c r="R34" s="10"/>
      <c r="S34" s="10"/>
    </row>
    <row r="35" spans="4:19">
      <c r="D35" s="6"/>
      <c r="E35" s="6"/>
      <c r="F35" s="6"/>
      <c r="G35" s="8"/>
      <c r="H35" s="8"/>
      <c r="I35" s="6"/>
      <c r="J35" s="8"/>
      <c r="K35" s="8"/>
      <c r="L35" s="8"/>
      <c r="M35" s="7"/>
      <c r="N35" s="7"/>
      <c r="O35" s="8"/>
      <c r="P35" s="8"/>
      <c r="Q35" s="10"/>
      <c r="R35" s="10"/>
      <c r="S35" s="10"/>
    </row>
    <row r="36" spans="4:19">
      <c r="D36" s="6"/>
      <c r="E36" s="6"/>
      <c r="F36" s="6"/>
      <c r="G36" s="8"/>
      <c r="H36" s="8"/>
      <c r="I36" s="6"/>
      <c r="J36" s="8"/>
      <c r="K36" s="8"/>
      <c r="L36" s="8"/>
      <c r="M36" s="7"/>
      <c r="N36" s="7"/>
      <c r="O36" s="8"/>
      <c r="P36" s="8"/>
      <c r="Q36" s="10"/>
      <c r="R36" s="10"/>
      <c r="S36" s="10"/>
    </row>
    <row r="37" spans="4:19">
      <c r="D37" s="6"/>
      <c r="E37" s="6"/>
      <c r="F37" s="6"/>
      <c r="G37" s="8"/>
      <c r="H37" s="8"/>
      <c r="I37" s="6"/>
      <c r="J37" s="8"/>
      <c r="K37" s="8"/>
      <c r="L37" s="8"/>
      <c r="M37" s="7"/>
      <c r="N37" s="7"/>
      <c r="O37" s="8"/>
      <c r="P37" s="8"/>
      <c r="Q37" s="10"/>
      <c r="R37" s="10"/>
      <c r="S37" s="10"/>
    </row>
    <row r="38" spans="4:19">
      <c r="D38" s="6"/>
      <c r="E38" s="6"/>
      <c r="F38" s="6"/>
      <c r="G38" s="8"/>
      <c r="H38" s="8"/>
      <c r="I38" s="6"/>
      <c r="J38" s="8"/>
      <c r="K38" s="8"/>
      <c r="L38" s="8"/>
      <c r="M38" s="7"/>
      <c r="N38" s="7"/>
      <c r="O38" s="8"/>
      <c r="P38" s="8"/>
      <c r="Q38" s="10"/>
      <c r="R38" s="10"/>
      <c r="S38" s="10"/>
    </row>
    <row r="39" spans="4:19">
      <c r="D39" s="6"/>
      <c r="E39" s="6"/>
      <c r="F39" s="6"/>
      <c r="G39" s="8"/>
      <c r="H39" s="8"/>
      <c r="I39" s="6"/>
      <c r="J39" s="8"/>
      <c r="K39" s="8"/>
      <c r="L39" s="8"/>
      <c r="M39" s="7"/>
      <c r="N39" s="7"/>
      <c r="O39" s="8"/>
      <c r="P39" s="8"/>
      <c r="Q39" s="10"/>
      <c r="R39" s="10"/>
      <c r="S39" s="10"/>
    </row>
    <row r="40" spans="4:19">
      <c r="D40" s="6"/>
      <c r="E40" s="6"/>
      <c r="F40" s="6"/>
      <c r="G40" s="8"/>
      <c r="H40" s="8"/>
      <c r="I40" s="6"/>
      <c r="J40" s="8"/>
      <c r="K40" s="8"/>
      <c r="L40" s="8"/>
      <c r="M40" s="7"/>
      <c r="N40" s="7"/>
      <c r="O40" s="8"/>
      <c r="P40" s="8"/>
      <c r="Q40" s="10"/>
      <c r="R40" s="10"/>
      <c r="S40" s="10"/>
    </row>
    <row r="41" spans="4:19">
      <c r="D41" s="6"/>
      <c r="E41" s="6"/>
      <c r="F41" s="6"/>
      <c r="G41" s="8"/>
      <c r="H41" s="8"/>
      <c r="I41" s="6"/>
      <c r="J41" s="8"/>
      <c r="K41" s="8"/>
      <c r="L41" s="8"/>
      <c r="M41" s="7"/>
      <c r="N41" s="7"/>
      <c r="O41" s="8"/>
      <c r="P41" s="8"/>
      <c r="Q41" s="10"/>
      <c r="R41" s="10"/>
      <c r="S41" s="10"/>
    </row>
    <row r="42" spans="4:19">
      <c r="D42" s="6"/>
      <c r="E42" s="6"/>
      <c r="F42" s="6"/>
      <c r="G42" s="8"/>
      <c r="H42" s="8"/>
      <c r="I42" s="6"/>
      <c r="J42" s="8"/>
      <c r="M42" s="7"/>
      <c r="N42" s="7"/>
      <c r="P42" s="8"/>
      <c r="Q42" s="10"/>
      <c r="R42" s="10"/>
      <c r="S42" s="10"/>
    </row>
    <row r="43" spans="4:19">
      <c r="D43" s="6"/>
      <c r="E43" s="6"/>
      <c r="F43" s="6"/>
      <c r="G43" s="8"/>
      <c r="H43" s="8"/>
      <c r="I43" s="6"/>
      <c r="J43" s="8"/>
      <c r="M43" s="7"/>
      <c r="N43" s="7"/>
      <c r="P43" s="8"/>
      <c r="Q43" s="10"/>
      <c r="R43" s="10"/>
      <c r="S43" s="10"/>
    </row>
    <row r="44" spans="4:19">
      <c r="D44" s="6"/>
      <c r="E44" s="6"/>
      <c r="F44" s="6"/>
      <c r="G44" s="8"/>
      <c r="H44" s="8"/>
      <c r="I44" s="6"/>
      <c r="J44" s="8"/>
      <c r="M44" s="7"/>
      <c r="N44" s="7"/>
      <c r="P44" s="8"/>
      <c r="Q44" s="10"/>
      <c r="R44" s="10"/>
      <c r="S44" s="10"/>
    </row>
  </sheetData>
  <mergeCells count="1">
    <mergeCell ref="A1:C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0"/>
  </sheetPr>
  <dimension ref="A1:S24"/>
  <sheetViews>
    <sheetView zoomScaleNormal="100" workbookViewId="0">
      <selection activeCell="D33" sqref="D33"/>
    </sheetView>
  </sheetViews>
  <sheetFormatPr defaultColWidth="8.75" defaultRowHeight="12.75"/>
  <cols>
    <col min="1" max="1" width="8.75" style="1" customWidth="1"/>
    <col min="2" max="2" width="8.875" style="1" customWidth="1"/>
    <col min="3" max="3" width="8.75" style="2" customWidth="1"/>
    <col min="4" max="4" width="10" style="2" bestFit="1" customWidth="1"/>
    <col min="5" max="5" width="10" style="2" customWidth="1"/>
    <col min="6" max="7" width="8.75" style="2" customWidth="1"/>
    <col min="8" max="8" width="8.75" style="1" customWidth="1"/>
    <col min="9" max="14" width="8.75" style="2" customWidth="1"/>
    <col min="15" max="15" width="9.125" style="2" customWidth="1"/>
    <col min="16" max="16" width="8.75" style="2" customWidth="1"/>
    <col min="17" max="19" width="8.75" style="1" customWidth="1"/>
    <col min="20" max="16384" width="8.75" style="1"/>
  </cols>
  <sheetData>
    <row r="1" spans="1:19" ht="15">
      <c r="A1" s="49" t="s">
        <v>0</v>
      </c>
      <c r="B1" s="49"/>
      <c r="C1" s="49"/>
      <c r="D1" s="9"/>
      <c r="E1" s="9"/>
      <c r="G1" s="5"/>
      <c r="H1" s="3"/>
      <c r="M1" s="5"/>
      <c r="N1" s="5"/>
    </row>
    <row r="2" spans="1:19">
      <c r="A2" s="17" t="s">
        <v>1</v>
      </c>
      <c r="B2" s="17" t="s">
        <v>2</v>
      </c>
      <c r="C2" s="17" t="s">
        <v>9</v>
      </c>
      <c r="D2" s="2" t="s">
        <v>10</v>
      </c>
      <c r="E2" s="2" t="s">
        <v>11</v>
      </c>
      <c r="F2" s="2" t="s">
        <v>6</v>
      </c>
      <c r="G2" s="2" t="s">
        <v>8</v>
      </c>
      <c r="H2" s="2" t="s">
        <v>12</v>
      </c>
      <c r="I2" s="2" t="s">
        <v>7</v>
      </c>
      <c r="J2" s="2" t="s">
        <v>17</v>
      </c>
      <c r="K2" s="2" t="s">
        <v>18</v>
      </c>
      <c r="L2" s="2" t="s">
        <v>19</v>
      </c>
      <c r="M2" s="2" t="s">
        <v>75</v>
      </c>
      <c r="N2" s="2" t="s">
        <v>76</v>
      </c>
      <c r="O2" s="2" t="s">
        <v>13</v>
      </c>
      <c r="P2" s="2" t="s">
        <v>14</v>
      </c>
      <c r="Q2" s="1" t="s">
        <v>15</v>
      </c>
      <c r="R2" s="1" t="s">
        <v>16</v>
      </c>
    </row>
    <row r="3" spans="1:19" ht="14.25">
      <c r="A3" s="23">
        <v>0</v>
      </c>
      <c r="B3" s="24">
        <f ca="1">B4</f>
        <v>466.40763287064675</v>
      </c>
      <c r="C3" s="38">
        <f ca="1">C4</f>
        <v>299.1174759278689</v>
      </c>
      <c r="D3" s="6">
        <f ca="1">MIN(B3,9549*Home!$F$15*0.85/(A3+1)/Home!$F$21)*Home!$F$21*Home!$F$22*Home!$F$23*Home!$D$9/Home!$D$5</f>
        <v>24971.091537788128</v>
      </c>
      <c r="E3" s="6">
        <f ca="1">MIN(C3,9549*Home!$F$15*0.85/(A3+1)/Home!$F$21)*Home!$F$21*Home!$F$22*Home!$F$23*Home!$D$9/Home!$D$5</f>
        <v>16014.510367197359</v>
      </c>
      <c r="F3" s="6">
        <f>Home!$D$8*Home!$D$3*9.8+Home!$D$7*Home!$D$6*M3^2/21.15</f>
        <v>926.1</v>
      </c>
      <c r="G3" s="8">
        <f ca="1">MAX(0,TAN(ASIN((D3-F3)/(Home!$D$3*9.81))))</f>
        <v>0.165630853567933</v>
      </c>
      <c r="H3" s="8">
        <f ca="1">MAX(0,TAN(ASIN((E3-F3)/(Home!$D$3*9.81))))</f>
        <v>0.10308094368734361</v>
      </c>
      <c r="I3" s="6">
        <f>Home!$D$8*Home!$D$4*9.8+Home!$D$7*Home!$D$6*M3^2/21.15</f>
        <v>926.1</v>
      </c>
      <c r="J3" s="8">
        <f ca="1">MAX(0,(D3-I3)/(Home!$D$4*Home!$D$10))</f>
        <v>1.5563101318956718</v>
      </c>
      <c r="K3" s="8">
        <f ca="1">MAX(0,(E3-I3)/(Home!$D$4*Home!$D$10))</f>
        <v>0.97659614027167374</v>
      </c>
      <c r="L3" s="8">
        <f ca="1">-1*(D3/Home!$D$9/Home!$D$9+F3)/(Home!$D$3*Home!$D$10)</f>
        <v>-2.0553144382746513</v>
      </c>
      <c r="M3" s="7">
        <f>0.377*A3*Home!$D$5/(Home!$F$22*Home!$F$23)</f>
        <v>0</v>
      </c>
      <c r="N3" s="7">
        <f ca="1">IF(J3&gt;0,0.377*A3*Home!$D$5/(Home!$F$22*Home!$F$23),0)</f>
        <v>0</v>
      </c>
      <c r="O3" s="8">
        <f ca="1">IF(J3&gt;0,(M4-M3)/(3.6*J3),0)</f>
        <v>0.83138211128097961</v>
      </c>
      <c r="P3" s="2">
        <v>0</v>
      </c>
      <c r="Q3" s="10">
        <f ca="1">MAX(0,(D3-F3)/1000)</f>
        <v>24.044991537788128</v>
      </c>
      <c r="R3" s="10">
        <f ca="1">MAX(0,(E3-F3)/1000)</f>
        <v>15.088410367197358</v>
      </c>
      <c r="S3" s="10"/>
    </row>
    <row r="4" spans="1:19" ht="14.25">
      <c r="A4" s="25">
        <f ca="1">INDIRECT(CONCATENATE("'",Home!$F$18,"'!R",ROW()+2,"C1"),FALSE)</f>
        <v>367.5</v>
      </c>
      <c r="B4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4" s="38">
        <f ca="1">MIN(Home!$D$11*INDIRECT(CONCATENATE("'",Home!$F$18,"'!R",ROW()+2,"C",INDEX(Home!$AC$1:$AG$4,MATCH(Home!$F$20,Home!$AC$2:$AC$4,)+1,MATCH(Home!$F$19,Home!$AD$1:$AG$1,)+1)),FALSE),B4)</f>
        <v>299.1174759278689</v>
      </c>
      <c r="D4" s="6">
        <f ca="1">MIN(B4,9549*Home!$F$15*0.85/(A4+1)/Home!$F$21)*Home!$F$21*Home!$F$22*Home!$F$23*Home!$D$9/Home!$D$5</f>
        <v>24971.091537788128</v>
      </c>
      <c r="E4" s="6">
        <f ca="1">MIN(C4,9549*Home!$F$15*0.85/(A4+1)/Home!$F$21)*Home!$F$21*Home!$F$22*Home!$F$23*Home!$D$9/Home!$D$5</f>
        <v>16014.510367197359</v>
      </c>
      <c r="F4" s="6">
        <f ca="1">Home!$D$8*Home!$D$3*9.8+Home!$D$7*Home!$D$6*M4^2/21.15</f>
        <v>928.59284080110137</v>
      </c>
      <c r="G4" s="8">
        <f ca="1">MAX(0,TAN(ASIN((D4-F4)/(Home!$D$3*9.81))))</f>
        <v>0.16561321094880296</v>
      </c>
      <c r="H4" s="8">
        <f ca="1">MAX(0,TAN(ASIN((E4-F4)/(Home!$D$3*9.81))))</f>
        <v>0.10306373219099317</v>
      </c>
      <c r="I4" s="6">
        <f ca="1">Home!$D$8*Home!$D$4*9.8+Home!$D$7*Home!$D$6*M4^2/21.15</f>
        <v>928.59284080110137</v>
      </c>
      <c r="J4" s="8">
        <f ca="1">MAX(0,(D4-I4)/(Home!$D$4*Home!$D$10))</f>
        <v>1.5561487829765066</v>
      </c>
      <c r="K4" s="8">
        <f ca="1">MAX(0,(E4-I4)/(Home!$D$4*Home!$D$10))</f>
        <v>0.97643479135250855</v>
      </c>
      <c r="L4" s="8">
        <f ca="1">-1*(D4/Home!$D$9/Home!$D$9+F4)/(Home!$D$3*Home!$D$10)</f>
        <v>-2.0554757871938167</v>
      </c>
      <c r="M4" s="7">
        <f ca="1">0.377*A4*Home!$D$5/(Home!$F$22*Home!$F$23)</f>
        <v>4.6579982517482525</v>
      </c>
      <c r="N4" s="7">
        <f ca="1">IF(J4&gt;0,0.377*A4*Home!$D$5/(Home!$F$22*Home!$F$23),N3)</f>
        <v>4.6579982517482525</v>
      </c>
      <c r="O4" s="8">
        <f t="shared" ref="O4:O23" ca="1" si="0">IF(J4&gt;0,(M5-M4)/(3.6*J4),0)</f>
        <v>0.83146831293890322</v>
      </c>
      <c r="P4" s="8">
        <f ca="1">IF(N4&lt;&gt;N3,(P3+O3),P3)</f>
        <v>0.83138211128097961</v>
      </c>
      <c r="Q4" s="10">
        <f t="shared" ref="Q4:Q23" ca="1" si="1">MAX(0,(D4-F4)/1000)</f>
        <v>24.042498696987025</v>
      </c>
      <c r="R4" s="10">
        <f t="shared" ref="R4:R23" ca="1" si="2">MAX(0,(E4-F4)/1000)</f>
        <v>15.085917526396257</v>
      </c>
      <c r="S4" s="10"/>
    </row>
    <row r="5" spans="1:19" ht="14.25">
      <c r="A5" s="25">
        <f ca="1">INDIRECT(CONCATENATE("'",Home!$F$18,"'!R",ROW()+2,"C1"),FALSE)</f>
        <v>735</v>
      </c>
      <c r="B5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5" s="38">
        <f ca="1">MIN(Home!$D$11*INDIRECT(CONCATENATE("'",Home!$F$18,"'!R",ROW()+2,"C",INDEX(Home!$AC$1:$AG$4,MATCH(Home!$F$20,Home!$AC$2:$AC$4,)+1,MATCH(Home!$F$19,Home!$AD$1:$AG$1,)+1)),FALSE),B5)</f>
        <v>299.1174759278689</v>
      </c>
      <c r="D5" s="6">
        <f ca="1">MIN(B5,9549*Home!$F$15*0.85/(A5+1)/Home!$F$21)*Home!$F$21*Home!$F$22*Home!$F$23*Home!$D$9/Home!$D$5</f>
        <v>24971.091537788128</v>
      </c>
      <c r="E5" s="6">
        <f ca="1">MIN(C5,9549*Home!$F$15*0.85/(A5+1)/Home!$F$21)*Home!$F$21*Home!$F$22*Home!$F$23*Home!$D$9/Home!$D$5</f>
        <v>16014.510367197359</v>
      </c>
      <c r="F5" s="6">
        <f ca="1">Home!$D$8*Home!$D$3*9.8+Home!$D$7*Home!$D$6*M5^2/21.15</f>
        <v>936.07136320440554</v>
      </c>
      <c r="G5" s="8">
        <f ca="1">MAX(0,TAN(ASIN((D5-F5)/(Home!$D$3*9.81))))</f>
        <v>0.16556028399444767</v>
      </c>
      <c r="H5" s="8">
        <f ca="1">MAX(0,TAN(ASIN((E5-F5)/(Home!$D$3*9.81))))</f>
        <v>0.10301209824566046</v>
      </c>
      <c r="I5" s="6">
        <f ca="1">Home!$D$8*Home!$D$4*9.8+Home!$D$7*Home!$D$6*M5^2/21.15</f>
        <v>936.07136320440554</v>
      </c>
      <c r="J5" s="8">
        <f ca="1">MAX(0,(D5-I5)/(Home!$D$4*Home!$D$10))</f>
        <v>1.5556647362190112</v>
      </c>
      <c r="K5" s="8">
        <f ca="1">MAX(0,(E5-I5)/(Home!$D$4*Home!$D$10))</f>
        <v>0.97595074459501319</v>
      </c>
      <c r="L5" s="8">
        <f ca="1">-1*(D5/Home!$D$9/Home!$D$9+F5)/(Home!$D$3*Home!$D$10)</f>
        <v>-2.0559598339513121</v>
      </c>
      <c r="M5" s="7">
        <f ca="1">0.377*A5*Home!$D$5/(Home!$F$22*Home!$F$23)</f>
        <v>9.3159965034965051</v>
      </c>
      <c r="N5" s="7">
        <f ca="1">IF(J5&gt;0,0.377*A5*Home!$D$5/(Home!$F$22*Home!$F$23),N4)</f>
        <v>9.3159965034965051</v>
      </c>
      <c r="O5" s="8">
        <f t="shared" ca="1" si="0"/>
        <v>0.83172702519962838</v>
      </c>
      <c r="P5" s="8">
        <f t="shared" ref="P5:P23" ca="1" si="3">IF(N5&lt;&gt;N4,(P4+O4),P4)</f>
        <v>1.6628504242198829</v>
      </c>
      <c r="Q5" s="10">
        <f t="shared" ca="1" si="1"/>
        <v>24.035020174583721</v>
      </c>
      <c r="R5" s="10">
        <f t="shared" ca="1" si="2"/>
        <v>15.078439003992953</v>
      </c>
      <c r="S5" s="10"/>
    </row>
    <row r="6" spans="1:19" ht="14.25">
      <c r="A6" s="25">
        <f ca="1">INDIRECT(CONCATENATE("'",Home!$F$18,"'!R",ROW()+2,"C1"),FALSE)</f>
        <v>1102.5</v>
      </c>
      <c r="B6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6" s="38">
        <f ca="1">MIN(Home!$D$11*INDIRECT(CONCATENATE("'",Home!$F$18,"'!R",ROW()+2,"C",INDEX(Home!$AC$1:$AG$4,MATCH(Home!$F$20,Home!$AC$2:$AC$4,)+1,MATCH(Home!$F$19,Home!$AD$1:$AG$1,)+1)),FALSE),B6)</f>
        <v>299.1174759278689</v>
      </c>
      <c r="D6" s="6">
        <f ca="1">MIN(B6,9549*Home!$F$15*0.85/(A6+1)/Home!$F$21)*Home!$F$21*Home!$F$22*Home!$F$23*Home!$D$9/Home!$D$5</f>
        <v>24971.091537788128</v>
      </c>
      <c r="E6" s="6">
        <f ca="1">MIN(C6,9549*Home!$F$15*0.85/(A6+1)/Home!$F$21)*Home!$F$21*Home!$F$22*Home!$F$23*Home!$D$9/Home!$D$5</f>
        <v>16014.510367197359</v>
      </c>
      <c r="F6" s="6">
        <f ca="1">Home!$D$8*Home!$D$3*9.8+Home!$D$7*Home!$D$6*M6^2/21.15</f>
        <v>948.53556720991241</v>
      </c>
      <c r="G6" s="8">
        <f ca="1">MAX(0,TAN(ASIN((D6-F6)/(Home!$D$3*9.81))))</f>
        <v>0.16547207541290668</v>
      </c>
      <c r="H6" s="8">
        <f ca="1">MAX(0,TAN(ASIN((E6-F6)/(Home!$D$3*9.81))))</f>
        <v>0.10292604348155489</v>
      </c>
      <c r="I6" s="6">
        <f ca="1">Home!$D$8*Home!$D$4*9.8+Home!$D$7*Home!$D$6*M6^2/21.15</f>
        <v>948.53556720991241</v>
      </c>
      <c r="J6" s="8">
        <f ca="1">MAX(0,(D6-I6)/(Home!$D$4*Home!$D$10))</f>
        <v>1.5548579916231855</v>
      </c>
      <c r="K6" s="8">
        <f ca="1">MAX(0,(E6-I6)/(Home!$D$4*Home!$D$10))</f>
        <v>0.97514399999918755</v>
      </c>
      <c r="L6" s="8">
        <f ca="1">-1*(D6/Home!$D$9/Home!$D$9+F6)/(Home!$D$3*Home!$D$10)</f>
        <v>-2.0567665785471378</v>
      </c>
      <c r="M6" s="7">
        <f ca="1">0.377*A6*Home!$D$5/(Home!$F$22*Home!$F$23)</f>
        <v>13.973994755244755</v>
      </c>
      <c r="N6" s="7">
        <f ca="1">IF(J6&gt;0,0.377*A6*Home!$D$5/(Home!$F$22*Home!$F$23),N5)</f>
        <v>13.973994755244755</v>
      </c>
      <c r="O6" s="8">
        <f t="shared" ca="1" si="0"/>
        <v>0.83215857025801843</v>
      </c>
      <c r="P6" s="8">
        <f t="shared" ca="1" si="3"/>
        <v>2.4945774494195114</v>
      </c>
      <c r="Q6" s="10">
        <f t="shared" ca="1" si="1"/>
        <v>24.022555970578214</v>
      </c>
      <c r="R6" s="10">
        <f t="shared" ca="1" si="2"/>
        <v>15.065974799987448</v>
      </c>
      <c r="S6" s="10"/>
    </row>
    <row r="7" spans="1:19" ht="14.25">
      <c r="A7" s="25">
        <f ca="1">INDIRECT(CONCATENATE("'",Home!$F$18,"'!R",ROW()+2,"C1"),FALSE)</f>
        <v>1470</v>
      </c>
      <c r="B7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7" s="38">
        <f ca="1">MIN(Home!$D$11*INDIRECT(CONCATENATE("'",Home!$F$18,"'!R",ROW()+2,"C",INDEX(Home!$AC$1:$AG$4,MATCH(Home!$F$20,Home!$AC$2:$AC$4,)+1,MATCH(Home!$F$19,Home!$AD$1:$AG$1,)+1)),FALSE),B7)</f>
        <v>299.1174759278689</v>
      </c>
      <c r="D7" s="6">
        <f ca="1">MIN(B7,9549*Home!$F$15*0.85/(A7+1)/Home!$F$21)*Home!$F$21*Home!$F$22*Home!$F$23*Home!$D$9/Home!$D$5</f>
        <v>24971.091537788128</v>
      </c>
      <c r="E7" s="6">
        <f ca="1">MIN(C7,9549*Home!$F$15*0.85/(A7+1)/Home!$F$21)*Home!$F$21*Home!$F$22*Home!$F$23*Home!$D$9/Home!$D$5</f>
        <v>16014.510367197359</v>
      </c>
      <c r="F7" s="6">
        <f ca="1">Home!$D$8*Home!$D$3*9.8+Home!$D$7*Home!$D$6*M7^2/21.15</f>
        <v>965.9854528176221</v>
      </c>
      <c r="G7" s="8">
        <f ca="1">MAX(0,TAN(ASIN((D7-F7)/(Home!$D$3*9.81))))</f>
        <v>0.1653485897140311</v>
      </c>
      <c r="H7" s="8">
        <f ca="1">MAX(0,TAN(ASIN((E7-F7)/(Home!$D$3*9.81))))</f>
        <v>0.10280557061253838</v>
      </c>
      <c r="I7" s="6">
        <f ca="1">Home!$D$8*Home!$D$4*9.8+Home!$D$7*Home!$D$6*M7^2/21.15</f>
        <v>965.9854528176221</v>
      </c>
      <c r="J7" s="8">
        <f ca="1">MAX(0,(D7-I7)/(Home!$D$4*Home!$D$10))</f>
        <v>1.5537285491890296</v>
      </c>
      <c r="K7" s="8">
        <f ca="1">MAX(0,(E7-I7)/(Home!$D$4*Home!$D$10))</f>
        <v>0.97401455756503152</v>
      </c>
      <c r="L7" s="8">
        <f ca="1">-1*(D7/Home!$D$9/Home!$D$9+F7)/(Home!$D$3*Home!$D$10)</f>
        <v>-2.057896020981294</v>
      </c>
      <c r="M7" s="7">
        <f ca="1">0.377*A7*Home!$D$5/(Home!$F$22*Home!$F$23)</f>
        <v>18.63199300699301</v>
      </c>
      <c r="N7" s="7">
        <f ca="1">IF(J7&gt;0,0.377*A7*Home!$D$5/(Home!$F$22*Home!$F$23),N6)</f>
        <v>18.63199300699301</v>
      </c>
      <c r="O7" s="8">
        <f t="shared" ca="1" si="0"/>
        <v>0.83276348622077401</v>
      </c>
      <c r="P7" s="8">
        <f t="shared" ca="1" si="3"/>
        <v>3.3267360196775297</v>
      </c>
      <c r="Q7" s="10">
        <f t="shared" ca="1" si="1"/>
        <v>24.005106084970507</v>
      </c>
      <c r="R7" s="10">
        <f t="shared" ca="1" si="2"/>
        <v>15.048524914379737</v>
      </c>
      <c r="S7" s="10"/>
    </row>
    <row r="8" spans="1:19" ht="14.25">
      <c r="A8" s="25">
        <f ca="1">INDIRECT(CONCATENATE("'",Home!$F$18,"'!R",ROW()+2,"C1"),FALSE)</f>
        <v>1837.5</v>
      </c>
      <c r="B8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8" s="38">
        <f ca="1">MIN(Home!$D$11*INDIRECT(CONCATENATE("'",Home!$F$18,"'!R",ROW()+2,"C",INDEX(Home!$AC$1:$AG$4,MATCH(Home!$F$20,Home!$AC$2:$AC$4,)+1,MATCH(Home!$F$19,Home!$AD$1:$AG$1,)+1)),FALSE),B8)</f>
        <v>299.1174759278689</v>
      </c>
      <c r="D8" s="6">
        <f ca="1">MIN(B8,9549*Home!$F$15*0.85/(A8+1)/Home!$F$21)*Home!$F$21*Home!$F$22*Home!$F$23*Home!$D$9/Home!$D$5</f>
        <v>24971.091537788128</v>
      </c>
      <c r="E8" s="6">
        <f ca="1">MIN(C8,9549*Home!$F$15*0.85/(A8+1)/Home!$F$21)*Home!$F$21*Home!$F$22*Home!$F$23*Home!$D$9/Home!$D$5</f>
        <v>16014.510367197359</v>
      </c>
      <c r="F8" s="6">
        <f ca="1">Home!$D$8*Home!$D$3*9.8+Home!$D$7*Home!$D$6*M8^2/21.15</f>
        <v>988.4210200275345</v>
      </c>
      <c r="G8" s="8">
        <f ca="1">MAX(0,TAN(ASIN((D8-F8)/(Home!$D$3*9.81))))</f>
        <v>0.16518983320416267</v>
      </c>
      <c r="H8" s="8">
        <f ca="1">MAX(0,TAN(ASIN((E8-F8)/(Home!$D$3*9.81))))</f>
        <v>0.10265068343139613</v>
      </c>
      <c r="I8" s="6">
        <f ca="1">Home!$D$8*Home!$D$4*9.8+Home!$D$7*Home!$D$6*M8^2/21.15</f>
        <v>988.4210200275345</v>
      </c>
      <c r="J8" s="8">
        <f ca="1">MAX(0,(D8-I8)/(Home!$D$4*Home!$D$10))</f>
        <v>1.5522764089165433</v>
      </c>
      <c r="K8" s="8">
        <f ca="1">MAX(0,(E8-I8)/(Home!$D$4*Home!$D$10))</f>
        <v>0.97256241729254533</v>
      </c>
      <c r="L8" s="8">
        <f ca="1">-1*(D8/Home!$D$9/Home!$D$9+F8)/(Home!$D$3*Home!$D$10)</f>
        <v>-2.0593481612537801</v>
      </c>
      <c r="M8" s="7">
        <f ca="1">0.377*A8*Home!$D$5/(Home!$F$22*Home!$F$23)</f>
        <v>23.289991258741257</v>
      </c>
      <c r="N8" s="7">
        <f ca="1">IF(J8&gt;0,0.377*A8*Home!$D$5/(Home!$F$22*Home!$F$23),N7)</f>
        <v>23.289991258741257</v>
      </c>
      <c r="O8" s="8">
        <f t="shared" ca="1" si="0"/>
        <v>0.83354252878616564</v>
      </c>
      <c r="P8" s="8">
        <f t="shared" ca="1" si="3"/>
        <v>4.159499505898304</v>
      </c>
      <c r="Q8" s="10">
        <f t="shared" ca="1" si="1"/>
        <v>23.982670517760596</v>
      </c>
      <c r="R8" s="10">
        <f t="shared" ca="1" si="2"/>
        <v>15.026089347169826</v>
      </c>
      <c r="S8" s="10"/>
    </row>
    <row r="9" spans="1:19" ht="14.25">
      <c r="A9" s="25">
        <f ca="1">INDIRECT(CONCATENATE("'",Home!$F$18,"'!R",ROW()+2,"C1"),FALSE)</f>
        <v>2205</v>
      </c>
      <c r="B9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9" s="38">
        <f ca="1">MIN(Home!$D$11*INDIRECT(CONCATENATE("'",Home!$F$18,"'!R",ROW()+2,"C",INDEX(Home!$AC$1:$AG$4,MATCH(Home!$F$20,Home!$AC$2:$AC$4,)+1,MATCH(Home!$F$19,Home!$AD$1:$AG$1,)+1)),FALSE),B9)</f>
        <v>299.1174759278689</v>
      </c>
      <c r="D9" s="6">
        <f ca="1">MIN(B9,9549*Home!$F$15*0.85/(A9+1)/Home!$F$21)*Home!$F$21*Home!$F$22*Home!$F$23*Home!$D$9/Home!$D$5</f>
        <v>24971.091537788128</v>
      </c>
      <c r="E9" s="6">
        <f ca="1">MIN(C9,9549*Home!$F$15*0.85/(A9+1)/Home!$F$21)*Home!$F$21*Home!$F$22*Home!$F$23*Home!$D$9/Home!$D$5</f>
        <v>16014.510367197359</v>
      </c>
      <c r="F9" s="6">
        <f ca="1">Home!$D$8*Home!$D$3*9.8+Home!$D$7*Home!$D$6*M9^2/21.15</f>
        <v>1015.8422688396496</v>
      </c>
      <c r="G9" s="8">
        <f ca="1">MAX(0,TAN(ASIN((D9-F9)/(Home!$D$3*9.81))))</f>
        <v>0.16499581397868965</v>
      </c>
      <c r="H9" s="8">
        <f ca="1">MAX(0,TAN(ASIN((E9-F9)/(Home!$D$3*9.81))))</f>
        <v>0.10246138680321752</v>
      </c>
      <c r="I9" s="6">
        <f ca="1">Home!$D$8*Home!$D$4*9.8+Home!$D$7*Home!$D$6*M9^2/21.15</f>
        <v>1015.8422688396496</v>
      </c>
      <c r="J9" s="8">
        <f ca="1">MAX(0,(D9-I9)/(Home!$D$4*Home!$D$10))</f>
        <v>1.5505015708057268</v>
      </c>
      <c r="K9" s="8">
        <f ca="1">MAX(0,(E9-I9)/(Home!$D$4*Home!$D$10))</f>
        <v>0.97078757918172875</v>
      </c>
      <c r="L9" s="8">
        <f ca="1">-1*(D9/Home!$D$9/Home!$D$9+F9)/(Home!$D$3*Home!$D$10)</f>
        <v>-2.0611229993645965</v>
      </c>
      <c r="M9" s="7">
        <f ca="1">0.377*A9*Home!$D$5/(Home!$F$22*Home!$F$23)</f>
        <v>27.94798951048951</v>
      </c>
      <c r="N9" s="7">
        <f ca="1">IF(J9&gt;0,0.377*A9*Home!$D$5/(Home!$F$22*Home!$F$23),N8)</f>
        <v>27.94798951048951</v>
      </c>
      <c r="O9" s="8">
        <f t="shared" ca="1" si="0"/>
        <v>0.83449667360931878</v>
      </c>
      <c r="P9" s="8">
        <f t="shared" ca="1" si="3"/>
        <v>4.9930420346844695</v>
      </c>
      <c r="Q9" s="10">
        <f t="shared" ca="1" si="1"/>
        <v>23.955249268948478</v>
      </c>
      <c r="R9" s="10">
        <f t="shared" ca="1" si="2"/>
        <v>14.99866809835771</v>
      </c>
      <c r="S9" s="10"/>
    </row>
    <row r="10" spans="1:19" ht="14.25">
      <c r="A10" s="25">
        <f ca="1">INDIRECT(CONCATENATE("'",Home!$F$18,"'!R",ROW()+2,"C1"),FALSE)</f>
        <v>2572.5</v>
      </c>
      <c r="B10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10" s="38">
        <f ca="1">MIN(Home!$D$11*INDIRECT(CONCATENATE("'",Home!$F$18,"'!R",ROW()+2,"C",INDEX(Home!$AC$1:$AG$4,MATCH(Home!$F$20,Home!$AC$2:$AC$4,)+1,MATCH(Home!$F$19,Home!$AD$1:$AG$1,)+1)),FALSE),B10)</f>
        <v>299.1174759278689</v>
      </c>
      <c r="D10" s="6">
        <f ca="1">MIN(B10,9549*Home!$F$15*0.85/(A10+1)/Home!$F$21)*Home!$F$21*Home!$F$22*Home!$F$23*Home!$D$9/Home!$D$5</f>
        <v>24971.091537788128</v>
      </c>
      <c r="E10" s="6">
        <f ca="1">MIN(C10,9549*Home!$F$15*0.85/(A10+1)/Home!$F$21)*Home!$F$21*Home!$F$22*Home!$F$23*Home!$D$9/Home!$D$5</f>
        <v>16014.510367197359</v>
      </c>
      <c r="F10" s="6">
        <f ca="1">Home!$D$8*Home!$D$3*9.8+Home!$D$7*Home!$D$6*M10^2/21.15</f>
        <v>1048.2491992539676</v>
      </c>
      <c r="G10" s="8">
        <f ca="1">MAX(0,TAN(ASIN((D10-F10)/(Home!$D$3*9.81))))</f>
        <v>0.16476654191248227</v>
      </c>
      <c r="H10" s="8">
        <f ca="1">MAX(0,TAN(ASIN((E10-F10)/(Home!$D$3*9.81))))</f>
        <v>0.10223768665689037</v>
      </c>
      <c r="I10" s="6">
        <f ca="1">Home!$D$8*Home!$D$4*9.8+Home!$D$7*Home!$D$6*M10^2/21.15</f>
        <v>1048.2491992539676</v>
      </c>
      <c r="J10" s="8">
        <f ca="1">MAX(0,(D10-I10)/(Home!$D$4*Home!$D$10))</f>
        <v>1.54840403485658</v>
      </c>
      <c r="K10" s="8">
        <f ca="1">MAX(0,(E10-I10)/(Home!$D$4*Home!$D$10))</f>
        <v>0.96869004323258201</v>
      </c>
      <c r="L10" s="8">
        <f ca="1">-1*(D10/Home!$D$9/Home!$D$9+F10)/(Home!$D$3*Home!$D$10)</f>
        <v>-2.0632205353137434</v>
      </c>
      <c r="M10" s="7">
        <f ca="1">0.377*A10*Home!$D$5/(Home!$F$22*Home!$F$23)</f>
        <v>32.60598776223776</v>
      </c>
      <c r="N10" s="7">
        <f ca="1">IF(J10&gt;0,0.377*A10*Home!$D$5/(Home!$F$22*Home!$F$23),N9)</f>
        <v>32.60598776223776</v>
      </c>
      <c r="O10" s="8">
        <f t="shared" ca="1" si="0"/>
        <v>0.83562711936697531</v>
      </c>
      <c r="P10" s="8">
        <f t="shared" ca="1" si="3"/>
        <v>5.8275387082937886</v>
      </c>
      <c r="Q10" s="10">
        <f t="shared" ca="1" si="1"/>
        <v>23.92284233853416</v>
      </c>
      <c r="R10" s="10">
        <f t="shared" ca="1" si="2"/>
        <v>14.966261167943392</v>
      </c>
      <c r="S10" s="10"/>
    </row>
    <row r="11" spans="1:19" ht="14.25">
      <c r="A11" s="25">
        <f ca="1">INDIRECT(CONCATENATE("'",Home!$F$18,"'!R",ROW()+2,"C1"),FALSE)</f>
        <v>2940</v>
      </c>
      <c r="B11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11" s="38">
        <f ca="1">MIN(Home!$D$11*INDIRECT(CONCATENATE("'",Home!$F$18,"'!R",ROW()+2,"C",INDEX(Home!$AC$1:$AG$4,MATCH(Home!$F$20,Home!$AC$2:$AC$4,)+1,MATCH(Home!$F$19,Home!$AD$1:$AG$1,)+1)),FALSE),B11)</f>
        <v>299.1174759278689</v>
      </c>
      <c r="D11" s="6">
        <f ca="1">MIN(B11,9549*Home!$F$15*0.85/(A11+1)/Home!$F$21)*Home!$F$21*Home!$F$22*Home!$F$23*Home!$D$9/Home!$D$5</f>
        <v>24971.091537788128</v>
      </c>
      <c r="E11" s="6">
        <f ca="1">MIN(C11,9549*Home!$F$15*0.85/(A11+1)/Home!$F$21)*Home!$F$21*Home!$F$22*Home!$F$23*Home!$D$9/Home!$D$5</f>
        <v>16014.510367197359</v>
      </c>
      <c r="F11" s="6">
        <f ca="1">Home!$D$8*Home!$D$3*9.8+Home!$D$7*Home!$D$6*M11^2/21.15</f>
        <v>1085.6418112704882</v>
      </c>
      <c r="G11" s="8">
        <f ca="1">MAX(0,TAN(ASIN((D11-F11)/(Home!$D$3*9.81))))</f>
        <v>0.16450202864821359</v>
      </c>
      <c r="H11" s="8">
        <f ca="1">MAX(0,TAN(ASIN((E11-F11)/(Home!$D$3*9.81))))</f>
        <v>0.1019795899747111</v>
      </c>
      <c r="I11" s="6">
        <f ca="1">Home!$D$8*Home!$D$4*9.8+Home!$D$7*Home!$D$6*M11^2/21.15</f>
        <v>1085.6418112704882</v>
      </c>
      <c r="J11" s="8">
        <f ca="1">MAX(0,(D11-I11)/(Home!$D$4*Home!$D$10))</f>
        <v>1.5459838010691029</v>
      </c>
      <c r="K11" s="8">
        <f ca="1">MAX(0,(E11-I11)/(Home!$D$4*Home!$D$10))</f>
        <v>0.96626980944510488</v>
      </c>
      <c r="L11" s="8">
        <f ca="1">-1*(D11/Home!$D$9/Home!$D$9+F11)/(Home!$D$3*Home!$D$10)</f>
        <v>-2.0656407691012206</v>
      </c>
      <c r="M11" s="7">
        <f ca="1">0.377*A11*Home!$D$5/(Home!$F$22*Home!$F$23)</f>
        <v>37.26398601398602</v>
      </c>
      <c r="N11" s="7">
        <f ca="1">IF(J11&gt;0,0.377*A11*Home!$D$5/(Home!$F$22*Home!$F$23),N10)</f>
        <v>37.26398601398602</v>
      </c>
      <c r="O11" s="8">
        <f t="shared" ca="1" si="0"/>
        <v>0.83693529153968604</v>
      </c>
      <c r="P11" s="8">
        <f t="shared" ca="1" si="3"/>
        <v>6.6631658276607642</v>
      </c>
      <c r="Q11" s="10">
        <f t="shared" ca="1" si="1"/>
        <v>23.885449726517638</v>
      </c>
      <c r="R11" s="10">
        <f t="shared" ca="1" si="2"/>
        <v>14.92886855592687</v>
      </c>
      <c r="S11" s="10"/>
    </row>
    <row r="12" spans="1:19" ht="14.25">
      <c r="A12" s="25">
        <f ca="1">INDIRECT(CONCATENATE("'",Home!$F$18,"'!R",ROW()+2,"C1"),FALSE)</f>
        <v>3307.5</v>
      </c>
      <c r="B12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12" s="38">
        <f ca="1">MIN(Home!$D$11*INDIRECT(CONCATENATE("'",Home!$F$18,"'!R",ROW()+2,"C",INDEX(Home!$AC$1:$AG$4,MATCH(Home!$F$20,Home!$AC$2:$AC$4,)+1,MATCH(Home!$F$19,Home!$AD$1:$AG$1,)+1)),FALSE),B12)</f>
        <v>299.1174759278689</v>
      </c>
      <c r="D12" s="6">
        <f ca="1">MIN(B12,9549*Home!$F$15*0.85/(A12+1)/Home!$F$21)*Home!$F$21*Home!$F$22*Home!$F$23*Home!$D$9/Home!$D$5</f>
        <v>24971.091537788128</v>
      </c>
      <c r="E12" s="6">
        <f ca="1">MIN(C12,9549*Home!$F$15*0.85/(A12+1)/Home!$F$21)*Home!$F$21*Home!$F$22*Home!$F$23*Home!$D$9/Home!$D$5</f>
        <v>16014.510367197359</v>
      </c>
      <c r="F12" s="6">
        <f ca="1">Home!$D$8*Home!$D$3*9.8+Home!$D$7*Home!$D$6*M12^2/21.15</f>
        <v>1128.0201048892118</v>
      </c>
      <c r="G12" s="8">
        <f ca="1">MAX(0,TAN(ASIN((D12-F12)/(Home!$D$3*9.81))))</f>
        <v>0.16420228758257246</v>
      </c>
      <c r="H12" s="8">
        <f ca="1">MAX(0,TAN(ASIN((E12-F12)/(Home!$D$3*9.81))))</f>
        <v>0.10168710478011442</v>
      </c>
      <c r="I12" s="6">
        <f ca="1">Home!$D$8*Home!$D$4*9.8+Home!$D$7*Home!$D$6*M12^2/21.15</f>
        <v>1128.0201048892118</v>
      </c>
      <c r="J12" s="8">
        <f ca="1">MAX(0,(D12-I12)/(Home!$D$4*Home!$D$10))</f>
        <v>1.5432408694432955</v>
      </c>
      <c r="K12" s="8">
        <f ca="1">MAX(0,(E12-I12)/(Home!$D$4*Home!$D$10))</f>
        <v>0.96352687781929758</v>
      </c>
      <c r="L12" s="8">
        <f ca="1">-1*(D12/Home!$D$9/Home!$D$9+F12)/(Home!$D$3*Home!$D$10)</f>
        <v>-2.0683837007270278</v>
      </c>
      <c r="M12" s="7">
        <f ca="1">0.377*A12*Home!$D$5/(Home!$F$22*Home!$F$23)</f>
        <v>41.921984265734267</v>
      </c>
      <c r="N12" s="7">
        <f ca="1">IF(J12&gt;0,0.377*A12*Home!$D$5/(Home!$F$22*Home!$F$23),N11)</f>
        <v>41.921984265734267</v>
      </c>
      <c r="O12" s="8">
        <f t="shared" ca="1" si="0"/>
        <v>0.83842284693390434</v>
      </c>
      <c r="P12" s="8">
        <f t="shared" ca="1" si="3"/>
        <v>7.5001011192004503</v>
      </c>
      <c r="Q12" s="10">
        <f t="shared" ca="1" si="1"/>
        <v>23.843071432898917</v>
      </c>
      <c r="R12" s="10">
        <f t="shared" ca="1" si="2"/>
        <v>14.886490262308147</v>
      </c>
      <c r="S12" s="10"/>
    </row>
    <row r="13" spans="1:19" ht="14.25">
      <c r="A13" s="25">
        <f ca="1">INDIRECT(CONCATENATE("'",Home!$F$18,"'!R",ROW()+2,"C1"),FALSE)</f>
        <v>3675</v>
      </c>
      <c r="B13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13" s="38">
        <f ca="1">MIN(Home!$D$11*INDIRECT(CONCATENATE("'",Home!$F$18,"'!R",ROW()+2,"C",INDEX(Home!$AC$1:$AG$4,MATCH(Home!$F$20,Home!$AC$2:$AC$4,)+1,MATCH(Home!$F$19,Home!$AD$1:$AG$1,)+1)),FALSE),B13)</f>
        <v>279.67518999999999</v>
      </c>
      <c r="D13" s="6">
        <f ca="1">MIN(B13,9549*Home!$F$15*0.85/(A13+1)/Home!$F$21)*Home!$F$21*Home!$F$22*Home!$F$23*Home!$D$9/Home!$D$5</f>
        <v>24971.091537788128</v>
      </c>
      <c r="E13" s="6">
        <f ca="1">MIN(C13,9549*Home!$F$15*0.85/(A13+1)/Home!$F$21)*Home!$F$21*Home!$F$22*Home!$F$23*Home!$D$9/Home!$D$5</f>
        <v>14973.585932448001</v>
      </c>
      <c r="F13" s="6">
        <f ca="1">Home!$D$8*Home!$D$3*9.8+Home!$D$7*Home!$D$6*M13^2/21.15</f>
        <v>1175.3840801101378</v>
      </c>
      <c r="G13" s="8">
        <f ca="1">MAX(0,TAN(ASIN((D13-F13)/(Home!$D$3*9.81))))</f>
        <v>0.16386733385037588</v>
      </c>
      <c r="H13" s="8">
        <f ca="1">MAX(0,TAN(ASIN((E13-F13)/(Home!$D$3*9.81))))</f>
        <v>9.4184620302378882E-2</v>
      </c>
      <c r="I13" s="6">
        <f ca="1">Home!$D$8*Home!$D$4*9.8+Home!$D$7*Home!$D$6*M13^2/21.15</f>
        <v>1175.3840801101378</v>
      </c>
      <c r="J13" s="8">
        <f ca="1">MAX(0,(D13-I13)/(Home!$D$4*Home!$D$10))</f>
        <v>1.5401752399791582</v>
      </c>
      <c r="K13" s="8">
        <f ca="1">MAX(0,(E13-I13)/(Home!$D$4*Home!$D$10))</f>
        <v>0.89308749853319502</v>
      </c>
      <c r="L13" s="8">
        <f ca="1">-1*(D13/Home!$D$9/Home!$D$9+F13)/(Home!$D$3*Home!$D$10)</f>
        <v>-2.0714493301911654</v>
      </c>
      <c r="M13" s="7">
        <f ca="1">0.377*A13*Home!$D$5/(Home!$F$22*Home!$F$23)</f>
        <v>46.579982517482513</v>
      </c>
      <c r="N13" s="7">
        <f ca="1">IF(J13&gt;0,0.377*A13*Home!$D$5/(Home!$F$22*Home!$F$23),N12)</f>
        <v>46.579982517482513</v>
      </c>
      <c r="O13" s="8">
        <f t="shared" ca="1" si="0"/>
        <v>0.84009167897083892</v>
      </c>
      <c r="P13" s="8">
        <f t="shared" ca="1" si="3"/>
        <v>8.3385239661343551</v>
      </c>
      <c r="Q13" s="10">
        <f t="shared" ca="1" si="1"/>
        <v>23.795707457677992</v>
      </c>
      <c r="R13" s="10">
        <f t="shared" ca="1" si="2"/>
        <v>13.798201852337863</v>
      </c>
      <c r="S13" s="10"/>
    </row>
    <row r="14" spans="1:19" ht="14.25">
      <c r="A14" s="25">
        <f ca="1">INDIRECT(CONCATENATE("'",Home!$F$18,"'!R",ROW()+2,"C1"),FALSE)</f>
        <v>4042.5</v>
      </c>
      <c r="B14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14" s="38">
        <f ca="1">MIN(Home!$D$11*INDIRECT(CONCATENATE("'",Home!$F$18,"'!R",ROW()+2,"C",INDEX(Home!$AC$1:$AG$4,MATCH(Home!$F$20,Home!$AC$2:$AC$4,)+1,MATCH(Home!$F$19,Home!$AD$1:$AG$1,)+1)),FALSE),B14)</f>
        <v>254.141154</v>
      </c>
      <c r="D14" s="6">
        <f ca="1">MIN(B14,9549*Home!$F$15*0.85/(A14+1)/Home!$F$21)*Home!$F$21*Home!$F$22*Home!$F$23*Home!$D$9/Home!$D$5</f>
        <v>24971.091537788128</v>
      </c>
      <c r="E14" s="6">
        <f ca="1">MIN(C14,9549*Home!$F$15*0.85/(A14+1)/Home!$F$21)*Home!$F$21*Home!$F$22*Home!$F$23*Home!$D$9/Home!$D$5</f>
        <v>13606.514072236801</v>
      </c>
      <c r="F14" s="6">
        <f ca="1">Home!$D$8*Home!$D$3*9.8+Home!$D$7*Home!$D$6*M14^2/21.15</f>
        <v>1227.7337369332668</v>
      </c>
      <c r="G14" s="8">
        <f ca="1">MAX(0,TAN(ASIN((D14-F14)/(Home!$D$3*9.81))))</f>
        <v>0.16349718430658949</v>
      </c>
      <c r="H14" s="8">
        <f ca="1">MAX(0,TAN(ASIN((E14-F14)/(Home!$D$3*9.81))))</f>
        <v>8.4422800490572644E-2</v>
      </c>
      <c r="I14" s="6">
        <f ca="1">Home!$D$8*Home!$D$4*9.8+Home!$D$7*Home!$D$6*M14^2/21.15</f>
        <v>1227.7337369332668</v>
      </c>
      <c r="J14" s="8">
        <f ca="1">MAX(0,(D14-I14)/(Home!$D$4*Home!$D$10))</f>
        <v>1.53678691267669</v>
      </c>
      <c r="K14" s="8">
        <f ca="1">MAX(0,(E14-I14)/(Home!$D$4*Home!$D$10))</f>
        <v>0.80121555568307667</v>
      </c>
      <c r="L14" s="8">
        <f ca="1">-1*(D14/Home!$D$9/Home!$D$9+F14)/(Home!$D$3*Home!$D$10)</f>
        <v>-2.0748376574936334</v>
      </c>
      <c r="M14" s="7">
        <f ca="1">0.377*A14*Home!$D$5/(Home!$F$22*Home!$F$23)</f>
        <v>51.237980769230774</v>
      </c>
      <c r="N14" s="7">
        <f ca="1">IF(J14&gt;0,0.377*A14*Home!$D$5/(Home!$F$22*Home!$F$23),N13)</f>
        <v>51.237980769230774</v>
      </c>
      <c r="O14" s="8">
        <f t="shared" ca="1" si="0"/>
        <v>0.84194392377390748</v>
      </c>
      <c r="P14" s="8">
        <f t="shared" ca="1" si="3"/>
        <v>9.1786156451051948</v>
      </c>
      <c r="Q14" s="10">
        <f t="shared" ca="1" si="1"/>
        <v>23.743357800854859</v>
      </c>
      <c r="R14" s="10">
        <f t="shared" ca="1" si="2"/>
        <v>12.378780335303535</v>
      </c>
      <c r="S14" s="10"/>
    </row>
    <row r="15" spans="1:19" ht="14.25">
      <c r="A15" s="25">
        <f ca="1">INDIRECT(CONCATENATE("'",Home!$F$18,"'!R",ROW()+2,"C1"),FALSE)</f>
        <v>4410</v>
      </c>
      <c r="B15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465.70198799999997</v>
      </c>
      <c r="C15" s="38">
        <f ca="1">MIN(Home!$D$11*INDIRECT(CONCATENATE("'",Home!$F$18,"'!R",ROW()+2,"C",INDEX(Home!$AC$1:$AG$4,MATCH(Home!$F$20,Home!$AC$2:$AC$4,)+1,MATCH(Home!$F$19,Home!$AD$1:$AG$1,)+1)),FALSE),B15)</f>
        <v>232.85099399999999</v>
      </c>
      <c r="D15" s="6">
        <f ca="1">MIN(B15,9549*Home!$F$15*0.85/(A15+1)/Home!$F$21)*Home!$F$21*Home!$F$22*Home!$F$23*Home!$D$9/Home!$D$5</f>
        <v>24933.311875929598</v>
      </c>
      <c r="E15" s="6">
        <f ca="1">MIN(C15,9549*Home!$F$15*0.85/(A15+1)/Home!$F$21)*Home!$F$21*Home!$F$22*Home!$F$23*Home!$D$9/Home!$D$5</f>
        <v>12466.655937964799</v>
      </c>
      <c r="F15" s="6">
        <f ca="1">Home!$D$8*Home!$D$3*9.8+Home!$D$7*Home!$D$6*M15^2/21.15</f>
        <v>1285.0690753585984</v>
      </c>
      <c r="G15" s="8">
        <f ca="1">MAX(0,TAN(ASIN((D15-F15)/(Home!$D$3*9.81))))</f>
        <v>0.16282482052859865</v>
      </c>
      <c r="H15" s="8">
        <f ca="1">MAX(0,TAN(ASIN((E15-F15)/(Home!$D$3*9.81))))</f>
        <v>7.6208014213458644E-2</v>
      </c>
      <c r="I15" s="6">
        <f ca="1">Home!$D$8*Home!$D$4*9.8+Home!$D$7*Home!$D$6*M15^2/21.15</f>
        <v>1285.0690753585984</v>
      </c>
      <c r="J15" s="8">
        <f ca="1">MAX(0,(D15-I15)/(Home!$D$4*Home!$D$10))</f>
        <v>1.5306306019787055</v>
      </c>
      <c r="K15" s="8">
        <f ca="1">MAX(0,(E15-I15)/(Home!$D$4*Home!$D$10))</f>
        <v>0.72372730502305505</v>
      </c>
      <c r="L15" s="8">
        <f ca="1">-1*(D15/Home!$D$9/Home!$D$9+F15)/(Home!$D$3*Home!$D$10)</f>
        <v>-2.0755298115761764</v>
      </c>
      <c r="M15" s="7">
        <f ca="1">0.377*A15*Home!$D$5/(Home!$F$22*Home!$F$23)</f>
        <v>55.89597902097902</v>
      </c>
      <c r="N15" s="7">
        <f ca="1">IF(J15&gt;0,0.377*A15*Home!$D$5/(Home!$F$22*Home!$F$23),N14)</f>
        <v>55.89597902097902</v>
      </c>
      <c r="O15" s="8">
        <f t="shared" ca="1" si="0"/>
        <v>0.84533028517183961</v>
      </c>
      <c r="P15" s="8">
        <f t="shared" ca="1" si="3"/>
        <v>10.020559568879102</v>
      </c>
      <c r="Q15" s="10">
        <f t="shared" ca="1" si="1"/>
        <v>23.648242800570998</v>
      </c>
      <c r="R15" s="10">
        <f t="shared" ca="1" si="2"/>
        <v>11.181586862606201</v>
      </c>
      <c r="S15" s="10"/>
    </row>
    <row r="16" spans="1:19" ht="14.25">
      <c r="A16" s="25">
        <f ca="1">INDIRECT(CONCATENATE("'",Home!$F$18,"'!R",ROW()+2,"C1"),FALSE)</f>
        <v>4777.5</v>
      </c>
      <c r="B16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429.65737200000001</v>
      </c>
      <c r="C16" s="38">
        <f ca="1">MIN(Home!$D$11*INDIRECT(CONCATENATE("'",Home!$F$18,"'!R",ROW()+2,"C",INDEX(Home!$AC$1:$AG$4,MATCH(Home!$F$20,Home!$AC$2:$AC$4,)+1,MATCH(Home!$F$19,Home!$AD$1:$AG$1,)+1)),FALSE),B16)</f>
        <v>214.828686</v>
      </c>
      <c r="D16" s="6">
        <f ca="1">MIN(B16,9549*Home!$F$15*0.85/(A16+1)/Home!$F$21)*Home!$F$21*Home!$F$22*Home!$F$23*Home!$D$9/Home!$D$5</f>
        <v>23003.511970982399</v>
      </c>
      <c r="E16" s="6">
        <f ca="1">MIN(C16,9549*Home!$F$15*0.85/(A16+1)/Home!$F$21)*Home!$F$21*Home!$F$22*Home!$F$23*Home!$D$9/Home!$D$5</f>
        <v>11501.7559854912</v>
      </c>
      <c r="F16" s="6">
        <f ca="1">Home!$D$8*Home!$D$3*9.8+Home!$D$7*Home!$D$6*M16^2/21.15</f>
        <v>1347.390095386133</v>
      </c>
      <c r="G16" s="8">
        <f ca="1">MAX(0,TAN(ASIN((D16-F16)/(Home!$D$3*9.81))))</f>
        <v>0.14879054014119611</v>
      </c>
      <c r="H16" s="8">
        <f ca="1">MAX(0,TAN(ASIN((E16-F16)/(Home!$D$3*9.81))))</f>
        <v>6.9171796724190077E-2</v>
      </c>
      <c r="I16" s="6">
        <f ca="1">Home!$D$8*Home!$D$4*9.8+Home!$D$7*Home!$D$6*M16^2/21.15</f>
        <v>1347.390095386133</v>
      </c>
      <c r="J16" s="8">
        <f ca="1">MAX(0,(D16-I16)/(Home!$D$4*Home!$D$10))</f>
        <v>1.4016907362845479</v>
      </c>
      <c r="K16" s="8">
        <f ca="1">MAX(0,(E16-I16)/(Home!$D$4*Home!$D$10))</f>
        <v>0.65724051068641198</v>
      </c>
      <c r="L16" s="8">
        <f ca="1">-1*(D16/Home!$D$9/Home!$D$9+F16)/(Home!$D$3*Home!$D$10)</f>
        <v>-1.9253584200923062</v>
      </c>
      <c r="M16" s="7">
        <f ca="1">0.377*A16*Home!$D$5/(Home!$F$22*Home!$F$23)</f>
        <v>60.553977272727273</v>
      </c>
      <c r="N16" s="7">
        <f ca="1">IF(J16&gt;0,0.377*A16*Home!$D$5/(Home!$F$22*Home!$F$23),N15)</f>
        <v>60.553977272727273</v>
      </c>
      <c r="O16" s="8">
        <f t="shared" ca="1" si="0"/>
        <v>0.92309121389580051</v>
      </c>
      <c r="P16" s="8">
        <f t="shared" ca="1" si="3"/>
        <v>10.865889854050941</v>
      </c>
      <c r="Q16" s="10">
        <f t="shared" ca="1" si="1"/>
        <v>21.656121875596266</v>
      </c>
      <c r="R16" s="10">
        <f t="shared" ca="1" si="2"/>
        <v>10.154365890105066</v>
      </c>
      <c r="S16" s="10"/>
    </row>
    <row r="17" spans="1:19" ht="14.25">
      <c r="A17" s="25">
        <f ca="1">INDIRECT(CONCATENATE("'",Home!$F$18,"'!R",ROW()+2,"C1"),FALSE)</f>
        <v>5145</v>
      </c>
      <c r="B17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398.75197200000002</v>
      </c>
      <c r="C17" s="38">
        <f ca="1">MIN(Home!$D$11*INDIRECT(CONCATENATE("'",Home!$F$18,"'!R",ROW()+2,"C",INDEX(Home!$AC$1:$AG$4,MATCH(Home!$F$20,Home!$AC$2:$AC$4,)+1,MATCH(Home!$F$19,Home!$AD$1:$AG$1,)+1)),FALSE),B17)</f>
        <v>199.37598600000001</v>
      </c>
      <c r="D17" s="6">
        <f ca="1">MIN(B17,9549*Home!$F$15*0.85/(A17+1)/Home!$F$21)*Home!$F$21*Home!$F$22*Home!$F$23*Home!$D$9/Home!$D$5</f>
        <v>21348.861579302404</v>
      </c>
      <c r="E17" s="6">
        <f ca="1">MIN(C17,9549*Home!$F$15*0.85/(A17+1)/Home!$F$21)*Home!$F$21*Home!$F$22*Home!$F$23*Home!$D$9/Home!$D$5</f>
        <v>10674.430789651202</v>
      </c>
      <c r="F17" s="6">
        <f ca="1">Home!$D$8*Home!$D$3*9.8+Home!$D$7*Home!$D$6*M17^2/21.15</f>
        <v>1414.6967970158701</v>
      </c>
      <c r="G17" s="8">
        <f ca="1">MAX(0,TAN(ASIN((D17-F17)/(Home!$D$3*9.81))))</f>
        <v>0.13672873983888773</v>
      </c>
      <c r="H17" s="8">
        <f ca="1">MAX(0,TAN(ASIN((E17-F17)/(Home!$D$3*9.81))))</f>
        <v>6.3052137988630519E-2</v>
      </c>
      <c r="I17" s="6">
        <f ca="1">Home!$D$8*Home!$D$4*9.8+Home!$D$7*Home!$D$6*M17^2/21.15</f>
        <v>1414.6967970158701</v>
      </c>
      <c r="J17" s="8">
        <f ca="1">MAX(0,(D17-I17)/(Home!$D$4*Home!$D$10))</f>
        <v>1.2902372027369926</v>
      </c>
      <c r="K17" s="8">
        <f ca="1">MAX(0,(E17-I17)/(Home!$D$4*Home!$D$10))</f>
        <v>0.599335533503905</v>
      </c>
      <c r="L17" s="8">
        <f ca="1">-1*(D17/Home!$D$9/Home!$D$9+F17)/(Home!$D$3*Home!$D$10)</f>
        <v>-1.7974961832182874</v>
      </c>
      <c r="M17" s="7">
        <f ca="1">0.377*A17*Home!$D$5/(Home!$F$22*Home!$F$23)</f>
        <v>65.21197552447552</v>
      </c>
      <c r="N17" s="7">
        <f ca="1">IF(J17&gt;0,0.377*A17*Home!$D$5/(Home!$F$22*Home!$F$23),N16)</f>
        <v>65.21197552447552</v>
      </c>
      <c r="O17" s="8">
        <f t="shared" ca="1" si="0"/>
        <v>1.0028298676543086</v>
      </c>
      <c r="P17" s="8">
        <f t="shared" ca="1" si="3"/>
        <v>11.788981067946741</v>
      </c>
      <c r="Q17" s="10">
        <f t="shared" ca="1" si="1"/>
        <v>19.934164782286533</v>
      </c>
      <c r="R17" s="10">
        <f t="shared" ca="1" si="2"/>
        <v>9.2597339926353328</v>
      </c>
      <c r="S17" s="10"/>
    </row>
    <row r="18" spans="1:19" ht="14.25">
      <c r="A18" s="25">
        <f ca="1">INDIRECT(CONCATENATE("'",Home!$F$18,"'!R",ROW()+2,"C1"),FALSE)</f>
        <v>5512.5</v>
      </c>
      <c r="B18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371.96046000000001</v>
      </c>
      <c r="C18" s="38">
        <f ca="1">MIN(Home!$D$11*INDIRECT(CONCATENATE("'",Home!$F$18,"'!R",ROW()+2,"C",INDEX(Home!$AC$1:$AG$4,MATCH(Home!$F$20,Home!$AC$2:$AC$4,)+1,MATCH(Home!$F$19,Home!$AD$1:$AG$1,)+1)),FALSE),B18)</f>
        <v>185.98023000000001</v>
      </c>
      <c r="D18" s="6">
        <f ca="1">MIN(B18,9549*Home!$F$15*0.85/(A18+1)/Home!$F$21)*Home!$F$21*Home!$F$22*Home!$F$23*Home!$D$9/Home!$D$5</f>
        <v>19914.465460031999</v>
      </c>
      <c r="E18" s="6">
        <f ca="1">MIN(C18,9549*Home!$F$15*0.85/(A18+1)/Home!$F$21)*Home!$F$21*Home!$F$22*Home!$F$23*Home!$D$9/Home!$D$5</f>
        <v>9957.2327300159996</v>
      </c>
      <c r="F18" s="6">
        <f ca="1">Home!$D$8*Home!$D$3*9.8+Home!$D$7*Home!$D$6*M18^2/21.15</f>
        <v>1486.9891802478101</v>
      </c>
      <c r="G18" s="8">
        <f ca="1">MAX(0,TAN(ASIN((D18-F18)/(Home!$D$3*9.81))))</f>
        <v>0.12622284318221888</v>
      </c>
      <c r="H18" s="8">
        <f ca="1">MAX(0,TAN(ASIN((E18-F18)/(Home!$D$3*9.81))))</f>
        <v>5.7657567693408997E-2</v>
      </c>
      <c r="I18" s="6">
        <f ca="1">Home!$D$8*Home!$D$4*9.8+Home!$D$7*Home!$D$6*M18^2/21.15</f>
        <v>1486.9891802478101</v>
      </c>
      <c r="J18" s="8">
        <f ca="1">MAX(0,(D18-I18)/(Home!$D$4*Home!$D$10))</f>
        <v>1.1927169113128926</v>
      </c>
      <c r="K18" s="8">
        <f ca="1">MAX(0,(E18-I18)/(Home!$D$4*Home!$D$10))</f>
        <v>0.54823582846396046</v>
      </c>
      <c r="L18" s="8">
        <f ca="1">-1*(D18/Home!$D$9/Home!$D$9+F18)/(Home!$D$3*Home!$D$10)</f>
        <v>-1.6875565700613466</v>
      </c>
      <c r="M18" s="7">
        <f ca="1">0.377*A18*Home!$D$5/(Home!$F$22*Home!$F$23)</f>
        <v>69.869973776223773</v>
      </c>
      <c r="N18" s="7">
        <f ca="1">IF(J18&gt;0,0.377*A18*Home!$D$5/(Home!$F$22*Home!$F$23),N17)</f>
        <v>69.869973776223773</v>
      </c>
      <c r="O18" s="8">
        <f t="shared" ca="1" si="0"/>
        <v>1.0848243962929558</v>
      </c>
      <c r="P18" s="8">
        <f t="shared" ca="1" si="3"/>
        <v>12.791810935601049</v>
      </c>
      <c r="Q18" s="10">
        <f t="shared" ca="1" si="1"/>
        <v>18.427476279784191</v>
      </c>
      <c r="R18" s="10">
        <f t="shared" ca="1" si="2"/>
        <v>8.4702435497681883</v>
      </c>
      <c r="S18" s="10"/>
    </row>
    <row r="19" spans="1:19" ht="14.25">
      <c r="A19" s="25">
        <f ca="1">INDIRECT(CONCATENATE("'",Home!$F$18,"'!R",ROW()+2,"C1"),FALSE)</f>
        <v>5880</v>
      </c>
      <c r="B19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348.51311199999998</v>
      </c>
      <c r="C19" s="38">
        <f ca="1">MIN(Home!$D$11*INDIRECT(CONCATENATE("'",Home!$F$18,"'!R",ROW()+2,"C",INDEX(Home!$AC$1:$AG$4,MATCH(Home!$F$20,Home!$AC$2:$AC$4,)+1,MATCH(Home!$F$19,Home!$AD$1:$AG$1,)+1)),FALSE),B19)</f>
        <v>174.25655599999999</v>
      </c>
      <c r="D19" s="6">
        <f ca="1">MIN(B19,9549*Home!$F$15*0.85/(A19+1)/Home!$F$21)*Home!$F$21*Home!$F$22*Home!$F$23*Home!$D$9/Home!$D$5</f>
        <v>18659.113205990398</v>
      </c>
      <c r="E19" s="6">
        <f ca="1">MIN(C19,9549*Home!$F$15*0.85/(A19+1)/Home!$F$21)*Home!$F$21*Home!$F$22*Home!$F$23*Home!$D$9/Home!$D$5</f>
        <v>9329.5566029951988</v>
      </c>
      <c r="F19" s="6">
        <f ca="1">Home!$D$8*Home!$D$3*9.8+Home!$D$7*Home!$D$6*M19^2/21.15</f>
        <v>1564.2672450819532</v>
      </c>
      <c r="G19" s="8">
        <f ca="1">MAX(0,TAN(ASIN((D19-F19)/(Home!$D$3*9.81))))</f>
        <v>0.11696489432664917</v>
      </c>
      <c r="H19" s="8">
        <f ca="1">MAX(0,TAN(ASIN((E19-F19)/(Home!$D$3*9.81))))</f>
        <v>5.2844882097869868E-2</v>
      </c>
      <c r="I19" s="6">
        <f ca="1">Home!$D$8*Home!$D$4*9.8+Home!$D$7*Home!$D$6*M19^2/21.15</f>
        <v>1564.2672450819532</v>
      </c>
      <c r="J19" s="8">
        <f ca="1">MAX(0,(D19-I19)/(Home!$D$4*Home!$D$10))</f>
        <v>1.1064625217416471</v>
      </c>
      <c r="K19" s="8">
        <f ca="1">MAX(0,(E19-I19)/(Home!$D$4*Home!$D$10))</f>
        <v>0.50260772543127796</v>
      </c>
      <c r="L19" s="8">
        <f ca="1">-1*(D19/Home!$D$9/Home!$D$9+F19)/(Home!$D$3*Home!$D$10)</f>
        <v>-1.5922465679417297</v>
      </c>
      <c r="M19" s="7">
        <f ca="1">0.377*A19*Home!$D$5/(Home!$F$22*Home!$F$23)</f>
        <v>74.527972027972041</v>
      </c>
      <c r="N19" s="7">
        <f ca="1">IF(J19&gt;0,0.377*A19*Home!$D$5/(Home!$F$22*Home!$F$23),N18)</f>
        <v>74.527972027972041</v>
      </c>
      <c r="O19" s="8">
        <f t="shared" ca="1" si="0"/>
        <v>1.1693919837670883</v>
      </c>
      <c r="P19" s="8">
        <f t="shared" ca="1" si="3"/>
        <v>13.876635331894004</v>
      </c>
      <c r="Q19" s="10">
        <f t="shared" ca="1" si="1"/>
        <v>17.094845960908447</v>
      </c>
      <c r="R19" s="10">
        <f t="shared" ca="1" si="2"/>
        <v>7.7652893579132449</v>
      </c>
      <c r="S19" s="10"/>
    </row>
    <row r="20" spans="1:19" ht="14.25">
      <c r="A20" s="25">
        <f ca="1">INDIRECT(CONCATENATE("'",Home!$F$18,"'!R",ROW()+2,"C1"),FALSE)</f>
        <v>6247.5</v>
      </c>
      <c r="B20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327.82086399999997</v>
      </c>
      <c r="C20" s="38">
        <f ca="1">MIN(Home!$D$11*INDIRECT(CONCATENATE("'",Home!$F$18,"'!R",ROW()+2,"C",INDEX(Home!$AC$1:$AG$4,MATCH(Home!$F$20,Home!$AC$2:$AC$4,)+1,MATCH(Home!$F$19,Home!$AD$1:$AG$1,)+1)),FALSE),B20)</f>
        <v>163.91043199999999</v>
      </c>
      <c r="D20" s="6">
        <f ca="1">MIN(B20,9549*Home!$F$15*0.85/(A20+1)/Home!$F$21)*Home!$F$21*Home!$F$22*Home!$F$23*Home!$D$9/Home!$D$5</f>
        <v>17551.266801868798</v>
      </c>
      <c r="E20" s="6">
        <f ca="1">MIN(C20,9549*Home!$F$15*0.85/(A20+1)/Home!$F$21)*Home!$F$21*Home!$F$22*Home!$F$23*Home!$D$9/Home!$D$5</f>
        <v>8775.6334009343991</v>
      </c>
      <c r="F20" s="6">
        <f ca="1">Home!$D$8*Home!$D$3*9.8+Home!$D$7*Home!$D$6*M20^2/21.15</f>
        <v>1646.5309915182984</v>
      </c>
      <c r="G20" s="8">
        <f ca="1">MAX(0,TAN(ASIN((D20-F20)/(Home!$D$3*9.81))))</f>
        <v>0.10872212452033307</v>
      </c>
      <c r="H20" s="8">
        <f ca="1">MAX(0,TAN(ASIN((E20-F20)/(Home!$D$3*9.81))))</f>
        <v>4.8504817287124524E-2</v>
      </c>
      <c r="I20" s="6">
        <f ca="1">Home!$D$8*Home!$D$4*9.8+Home!$D$7*Home!$D$6*M20^2/21.15</f>
        <v>1646.5309915182984</v>
      </c>
      <c r="J20" s="8">
        <f ca="1">MAX(0,(D20-I20)/(Home!$D$4*Home!$D$10))</f>
        <v>1.029432738534013</v>
      </c>
      <c r="K20" s="8">
        <f ca="1">MAX(0,(E20-I20)/(Home!$D$4*Home!$D$10))</f>
        <v>0.46143057666123627</v>
      </c>
      <c r="L20" s="8">
        <f ca="1">-1*(D20/Home!$D$9/Home!$D$9+F20)/(Home!$D$3*Home!$D$10)</f>
        <v>-1.5090460589714829</v>
      </c>
      <c r="M20" s="7">
        <f ca="1">0.377*A20*Home!$D$5/(Home!$F$22*Home!$F$23)</f>
        <v>79.18597027972028</v>
      </c>
      <c r="N20" s="7">
        <f ca="1">IF(J20&gt;0,0.377*A20*Home!$D$5/(Home!$F$22*Home!$F$23),N19)</f>
        <v>79.18597027972028</v>
      </c>
      <c r="O20" s="8">
        <f t="shared" ca="1" si="0"/>
        <v>1.2568945544766672</v>
      </c>
      <c r="P20" s="8">
        <f t="shared" ca="1" si="3"/>
        <v>15.046027315661092</v>
      </c>
      <c r="Q20" s="10">
        <f t="shared" ca="1" si="1"/>
        <v>15.9047358103505</v>
      </c>
      <c r="R20" s="10">
        <f t="shared" ca="1" si="2"/>
        <v>7.1291024094161006</v>
      </c>
      <c r="S20" s="10"/>
    </row>
    <row r="21" spans="1:19" ht="14.25">
      <c r="A21" s="25">
        <f ca="1">INDIRECT(CONCATENATE("'",Home!$F$18,"'!R",ROW()+2,"C1"),FALSE)</f>
        <v>6615</v>
      </c>
      <c r="B21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309.42526800000002</v>
      </c>
      <c r="C21" s="38">
        <f ca="1">MIN(Home!$D$11*INDIRECT(CONCATENATE("'",Home!$F$18,"'!R",ROW()+2,"C",INDEX(Home!$AC$1:$AG$4,MATCH(Home!$F$20,Home!$AC$2:$AC$4,)+1,MATCH(Home!$F$19,Home!$AD$1:$AG$1,)+1)),FALSE),B21)</f>
        <v>154.71263400000001</v>
      </c>
      <c r="D21" s="6">
        <f ca="1">MIN(B21,9549*Home!$F$15*0.85/(A21+1)/Home!$F$21)*Home!$F$21*Home!$F$22*Home!$F$23*Home!$D$9/Home!$D$5</f>
        <v>16566.381308505599</v>
      </c>
      <c r="E21" s="6">
        <f ca="1">MIN(C21,9549*Home!$F$15*0.85/(A21+1)/Home!$F$21)*Home!$F$21*Home!$F$22*Home!$F$23*Home!$D$9/Home!$D$5</f>
        <v>8283.1906542527995</v>
      </c>
      <c r="F21" s="6">
        <f ca="1">Home!$D$8*Home!$D$3*9.8+Home!$D$7*Home!$D$6*M21^2/21.15</f>
        <v>1733.7804195568465</v>
      </c>
      <c r="G21" s="8">
        <f ca="1">MAX(0,TAN(ASIN((D21-F21)/(Home!$D$3*9.81))))</f>
        <v>0.10131521006572232</v>
      </c>
      <c r="H21" s="8">
        <f ca="1">MAX(0,TAN(ASIN((E21-F21)/(Home!$D$3*9.81))))</f>
        <v>4.4552545501361791E-2</v>
      </c>
      <c r="I21" s="6">
        <f ca="1">Home!$D$8*Home!$D$4*9.8+Home!$D$7*Home!$D$6*M21^2/21.15</f>
        <v>1733.7804195568465</v>
      </c>
      <c r="J21" s="8">
        <f ca="1">MAX(0,(D21-I21)/(Home!$D$4*Home!$D$10))</f>
        <v>0.96003889248859242</v>
      </c>
      <c r="K21" s="8">
        <f ca="1">MAX(0,(E21-I21)/(Home!$D$4*Home!$D$10))</f>
        <v>0.42391004755313616</v>
      </c>
      <c r="L21" s="8">
        <f ca="1">-1*(D21/Home!$D$9/Home!$D$9+F21)/(Home!$D$3*Home!$D$10)</f>
        <v>-1.4359937231488789</v>
      </c>
      <c r="M21" s="7">
        <f ca="1">0.377*A21*Home!$D$5/(Home!$F$22*Home!$F$23)</f>
        <v>83.843968531468533</v>
      </c>
      <c r="N21" s="7">
        <f ca="1">IF(J21&gt;0,0.377*A21*Home!$D$5/(Home!$F$22*Home!$F$23),N20)</f>
        <v>83.843968531468533</v>
      </c>
      <c r="O21" s="8">
        <f t="shared" ca="1" si="0"/>
        <v>1.3477458188276246</v>
      </c>
      <c r="P21" s="8">
        <f t="shared" ca="1" si="3"/>
        <v>16.302921870137759</v>
      </c>
      <c r="Q21" s="10">
        <f t="shared" ca="1" si="1"/>
        <v>14.832600888948752</v>
      </c>
      <c r="R21" s="10">
        <f t="shared" ca="1" si="2"/>
        <v>6.5494102346959533</v>
      </c>
      <c r="S21" s="10"/>
    </row>
    <row r="22" spans="1:19" ht="14.25">
      <c r="A22" s="25">
        <f ca="1">INDIRECT(CONCATENATE("'",Home!$F$18,"'!R",ROW()+2,"C1"),FALSE)</f>
        <v>6982.5</v>
      </c>
      <c r="B22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292.96420999999998</v>
      </c>
      <c r="C22" s="38">
        <f ca="1">MIN(Home!$D$11*INDIRECT(CONCATENATE("'",Home!$F$18,"'!R",ROW()+2,"C",INDEX(Home!$AC$1:$AG$4,MATCH(Home!$F$20,Home!$AC$2:$AC$4,)+1,MATCH(Home!$F$19,Home!$AD$1:$AG$1,)+1)),FALSE),B22)</f>
        <v>146.48210499999999</v>
      </c>
      <c r="D22" s="6">
        <f ca="1">MIN(B22,9549*Home!$F$15*0.85/(A22+1)/Home!$F$21)*Home!$F$21*Home!$F$22*Home!$F$23*Home!$D$9/Home!$D$5</f>
        <v>15685.069432031998</v>
      </c>
      <c r="E22" s="6">
        <f ca="1">MIN(C22,9549*Home!$F$15*0.85/(A22+1)/Home!$F$21)*Home!$F$21*Home!$F$22*Home!$F$23*Home!$D$9/Home!$D$5</f>
        <v>7842.534716015999</v>
      </c>
      <c r="F22" s="6">
        <f ca="1">Home!$D$8*Home!$D$3*9.8+Home!$D$7*Home!$D$6*M22^2/21.15</f>
        <v>1826.0155291975975</v>
      </c>
      <c r="G22" s="8">
        <f ca="1">MAX(0,TAN(ASIN((D22-F22)/(Home!$D$3*9.81))))</f>
        <v>9.460369724381977E-2</v>
      </c>
      <c r="H22" s="8">
        <f ca="1">MAX(0,TAN(ASIN((E22-F22)/(Home!$D$3*9.81))))</f>
        <v>4.0921199759048579E-2</v>
      </c>
      <c r="I22" s="6">
        <f ca="1">Home!$D$8*Home!$D$4*9.8+Home!$D$7*Home!$D$6*M22^2/21.15</f>
        <v>1826.0155291975975</v>
      </c>
      <c r="J22" s="8">
        <f ca="1">MAX(0,(D22-I22)/(Home!$D$4*Home!$D$10))</f>
        <v>0.8970261425782784</v>
      </c>
      <c r="K22" s="8">
        <f ca="1">MAX(0,(E22-I22)/(Home!$D$4*Home!$D$10))</f>
        <v>0.389418717593424</v>
      </c>
      <c r="L22" s="8">
        <f ca="1">-1*(D22/Home!$D$9/Home!$D$9+F22)/(Home!$D$3*Home!$D$10)</f>
        <v>-1.3715403740207002</v>
      </c>
      <c r="M22" s="7">
        <f ca="1">0.377*A22*Home!$D$5/(Home!$F$22*Home!$F$23)</f>
        <v>88.501966783216787</v>
      </c>
      <c r="N22" s="7">
        <f ca="1">IF(J22&gt;0,0.377*A22*Home!$D$5/(Home!$F$22*Home!$F$23),N21)</f>
        <v>88.501966783216787</v>
      </c>
      <c r="O22" s="8">
        <f t="shared" ca="1" si="0"/>
        <v>1.4424199494837904</v>
      </c>
      <c r="P22" s="8">
        <f t="shared" ca="1" si="3"/>
        <v>17.650667688965385</v>
      </c>
      <c r="Q22" s="10">
        <f t="shared" ca="1" si="1"/>
        <v>13.8590539028344</v>
      </c>
      <c r="R22" s="10">
        <f t="shared" ca="1" si="2"/>
        <v>6.0165191868184014</v>
      </c>
      <c r="S22" s="10"/>
    </row>
    <row r="23" spans="1:19" ht="14.25">
      <c r="A23" s="25">
        <f ca="1">INDIRECT(CONCATENATE("'",Home!$F$18,"'!R",ROW()+2,"C1"),FALSE)</f>
        <v>7350</v>
      </c>
      <c r="B23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278.14787799999999</v>
      </c>
      <c r="C23" s="38">
        <f ca="1">MIN(Home!$D$11*INDIRECT(CONCATENATE("'",Home!$F$18,"'!R",ROW()+2,"C",INDEX(Home!$AC$1:$AG$4,MATCH(Home!$F$20,Home!$AC$2:$AC$4,)+1,MATCH(Home!$F$19,Home!$AD$1:$AG$1,)+1)),FALSE),B23)</f>
        <v>139.073939</v>
      </c>
      <c r="D23" s="6">
        <f ca="1">MIN(B23,9549*Home!$F$15*0.85/(A23+1)/Home!$F$21)*Home!$F$21*Home!$F$22*Home!$F$23*Home!$D$9/Home!$D$5</f>
        <v>14891.814869817601</v>
      </c>
      <c r="E23" s="6">
        <f ca="1">MIN(C23,9549*Home!$F$15*0.85/(A23+1)/Home!$F$21)*Home!$F$21*Home!$F$22*Home!$F$23*Home!$D$9/Home!$D$5</f>
        <v>7445.9074349088005</v>
      </c>
      <c r="F23" s="6">
        <f ca="1">Home!$D$8*Home!$D$3*9.8+Home!$D$7*Home!$D$6*M23^2/21.15</f>
        <v>1923.236320440551</v>
      </c>
      <c r="G23" s="8">
        <f ca="1">MAX(0,TAN(ASIN((D23-F23)/(Home!$D$3*9.81))))</f>
        <v>8.8475967357533741E-2</v>
      </c>
      <c r="H23" s="8">
        <f ca="1">MAX(0,TAN(ASIN((E23-F23)/(Home!$D$3*9.81))))</f>
        <v>3.7557354789672683E-2</v>
      </c>
      <c r="I23" s="6">
        <f ca="1">Home!$D$8*Home!$D$4*9.8+Home!$D$7*Home!$D$6*M23^2/21.15</f>
        <v>1923.236320440551</v>
      </c>
      <c r="J23" s="8">
        <f ca="1">MAX(0,(D23-I23)/(Home!$D$4*Home!$D$10))</f>
        <v>0.83939019737068277</v>
      </c>
      <c r="K23" s="8">
        <f ca="1">MAX(0,(E23-I23)/(Home!$D$4*Home!$D$10))</f>
        <v>0.35745444106590613</v>
      </c>
      <c r="L23" s="8">
        <f ca="1">-1*(D23/Home!$D$9/Home!$D$9+F23)/(Home!$D$3*Home!$D$10)</f>
        <v>-1.3144461456210355</v>
      </c>
      <c r="M23" s="7">
        <f ca="1">0.377*A23*Home!$D$5/(Home!$F$22*Home!$F$23)</f>
        <v>93.159965034965026</v>
      </c>
      <c r="N23" s="7">
        <f ca="1">IF(J23&gt;0,0.377*A23*Home!$D$5/(Home!$F$22*Home!$F$23),N22)</f>
        <v>93.159965034965026</v>
      </c>
      <c r="O23" s="8">
        <f t="shared" ca="1" si="0"/>
        <v>-30.829247406424255</v>
      </c>
      <c r="P23" s="8">
        <f t="shared" ca="1" si="3"/>
        <v>19.093087638449177</v>
      </c>
      <c r="Q23" s="10">
        <f t="shared" ca="1" si="1"/>
        <v>12.96857854937705</v>
      </c>
      <c r="R23" s="10">
        <f t="shared" ca="1" si="2"/>
        <v>5.5226711144682499</v>
      </c>
      <c r="S23" s="10"/>
    </row>
    <row r="24" spans="1:19" ht="14.25">
      <c r="B24" s="11"/>
      <c r="D24" s="6"/>
      <c r="E24" s="6"/>
      <c r="F24" s="6"/>
      <c r="G24" s="8"/>
      <c r="H24" s="8"/>
      <c r="I24" s="6"/>
      <c r="J24" s="8"/>
      <c r="K24" s="8"/>
      <c r="L24" s="8"/>
      <c r="M24" s="7"/>
      <c r="N24" s="7"/>
      <c r="O24" s="8"/>
      <c r="P24" s="8"/>
      <c r="Q24" s="10"/>
      <c r="R24" s="10"/>
      <c r="S24" s="10"/>
    </row>
  </sheetData>
  <mergeCells count="1">
    <mergeCell ref="A1:C1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R23"/>
  <sheetViews>
    <sheetView workbookViewId="0">
      <selection activeCell="E29" sqref="E29"/>
    </sheetView>
  </sheetViews>
  <sheetFormatPr defaultRowHeight="14.25"/>
  <cols>
    <col min="13" max="13" width="11.75" customWidth="1"/>
    <col min="14" max="14" width="12.125" customWidth="1"/>
  </cols>
  <sheetData>
    <row r="1" spans="1:18" ht="15">
      <c r="A1" s="49" t="s">
        <v>0</v>
      </c>
      <c r="B1" s="49"/>
      <c r="C1" s="49"/>
      <c r="D1" s="9"/>
      <c r="E1" s="9"/>
      <c r="F1" s="2"/>
      <c r="G1" s="5"/>
      <c r="H1" s="3"/>
      <c r="I1" s="2"/>
      <c r="J1" s="2"/>
      <c r="K1" s="2"/>
      <c r="L1" s="2"/>
      <c r="M1" s="5"/>
      <c r="N1" s="5"/>
      <c r="O1" s="2"/>
      <c r="P1" s="2"/>
      <c r="Q1" s="1"/>
      <c r="R1" s="1"/>
    </row>
    <row r="2" spans="1:18">
      <c r="A2" s="17" t="s">
        <v>1</v>
      </c>
      <c r="B2" s="17" t="s">
        <v>2</v>
      </c>
      <c r="C2" s="17" t="s">
        <v>9</v>
      </c>
      <c r="D2" s="2" t="s">
        <v>10</v>
      </c>
      <c r="E2" s="2" t="s">
        <v>11</v>
      </c>
      <c r="F2" s="2" t="s">
        <v>6</v>
      </c>
      <c r="G2" s="2" t="s">
        <v>8</v>
      </c>
      <c r="H2" s="2" t="s">
        <v>12</v>
      </c>
      <c r="I2" s="2" t="s">
        <v>7</v>
      </c>
      <c r="J2" s="2" t="s">
        <v>17</v>
      </c>
      <c r="K2" s="2" t="s">
        <v>18</v>
      </c>
      <c r="L2" s="2" t="s">
        <v>19</v>
      </c>
      <c r="M2" s="2" t="s">
        <v>75</v>
      </c>
      <c r="N2" s="2" t="s">
        <v>76</v>
      </c>
      <c r="O2" s="2" t="s">
        <v>13</v>
      </c>
      <c r="P2" s="2" t="s">
        <v>14</v>
      </c>
      <c r="Q2" s="1" t="s">
        <v>15</v>
      </c>
      <c r="R2" s="1" t="s">
        <v>16</v>
      </c>
    </row>
    <row r="3" spans="1:18">
      <c r="A3" s="23">
        <v>0</v>
      </c>
      <c r="B3" s="24">
        <f ca="1">B4</f>
        <v>466.40763287064675</v>
      </c>
      <c r="C3" s="38">
        <f ca="1">C4</f>
        <v>299.1174759278689</v>
      </c>
      <c r="D3" s="6">
        <f ca="1">MIN(B3,9549*Home!$G$15*0.85/(A3+1)/Home!$G$21)*Home!$G$21*Home!$G$22*Home!$G$23*Home!$D$9/Home!$D$5</f>
        <v>20168.958549751951</v>
      </c>
      <c r="E3" s="6">
        <f ca="1">MIN(C3,9549*Home!$G$15*0.85/(A3+1)/Home!$G$21)*Home!$G$21*Home!$G$22*Home!$G$23*Home!$D$9/Home!$D$5</f>
        <v>12934.796835044021</v>
      </c>
      <c r="F3" s="6">
        <f>Home!$D$8*Home!$D$3*9.8+Home!$D$7*Home!$D$6*M3^2/21.15</f>
        <v>926.1</v>
      </c>
      <c r="G3" s="8">
        <f ca="1">MAX(0,TAN(ASIN((D3-F3)/(Home!$D$3*9.81))))</f>
        <v>0.13190305352957266</v>
      </c>
      <c r="H3" s="8">
        <f ca="1">MAX(0,TAN(ASIN((E3-F3)/(Home!$D$3*9.81))))</f>
        <v>8.1881660730047504E-2</v>
      </c>
      <c r="I3" s="6">
        <f>Home!$D$8*Home!$D$4*9.8+Home!$D$7*Home!$D$6*M3^2/21.15</f>
        <v>926.1</v>
      </c>
      <c r="J3" s="8">
        <f ca="1">MAX(0,(D3-I3)/(Home!$D$4*Home!$D$10))</f>
        <v>1.2454924627671167</v>
      </c>
      <c r="K3" s="8">
        <f ca="1">MAX(0,(E3-I3)/(Home!$D$4*Home!$D$10))</f>
        <v>0.77726193107081032</v>
      </c>
      <c r="L3" s="8">
        <f ca="1">-1*(D3/Home!$D$9/Home!$D$9+F3)/(Home!$D$3*Home!$D$10)</f>
        <v>-1.671588920831991</v>
      </c>
      <c r="M3" s="7">
        <f>0.377*A3*Home!$D$5/(Home!$G$22*Home!$G$23)</f>
        <v>0</v>
      </c>
      <c r="N3" s="7">
        <f ca="1">IF(J3&gt;0,0.377*A3*Home!$D$5/(Home!$G$22*Home!$G$23),0)</f>
        <v>0</v>
      </c>
      <c r="O3" s="8">
        <f ca="1">IF(J3&gt;0,(M4-M3)/(3.6*J3),0)</f>
        <v>1.28620374558349</v>
      </c>
      <c r="P3" s="2">
        <v>0</v>
      </c>
      <c r="Q3" s="10">
        <f ca="1">MAX(0,(D3-F3)/1000)</f>
        <v>19.242858549751954</v>
      </c>
      <c r="R3" s="10">
        <f ca="1">MAX(0,(E3-F3)/1000)</f>
        <v>12.00869683504402</v>
      </c>
    </row>
    <row r="4" spans="1:18">
      <c r="A4" s="25">
        <f ca="1">INDIRECT(CONCATENATE("'",Home!$G$18,"'!R",ROW()+2,"C1"),FALSE)</f>
        <v>367.5</v>
      </c>
      <c r="B4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4" s="38">
        <f ca="1">MIN(Home!$D$11*INDIRECT(CONCATENATE("'",Home!$G$18,"'!R",ROW()+2,"C",INDEX(Home!$AC$1:$AG$4,MATCH(Home!$G$20,Home!$AC$2:$AC$4,)+1,MATCH(Home!$G$19,Home!$AD$1:$AG$1,)+1)),FALSE),B4)</f>
        <v>299.1174759278689</v>
      </c>
      <c r="D4" s="6">
        <f ca="1">MIN(B4,9549*Home!$G$15*0.85/(A4+1)/Home!$G$21)*Home!$G$21*Home!$G$22*Home!$G$23*Home!$D$9/Home!$D$5</f>
        <v>20168.958549751951</v>
      </c>
      <c r="E4" s="6">
        <f ca="1">MIN(C4,9549*Home!$G$15*0.85/(A4+1)/Home!$G$21)*Home!$G$21*Home!$G$22*Home!$G$23*Home!$D$9/Home!$D$5</f>
        <v>12934.796835044021</v>
      </c>
      <c r="F4" s="6">
        <f ca="1">Home!$D$8*Home!$D$3*9.8+Home!$D$7*Home!$D$6*M4^2/21.15</f>
        <v>929.92122535497629</v>
      </c>
      <c r="G4" s="8">
        <f ca="1">MAX(0,TAN(ASIN((D4-F4)/(Home!$D$3*9.81))))</f>
        <v>0.13187640478714585</v>
      </c>
      <c r="H4" s="8">
        <f ca="1">MAX(0,TAN(ASIN((E4-F4)/(Home!$D$3*9.81))))</f>
        <v>8.1855430984450459E-2</v>
      </c>
      <c r="I4" s="6">
        <f ca="1">Home!$D$8*Home!$D$4*9.8+Home!$D$7*Home!$D$6*M4^2/21.15</f>
        <v>929.92122535497629</v>
      </c>
      <c r="J4" s="8">
        <f ca="1">MAX(0,(D4-I4)/(Home!$D$4*Home!$D$10))</f>
        <v>1.2452451342651762</v>
      </c>
      <c r="K4" s="8">
        <f ca="1">MAX(0,(E4-I4)/(Home!$D$4*Home!$D$10))</f>
        <v>0.77701460256887023</v>
      </c>
      <c r="L4" s="8">
        <f ca="1">-1*(D4/Home!$D$9/Home!$D$9+F4)/(Home!$D$3*Home!$D$10)</f>
        <v>-1.6718362493339314</v>
      </c>
      <c r="M4" s="7">
        <f ca="1">0.377*A4*Home!$D$5/(Home!$G$22*Home!$G$23)</f>
        <v>5.767045454545455</v>
      </c>
      <c r="N4" s="7">
        <f ca="1">IF(J4&gt;0,0.377*A4*Home!$D$5/(Home!$G$22*Home!$G$23),N3)</f>
        <v>5.767045454545455</v>
      </c>
      <c r="O4" s="8">
        <f t="shared" ref="O4:O23" ca="1" si="0">IF(J4&gt;0,(M5-M4)/(3.6*J4),0)</f>
        <v>1.2864592092161771</v>
      </c>
      <c r="P4" s="8">
        <f ca="1">IF(N4&lt;&gt;N3,(P3+O3),P3)</f>
        <v>1.28620374558349</v>
      </c>
      <c r="Q4" s="10">
        <f t="shared" ref="Q4:Q23" ca="1" si="1">MAX(0,(D4-F4)/1000)</f>
        <v>19.239037324396975</v>
      </c>
      <c r="R4" s="10">
        <f t="shared" ref="R4:R23" ca="1" si="2">MAX(0,(E4-F4)/1000)</f>
        <v>12.004875609689044</v>
      </c>
    </row>
    <row r="5" spans="1:18">
      <c r="A5" s="25">
        <f ca="1">INDIRECT(CONCATENATE("'",Home!$G$18,"'!R",ROW()+2,"C1"),FALSE)</f>
        <v>735</v>
      </c>
      <c r="B5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5" s="38">
        <f ca="1">MIN(Home!$D$11*INDIRECT(CONCATENATE("'",Home!$G$18,"'!R",ROW()+2,"C",INDEX(Home!$AC$1:$AG$4,MATCH(Home!$G$20,Home!$AC$2:$AC$4,)+1,MATCH(Home!$G$19,Home!$AD$1:$AG$1,)+1)),FALSE),B5)</f>
        <v>299.1174759278689</v>
      </c>
      <c r="D5" s="6">
        <f ca="1">MIN(B5,9549*Home!$G$15*0.85/(A5+1)/Home!$G$21)*Home!$G$21*Home!$G$22*Home!$G$23*Home!$D$9/Home!$D$5</f>
        <v>20168.958549751951</v>
      </c>
      <c r="E5" s="6">
        <f ca="1">MIN(C5,9549*Home!$G$15*0.85/(A5+1)/Home!$G$21)*Home!$G$21*Home!$G$22*Home!$G$23*Home!$D$9/Home!$D$5</f>
        <v>12934.796835044021</v>
      </c>
      <c r="F5" s="6">
        <f ca="1">Home!$D$8*Home!$D$3*9.8+Home!$D$7*Home!$D$6*M5^2/21.15</f>
        <v>941.38490141990508</v>
      </c>
      <c r="G5" s="8">
        <f ca="1">MAX(0,TAN(ASIN((D5-F5)/(Home!$D$3*9.81))))</f>
        <v>0.13179646021654284</v>
      </c>
      <c r="H5" s="8">
        <f ca="1">MAX(0,TAN(ASIN((E5-F5)/(Home!$D$3*9.81))))</f>
        <v>8.1776742754382167E-2</v>
      </c>
      <c r="I5" s="6">
        <f ca="1">Home!$D$8*Home!$D$4*9.8+Home!$D$7*Home!$D$6*M5^2/21.15</f>
        <v>941.38490141990508</v>
      </c>
      <c r="J5" s="8">
        <f ca="1">MAX(0,(D5-I5)/(Home!$D$4*Home!$D$10))</f>
        <v>1.2445031487593559</v>
      </c>
      <c r="K5" s="8">
        <f ca="1">MAX(0,(E5-I5)/(Home!$D$4*Home!$D$10))</f>
        <v>0.77627261706304951</v>
      </c>
      <c r="L5" s="8">
        <f ca="1">-1*(D5/Home!$D$9/Home!$D$9+F5)/(Home!$D$3*Home!$D$10)</f>
        <v>-1.672578234839752</v>
      </c>
      <c r="M5" s="7">
        <f ca="1">0.377*A5*Home!$D$5/(Home!$G$22*Home!$G$23)</f>
        <v>11.53409090909091</v>
      </c>
      <c r="N5" s="7">
        <f ca="1">IF(J5&gt;0,0.377*A5*Home!$D$5/(Home!$G$22*Home!$G$23),N4)</f>
        <v>11.53409090909091</v>
      </c>
      <c r="O5" s="8">
        <f t="shared" ca="1" si="0"/>
        <v>1.2872262093543596</v>
      </c>
      <c r="P5" s="8">
        <f t="shared" ref="P5:P23" ca="1" si="3">IF(N5&lt;&gt;N4,(P4+O4),P4)</f>
        <v>2.5726629547996671</v>
      </c>
      <c r="Q5" s="10">
        <f t="shared" ca="1" si="1"/>
        <v>19.227573648332047</v>
      </c>
      <c r="R5" s="10">
        <f t="shared" ca="1" si="2"/>
        <v>11.993411933624115</v>
      </c>
    </row>
    <row r="6" spans="1:18">
      <c r="A6" s="25">
        <f ca="1">INDIRECT(CONCATENATE("'",Home!$G$18,"'!R",ROW()+2,"C1"),FALSE)</f>
        <v>1102.5</v>
      </c>
      <c r="B6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6" s="38">
        <f ca="1">MIN(Home!$D$11*INDIRECT(CONCATENATE("'",Home!$G$18,"'!R",ROW()+2,"C",INDEX(Home!$AC$1:$AG$4,MATCH(Home!$G$20,Home!$AC$2:$AC$4,)+1,MATCH(Home!$G$19,Home!$AD$1:$AG$1,)+1)),FALSE),B6)</f>
        <v>299.1174759278689</v>
      </c>
      <c r="D6" s="6">
        <f ca="1">MIN(B6,9549*Home!$G$15*0.85/(A6+1)/Home!$G$21)*Home!$G$21*Home!$G$22*Home!$G$23*Home!$D$9/Home!$D$5</f>
        <v>20168.958549751951</v>
      </c>
      <c r="E6" s="6">
        <f ca="1">MIN(C6,9549*Home!$G$15*0.85/(A6+1)/Home!$G$21)*Home!$G$21*Home!$G$22*Home!$G$23*Home!$D$9/Home!$D$5</f>
        <v>12934.796835044021</v>
      </c>
      <c r="F6" s="6">
        <f ca="1">Home!$D$8*Home!$D$3*9.8+Home!$D$7*Home!$D$6*M6^2/21.15</f>
        <v>960.4910281947864</v>
      </c>
      <c r="G6" s="8">
        <f ca="1">MAX(0,TAN(ASIN((D6-F6)/(Home!$D$3*9.81))))</f>
        <v>0.1316632247842196</v>
      </c>
      <c r="H6" s="8">
        <f ca="1">MAX(0,TAN(ASIN((E6-F6)/(Home!$D$3*9.81))))</f>
        <v>8.1645599056698895E-2</v>
      </c>
      <c r="I6" s="6">
        <f ca="1">Home!$D$8*Home!$D$4*9.8+Home!$D$7*Home!$D$6*M6^2/21.15</f>
        <v>960.4910281947864</v>
      </c>
      <c r="J6" s="8">
        <f ca="1">MAX(0,(D6-I6)/(Home!$D$4*Home!$D$10))</f>
        <v>1.2432665062496548</v>
      </c>
      <c r="K6" s="8">
        <f ca="1">MAX(0,(E6-I6)/(Home!$D$4*Home!$D$10))</f>
        <v>0.77503597455334849</v>
      </c>
      <c r="L6" s="8">
        <f ca="1">-1*(D6/Home!$D$9/Home!$D$9+F6)/(Home!$D$3*Home!$D$10)</f>
        <v>-1.673814877349453</v>
      </c>
      <c r="M6" s="7">
        <f ca="1">0.377*A6*Home!$D$5/(Home!$G$22*Home!$G$23)</f>
        <v>17.301136363636363</v>
      </c>
      <c r="N6" s="7">
        <f ca="1">IF(J6&gt;0,0.377*A6*Home!$D$5/(Home!$G$22*Home!$G$23),N5)</f>
        <v>17.301136363636363</v>
      </c>
      <c r="O6" s="8">
        <f t="shared" ca="1" si="0"/>
        <v>1.2885065773543725</v>
      </c>
      <c r="P6" s="8">
        <f t="shared" ca="1" si="3"/>
        <v>3.8598891641540267</v>
      </c>
      <c r="Q6" s="10">
        <f t="shared" ca="1" si="1"/>
        <v>19.208467521557164</v>
      </c>
      <c r="R6" s="10">
        <f t="shared" ca="1" si="2"/>
        <v>11.974305806849234</v>
      </c>
    </row>
    <row r="7" spans="1:18">
      <c r="A7" s="25">
        <f ca="1">INDIRECT(CONCATENATE("'",Home!$G$18,"'!R",ROW()+2,"C1"),FALSE)</f>
        <v>1470</v>
      </c>
      <c r="B7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7" s="38">
        <f ca="1">MIN(Home!$D$11*INDIRECT(CONCATENATE("'",Home!$G$18,"'!R",ROW()+2,"C",INDEX(Home!$AC$1:$AG$4,MATCH(Home!$G$20,Home!$AC$2:$AC$4,)+1,MATCH(Home!$G$19,Home!$AD$1:$AG$1,)+1)),FALSE),B7)</f>
        <v>299.1174759278689</v>
      </c>
      <c r="D7" s="6">
        <f ca="1">MIN(B7,9549*Home!$G$15*0.85/(A7+1)/Home!$G$21)*Home!$G$21*Home!$G$22*Home!$G$23*Home!$D$9/Home!$D$5</f>
        <v>20168.958549751951</v>
      </c>
      <c r="E7" s="6">
        <f ca="1">MIN(C7,9549*Home!$G$15*0.85/(A7+1)/Home!$G$21)*Home!$G$21*Home!$G$22*Home!$G$23*Home!$D$9/Home!$D$5</f>
        <v>12934.796835044021</v>
      </c>
      <c r="F7" s="6">
        <f ca="1">Home!$D$8*Home!$D$3*9.8+Home!$D$7*Home!$D$6*M7^2/21.15</f>
        <v>987.23960567962024</v>
      </c>
      <c r="G7" s="8">
        <f ca="1">MAX(0,TAN(ASIN((D7-F7)/(Home!$D$3*9.81))))</f>
        <v>0.13147670675568271</v>
      </c>
      <c r="H7" s="8">
        <f ca="1">MAX(0,TAN(ASIN((E7-F7)/(Home!$D$3*9.81))))</f>
        <v>8.1462004908454927E-2</v>
      </c>
      <c r="I7" s="6">
        <f ca="1">Home!$D$8*Home!$D$4*9.8+Home!$D$7*Home!$D$6*M7^2/21.15</f>
        <v>987.23960567962024</v>
      </c>
      <c r="J7" s="8">
        <f ca="1">MAX(0,(D7-I7)/(Home!$D$4*Home!$D$10))</f>
        <v>1.2415352067360732</v>
      </c>
      <c r="K7" s="8">
        <f ca="1">MAX(0,(E7-I7)/(Home!$D$4*Home!$D$10))</f>
        <v>0.77330467503976696</v>
      </c>
      <c r="L7" s="8">
        <f ca="1">-1*(D7/Home!$D$9/Home!$D$9+F7)/(Home!$D$3*Home!$D$10)</f>
        <v>-1.6755461768630344</v>
      </c>
      <c r="M7" s="7">
        <f ca="1">0.377*A7*Home!$D$5/(Home!$G$22*Home!$G$23)</f>
        <v>23.06818181818182</v>
      </c>
      <c r="N7" s="7">
        <f ca="1">IF(J7&gt;0,0.377*A7*Home!$D$5/(Home!$G$22*Home!$G$23),N6)</f>
        <v>23.06818181818182</v>
      </c>
      <c r="O7" s="8">
        <f t="shared" ca="1" si="0"/>
        <v>1.2903033776372119</v>
      </c>
      <c r="P7" s="8">
        <f t="shared" ca="1" si="3"/>
        <v>5.1483957415083994</v>
      </c>
      <c r="Q7" s="10">
        <f t="shared" ca="1" si="1"/>
        <v>19.18171894407233</v>
      </c>
      <c r="R7" s="10">
        <f t="shared" ca="1" si="2"/>
        <v>11.947557229364399</v>
      </c>
    </row>
    <row r="8" spans="1:18">
      <c r="A8" s="25">
        <f ca="1">INDIRECT(CONCATENATE("'",Home!$G$18,"'!R",ROW()+2,"C1"),FALSE)</f>
        <v>1837.5</v>
      </c>
      <c r="B8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8" s="38">
        <f ca="1">MIN(Home!$D$11*INDIRECT(CONCATENATE("'",Home!$G$18,"'!R",ROW()+2,"C",INDEX(Home!$AC$1:$AG$4,MATCH(Home!$G$20,Home!$AC$2:$AC$4,)+1,MATCH(Home!$G$19,Home!$AD$1:$AG$1,)+1)),FALSE),B8)</f>
        <v>299.1174759278689</v>
      </c>
      <c r="D8" s="6">
        <f ca="1">MIN(B8,9549*Home!$G$15*0.85/(A8+1)/Home!$G$21)*Home!$G$21*Home!$G$22*Home!$G$23*Home!$D$9/Home!$D$5</f>
        <v>20168.958549751951</v>
      </c>
      <c r="E8" s="6">
        <f ca="1">MIN(C8,9549*Home!$G$15*0.85/(A8+1)/Home!$G$21)*Home!$G$21*Home!$G$22*Home!$G$23*Home!$D$9/Home!$D$5</f>
        <v>12934.796835044021</v>
      </c>
      <c r="F8" s="6">
        <f ca="1">Home!$D$8*Home!$D$3*9.8+Home!$D$7*Home!$D$6*M8^2/21.15</f>
        <v>1021.6306338744066</v>
      </c>
      <c r="G8" s="8">
        <f ca="1">MAX(0,TAN(ASIN((D8-F8)/(Home!$D$3*9.81))))</f>
        <v>0.13123691767761894</v>
      </c>
      <c r="H8" s="8">
        <f ca="1">MAX(0,TAN(ASIN((E8-F8)/(Home!$D$3*9.81))))</f>
        <v>8.1225967310348438E-2</v>
      </c>
      <c r="I8" s="6">
        <f ca="1">Home!$D$8*Home!$D$4*9.8+Home!$D$7*Home!$D$6*M8^2/21.15</f>
        <v>1021.6306338744066</v>
      </c>
      <c r="J8" s="8">
        <f ca="1">MAX(0,(D8-I8)/(Home!$D$4*Home!$D$10))</f>
        <v>1.2393092502186112</v>
      </c>
      <c r="K8" s="8">
        <f ca="1">MAX(0,(E8-I8)/(Home!$D$4*Home!$D$10))</f>
        <v>0.77107871852230503</v>
      </c>
      <c r="L8" s="8">
        <f ca="1">-1*(D8/Home!$D$9/Home!$D$9+F8)/(Home!$D$3*Home!$D$10)</f>
        <v>-1.6777721333804965</v>
      </c>
      <c r="M8" s="7">
        <f ca="1">0.377*A8*Home!$D$5/(Home!$G$22*Home!$G$23)</f>
        <v>28.83522727272727</v>
      </c>
      <c r="N8" s="7">
        <f ca="1">IF(J8&gt;0,0.377*A8*Home!$D$5/(Home!$G$22*Home!$G$23),N7)</f>
        <v>28.83522727272727</v>
      </c>
      <c r="O8" s="8">
        <f t="shared" ca="1" si="0"/>
        <v>1.2926209260719146</v>
      </c>
      <c r="P8" s="8">
        <f t="shared" ca="1" si="3"/>
        <v>6.4386991191456113</v>
      </c>
      <c r="Q8" s="10">
        <f t="shared" ca="1" si="1"/>
        <v>19.147327915877543</v>
      </c>
      <c r="R8" s="10">
        <f t="shared" ca="1" si="2"/>
        <v>11.913166201169613</v>
      </c>
    </row>
    <row r="9" spans="1:18">
      <c r="A9" s="25">
        <f ca="1">INDIRECT(CONCATENATE("'",Home!$G$18,"'!R",ROW()+2,"C1"),FALSE)</f>
        <v>2205</v>
      </c>
      <c r="B9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9" s="38">
        <f ca="1">MIN(Home!$D$11*INDIRECT(CONCATENATE("'",Home!$G$18,"'!R",ROW()+2,"C",INDEX(Home!$AC$1:$AG$4,MATCH(Home!$G$20,Home!$AC$2:$AC$4,)+1,MATCH(Home!$G$19,Home!$AD$1:$AG$1,)+1)),FALSE),B9)</f>
        <v>299.1174759278689</v>
      </c>
      <c r="D9" s="6">
        <f ca="1">MIN(B9,9549*Home!$G$15*0.85/(A9+1)/Home!$G$21)*Home!$G$21*Home!$G$22*Home!$G$23*Home!$D$9/Home!$D$5</f>
        <v>20168.958549751951</v>
      </c>
      <c r="E9" s="6">
        <f ca="1">MIN(C9,9549*Home!$G$15*0.85/(A9+1)/Home!$G$21)*Home!$G$21*Home!$G$22*Home!$G$23*Home!$D$9/Home!$D$5</f>
        <v>12934.796835044021</v>
      </c>
      <c r="F9" s="6">
        <f ca="1">Home!$D$8*Home!$D$3*9.8+Home!$D$7*Home!$D$6*M9^2/21.15</f>
        <v>1063.6641127791454</v>
      </c>
      <c r="G9" s="8">
        <f ca="1">MAX(0,TAN(ASIN((D9-F9)/(Home!$D$3*9.81))))</f>
        <v>0.13094387235289273</v>
      </c>
      <c r="H9" s="8">
        <f ca="1">MAX(0,TAN(ASIN((E9-F9)/(Home!$D$3*9.81))))</f>
        <v>8.0937495223555853E-2</v>
      </c>
      <c r="I9" s="6">
        <f ca="1">Home!$D$8*Home!$D$4*9.8+Home!$D$7*Home!$D$6*M9^2/21.15</f>
        <v>1063.6641127791454</v>
      </c>
      <c r="J9" s="8">
        <f ca="1">MAX(0,(D9-I9)/(Home!$D$4*Home!$D$10))</f>
        <v>1.2365886366972689</v>
      </c>
      <c r="K9" s="8">
        <f ca="1">MAX(0,(E9-I9)/(Home!$D$4*Home!$D$10))</f>
        <v>0.7683581050009628</v>
      </c>
      <c r="L9" s="8">
        <f ca="1">-1*(D9/Home!$D$9/Home!$D$9+F9)/(Home!$D$3*Home!$D$10)</f>
        <v>-1.6804927469018387</v>
      </c>
      <c r="M9" s="7">
        <f ca="1">0.377*A9*Home!$D$5/(Home!$G$22*Home!$G$23)</f>
        <v>34.602272727272727</v>
      </c>
      <c r="N9" s="7">
        <f ca="1">IF(J9&gt;0,0.377*A9*Home!$D$5/(Home!$G$22*Home!$G$23),N8)</f>
        <v>34.602272727272727</v>
      </c>
      <c r="O9" s="8">
        <f t="shared" ca="1" si="0"/>
        <v>1.2954648160002846</v>
      </c>
      <c r="P9" s="8">
        <f t="shared" ca="1" si="3"/>
        <v>7.7313200452175259</v>
      </c>
      <c r="Q9" s="10">
        <f t="shared" ca="1" si="1"/>
        <v>19.105294436972805</v>
      </c>
      <c r="R9" s="10">
        <f t="shared" ca="1" si="2"/>
        <v>11.871132722264877</v>
      </c>
    </row>
    <row r="10" spans="1:18">
      <c r="A10" s="25">
        <f ca="1">INDIRECT(CONCATENATE("'",Home!$G$18,"'!R",ROW()+2,"C1"),FALSE)</f>
        <v>2572.5</v>
      </c>
      <c r="B10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10" s="38">
        <f ca="1">MIN(Home!$D$11*INDIRECT(CONCATENATE("'",Home!$G$18,"'!R",ROW()+2,"C",INDEX(Home!$AC$1:$AG$4,MATCH(Home!$G$20,Home!$AC$2:$AC$4,)+1,MATCH(Home!$G$19,Home!$AD$1:$AG$1,)+1)),FALSE),B10)</f>
        <v>299.1174759278689</v>
      </c>
      <c r="D10" s="6">
        <f ca="1">MIN(B10,9549*Home!$G$15*0.85/(A10+1)/Home!$G$21)*Home!$G$21*Home!$G$22*Home!$G$23*Home!$D$9/Home!$D$5</f>
        <v>20168.958549751951</v>
      </c>
      <c r="E10" s="6">
        <f ca="1">MIN(C10,9549*Home!$G$15*0.85/(A10+1)/Home!$G$21)*Home!$G$21*Home!$G$22*Home!$G$23*Home!$D$9/Home!$D$5</f>
        <v>12934.796835044021</v>
      </c>
      <c r="F10" s="6">
        <f ca="1">Home!$D$8*Home!$D$3*9.8+Home!$D$7*Home!$D$6*M10^2/21.15</f>
        <v>1113.3400423938369</v>
      </c>
      <c r="G10" s="8">
        <f ca="1">MAX(0,TAN(ASIN((D10-F10)/(Home!$D$3*9.81))))</f>
        <v>0.13059758880843081</v>
      </c>
      <c r="H10" s="8">
        <f ca="1">MAX(0,TAN(ASIN((E10-F10)/(Home!$D$3*9.81))))</f>
        <v>8.0596599539964675E-2</v>
      </c>
      <c r="I10" s="6">
        <f ca="1">Home!$D$8*Home!$D$4*9.8+Home!$D$7*Home!$D$6*M10^2/21.15</f>
        <v>1113.3400423938369</v>
      </c>
      <c r="J10" s="8">
        <f ca="1">MAX(0,(D10-I10)/(Home!$D$4*Home!$D$10))</f>
        <v>1.2333733661720463</v>
      </c>
      <c r="K10" s="8">
        <f ca="1">MAX(0,(E10-I10)/(Home!$D$4*Home!$D$10))</f>
        <v>0.76514283447574005</v>
      </c>
      <c r="L10" s="8">
        <f ca="1">-1*(D10/Home!$D$9/Home!$D$9+F10)/(Home!$D$3*Home!$D$10)</f>
        <v>-1.6837080174270613</v>
      </c>
      <c r="M10" s="7">
        <f ca="1">0.377*A10*Home!$D$5/(Home!$G$22*Home!$G$23)</f>
        <v>40.36931818181818</v>
      </c>
      <c r="N10" s="7">
        <f ca="1">IF(J10&gt;0,0.377*A10*Home!$D$5/(Home!$G$22*Home!$G$23),N9)</f>
        <v>40.36931818181818</v>
      </c>
      <c r="O10" s="8">
        <f t="shared" ca="1" si="0"/>
        <v>1.2988419521973131</v>
      </c>
      <c r="P10" s="8">
        <f t="shared" ca="1" si="3"/>
        <v>9.026784861217811</v>
      </c>
      <c r="Q10" s="10">
        <f t="shared" ca="1" si="1"/>
        <v>19.055618507358115</v>
      </c>
      <c r="R10" s="10">
        <f t="shared" ca="1" si="2"/>
        <v>11.821456792650183</v>
      </c>
    </row>
    <row r="11" spans="1:18">
      <c r="A11" s="25">
        <f ca="1">INDIRECT(CONCATENATE("'",Home!$G$18,"'!R",ROW()+2,"C1"),FALSE)</f>
        <v>2940</v>
      </c>
      <c r="B11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11" s="38">
        <f ca="1">MIN(Home!$D$11*INDIRECT(CONCATENATE("'",Home!$G$18,"'!R",ROW()+2,"C",INDEX(Home!$AC$1:$AG$4,MATCH(Home!$G$20,Home!$AC$2:$AC$4,)+1,MATCH(Home!$G$19,Home!$AD$1:$AG$1,)+1)),FALSE),B11)</f>
        <v>299.1174759278689</v>
      </c>
      <c r="D11" s="6">
        <f ca="1">MIN(B11,9549*Home!$G$15*0.85/(A11+1)/Home!$G$21)*Home!$G$21*Home!$G$22*Home!$G$23*Home!$D$9/Home!$D$5</f>
        <v>20168.958549751951</v>
      </c>
      <c r="E11" s="6">
        <f ca="1">MIN(C11,9549*Home!$G$15*0.85/(A11+1)/Home!$G$21)*Home!$G$21*Home!$G$22*Home!$G$23*Home!$D$9/Home!$D$5</f>
        <v>12934.796835044021</v>
      </c>
      <c r="F11" s="6">
        <f ca="1">Home!$D$8*Home!$D$3*9.8+Home!$D$7*Home!$D$6*M11^2/21.15</f>
        <v>1170.6584227184808</v>
      </c>
      <c r="G11" s="8">
        <f ca="1">MAX(0,TAN(ASIN((D11-F11)/(Home!$D$3*9.81))))</f>
        <v>0.13019808825601409</v>
      </c>
      <c r="H11" s="8">
        <f ca="1">MAX(0,TAN(ASIN((E11-F11)/(Home!$D$3*9.81))))</f>
        <v>8.0203293045817844E-2</v>
      </c>
      <c r="I11" s="6">
        <f ca="1">Home!$D$8*Home!$D$4*9.8+Home!$D$7*Home!$D$6*M11^2/21.15</f>
        <v>1170.6584227184808</v>
      </c>
      <c r="J11" s="8">
        <f ca="1">MAX(0,(D11-I11)/(Home!$D$4*Home!$D$10))</f>
        <v>1.2296634386429433</v>
      </c>
      <c r="K11" s="8">
        <f ca="1">MAX(0,(E11-I11)/(Home!$D$4*Home!$D$10))</f>
        <v>0.7614329069466369</v>
      </c>
      <c r="L11" s="8">
        <f ca="1">-1*(D11/Home!$D$9/Home!$D$9+F11)/(Home!$D$3*Home!$D$10)</f>
        <v>-1.6874179449561646</v>
      </c>
      <c r="M11" s="7">
        <f ca="1">0.377*A11*Home!$D$5/(Home!$G$22*Home!$G$23)</f>
        <v>46.13636363636364</v>
      </c>
      <c r="N11" s="7">
        <f ca="1">IF(J11&gt;0,0.377*A11*Home!$D$5/(Home!$G$22*Home!$G$23),N10)</f>
        <v>46.13636363636364</v>
      </c>
      <c r="O11" s="8">
        <f t="shared" ca="1" si="0"/>
        <v>1.3027605931546509</v>
      </c>
      <c r="P11" s="8">
        <f t="shared" ca="1" si="3"/>
        <v>10.325626813415123</v>
      </c>
      <c r="Q11" s="10">
        <f t="shared" ca="1" si="1"/>
        <v>18.99830012703347</v>
      </c>
      <c r="R11" s="10">
        <f t="shared" ca="1" si="2"/>
        <v>11.76413841232554</v>
      </c>
    </row>
    <row r="12" spans="1:18">
      <c r="A12" s="25">
        <f ca="1">INDIRECT(CONCATENATE("'",Home!$G$18,"'!R",ROW()+2,"C1"),FALSE)</f>
        <v>3307.5</v>
      </c>
      <c r="B12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12" s="38">
        <f ca="1">MIN(Home!$D$11*INDIRECT(CONCATENATE("'",Home!$G$18,"'!R",ROW()+2,"C",INDEX(Home!$AC$1:$AG$4,MATCH(Home!$G$20,Home!$AC$2:$AC$4,)+1,MATCH(Home!$G$19,Home!$AD$1:$AG$1,)+1)),FALSE),B12)</f>
        <v>299.1174759278689</v>
      </c>
      <c r="D12" s="6">
        <f ca="1">MIN(B12,9549*Home!$G$15*0.85/(A12+1)/Home!$G$21)*Home!$G$21*Home!$G$22*Home!$G$23*Home!$D$9/Home!$D$5</f>
        <v>20168.958549751951</v>
      </c>
      <c r="E12" s="6">
        <f ca="1">MIN(C12,9549*Home!$G$15*0.85/(A12+1)/Home!$G$21)*Home!$G$21*Home!$G$22*Home!$G$23*Home!$D$9/Home!$D$5</f>
        <v>12934.796835044021</v>
      </c>
      <c r="F12" s="6">
        <f ca="1">Home!$D$8*Home!$D$3*9.8+Home!$D$7*Home!$D$6*M12^2/21.15</f>
        <v>1235.6192537530771</v>
      </c>
      <c r="G12" s="8">
        <f ca="1">MAX(0,TAN(ASIN((D12-F12)/(Home!$D$3*9.81))))</f>
        <v>0.12974539504600519</v>
      </c>
      <c r="H12" s="8">
        <f ca="1">MAX(0,TAN(ASIN((E12-F12)/(Home!$D$3*9.81))))</f>
        <v>7.9757590378784868E-2</v>
      </c>
      <c r="I12" s="6">
        <f ca="1">Home!$D$8*Home!$D$4*9.8+Home!$D$7*Home!$D$6*M12^2/21.15</f>
        <v>1235.6192537530771</v>
      </c>
      <c r="J12" s="8">
        <f ca="1">MAX(0,(D12-I12)/(Home!$D$4*Home!$D$10))</f>
        <v>1.2254588541099596</v>
      </c>
      <c r="K12" s="8">
        <f ca="1">MAX(0,(E12-I12)/(Home!$D$4*Home!$D$10))</f>
        <v>0.75722832241365334</v>
      </c>
      <c r="L12" s="8">
        <f ca="1">-1*(D12/Home!$D$9/Home!$D$9+F12)/(Home!$D$3*Home!$D$10)</f>
        <v>-1.6916225294891483</v>
      </c>
      <c r="M12" s="7">
        <f ca="1">0.377*A12*Home!$D$5/(Home!$G$22*Home!$G$23)</f>
        <v>51.903409090909086</v>
      </c>
      <c r="N12" s="7">
        <f ca="1">IF(J12&gt;0,0.377*A12*Home!$D$5/(Home!$G$22*Home!$G$23),N11)</f>
        <v>51.903409090909086</v>
      </c>
      <c r="O12" s="8">
        <f t="shared" ca="1" si="0"/>
        <v>1.3072304021749945</v>
      </c>
      <c r="P12" s="8">
        <f t="shared" ca="1" si="3"/>
        <v>11.628387406569775</v>
      </c>
      <c r="Q12" s="10">
        <f t="shared" ca="1" si="1"/>
        <v>18.933339295998874</v>
      </c>
      <c r="R12" s="10">
        <f t="shared" ca="1" si="2"/>
        <v>11.699177581290943</v>
      </c>
    </row>
    <row r="13" spans="1:18">
      <c r="A13" s="25">
        <f ca="1">INDIRECT(CONCATENATE("'",Home!$G$18,"'!R",ROW()+2,"C1"),FALSE)</f>
        <v>3675</v>
      </c>
      <c r="B13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13" s="38">
        <f ca="1">MIN(Home!$D$11*INDIRECT(CONCATENATE("'",Home!$G$18,"'!R",ROW()+2,"C",INDEX(Home!$AC$1:$AG$4,MATCH(Home!$G$20,Home!$AC$2:$AC$4,)+1,MATCH(Home!$G$19,Home!$AD$1:$AG$1,)+1)),FALSE),B13)</f>
        <v>279.67518999999999</v>
      </c>
      <c r="D13" s="6">
        <f ca="1">MIN(B13,9549*Home!$G$15*0.85/(A13+1)/Home!$G$21)*Home!$G$21*Home!$G$22*Home!$G$23*Home!$D$9/Home!$D$5</f>
        <v>20168.958549751951</v>
      </c>
      <c r="E13" s="6">
        <f ca="1">MIN(C13,9549*Home!$G$15*0.85/(A13+1)/Home!$G$21)*Home!$G$21*Home!$G$22*Home!$G$23*Home!$D$9/Home!$D$5</f>
        <v>12094.050176208</v>
      </c>
      <c r="F13" s="6">
        <f ca="1">Home!$D$8*Home!$D$3*9.8+Home!$D$7*Home!$D$6*M13^2/21.15</f>
        <v>1308.2225354976263</v>
      </c>
      <c r="G13" s="8">
        <f ca="1">MAX(0,TAN(ASIN((D13-F13)/(Home!$D$3*9.81))))</f>
        <v>0.12923953661404172</v>
      </c>
      <c r="H13" s="8">
        <f ca="1">MAX(0,TAN(ASIN((E13-F13)/(Home!$D$3*9.81))))</f>
        <v>7.3495881837415317E-2</v>
      </c>
      <c r="I13" s="6">
        <f ca="1">Home!$D$8*Home!$D$4*9.8+Home!$D$7*Home!$D$6*M13^2/21.15</f>
        <v>1308.2225354976263</v>
      </c>
      <c r="J13" s="8">
        <f ca="1">MAX(0,(D13-I13)/(Home!$D$4*Home!$D$10))</f>
        <v>1.2207596125730955</v>
      </c>
      <c r="K13" s="8">
        <f ca="1">MAX(0,(E13-I13)/(Home!$D$4*Home!$D$10))</f>
        <v>0.69811182140520212</v>
      </c>
      <c r="L13" s="8">
        <f ca="1">-1*(D13/Home!$D$9/Home!$D$9+F13)/(Home!$D$3*Home!$D$10)</f>
        <v>-1.6963217710260121</v>
      </c>
      <c r="M13" s="7">
        <f ca="1">0.377*A13*Home!$D$5/(Home!$G$22*Home!$G$23)</f>
        <v>57.67045454545454</v>
      </c>
      <c r="N13" s="7">
        <f ca="1">IF(J13&gt;0,0.377*A13*Home!$D$5/(Home!$G$22*Home!$G$23),N12)</f>
        <v>57.67045454545454</v>
      </c>
      <c r="O13" s="8">
        <f t="shared" ca="1" si="0"/>
        <v>1.3122625078744992</v>
      </c>
      <c r="P13" s="8">
        <f t="shared" ca="1" si="3"/>
        <v>12.93561780874477</v>
      </c>
      <c r="Q13" s="10">
        <f t="shared" ca="1" si="1"/>
        <v>18.860736014254325</v>
      </c>
      <c r="R13" s="10">
        <f t="shared" ca="1" si="2"/>
        <v>10.785827640710373</v>
      </c>
    </row>
    <row r="14" spans="1:18">
      <c r="A14" s="25">
        <f ca="1">INDIRECT(CONCATENATE("'",Home!$G$18,"'!R",ROW()+2,"C1"),FALSE)</f>
        <v>4042.5</v>
      </c>
      <c r="B14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14" s="38">
        <f ca="1">MIN(Home!$D$11*INDIRECT(CONCATENATE("'",Home!$G$18,"'!R",ROW()+2,"C",INDEX(Home!$AC$1:$AG$4,MATCH(Home!$G$20,Home!$AC$2:$AC$4,)+1,MATCH(Home!$G$19,Home!$AD$1:$AG$1,)+1)),FALSE),B14)</f>
        <v>254.141154</v>
      </c>
      <c r="D14" s="6">
        <f ca="1">MIN(B14,9549*Home!$G$15*0.85/(A14+1)/Home!$G$21)*Home!$G$21*Home!$G$22*Home!$G$23*Home!$D$9/Home!$D$5</f>
        <v>20168.958549751951</v>
      </c>
      <c r="E14" s="6">
        <f ca="1">MIN(C14,9549*Home!$G$15*0.85/(A14+1)/Home!$G$21)*Home!$G$21*Home!$G$22*Home!$G$23*Home!$D$9/Home!$D$5</f>
        <v>10989.876750652802</v>
      </c>
      <c r="F14" s="6">
        <f ca="1">Home!$D$8*Home!$D$3*9.8+Home!$D$7*Home!$D$6*M14^2/21.15</f>
        <v>1388.4682679521277</v>
      </c>
      <c r="G14" s="8">
        <f ca="1">MAX(0,TAN(ASIN((D14-F14)/(Home!$D$3*9.81))))</f>
        <v>0.12868054342073149</v>
      </c>
      <c r="H14" s="8">
        <f ca="1">MAX(0,TAN(ASIN((E14-F14)/(Home!$D$3*9.81))))</f>
        <v>6.5388465693907327E-2</v>
      </c>
      <c r="I14" s="6">
        <f ca="1">Home!$D$8*Home!$D$4*9.8+Home!$D$7*Home!$D$6*M14^2/21.15</f>
        <v>1388.4682679521277</v>
      </c>
      <c r="J14" s="8">
        <f ca="1">MAX(0,(D14-I14)/(Home!$D$4*Home!$D$10))</f>
        <v>1.215565714032351</v>
      </c>
      <c r="K14" s="8">
        <f ca="1">MAX(0,(E14-I14)/(Home!$D$4*Home!$D$10))</f>
        <v>0.62145038722981705</v>
      </c>
      <c r="L14" s="8">
        <f ca="1">-1*(D14/Home!$D$9/Home!$D$9+F14)/(Home!$D$3*Home!$D$10)</f>
        <v>-1.7015156695667568</v>
      </c>
      <c r="M14" s="7">
        <f ca="1">0.377*A14*Home!$D$5/(Home!$G$22*Home!$G$23)</f>
        <v>63.4375</v>
      </c>
      <c r="N14" s="7">
        <f ca="1">IF(J14&gt;0,0.377*A14*Home!$D$5/(Home!$G$22*Home!$G$23),N13)</f>
        <v>63.4375</v>
      </c>
      <c r="O14" s="8">
        <f t="shared" ca="1" si="0"/>
        <v>1.3178695748113507</v>
      </c>
      <c r="P14" s="8">
        <f t="shared" ca="1" si="3"/>
        <v>14.247880316619268</v>
      </c>
      <c r="Q14" s="10">
        <f t="shared" ca="1" si="1"/>
        <v>18.780490281799821</v>
      </c>
      <c r="R14" s="10">
        <f t="shared" ca="1" si="2"/>
        <v>9.6014084827006734</v>
      </c>
    </row>
    <row r="15" spans="1:18">
      <c r="A15" s="25">
        <f ca="1">INDIRECT(CONCATENATE("'",Home!$G$18,"'!R",ROW()+2,"C1"),FALSE)</f>
        <v>4410</v>
      </c>
      <c r="B15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465.70198799999997</v>
      </c>
      <c r="C15" s="38">
        <f ca="1">MIN(Home!$D$11*INDIRECT(CONCATENATE("'",Home!$G$18,"'!R",ROW()+2,"C",INDEX(Home!$AC$1:$AG$4,MATCH(Home!$G$20,Home!$AC$2:$AC$4,)+1,MATCH(Home!$G$19,Home!$AD$1:$AG$1,)+1)),FALSE),B15)</f>
        <v>232.85099399999999</v>
      </c>
      <c r="D15" s="6">
        <f ca="1">MIN(B15,9549*Home!$G$15*0.85/(A15+1)/Home!$G$21)*Home!$G$21*Home!$G$22*Home!$G$23*Home!$D$9/Home!$D$5</f>
        <v>20138.4442074816</v>
      </c>
      <c r="E15" s="6">
        <f ca="1">MIN(C15,9549*Home!$G$15*0.85/(A15+1)/Home!$G$21)*Home!$G$21*Home!$G$22*Home!$G$23*Home!$D$9/Home!$D$5</f>
        <v>10069.2221037408</v>
      </c>
      <c r="F15" s="6">
        <f ca="1">Home!$D$8*Home!$D$3*9.8+Home!$D$7*Home!$D$6*M15^2/21.15</f>
        <v>1476.3564511165816</v>
      </c>
      <c r="G15" s="8">
        <f ca="1">MAX(0,TAN(ASIN((D15-F15)/(Home!$D$3*9.81))))</f>
        <v>0.12785596584081663</v>
      </c>
      <c r="H15" s="8">
        <f ca="1">MAX(0,TAN(ASIN((E15-F15)/(Home!$D$3*9.81))))</f>
        <v>5.8495100939459733E-2</v>
      </c>
      <c r="I15" s="6">
        <f ca="1">Home!$D$8*Home!$D$4*9.8+Home!$D$7*Home!$D$6*M15^2/21.15</f>
        <v>1476.3564511165816</v>
      </c>
      <c r="J15" s="8">
        <f ca="1">MAX(0,(D15-I15)/(Home!$D$4*Home!$D$10))</f>
        <v>1.2079021201530755</v>
      </c>
      <c r="K15" s="8">
        <f ca="1">MAX(0,(E15-I15)/(Home!$D$4*Home!$D$10))</f>
        <v>0.55617253415043477</v>
      </c>
      <c r="L15" s="8">
        <f ca="1">-1*(D15/Home!$D$9/Home!$D$9+F15)/(Home!$D$3*Home!$D$10)</f>
        <v>-1.704765906179714</v>
      </c>
      <c r="M15" s="7">
        <f ca="1">0.377*A15*Home!$D$5/(Home!$G$22*Home!$G$23)</f>
        <v>69.204545454545453</v>
      </c>
      <c r="N15" s="7">
        <f ca="1">IF(J15&gt;0,0.377*A15*Home!$D$5/(Home!$G$22*Home!$G$23),N14)</f>
        <v>69.204545454545453</v>
      </c>
      <c r="O15" s="8">
        <f t="shared" ca="1" si="0"/>
        <v>1.3262308625669577</v>
      </c>
      <c r="P15" s="8">
        <f t="shared" ca="1" si="3"/>
        <v>15.565749891430618</v>
      </c>
      <c r="Q15" s="10">
        <f t="shared" ca="1" si="1"/>
        <v>18.662087756365018</v>
      </c>
      <c r="R15" s="10">
        <f t="shared" ca="1" si="2"/>
        <v>8.5928656526242175</v>
      </c>
    </row>
    <row r="16" spans="1:18">
      <c r="A16" s="25">
        <f ca="1">INDIRECT(CONCATENATE("'",Home!$G$18,"'!R",ROW()+2,"C1"),FALSE)</f>
        <v>4777.5</v>
      </c>
      <c r="B16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429.65737200000001</v>
      </c>
      <c r="C16" s="38">
        <f ca="1">MIN(Home!$D$11*INDIRECT(CONCATENATE("'",Home!$G$18,"'!R",ROW()+2,"C",INDEX(Home!$AC$1:$AG$4,MATCH(Home!$G$20,Home!$AC$2:$AC$4,)+1,MATCH(Home!$G$19,Home!$AD$1:$AG$1,)+1)),FALSE),B16)</f>
        <v>214.828686</v>
      </c>
      <c r="D16" s="6">
        <f ca="1">MIN(B16,9549*Home!$G$15*0.85/(A16+1)/Home!$G$21)*Home!$G$21*Home!$G$22*Home!$G$23*Home!$D$9/Home!$D$5</f>
        <v>18579.7596688704</v>
      </c>
      <c r="E16" s="6">
        <f ca="1">MIN(C16,9549*Home!$G$15*0.85/(A16+1)/Home!$G$21)*Home!$G$21*Home!$G$22*Home!$G$23*Home!$D$9/Home!$D$5</f>
        <v>9289.8798344351999</v>
      </c>
      <c r="F16" s="6">
        <f ca="1">Home!$D$8*Home!$D$3*9.8+Home!$D$7*Home!$D$6*M16^2/21.15</f>
        <v>1571.8870849909883</v>
      </c>
      <c r="G16" s="8">
        <f ca="1">MAX(0,TAN(ASIN((D16-F16)/(Home!$D$3*9.81))))</f>
        <v>0.11636173419652371</v>
      </c>
      <c r="H16" s="8">
        <f ca="1">MAX(0,TAN(ASIN((E16-F16)/(Home!$D$3*9.81))))</f>
        <v>5.2522125340059164E-2</v>
      </c>
      <c r="I16" s="6">
        <f ca="1">Home!$D$8*Home!$D$4*9.8+Home!$D$7*Home!$D$6*M16^2/21.15</f>
        <v>1571.8870849909883</v>
      </c>
      <c r="J16" s="8">
        <f ca="1">MAX(0,(D16-I16)/(Home!$D$4*Home!$D$10))</f>
        <v>1.1008331769501238</v>
      </c>
      <c r="K16" s="8">
        <f ca="1">MAX(0,(E16-I16)/(Home!$D$4*Home!$D$10))</f>
        <v>0.49954645627470629</v>
      </c>
      <c r="L16" s="8">
        <f ca="1">-1*(D16/Home!$D$9/Home!$D$9+F16)/(Home!$D$3*Home!$D$10)</f>
        <v>-1.5863988339696431</v>
      </c>
      <c r="M16" s="7">
        <f ca="1">0.377*A16*Home!$D$5/(Home!$G$22*Home!$G$23)</f>
        <v>74.971590909090907</v>
      </c>
      <c r="N16" s="7">
        <f ca="1">IF(J16&gt;0,0.377*A16*Home!$D$5/(Home!$G$22*Home!$G$23),N15)</f>
        <v>74.971590909090907</v>
      </c>
      <c r="O16" s="8">
        <f t="shared" ca="1" si="0"/>
        <v>1.4552223754241476</v>
      </c>
      <c r="P16" s="8">
        <f t="shared" ca="1" si="3"/>
        <v>16.891980753997576</v>
      </c>
      <c r="Q16" s="10">
        <f t="shared" ca="1" si="1"/>
        <v>17.007872583879411</v>
      </c>
      <c r="R16" s="10">
        <f t="shared" ca="1" si="2"/>
        <v>7.7179927494442122</v>
      </c>
    </row>
    <row r="17" spans="1:18">
      <c r="A17" s="25">
        <f ca="1">INDIRECT(CONCATENATE("'",Home!$G$18,"'!R",ROW()+2,"C1"),FALSE)</f>
        <v>5145</v>
      </c>
      <c r="B17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398.75197200000002</v>
      </c>
      <c r="C17" s="38">
        <f ca="1">MIN(Home!$D$11*INDIRECT(CONCATENATE("'",Home!$G$18,"'!R",ROW()+2,"C",INDEX(Home!$AC$1:$AG$4,MATCH(Home!$G$20,Home!$AC$2:$AC$4,)+1,MATCH(Home!$G$19,Home!$AD$1:$AG$1,)+1)),FALSE),B17)</f>
        <v>199.37598600000001</v>
      </c>
      <c r="D17" s="6">
        <f ca="1">MIN(B17,9549*Home!$G$15*0.85/(A17+1)/Home!$G$21)*Home!$G$21*Home!$G$22*Home!$G$23*Home!$D$9/Home!$D$5</f>
        <v>17243.3112755904</v>
      </c>
      <c r="E17" s="6">
        <f ca="1">MIN(C17,9549*Home!$G$15*0.85/(A17+1)/Home!$G$21)*Home!$G$21*Home!$G$22*Home!$G$23*Home!$D$9/Home!$D$5</f>
        <v>8621.6556377952002</v>
      </c>
      <c r="F17" s="6">
        <f ca="1">Home!$D$8*Home!$D$3*9.8+Home!$D$7*Home!$D$6*M17^2/21.15</f>
        <v>1675.0601695753473</v>
      </c>
      <c r="G17" s="8">
        <f ca="1">MAX(0,TAN(ASIN((D17-F17)/(Home!$D$3*9.81))))</f>
        <v>0.10639564868018249</v>
      </c>
      <c r="H17" s="8">
        <f ca="1">MAX(0,TAN(ASIN((E17-F17)/(Home!$D$3*9.81))))</f>
        <v>4.7260270928286024E-2</v>
      </c>
      <c r="I17" s="6">
        <f ca="1">Home!$D$8*Home!$D$4*9.8+Home!$D$7*Home!$D$6*M17^2/21.15</f>
        <v>1675.0601695753473</v>
      </c>
      <c r="J17" s="8">
        <f ca="1">MAX(0,(D17-I17)/(Home!$D$4*Home!$D$10))</f>
        <v>1.0076537932695828</v>
      </c>
      <c r="K17" s="8">
        <f ca="1">MAX(0,(E17-I17)/(Home!$D$4*Home!$D$10))</f>
        <v>0.44961782965824287</v>
      </c>
      <c r="L17" s="8">
        <f ca="1">-1*(D17/Home!$D$9/Home!$D$9+F17)/(Home!$D$3*Home!$D$10)</f>
        <v>-1.4862847107712198</v>
      </c>
      <c r="M17" s="7">
        <f ca="1">0.377*A17*Home!$D$5/(Home!$G$22*Home!$G$23)</f>
        <v>80.73863636363636</v>
      </c>
      <c r="N17" s="7">
        <f ca="1">IF(J17&gt;0,0.377*A17*Home!$D$5/(Home!$G$22*Home!$G$23),N16)</f>
        <v>80.73863636363636</v>
      </c>
      <c r="O17" s="8">
        <f t="shared" ca="1" si="0"/>
        <v>1.5897891531863568</v>
      </c>
      <c r="P17" s="8">
        <f t="shared" ca="1" si="3"/>
        <v>18.347203129421722</v>
      </c>
      <c r="Q17" s="10">
        <f t="shared" ca="1" si="1"/>
        <v>15.568251106015053</v>
      </c>
      <c r="R17" s="10">
        <f t="shared" ca="1" si="2"/>
        <v>6.9465954682198525</v>
      </c>
    </row>
    <row r="18" spans="1:18">
      <c r="A18" s="25">
        <f ca="1">INDIRECT(CONCATENATE("'",Home!$G$18,"'!R",ROW()+2,"C1"),FALSE)</f>
        <v>5512.5</v>
      </c>
      <c r="B18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371.96046000000001</v>
      </c>
      <c r="C18" s="38">
        <f ca="1">MIN(Home!$D$11*INDIRECT(CONCATENATE("'",Home!$G$18,"'!R",ROW()+2,"C",INDEX(Home!$AC$1:$AG$4,MATCH(Home!$G$20,Home!$AC$2:$AC$4,)+1,MATCH(Home!$G$19,Home!$AD$1:$AG$1,)+1)),FALSE),B18)</f>
        <v>185.98023000000001</v>
      </c>
      <c r="D18" s="6">
        <f ca="1">MIN(B18,9549*Home!$G$15*0.85/(A18+1)/Home!$G$21)*Home!$G$21*Home!$G$22*Home!$G$23*Home!$D$9/Home!$D$5</f>
        <v>16084.760563872002</v>
      </c>
      <c r="E18" s="6">
        <f ca="1">MIN(C18,9549*Home!$G$15*0.85/(A18+1)/Home!$G$21)*Home!$G$21*Home!$G$22*Home!$G$23*Home!$D$9/Home!$D$5</f>
        <v>8042.3802819360008</v>
      </c>
      <c r="F18" s="6">
        <f ca="1">Home!$D$8*Home!$D$3*9.8+Home!$D$7*Home!$D$6*M18^2/21.15</f>
        <v>1785.8757048696589</v>
      </c>
      <c r="G18" s="8">
        <f ca="1">MAX(0,TAN(ASIN((D18-F18)/(Home!$D$3*9.81))))</f>
        <v>9.7634215747727834E-2</v>
      </c>
      <c r="H18" s="8">
        <f ca="1">MAX(0,TAN(ASIN((E18-F18)/(Home!$D$3*9.81))))</f>
        <v>4.2556353478881197E-2</v>
      </c>
      <c r="I18" s="6">
        <f ca="1">Home!$D$8*Home!$D$4*9.8+Home!$D$7*Home!$D$6*M18^2/21.15</f>
        <v>1785.8757048696589</v>
      </c>
      <c r="J18" s="8">
        <f ca="1">MAX(0,(D18-I18)/(Home!$D$4*Home!$D$10))</f>
        <v>0.92549416563121956</v>
      </c>
      <c r="K18" s="8">
        <f ca="1">MAX(0,(E18-I18)/(Home!$D$4*Home!$D$10))</f>
        <v>0.4049517525609283</v>
      </c>
      <c r="L18" s="8">
        <f ca="1">-1*(D18/Home!$D$9/Home!$D$9+F18)/(Home!$D$3*Home!$D$10)</f>
        <v>-1.4008805693248971</v>
      </c>
      <c r="M18" s="7">
        <f ca="1">0.377*A18*Home!$D$5/(Home!$G$22*Home!$G$23)</f>
        <v>86.505681818181813</v>
      </c>
      <c r="N18" s="7">
        <f ca="1">IF(J18&gt;0,0.377*A18*Home!$D$5/(Home!$G$22*Home!$G$23),N17)</f>
        <v>86.505681818181813</v>
      </c>
      <c r="O18" s="8">
        <f t="shared" ca="1" si="0"/>
        <v>1.7309207666527895</v>
      </c>
      <c r="P18" s="8">
        <f t="shared" ca="1" si="3"/>
        <v>19.936992282608077</v>
      </c>
      <c r="Q18" s="10">
        <f t="shared" ca="1" si="1"/>
        <v>14.298884859002342</v>
      </c>
      <c r="R18" s="10">
        <f t="shared" ca="1" si="2"/>
        <v>6.2565045770663419</v>
      </c>
    </row>
    <row r="19" spans="1:18">
      <c r="A19" s="25">
        <f ca="1">INDIRECT(CONCATENATE("'",Home!$G$18,"'!R",ROW()+2,"C1"),FALSE)</f>
        <v>5880</v>
      </c>
      <c r="B19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348.51311199999998</v>
      </c>
      <c r="C19" s="38">
        <f ca="1">MIN(Home!$D$11*INDIRECT(CONCATENATE("'",Home!$G$18,"'!R",ROW()+2,"C",INDEX(Home!$AC$1:$AG$4,MATCH(Home!$G$20,Home!$AC$2:$AC$4,)+1,MATCH(Home!$G$19,Home!$AD$1:$AG$1,)+1)),FALSE),B19)</f>
        <v>174.25655599999999</v>
      </c>
      <c r="D19" s="6">
        <f ca="1">MIN(B19,9549*Home!$G$15*0.85/(A19+1)/Home!$G$21)*Home!$G$21*Home!$G$22*Home!$G$23*Home!$D$9/Home!$D$5</f>
        <v>15070.822204838398</v>
      </c>
      <c r="E19" s="6">
        <f ca="1">MIN(C19,9549*Home!$G$15*0.85/(A19+1)/Home!$G$21)*Home!$G$21*Home!$G$22*Home!$G$23*Home!$D$9/Home!$D$5</f>
        <v>7535.4111024191989</v>
      </c>
      <c r="F19" s="6">
        <f ca="1">Home!$D$8*Home!$D$3*9.8+Home!$D$7*Home!$D$6*M19^2/21.15</f>
        <v>1904.3336908739234</v>
      </c>
      <c r="G19" s="8">
        <f ca="1">MAX(0,TAN(ASIN((D19-F19)/(Home!$D$3*9.81))))</f>
        <v>8.9836989682093318E-2</v>
      </c>
      <c r="H19" s="8">
        <f ca="1">MAX(0,TAN(ASIN((E19-F19)/(Home!$D$3*9.81))))</f>
        <v>3.8295651012061609E-2</v>
      </c>
      <c r="I19" s="6">
        <f ca="1">Home!$D$8*Home!$D$4*9.8+Home!$D$7*Home!$D$6*M19^2/21.15</f>
        <v>1904.3336908739234</v>
      </c>
      <c r="J19" s="8">
        <f ca="1">MAX(0,(D19-I19)/(Home!$D$4*Home!$D$10))</f>
        <v>0.85219990381647082</v>
      </c>
      <c r="K19" s="8">
        <f ca="1">MAX(0,(E19-I19)/(Home!$D$4*Home!$D$10))</f>
        <v>0.36447102987348057</v>
      </c>
      <c r="L19" s="8">
        <f ca="1">-1*(D19/Home!$D$9/Home!$D$9+F19)/(Home!$D$3*Home!$D$10)</f>
        <v>-1.3275266686201026</v>
      </c>
      <c r="M19" s="7">
        <f ca="1">0.377*A19*Home!$D$5/(Home!$G$22*Home!$G$23)</f>
        <v>92.27272727272728</v>
      </c>
      <c r="N19" s="7">
        <f ca="1">IF(J19&gt;0,0.377*A19*Home!$D$5/(Home!$G$22*Home!$G$23),N18)</f>
        <v>92.27272727272728</v>
      </c>
      <c r="O19" s="8">
        <f t="shared" ca="1" si="0"/>
        <v>1.8797902505420403</v>
      </c>
      <c r="P19" s="8">
        <f t="shared" ca="1" si="3"/>
        <v>21.667913049260868</v>
      </c>
      <c r="Q19" s="10">
        <f t="shared" ca="1" si="1"/>
        <v>13.166488513964474</v>
      </c>
      <c r="R19" s="10">
        <f t="shared" ca="1" si="2"/>
        <v>5.6310774115452746</v>
      </c>
    </row>
    <row r="20" spans="1:18">
      <c r="A20" s="25">
        <f ca="1">INDIRECT(CONCATENATE("'",Home!$G$18,"'!R",ROW()+2,"C1"),FALSE)</f>
        <v>6247.5</v>
      </c>
      <c r="B20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327.82086399999997</v>
      </c>
      <c r="C20" s="38">
        <f ca="1">MIN(Home!$D$11*INDIRECT(CONCATENATE("'",Home!$G$18,"'!R",ROW()+2,"C",INDEX(Home!$AC$1:$AG$4,MATCH(Home!$G$20,Home!$AC$2:$AC$4,)+1,MATCH(Home!$G$19,Home!$AD$1:$AG$1,)+1)),FALSE),B20)</f>
        <v>163.91043199999999</v>
      </c>
      <c r="D20" s="6">
        <f ca="1">MIN(B20,9549*Home!$G$15*0.85/(A20+1)/Home!$G$21)*Home!$G$21*Home!$G$22*Home!$G$23*Home!$D$9/Home!$D$5</f>
        <v>14176.023186124799</v>
      </c>
      <c r="E20" s="6">
        <f ca="1">MIN(C20,9549*Home!$G$15*0.85/(A20+1)/Home!$G$21)*Home!$G$21*Home!$G$22*Home!$G$23*Home!$D$9/Home!$D$5</f>
        <v>7088.0115930623997</v>
      </c>
      <c r="F20" s="6">
        <f ca="1">Home!$D$8*Home!$D$3*9.8+Home!$D$7*Home!$D$6*M20^2/21.15</f>
        <v>2030.4341275881397</v>
      </c>
      <c r="G20" s="8">
        <f ca="1">MAX(0,TAN(ASIN((D20-F20)/(Home!$D$3*9.81))))</f>
        <v>8.2821430728727899E-2</v>
      </c>
      <c r="H20" s="8">
        <f ca="1">MAX(0,TAN(ASIN((E20-F20)/(Home!$D$3*9.81))))</f>
        <v>3.4390536206750116E-2</v>
      </c>
      <c r="I20" s="6">
        <f ca="1">Home!$D$8*Home!$D$4*9.8+Home!$D$7*Home!$D$6*M20^2/21.15</f>
        <v>2030.4341275881397</v>
      </c>
      <c r="J20" s="8">
        <f ca="1">MAX(0,(D20-I20)/(Home!$D$4*Home!$D$10))</f>
        <v>0.78612226916094885</v>
      </c>
      <c r="K20" s="8">
        <f ca="1">MAX(0,(E20-I20)/(Home!$D$4*Home!$D$10))</f>
        <v>0.32735129226370613</v>
      </c>
      <c r="L20" s="8">
        <f ca="1">-1*(D20/Home!$D$9/Home!$D$9+F20)/(Home!$D$3*Home!$D$10)</f>
        <v>-1.264187528824259</v>
      </c>
      <c r="M20" s="7">
        <f ca="1">0.377*A20*Home!$D$5/(Home!$G$22*Home!$G$23)</f>
        <v>98.03977272727272</v>
      </c>
      <c r="N20" s="7">
        <f ca="1">IF(J20&gt;0,0.377*A20*Home!$D$5/(Home!$G$22*Home!$G$23),N19)</f>
        <v>98.03977272727272</v>
      </c>
      <c r="O20" s="8">
        <f t="shared" ca="1" si="0"/>
        <v>2.0377963245041837</v>
      </c>
      <c r="P20" s="8">
        <f t="shared" ca="1" si="3"/>
        <v>23.547703299802908</v>
      </c>
      <c r="Q20" s="10">
        <f t="shared" ca="1" si="1"/>
        <v>12.145589058536659</v>
      </c>
      <c r="R20" s="10">
        <f t="shared" ca="1" si="2"/>
        <v>5.0575774654742602</v>
      </c>
    </row>
    <row r="21" spans="1:18">
      <c r="A21" s="25">
        <f ca="1">INDIRECT(CONCATENATE("'",Home!$G$18,"'!R",ROW()+2,"C1"),FALSE)</f>
        <v>6615</v>
      </c>
      <c r="B21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309.42526800000002</v>
      </c>
      <c r="C21" s="38">
        <f ca="1">MIN(Home!$D$11*INDIRECT(CONCATENATE("'",Home!$G$18,"'!R",ROW()+2,"C",INDEX(Home!$AC$1:$AG$4,MATCH(Home!$G$20,Home!$AC$2:$AC$4,)+1,MATCH(Home!$G$19,Home!$AD$1:$AG$1,)+1)),FALSE),B21)</f>
        <v>154.71263400000001</v>
      </c>
      <c r="D21" s="6">
        <f ca="1">MIN(B21,9549*Home!$G$15*0.85/(A21+1)/Home!$G$21)*Home!$G$21*Home!$G$22*Home!$G$23*Home!$D$9/Home!$D$5</f>
        <v>13380.5387491776</v>
      </c>
      <c r="E21" s="6">
        <f ca="1">MIN(C21,9549*Home!$G$15*0.85/(A21+1)/Home!$G$21)*Home!$G$21*Home!$G$22*Home!$G$23*Home!$D$9/Home!$D$5</f>
        <v>6690.2693745888</v>
      </c>
      <c r="F21" s="6">
        <f ca="1">Home!$D$8*Home!$D$3*9.8+Home!$D$7*Home!$D$6*M21^2/21.15</f>
        <v>2164.1770150123089</v>
      </c>
      <c r="G21" s="8">
        <f ca="1">MAX(0,TAN(ASIN((D21-F21)/(Home!$D$3*9.81))))</f>
        <v>7.6446404994179304E-2</v>
      </c>
      <c r="H21" s="8">
        <f ca="1">MAX(0,TAN(ASIN((E21-F21)/(Home!$D$3*9.81))))</f>
        <v>3.0772918076350173E-2</v>
      </c>
      <c r="I21" s="6">
        <f ca="1">Home!$D$8*Home!$D$4*9.8+Home!$D$7*Home!$D$6*M21^2/21.15</f>
        <v>2164.1770150123089</v>
      </c>
      <c r="J21" s="8">
        <f ca="1">MAX(0,(D21-I21)/(Home!$D$4*Home!$D$10))</f>
        <v>0.72597810577121624</v>
      </c>
      <c r="K21" s="8">
        <f ca="1">MAX(0,(E21-I21)/(Home!$D$4*Home!$D$10))</f>
        <v>0.29295096178488611</v>
      </c>
      <c r="L21" s="8">
        <f ca="1">-1*(D21/Home!$D$9/Home!$D$9+F21)/(Home!$D$3*Home!$D$10)</f>
        <v>-1.2092790068590491</v>
      </c>
      <c r="M21" s="7">
        <f ca="1">0.377*A21*Home!$D$5/(Home!$G$22*Home!$G$23)</f>
        <v>103.80681818181817</v>
      </c>
      <c r="N21" s="7">
        <f ca="1">IF(J21&gt;0,0.377*A21*Home!$D$5/(Home!$G$22*Home!$G$23),N20)</f>
        <v>103.80681818181817</v>
      </c>
      <c r="O21" s="8">
        <f t="shared" ca="1" si="0"/>
        <v>2.2066189847492628</v>
      </c>
      <c r="P21" s="8">
        <f t="shared" ca="1" si="3"/>
        <v>25.58549962430709</v>
      </c>
      <c r="Q21" s="10">
        <f t="shared" ca="1" si="1"/>
        <v>11.216361734165291</v>
      </c>
      <c r="R21" s="10">
        <f t="shared" ca="1" si="2"/>
        <v>4.5260923595764906</v>
      </c>
    </row>
    <row r="22" spans="1:18">
      <c r="A22" s="25">
        <f ca="1">INDIRECT(CONCATENATE("'",Home!$G$18,"'!R",ROW()+2,"C1"),FALSE)</f>
        <v>6982.5</v>
      </c>
      <c r="B22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292.96420999999998</v>
      </c>
      <c r="C22" s="38">
        <f ca="1">MIN(Home!$D$11*INDIRECT(CONCATENATE("'",Home!$G$18,"'!R",ROW()+2,"C",INDEX(Home!$AC$1:$AG$4,MATCH(Home!$G$20,Home!$AC$2:$AC$4,)+1,MATCH(Home!$G$19,Home!$AD$1:$AG$1,)+1)),FALSE),B22)</f>
        <v>146.48210499999999</v>
      </c>
      <c r="D22" s="6">
        <f ca="1">MIN(B22,9549*Home!$G$15*0.85/(A22+1)/Home!$G$21)*Home!$G$21*Home!$G$22*Home!$G$23*Home!$D$9/Home!$D$5</f>
        <v>12668.709925871999</v>
      </c>
      <c r="E22" s="6">
        <f ca="1">MIN(C22,9549*Home!$G$15*0.85/(A22+1)/Home!$G$21)*Home!$G$21*Home!$G$22*Home!$G$23*Home!$D$9/Home!$D$5</f>
        <v>6334.3549629359995</v>
      </c>
      <c r="F22" s="6">
        <f ca="1">Home!$D$8*Home!$D$3*9.8+Home!$D$7*Home!$D$6*M22^2/21.15</f>
        <v>2305.5623531464307</v>
      </c>
      <c r="G22" s="8">
        <f ca="1">MAX(0,TAN(ASIN((D22-F22)/(Home!$D$3*9.81))))</f>
        <v>7.0601040152066863E-2</v>
      </c>
      <c r="H22" s="8">
        <f ca="1">MAX(0,TAN(ASIN((E22-F22)/(Home!$D$3*9.81))))</f>
        <v>2.7389082227033058E-2</v>
      </c>
      <c r="I22" s="6">
        <f ca="1">Home!$D$8*Home!$D$4*9.8+Home!$D$7*Home!$D$6*M22^2/21.15</f>
        <v>2305.5623531464307</v>
      </c>
      <c r="J22" s="8">
        <f ca="1">MAX(0,(D22-I22)/(Home!$D$4*Home!$D$10))</f>
        <v>0.67075388820230208</v>
      </c>
      <c r="K22" s="8">
        <f ca="1">MAX(0,(E22-I22)/(Home!$D$4*Home!$D$10))</f>
        <v>0.26076327571453523</v>
      </c>
      <c r="L22" s="8">
        <f ca="1">-1*(D22/Home!$D$9/Home!$D$9+F22)/(Home!$D$3*Home!$D$10)</f>
        <v>-1.1615498367430268</v>
      </c>
      <c r="M22" s="7">
        <f ca="1">0.377*A22*Home!$D$5/(Home!$G$22*Home!$G$23)</f>
        <v>109.57386363636364</v>
      </c>
      <c r="N22" s="7">
        <f ca="1">IF(J22&gt;0,0.377*A22*Home!$D$5/(Home!$G$22*Home!$G$23),N21)</f>
        <v>109.57386363636364</v>
      </c>
      <c r="O22" s="8">
        <f t="shared" ca="1" si="0"/>
        <v>2.3882933798572474</v>
      </c>
      <c r="P22" s="8">
        <f t="shared" ca="1" si="3"/>
        <v>27.792118609056352</v>
      </c>
      <c r="Q22" s="10">
        <f t="shared" ca="1" si="1"/>
        <v>10.363147572725568</v>
      </c>
      <c r="R22" s="10">
        <f t="shared" ca="1" si="2"/>
        <v>4.0287926097895692</v>
      </c>
    </row>
    <row r="23" spans="1:18">
      <c r="A23" s="25">
        <f ca="1">INDIRECT(CONCATENATE("'",Home!$G$18,"'!R",ROW()+2,"C1"),FALSE)</f>
        <v>7350</v>
      </c>
      <c r="B23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278.14787799999999</v>
      </c>
      <c r="C23" s="38">
        <f ca="1">MIN(Home!$D$11*INDIRECT(CONCATENATE("'",Home!$G$18,"'!R",ROW()+2,"C",INDEX(Home!$AC$1:$AG$4,MATCH(Home!$G$20,Home!$AC$2:$AC$4,)+1,MATCH(Home!$G$19,Home!$AD$1:$AG$1,)+1)),FALSE),B23)</f>
        <v>139.073939</v>
      </c>
      <c r="D23" s="6">
        <f ca="1">MIN(B23,9549*Home!$G$15*0.85/(A23+1)/Home!$G$21)*Home!$G$21*Home!$G$22*Home!$G$23*Home!$D$9/Home!$D$5</f>
        <v>12028.004317929599</v>
      </c>
      <c r="E23" s="6">
        <f ca="1">MIN(C23,9549*Home!$G$15*0.85/(A23+1)/Home!$G$21)*Home!$G$21*Home!$G$22*Home!$G$23*Home!$D$9/Home!$D$5</f>
        <v>6014.0021589647995</v>
      </c>
      <c r="F23" s="6">
        <f ca="1">Home!$D$8*Home!$D$3*9.8+Home!$D$7*Home!$D$6*M23^2/21.15</f>
        <v>2454.5901419905044</v>
      </c>
      <c r="G23" s="8">
        <f ca="1">MAX(0,TAN(ASIN((D23-F23)/(Home!$D$3*9.81))))</f>
        <v>6.5197004510962359E-2</v>
      </c>
      <c r="H23" s="8">
        <f ca="1">MAX(0,TAN(ASIN((E23-F23)/(Home!$D$3*9.81))))</f>
        <v>2.4196084228866117E-2</v>
      </c>
      <c r="I23" s="6">
        <f ca="1">Home!$D$8*Home!$D$4*9.8+Home!$D$7*Home!$D$6*M23^2/21.15</f>
        <v>2454.5901419905044</v>
      </c>
      <c r="J23" s="8">
        <f ca="1">MAX(0,(D23-I23)/(Home!$D$4*Home!$D$10))</f>
        <v>0.61963845798958539</v>
      </c>
      <c r="K23" s="8">
        <f ca="1">MAX(0,(E23-I23)/(Home!$D$4*Home!$D$10))</f>
        <v>0.23038265482034273</v>
      </c>
      <c r="L23" s="8">
        <f ca="1">-1*(D23/Home!$D$9/Home!$D$9+F23)/(Home!$D$3*Home!$D$10)</f>
        <v>-1.119998588272956</v>
      </c>
      <c r="M23" s="7">
        <f ca="1">0.377*A23*Home!$D$5/(Home!$G$22*Home!$G$23)</f>
        <v>115.34090909090908</v>
      </c>
      <c r="N23" s="7">
        <f ca="1">IF(J23&gt;0,0.377*A23*Home!$D$5/(Home!$G$22*Home!$G$23),N22)</f>
        <v>115.34090909090908</v>
      </c>
      <c r="O23" s="8">
        <f t="shared" ca="1" si="0"/>
        <v>-51.706186084853869</v>
      </c>
      <c r="P23" s="8">
        <f t="shared" ca="1" si="3"/>
        <v>30.180411988913601</v>
      </c>
      <c r="Q23" s="10">
        <f t="shared" ca="1" si="1"/>
        <v>9.5734141759390958</v>
      </c>
      <c r="R23" s="10">
        <f t="shared" ca="1" si="2"/>
        <v>3.5594120169742949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"/>
  <sheetViews>
    <sheetView workbookViewId="0">
      <selection activeCell="D116" sqref="D116"/>
    </sheetView>
  </sheetViews>
  <sheetFormatPr defaultRowHeight="14.25"/>
  <cols>
    <col min="1" max="13" width="9" style="41"/>
    <col min="14" max="14" width="8" style="41" customWidth="1"/>
    <col min="15" max="16384" width="9" style="41"/>
  </cols>
  <sheetData>
    <row r="1" spans="1:9">
      <c r="A1" s="41" t="s">
        <v>79</v>
      </c>
      <c r="B1" s="41" t="s">
        <v>80</v>
      </c>
      <c r="C1" s="41" t="s">
        <v>81</v>
      </c>
      <c r="D1" s="41" t="s">
        <v>82</v>
      </c>
      <c r="E1" s="41" t="s">
        <v>83</v>
      </c>
      <c r="F1" s="41" t="s">
        <v>84</v>
      </c>
      <c r="G1" s="41" t="s">
        <v>85</v>
      </c>
      <c r="H1" s="41" t="s">
        <v>86</v>
      </c>
      <c r="I1" s="41" t="s">
        <v>87</v>
      </c>
    </row>
    <row r="2" spans="1:9">
      <c r="A2" s="41">
        <v>126.0863902</v>
      </c>
      <c r="B2" s="41">
        <v>35.139820550000003</v>
      </c>
      <c r="C2" s="41">
        <v>132.311711862576</v>
      </c>
      <c r="D2" s="41">
        <v>12.081464063996799</v>
      </c>
      <c r="E2" s="41">
        <v>123.577315432194</v>
      </c>
      <c r="F2" s="41">
        <v>0.48164819169186002</v>
      </c>
      <c r="G2" s="41">
        <v>102.5793046</v>
      </c>
      <c r="H2" s="41">
        <v>1.6146008E-2</v>
      </c>
      <c r="I2" s="41">
        <v>48</v>
      </c>
    </row>
    <row r="3" spans="1:9">
      <c r="A3" s="41">
        <v>177.7499756</v>
      </c>
      <c r="B3" s="41">
        <v>35.142114229999997</v>
      </c>
      <c r="C3" s="41">
        <v>169.885673618873</v>
      </c>
      <c r="D3" s="41">
        <v>12.0764179698677</v>
      </c>
      <c r="E3" s="41">
        <v>168.150419008245</v>
      </c>
      <c r="F3" s="41">
        <v>0.63634251483596604</v>
      </c>
      <c r="G3" s="41">
        <v>123.6679408</v>
      </c>
      <c r="H3" s="41">
        <v>0.17406581800000001</v>
      </c>
      <c r="I3" s="41">
        <v>48</v>
      </c>
    </row>
    <row r="4" spans="1:9">
      <c r="A4" s="41">
        <v>229.4137131</v>
      </c>
      <c r="B4" s="41">
        <v>35.142114229999997</v>
      </c>
      <c r="C4" s="41">
        <v>268.51656675092801</v>
      </c>
      <c r="D4" s="41">
        <v>12.074583026548</v>
      </c>
      <c r="E4" s="41">
        <v>203.33812043430601</v>
      </c>
      <c r="F4" s="41">
        <v>0.76386902762448705</v>
      </c>
      <c r="G4" s="41">
        <v>163.57707099999999</v>
      </c>
      <c r="H4" s="41">
        <v>0.21767439299999999</v>
      </c>
      <c r="I4" s="41">
        <v>48</v>
      </c>
    </row>
    <row r="5" spans="1:9">
      <c r="A5" s="41">
        <v>281.0774505</v>
      </c>
      <c r="B5" s="41">
        <v>35.142114229999997</v>
      </c>
      <c r="C5" s="41">
        <v>308.43836828769099</v>
      </c>
      <c r="D5" s="41">
        <v>12.0772589855559</v>
      </c>
      <c r="E5" s="41">
        <v>238.524657003371</v>
      </c>
      <c r="F5" s="41">
        <v>0.895349065054306</v>
      </c>
      <c r="G5" s="41">
        <v>255.1274344</v>
      </c>
      <c r="H5" s="41">
        <v>0.33766248300000001</v>
      </c>
      <c r="I5" s="41">
        <v>48</v>
      </c>
    </row>
    <row r="6" spans="1:9">
      <c r="A6" s="41">
        <v>332.74118800000002</v>
      </c>
      <c r="B6" s="41">
        <v>35.142114229999997</v>
      </c>
      <c r="C6" s="41">
        <v>409.42025382638502</v>
      </c>
      <c r="D6" s="41">
        <v>12.0355904810053</v>
      </c>
      <c r="E6" s="41">
        <v>264.290980873416</v>
      </c>
      <c r="F6" s="41">
        <v>1.1178082955375499</v>
      </c>
      <c r="G6" s="41">
        <v>292.69008309999998</v>
      </c>
      <c r="H6" s="41">
        <v>0.37492330099999999</v>
      </c>
      <c r="I6" s="41">
        <v>48</v>
      </c>
    </row>
    <row r="7" spans="1:9">
      <c r="A7" s="41">
        <v>384.40492540000002</v>
      </c>
      <c r="B7" s="41">
        <v>35.142114229999997</v>
      </c>
      <c r="C7" s="41">
        <v>451.69064963062999</v>
      </c>
      <c r="D7" s="41">
        <v>12.0346074756555</v>
      </c>
      <c r="E7" s="41">
        <v>273.71889954948102</v>
      </c>
      <c r="F7" s="41">
        <v>1.00067501639554</v>
      </c>
      <c r="G7" s="41">
        <v>381.891593</v>
      </c>
      <c r="H7" s="41">
        <v>0.49661444799999999</v>
      </c>
      <c r="I7" s="41">
        <v>48</v>
      </c>
    </row>
    <row r="8" spans="1:9">
      <c r="A8" s="41">
        <v>436.06866289999999</v>
      </c>
      <c r="B8" s="41">
        <v>35.142114229999997</v>
      </c>
      <c r="C8" s="41">
        <v>555.01836346712798</v>
      </c>
      <c r="D8" s="41">
        <v>12.0310031227061</v>
      </c>
      <c r="E8" s="41">
        <v>315.94676313934201</v>
      </c>
      <c r="F8" s="41">
        <v>1.1448081758125399</v>
      </c>
      <c r="G8" s="41">
        <v>417.10413390000002</v>
      </c>
      <c r="H8" s="41">
        <v>0.53983596499999997</v>
      </c>
      <c r="I8" s="41">
        <v>48</v>
      </c>
    </row>
    <row r="9" spans="1:9">
      <c r="A9" s="41">
        <v>487.73240029999999</v>
      </c>
      <c r="B9" s="41">
        <v>35.142114229999997</v>
      </c>
      <c r="C9" s="41">
        <v>594.93922732568899</v>
      </c>
      <c r="D9" s="41">
        <v>12.047823436469701</v>
      </c>
      <c r="E9" s="41">
        <v>349.429204072049</v>
      </c>
      <c r="F9" s="41">
        <v>1.2150979733512499</v>
      </c>
      <c r="G9" s="41">
        <v>508.65559969999998</v>
      </c>
      <c r="H9" s="41">
        <v>0.65608249100000005</v>
      </c>
      <c r="I9" s="41">
        <v>48</v>
      </c>
    </row>
    <row r="10" spans="1:9">
      <c r="A10" s="41">
        <v>539.39613780000002</v>
      </c>
      <c r="B10" s="41">
        <v>35.142114229999997</v>
      </c>
      <c r="C10" s="41">
        <v>699.58645753691201</v>
      </c>
      <c r="D10" s="41">
        <v>11.8198147387861</v>
      </c>
      <c r="E10" s="41">
        <v>376.92833559878602</v>
      </c>
      <c r="F10" s="41">
        <v>1.40129884671369</v>
      </c>
      <c r="G10" s="41">
        <v>546.21739700000001</v>
      </c>
      <c r="H10" s="41">
        <v>0.696233345</v>
      </c>
      <c r="I10" s="41">
        <v>48</v>
      </c>
    </row>
    <row r="11" spans="1:9">
      <c r="A11" s="41">
        <v>591.05987519999996</v>
      </c>
      <c r="B11" s="41">
        <v>35.142114229999997</v>
      </c>
      <c r="C11" s="41">
        <v>705.33378008983505</v>
      </c>
      <c r="D11" s="41">
        <v>11.7156222396397</v>
      </c>
      <c r="E11" s="41">
        <v>379.35028236845199</v>
      </c>
      <c r="F11" s="41">
        <v>1.15151718732504</v>
      </c>
      <c r="G11" s="41">
        <v>635.42006249999997</v>
      </c>
      <c r="H11" s="41">
        <v>0.81400229999999996</v>
      </c>
      <c r="I11" s="41">
        <v>48</v>
      </c>
    </row>
    <row r="12" spans="1:9">
      <c r="A12" s="41">
        <v>642.72361260000002</v>
      </c>
      <c r="B12" s="41">
        <v>35.142114229999997</v>
      </c>
      <c r="C12" s="41">
        <v>752.26373782842495</v>
      </c>
      <c r="D12" s="41">
        <v>12.274897672277501</v>
      </c>
      <c r="E12" s="41">
        <v>412.11472282721098</v>
      </c>
      <c r="F12" s="41">
        <v>1.53328574627701</v>
      </c>
      <c r="G12" s="41">
        <v>670.6328694</v>
      </c>
      <c r="H12" s="41">
        <v>0.85632068100000003</v>
      </c>
      <c r="I12" s="41">
        <v>48</v>
      </c>
    </row>
    <row r="13" spans="1:9">
      <c r="A13" s="41">
        <v>694.38735010000005</v>
      </c>
      <c r="B13" s="41">
        <v>35.142114229999997</v>
      </c>
      <c r="C13" s="41">
        <v>841.51727112075798</v>
      </c>
      <c r="D13" s="41">
        <v>12.0310031227061</v>
      </c>
      <c r="E13" s="41">
        <v>447.30242425327202</v>
      </c>
      <c r="F13" s="41">
        <v>1.6608122590655301</v>
      </c>
      <c r="G13" s="41">
        <v>766.87970810000002</v>
      </c>
      <c r="H13" s="41">
        <v>0.97708288799999998</v>
      </c>
      <c r="I13" s="41">
        <v>48</v>
      </c>
    </row>
    <row r="14" spans="1:9">
      <c r="A14" s="41">
        <v>746.05245600000001</v>
      </c>
      <c r="B14" s="41">
        <v>35.121471120000002</v>
      </c>
      <c r="C14" s="41">
        <v>881.43841374851399</v>
      </c>
      <c r="D14" s="41">
        <v>12.0436183580288</v>
      </c>
      <c r="E14" s="41">
        <v>480.144462108781</v>
      </c>
      <c r="F14" s="41">
        <v>1.7792152534510599</v>
      </c>
      <c r="G14" s="41">
        <v>802.09373149999999</v>
      </c>
      <c r="H14" s="41">
        <v>1.0152726459999999</v>
      </c>
      <c r="I14" s="41">
        <v>48</v>
      </c>
    </row>
    <row r="15" spans="1:9">
      <c r="A15" s="41">
        <v>797.71649760000003</v>
      </c>
      <c r="B15" s="41">
        <v>35.11688376</v>
      </c>
      <c r="C15" s="41">
        <v>982.41867735734297</v>
      </c>
      <c r="D15" s="41">
        <v>12.026415764407</v>
      </c>
      <c r="E15" s="41">
        <v>515.330759732822</v>
      </c>
      <c r="F15" s="41">
        <v>1.9115062702944801</v>
      </c>
      <c r="G15" s="41">
        <v>865.46440670000004</v>
      </c>
      <c r="H15" s="41">
        <v>1.1334544639999999</v>
      </c>
      <c r="I15" s="41">
        <v>48</v>
      </c>
    </row>
    <row r="16" spans="1:9">
      <c r="A16" s="41">
        <v>849.38023499999997</v>
      </c>
      <c r="B16" s="41">
        <v>35.11688376</v>
      </c>
      <c r="C16" s="41">
        <v>1024.69037649808</v>
      </c>
      <c r="D16" s="41">
        <v>12.0057726520608</v>
      </c>
      <c r="E16" s="41">
        <v>550.51807287321799</v>
      </c>
      <c r="F16" s="41">
        <v>2.0403506246301002</v>
      </c>
      <c r="G16" s="41">
        <v>917.1214536</v>
      </c>
      <c r="H16" s="41">
        <v>1.156161888</v>
      </c>
      <c r="I16" s="41">
        <v>48</v>
      </c>
    </row>
    <row r="17" spans="1:9">
      <c r="A17" s="41">
        <v>901.0439725</v>
      </c>
      <c r="B17" s="41">
        <v>35.11688376</v>
      </c>
      <c r="C17" s="41">
        <v>1128.01800344548</v>
      </c>
      <c r="D17" s="41">
        <v>12.0034789729112</v>
      </c>
      <c r="E17" s="41">
        <v>564.55129848151898</v>
      </c>
      <c r="F17" s="41">
        <v>2.2334169711898899</v>
      </c>
      <c r="G17" s="41">
        <v>968.78823220000004</v>
      </c>
      <c r="H17" s="41">
        <v>1.145840331</v>
      </c>
      <c r="I17" s="41">
        <v>48</v>
      </c>
    </row>
    <row r="18" spans="1:9">
      <c r="A18" s="41">
        <v>952.70770990000005</v>
      </c>
      <c r="B18" s="41">
        <v>35.11688376</v>
      </c>
      <c r="C18" s="41">
        <v>1167.9395515557001</v>
      </c>
      <c r="D18" s="41">
        <v>12.009977730501699</v>
      </c>
      <c r="E18" s="41">
        <v>583.36465068419398</v>
      </c>
      <c r="F18" s="41">
        <v>2.1433450101572298</v>
      </c>
      <c r="G18" s="41">
        <v>1015.712995</v>
      </c>
      <c r="H18" s="41">
        <v>1.2893099619999999</v>
      </c>
      <c r="I18" s="41">
        <v>48</v>
      </c>
    </row>
    <row r="19" spans="1:9">
      <c r="A19" s="41">
        <v>1004.371447</v>
      </c>
      <c r="B19" s="41">
        <v>35.11688376</v>
      </c>
      <c r="C19" s="41">
        <v>1268.91895351429</v>
      </c>
      <c r="D19" s="41">
        <v>12.0057726520608</v>
      </c>
      <c r="E19" s="41">
        <v>626.67901300793096</v>
      </c>
      <c r="F19" s="41">
        <v>2.2785040868883599</v>
      </c>
      <c r="G19" s="41">
        <v>1020.45197</v>
      </c>
      <c r="H19" s="41">
        <v>1.145840331</v>
      </c>
      <c r="I19" s="41">
        <v>48</v>
      </c>
    </row>
    <row r="20" spans="1:9">
      <c r="A20" s="41">
        <v>1056.0360969999999</v>
      </c>
      <c r="B20" s="41">
        <v>35.103121690000002</v>
      </c>
      <c r="C20" s="41">
        <v>1313.5376358537901</v>
      </c>
      <c r="D20" s="41">
        <v>12.0057726520608</v>
      </c>
      <c r="E20" s="41">
        <v>656.31224242078702</v>
      </c>
      <c r="F20" s="41">
        <v>2.3632678820451698</v>
      </c>
      <c r="G20" s="41">
        <v>1053.2736970000001</v>
      </c>
      <c r="H20" s="41">
        <v>1.3331765760000001</v>
      </c>
      <c r="I20" s="41">
        <v>48</v>
      </c>
    </row>
    <row r="21" spans="1:9">
      <c r="A21" s="41">
        <v>1107.702268</v>
      </c>
      <c r="B21" s="41">
        <v>35.06642282</v>
      </c>
      <c r="C21" s="41">
        <v>1409.82005563903</v>
      </c>
      <c r="D21" s="41">
        <v>12.0057726520608</v>
      </c>
      <c r="E21" s="41">
        <v>695.96325769819703</v>
      </c>
      <c r="F21" s="41">
        <v>2.5583452937164699</v>
      </c>
      <c r="G21" s="41">
        <v>1060.3733910000001</v>
      </c>
      <c r="H21" s="41">
        <v>1.147732617</v>
      </c>
      <c r="I21" s="41">
        <v>48</v>
      </c>
    </row>
    <row r="22" spans="1:9">
      <c r="A22" s="41">
        <v>1159.3660050000001</v>
      </c>
      <c r="B22" s="41">
        <v>35.06642282</v>
      </c>
      <c r="C22" s="41">
        <v>1454.4389470554199</v>
      </c>
      <c r="D22" s="41">
        <v>12.002618843230101</v>
      </c>
      <c r="E22" s="41">
        <v>705.31883975047197</v>
      </c>
      <c r="F22" s="41">
        <v>2.6867225157181398</v>
      </c>
      <c r="G22" s="41">
        <v>1147.1723360000001</v>
      </c>
      <c r="H22" s="41">
        <v>1.4534227049999999</v>
      </c>
      <c r="I22" s="41">
        <v>48</v>
      </c>
    </row>
    <row r="23" spans="1:9">
      <c r="A23" s="41">
        <v>1211.0297419999999</v>
      </c>
      <c r="B23" s="41">
        <v>35.06642282</v>
      </c>
      <c r="C23" s="41">
        <v>1555.4178611679199</v>
      </c>
      <c r="D23" s="41">
        <v>12.0057726520608</v>
      </c>
      <c r="E23" s="41">
        <v>747.56767161099901</v>
      </c>
      <c r="F23" s="41">
        <v>2.75968936449285</v>
      </c>
      <c r="G23" s="41">
        <v>1182.3874619999999</v>
      </c>
      <c r="H23" s="41">
        <v>1.487870899</v>
      </c>
      <c r="I23" s="41">
        <v>48</v>
      </c>
    </row>
    <row r="24" spans="1:9">
      <c r="A24" s="41">
        <v>1262.6934799999999</v>
      </c>
      <c r="B24" s="41">
        <v>35.06642282</v>
      </c>
      <c r="C24" s="41">
        <v>1600.0367525843201</v>
      </c>
      <c r="D24" s="41">
        <v>12.002618843230101</v>
      </c>
      <c r="E24" s="41">
        <v>782.75411857568099</v>
      </c>
      <c r="F24" s="41">
        <v>2.8914735192027701</v>
      </c>
      <c r="G24" s="41">
        <v>1269.241616</v>
      </c>
      <c r="H24" s="41">
        <v>1.606181737</v>
      </c>
      <c r="I24" s="41">
        <v>48</v>
      </c>
    </row>
    <row r="25" spans="1:9">
      <c r="A25" s="41">
        <v>1314.357217</v>
      </c>
      <c r="B25" s="41">
        <v>35.06642282</v>
      </c>
      <c r="C25" s="41">
        <v>1696.3203317959801</v>
      </c>
      <c r="D25" s="41">
        <v>11.985129539714601</v>
      </c>
      <c r="E25" s="41">
        <v>822.63195905508405</v>
      </c>
      <c r="F25" s="41">
        <v>3.04127943865935</v>
      </c>
      <c r="G25" s="41">
        <v>1304.454917</v>
      </c>
      <c r="H25" s="41">
        <v>1.646822864</v>
      </c>
      <c r="I25" s="41">
        <v>48</v>
      </c>
    </row>
    <row r="26" spans="1:9">
      <c r="A26" s="41">
        <v>1366.022475</v>
      </c>
      <c r="B26" s="41">
        <v>35.043486029999997</v>
      </c>
      <c r="C26" s="41">
        <v>1738.5912054902799</v>
      </c>
      <c r="D26" s="41">
        <v>11.9769378284662</v>
      </c>
      <c r="E26" s="41">
        <v>864.85843000576097</v>
      </c>
      <c r="F26" s="41">
        <v>3.1901392154667199</v>
      </c>
      <c r="G26" s="41">
        <v>1400.701718</v>
      </c>
      <c r="H26" s="41">
        <v>1.767714091</v>
      </c>
      <c r="I26" s="41">
        <v>48</v>
      </c>
    </row>
    <row r="27" spans="1:9">
      <c r="A27" s="41">
        <v>1417.686365</v>
      </c>
      <c r="B27" s="41">
        <v>35.041192350000003</v>
      </c>
      <c r="C27" s="41">
        <v>1841.91813732487</v>
      </c>
      <c r="D27" s="41">
        <v>11.985129539714601</v>
      </c>
      <c r="E27" s="41">
        <v>883.59582930858198</v>
      </c>
      <c r="F27" s="41">
        <v>3.3578513965413501</v>
      </c>
      <c r="G27" s="41">
        <v>1435.9153610000001</v>
      </c>
      <c r="H27" s="41">
        <v>1.807194043</v>
      </c>
      <c r="I27" s="41">
        <v>48</v>
      </c>
    </row>
    <row r="28" spans="1:9">
      <c r="A28" s="41">
        <v>1469.3501020000001</v>
      </c>
      <c r="B28" s="41">
        <v>35.041192350000003</v>
      </c>
      <c r="C28" s="41">
        <v>1884.1885331291201</v>
      </c>
      <c r="D28" s="41">
        <v>11.9841465343648</v>
      </c>
      <c r="E28" s="41">
        <v>898.64778399603495</v>
      </c>
      <c r="F28" s="41">
        <v>3.2814735192027702</v>
      </c>
      <c r="G28" s="41">
        <v>1522.7702380000001</v>
      </c>
      <c r="H28" s="41">
        <v>1.923053511</v>
      </c>
      <c r="I28" s="41">
        <v>48</v>
      </c>
    </row>
    <row r="29" spans="1:9">
      <c r="A29" s="41">
        <v>1521.0138400000001</v>
      </c>
      <c r="B29" s="41">
        <v>35.041192350000003</v>
      </c>
      <c r="C29" s="41">
        <v>1982.81923944961</v>
      </c>
      <c r="D29" s="41">
        <v>11.985129539714601</v>
      </c>
      <c r="E29" s="41">
        <v>940.943729540096</v>
      </c>
      <c r="F29" s="41">
        <v>3.4222595454036502</v>
      </c>
      <c r="G29" s="41">
        <v>1560.332339</v>
      </c>
      <c r="H29" s="41">
        <v>1.962172209</v>
      </c>
      <c r="I29" s="41">
        <v>48</v>
      </c>
    </row>
    <row r="30" spans="1:9">
      <c r="A30" s="41">
        <v>1572.6775769999999</v>
      </c>
      <c r="B30" s="41">
        <v>35.041192350000003</v>
      </c>
      <c r="C30" s="41">
        <v>2030.83581529557</v>
      </c>
      <c r="D30" s="41">
        <v>11.8971881820984</v>
      </c>
      <c r="E30" s="41">
        <v>971.01594653820405</v>
      </c>
      <c r="F30" s="41">
        <v>3.5478599820848702</v>
      </c>
      <c r="G30" s="41">
        <v>1654.229883</v>
      </c>
      <c r="H30" s="41">
        <v>2.0861340990000001</v>
      </c>
      <c r="I30" s="41">
        <v>48</v>
      </c>
    </row>
    <row r="31" spans="1:9">
      <c r="A31" s="41">
        <v>1624.3413149999999</v>
      </c>
      <c r="B31" s="41">
        <v>35.041192350000003</v>
      </c>
      <c r="C31" s="41">
        <v>2032.17523933077</v>
      </c>
      <c r="D31" s="41">
        <v>11.3724878388633</v>
      </c>
      <c r="E31" s="41">
        <v>977.51928340547295</v>
      </c>
      <c r="F31" s="41">
        <v>3.3938752659276599</v>
      </c>
      <c r="G31" s="41">
        <v>1691.7915290000001</v>
      </c>
      <c r="H31" s="41">
        <v>2.1268010300000002</v>
      </c>
      <c r="I31" s="41">
        <v>48</v>
      </c>
    </row>
    <row r="32" spans="1:9">
      <c r="A32" s="41">
        <v>1676.0058120000001</v>
      </c>
      <c r="B32" s="41">
        <v>35.029723959999998</v>
      </c>
      <c r="C32" s="41">
        <v>2082.1413440600099</v>
      </c>
      <c r="D32" s="41">
        <v>11.6777765336717</v>
      </c>
      <c r="E32" s="41">
        <v>1000.91510760222</v>
      </c>
      <c r="F32" s="41">
        <v>3.69150471071868</v>
      </c>
      <c r="G32" s="41">
        <v>1771.6009389999999</v>
      </c>
      <c r="H32" s="41">
        <v>2.2440539080000002</v>
      </c>
      <c r="I32" s="41">
        <v>48</v>
      </c>
    </row>
    <row r="33" spans="1:9">
      <c r="A33" s="41">
        <v>1727.670462</v>
      </c>
      <c r="B33" s="41">
        <v>35.015961879999999</v>
      </c>
      <c r="C33" s="41">
        <v>2137.8095394512702</v>
      </c>
      <c r="D33" s="41">
        <v>11.9988916146121</v>
      </c>
      <c r="E33" s="41">
        <v>1036.10158443503</v>
      </c>
      <c r="F33" s="41">
        <v>3.8231874930019001</v>
      </c>
      <c r="G33" s="41">
        <v>1823.257834</v>
      </c>
      <c r="H33" s="41">
        <v>2.2672774100000002</v>
      </c>
      <c r="I33" s="41">
        <v>48</v>
      </c>
    </row>
    <row r="34" spans="1:9">
      <c r="A34" s="41">
        <v>1779.3342</v>
      </c>
      <c r="B34" s="41">
        <v>35.015961879999999</v>
      </c>
      <c r="C34" s="41">
        <v>2187.1146005976402</v>
      </c>
      <c r="D34" s="41">
        <v>12.154632428868201</v>
      </c>
      <c r="E34" s="41">
        <v>1071.2891962567001</v>
      </c>
      <c r="F34" s="41">
        <v>3.9510181230705199</v>
      </c>
      <c r="G34" s="41">
        <v>1877.4480040000001</v>
      </c>
      <c r="H34" s="41">
        <v>2.275971336</v>
      </c>
      <c r="I34" s="41">
        <v>48</v>
      </c>
    </row>
    <row r="35" spans="1:9">
      <c r="A35" s="41">
        <v>1830.9979370000001</v>
      </c>
      <c r="B35" s="41">
        <v>35.015961879999999</v>
      </c>
      <c r="C35" s="41">
        <v>2274.0151546192501</v>
      </c>
      <c r="D35" s="41">
        <v>11.980542181415499</v>
      </c>
      <c r="E35" s="41">
        <v>1104.1319509472901</v>
      </c>
      <c r="F35" s="41">
        <v>4.06698817921525</v>
      </c>
      <c r="G35" s="41">
        <v>1921.844053</v>
      </c>
      <c r="H35" s="41">
        <v>2.4184882079999999</v>
      </c>
      <c r="I35" s="41">
        <v>48</v>
      </c>
    </row>
    <row r="36" spans="1:9">
      <c r="A36" s="41">
        <v>1882.661979</v>
      </c>
      <c r="B36" s="41">
        <v>35.011374519999997</v>
      </c>
      <c r="C36" s="41">
        <v>2313.93769109298</v>
      </c>
      <c r="D36" s="41">
        <v>11.9721320245337</v>
      </c>
      <c r="E36" s="41">
        <v>1139.31908487891</v>
      </c>
      <c r="F36" s="41">
        <v>4.1964407681110698</v>
      </c>
      <c r="G36" s="41">
        <v>1921.891005</v>
      </c>
      <c r="H36" s="41">
        <v>2.2591348490000001</v>
      </c>
      <c r="I36" s="41">
        <v>48</v>
      </c>
    </row>
    <row r="37" spans="1:9">
      <c r="A37" s="41">
        <v>1934.3319240000001</v>
      </c>
      <c r="B37" s="41">
        <v>34.917734160000002</v>
      </c>
      <c r="C37" s="41">
        <v>2414.9162567439798</v>
      </c>
      <c r="D37" s="41">
        <v>11.980542181415499</v>
      </c>
      <c r="E37" s="41">
        <v>1174.45932367723</v>
      </c>
      <c r="F37" s="41">
        <v>4.4850554394659197</v>
      </c>
      <c r="G37" s="41">
        <v>1952.3645670000001</v>
      </c>
      <c r="H37" s="41">
        <v>2.4458403309999999</v>
      </c>
      <c r="I37" s="41">
        <v>48</v>
      </c>
    </row>
    <row r="38" spans="1:9">
      <c r="A38" s="41">
        <v>1987.8393269999999</v>
      </c>
      <c r="B38" s="41">
        <v>34.658734899999999</v>
      </c>
      <c r="C38" s="41">
        <v>2454.8387932177202</v>
      </c>
      <c r="D38" s="41">
        <v>11.9721320245337</v>
      </c>
      <c r="E38" s="41">
        <v>1179.20061905016</v>
      </c>
      <c r="F38" s="41">
        <v>4.3337102974657498</v>
      </c>
      <c r="G38" s="41">
        <v>2034.524032</v>
      </c>
      <c r="H38" s="41">
        <v>2.557313138</v>
      </c>
      <c r="I38" s="41">
        <v>48</v>
      </c>
    </row>
    <row r="39" spans="1:9">
      <c r="A39" s="41">
        <v>2037.706563</v>
      </c>
      <c r="B39" s="41">
        <v>34.20629314</v>
      </c>
      <c r="C39" s="41">
        <v>2560.5152787202701</v>
      </c>
      <c r="D39" s="41">
        <v>11.9621927482189</v>
      </c>
      <c r="E39" s="41">
        <v>1226.1177956435099</v>
      </c>
      <c r="F39" s="41">
        <v>4.5029264767255999</v>
      </c>
      <c r="G39" s="41">
        <v>2069.7378269999999</v>
      </c>
      <c r="H39" s="41">
        <v>2.5962770129999999</v>
      </c>
      <c r="I39" s="41">
        <v>48</v>
      </c>
    </row>
    <row r="40" spans="1:9">
      <c r="A40" s="41">
        <v>2089.3988859999999</v>
      </c>
      <c r="B40" s="41">
        <v>33.775081460000003</v>
      </c>
      <c r="C40" s="41">
        <v>2600.4377138233899</v>
      </c>
      <c r="D40" s="41">
        <v>11.9553117107702</v>
      </c>
      <c r="E40" s="41">
        <v>1261.31496617127</v>
      </c>
      <c r="F40" s="41">
        <v>4.5983148583585196</v>
      </c>
      <c r="G40" s="41">
        <v>2137.8096919999998</v>
      </c>
      <c r="H40" s="41">
        <v>2.699234535</v>
      </c>
      <c r="I40" s="41">
        <v>48</v>
      </c>
    </row>
    <row r="41" spans="1:9">
      <c r="A41" s="41">
        <v>2138.7462500000001</v>
      </c>
      <c r="B41" s="41">
        <v>33.29272074</v>
      </c>
      <c r="C41" s="41">
        <v>2706.1146048084202</v>
      </c>
      <c r="D41" s="41">
        <v>11.9392559567232</v>
      </c>
      <c r="E41" s="41">
        <v>1296.4886694013101</v>
      </c>
      <c r="F41" s="41">
        <v>4.7733512484604201</v>
      </c>
      <c r="G41" s="41">
        <v>2187.1130950000002</v>
      </c>
      <c r="H41" s="41">
        <v>2.7399014670000001</v>
      </c>
      <c r="I41" s="41">
        <v>48</v>
      </c>
    </row>
    <row r="42" spans="1:9">
      <c r="A42" s="41">
        <v>2188.0954980000001</v>
      </c>
      <c r="B42" s="41">
        <v>32.781918390000001</v>
      </c>
      <c r="C42" s="41">
        <v>2743.6918509726902</v>
      </c>
      <c r="D42" s="41">
        <v>11.8846663929633</v>
      </c>
      <c r="E42" s="41">
        <v>1331.67547478352</v>
      </c>
      <c r="F42" s="41">
        <v>4.9039189340499396</v>
      </c>
      <c r="G42" s="41">
        <v>2288.0529580000002</v>
      </c>
      <c r="H42" s="41">
        <v>2.8731527570000002</v>
      </c>
      <c r="I42" s="41">
        <v>48</v>
      </c>
    </row>
    <row r="43" spans="1:9">
      <c r="A43" s="41">
        <v>2239.7960330000001</v>
      </c>
      <c r="B43" s="41">
        <v>32.226848029999999</v>
      </c>
      <c r="C43" s="41">
        <v>2842.3351214570198</v>
      </c>
      <c r="D43" s="41">
        <v>11.6961259668683</v>
      </c>
      <c r="E43" s="41">
        <v>1366.86395278091</v>
      </c>
      <c r="F43" s="41">
        <v>5.0288097637442597</v>
      </c>
      <c r="G43" s="41">
        <v>2325.6146640000002</v>
      </c>
      <c r="H43" s="41">
        <v>2.9136132570000002</v>
      </c>
      <c r="I43" s="41">
        <v>48</v>
      </c>
    </row>
    <row r="44" spans="1:9">
      <c r="A44" s="41">
        <v>2291.4962639999999</v>
      </c>
      <c r="B44" s="41">
        <v>31.67636504</v>
      </c>
      <c r="C44" s="41">
        <v>2884.6138368925799</v>
      </c>
      <c r="D44" s="41">
        <v>11.5696459451917</v>
      </c>
      <c r="E44" s="41">
        <v>1399.70503485632</v>
      </c>
      <c r="F44" s="41">
        <v>5.1504566757841799</v>
      </c>
      <c r="G44" s="41">
        <v>2414.815748</v>
      </c>
      <c r="H44" s="41">
        <v>3.0367494220000002</v>
      </c>
      <c r="I44" s="41">
        <v>48</v>
      </c>
    </row>
    <row r="45" spans="1:9">
      <c r="A45" s="41">
        <v>2343.1967989999998</v>
      </c>
      <c r="B45" s="41">
        <v>31.121294679999998</v>
      </c>
      <c r="C45" s="41">
        <v>2983.2672429904101</v>
      </c>
      <c r="D45" s="41">
        <v>11.228215420355101</v>
      </c>
      <c r="E45" s="41">
        <v>1434.89234799672</v>
      </c>
      <c r="F45" s="41">
        <v>5.2793010301198002</v>
      </c>
      <c r="G45" s="41">
        <v>2450.0277940000001</v>
      </c>
      <c r="H45" s="41">
        <v>3.0816481919999998</v>
      </c>
      <c r="I45" s="41">
        <v>48</v>
      </c>
    </row>
    <row r="46" spans="1:9">
      <c r="A46" s="41">
        <v>2387.8468619999999</v>
      </c>
      <c r="B46" s="41">
        <v>30.647936649999998</v>
      </c>
      <c r="C46" s="41">
        <v>3020.8512100265498</v>
      </c>
      <c r="D46" s="41">
        <v>11.072245238184101</v>
      </c>
      <c r="E46" s="41">
        <v>1470.0800792909099</v>
      </c>
      <c r="F46" s="41">
        <v>5.4067261704816296</v>
      </c>
      <c r="G46" s="41">
        <v>2555.6952580000002</v>
      </c>
      <c r="H46" s="41">
        <v>3.1100324709999998</v>
      </c>
      <c r="I46" s="41">
        <v>48</v>
      </c>
    </row>
    <row r="47" spans="1:9">
      <c r="A47" s="41">
        <v>2415.1858790000001</v>
      </c>
      <c r="B47" s="41">
        <v>30.053173359999999</v>
      </c>
      <c r="C47" s="41">
        <v>3119.5099598040301</v>
      </c>
      <c r="D47" s="41">
        <v>10.6502082746624</v>
      </c>
      <c r="E47" s="41">
        <v>1502.92140031134</v>
      </c>
      <c r="F47" s="41">
        <v>5.5275621031079503</v>
      </c>
      <c r="G47" s="41">
        <v>2593.271561</v>
      </c>
      <c r="H47" s="41">
        <v>3.1009495020000002</v>
      </c>
      <c r="I47" s="41">
        <v>48</v>
      </c>
    </row>
    <row r="48" spans="1:9">
      <c r="A48" s="41">
        <v>2465.3922849999999</v>
      </c>
      <c r="B48" s="41">
        <v>29.896470019999999</v>
      </c>
      <c r="C48" s="41">
        <v>3153.0455696250901</v>
      </c>
      <c r="D48" s="41">
        <v>10.1605842321999</v>
      </c>
      <c r="E48" s="41">
        <v>1545.15545474957</v>
      </c>
      <c r="F48" s="41">
        <v>5.6506835231726003</v>
      </c>
      <c r="G48" s="41">
        <v>2691.9014809999999</v>
      </c>
      <c r="H48" s="41">
        <v>3.1038395369999998</v>
      </c>
      <c r="I48" s="41">
        <v>48</v>
      </c>
    </row>
    <row r="49" spans="1:9">
      <c r="A49" s="41">
        <v>2513.497288</v>
      </c>
      <c r="B49" s="41">
        <v>29.599220119999998</v>
      </c>
      <c r="C49" s="41">
        <v>3204.0901556193098</v>
      </c>
      <c r="D49" s="41">
        <v>10.053851695773</v>
      </c>
      <c r="E49" s="41">
        <v>1583.53580127498</v>
      </c>
      <c r="F49" s="41">
        <v>5.7257273080545596</v>
      </c>
      <c r="G49" s="41">
        <v>2731.8235869999999</v>
      </c>
      <c r="H49" s="41">
        <v>3.1034094730000001</v>
      </c>
      <c r="I49" s="41">
        <v>48</v>
      </c>
    </row>
    <row r="50" spans="1:9">
      <c r="A50" s="41">
        <v>2552.282287</v>
      </c>
      <c r="B50" s="41">
        <v>29.881561099999999</v>
      </c>
      <c r="C50" s="41">
        <v>3255.7569341835401</v>
      </c>
      <c r="D50" s="41">
        <v>10.007978112781601</v>
      </c>
      <c r="E50" s="41">
        <v>1617.8678757068101</v>
      </c>
      <c r="F50" s="41">
        <v>5.9442027768446897</v>
      </c>
      <c r="G50" s="41">
        <v>2832.8024310000001</v>
      </c>
      <c r="H50" s="41">
        <v>3.1043556149999998</v>
      </c>
      <c r="I50" s="41">
        <v>48</v>
      </c>
    </row>
    <row r="51" spans="1:9">
      <c r="A51" s="41">
        <v>2564.093155</v>
      </c>
      <c r="B51" s="41">
        <v>28.839083930000001</v>
      </c>
      <c r="C51" s="41">
        <v>3307.42097574113</v>
      </c>
      <c r="D51" s="41">
        <v>10.0033907544824</v>
      </c>
      <c r="E51" s="41">
        <v>1625.0019975709699</v>
      </c>
      <c r="F51" s="41">
        <v>5.64191020042548</v>
      </c>
      <c r="G51" s="41">
        <v>2872.724968</v>
      </c>
      <c r="H51" s="41">
        <v>3.10246333</v>
      </c>
      <c r="I51" s="41">
        <v>48</v>
      </c>
    </row>
    <row r="52" spans="1:9">
      <c r="A52" s="41">
        <v>2615.7918650000001</v>
      </c>
      <c r="B52" s="41">
        <v>28.311537730000001</v>
      </c>
      <c r="C52" s="41">
        <v>3359.0911502210101</v>
      </c>
      <c r="D52" s="41">
        <v>9.9062916704838102</v>
      </c>
      <c r="E52" s="41">
        <v>1653.05677185799</v>
      </c>
      <c r="F52" s="41">
        <v>6.0676743925652197</v>
      </c>
      <c r="G52" s="41">
        <v>2978.400693</v>
      </c>
      <c r="H52" s="41">
        <v>3.1028073819999999</v>
      </c>
      <c r="I52" s="41">
        <v>48</v>
      </c>
    </row>
    <row r="53" spans="1:9">
      <c r="A53" s="41">
        <v>2667.489967</v>
      </c>
      <c r="B53" s="41">
        <v>27.793166240000001</v>
      </c>
      <c r="C53" s="41">
        <v>3374.38741871403</v>
      </c>
      <c r="D53" s="41">
        <v>9.4238544893566694</v>
      </c>
      <c r="E53" s="41">
        <v>1690.5923006345499</v>
      </c>
      <c r="F53" s="41">
        <v>6.1969805546224697</v>
      </c>
      <c r="G53" s="41">
        <v>3018.322216</v>
      </c>
      <c r="H53" s="41">
        <v>3.1043556149999998</v>
      </c>
      <c r="I53" s="41">
        <v>48</v>
      </c>
    </row>
    <row r="54" spans="1:9">
      <c r="A54" s="41">
        <v>2719.1888290000002</v>
      </c>
      <c r="B54" s="41">
        <v>27.263326360000001</v>
      </c>
      <c r="C54" s="41">
        <v>3401.35443560058</v>
      </c>
      <c r="D54" s="41">
        <v>10.0125654710807</v>
      </c>
      <c r="E54" s="41">
        <v>1714.0403210444599</v>
      </c>
      <c r="F54" s="41">
        <v>6.3174560519538696</v>
      </c>
      <c r="G54" s="41">
        <v>3119.3013390000001</v>
      </c>
      <c r="H54" s="41">
        <v>3.1043556149999998</v>
      </c>
      <c r="I54" s="41">
        <v>48</v>
      </c>
    </row>
    <row r="55" spans="1:9">
      <c r="A55" s="41">
        <v>2770.8846509999998</v>
      </c>
      <c r="B55" s="41">
        <v>26.779360050000001</v>
      </c>
      <c r="C55" s="41">
        <v>3413.1494390273001</v>
      </c>
      <c r="D55" s="41">
        <v>9.2093954888714702</v>
      </c>
      <c r="E55" s="41">
        <v>1738.3423551082601</v>
      </c>
      <c r="F55" s="41">
        <v>6.4377021813702999</v>
      </c>
      <c r="G55" s="41">
        <v>3159.223876</v>
      </c>
      <c r="H55" s="41">
        <v>3.10246333</v>
      </c>
      <c r="I55" s="41">
        <v>48</v>
      </c>
    </row>
    <row r="56" spans="1:9">
      <c r="A56" s="41">
        <v>2822.5804720000001</v>
      </c>
      <c r="B56" s="41">
        <v>26.295393749999999</v>
      </c>
      <c r="C56" s="41">
        <v>3504.77055909619</v>
      </c>
      <c r="D56" s="41">
        <v>8.6753505268789102</v>
      </c>
      <c r="E56" s="41">
        <v>1770.32029051994</v>
      </c>
      <c r="F56" s="41">
        <v>6.5905758966894297</v>
      </c>
      <c r="G56" s="41">
        <v>3264.8999050000002</v>
      </c>
      <c r="H56" s="41">
        <v>3.101775226</v>
      </c>
      <c r="I56" s="41">
        <v>48</v>
      </c>
    </row>
    <row r="57" spans="1:9">
      <c r="A57" s="41">
        <v>2874.2753809999999</v>
      </c>
      <c r="B57" s="41">
        <v>25.825189529999999</v>
      </c>
      <c r="C57" s="41">
        <v>3542.3572327277998</v>
      </c>
      <c r="D57" s="41">
        <v>8.4785528558454306</v>
      </c>
      <c r="E57" s="41">
        <v>1789.07325238463</v>
      </c>
      <c r="F57" s="41">
        <v>6.70546874280498</v>
      </c>
      <c r="G57" s="41">
        <v>3304.8211240000001</v>
      </c>
      <c r="H57" s="41">
        <v>3.1043556149999998</v>
      </c>
      <c r="I57" s="41">
        <v>48</v>
      </c>
    </row>
    <row r="58" spans="1:9">
      <c r="A58" s="41">
        <v>2894.9110070000002</v>
      </c>
      <c r="B58" s="41">
        <v>25.185782360000001</v>
      </c>
      <c r="C58" s="41">
        <v>3631.6300568484598</v>
      </c>
      <c r="D58" s="41">
        <v>7.9436668781646897</v>
      </c>
      <c r="E58" s="41">
        <v>1840.7269312102601</v>
      </c>
      <c r="F58" s="41">
        <v>6.7396076994330203</v>
      </c>
      <c r="G58" s="41">
        <v>3405.8002470000001</v>
      </c>
      <c r="H58" s="41">
        <v>3.1043556149999998</v>
      </c>
      <c r="I58" s="41">
        <v>48</v>
      </c>
    </row>
    <row r="59" spans="1:9">
      <c r="A59" s="41">
        <v>2944.7711680000002</v>
      </c>
      <c r="B59" s="41">
        <v>25.142819979999999</v>
      </c>
      <c r="C59" s="41">
        <v>3666.8653680706798</v>
      </c>
      <c r="D59" s="41">
        <v>7.7922840542927796</v>
      </c>
      <c r="E59" s="41">
        <v>1892.3947741659699</v>
      </c>
      <c r="F59" s="41">
        <v>6.7256735985993599</v>
      </c>
      <c r="G59" s="41">
        <v>3445.7227830000002</v>
      </c>
      <c r="H59" s="41">
        <v>3.10246333</v>
      </c>
      <c r="I59" s="41">
        <v>48</v>
      </c>
    </row>
    <row r="60" spans="1:9">
      <c r="A60" s="41">
        <v>3000.8656820000001</v>
      </c>
      <c r="B60" s="41">
        <v>24.72624257</v>
      </c>
      <c r="C60" s="41">
        <v>3753.7898100780699</v>
      </c>
      <c r="D60" s="41">
        <v>7.2578568124419602</v>
      </c>
      <c r="E60" s="41">
        <v>1944.0600321709501</v>
      </c>
      <c r="F60" s="41">
        <v>6.7205128205128197</v>
      </c>
      <c r="G60" s="41">
        <v>3551.3982040000001</v>
      </c>
      <c r="H60" s="41">
        <v>3.1038395369999998</v>
      </c>
      <c r="I60" s="41">
        <v>48</v>
      </c>
    </row>
    <row r="61" spans="1:9">
      <c r="A61" s="41">
        <v>3048.1563489999999</v>
      </c>
      <c r="B61" s="41">
        <v>24.272368740000001</v>
      </c>
      <c r="C61" s="41">
        <v>3793.7259808997201</v>
      </c>
      <c r="D61" s="41">
        <v>7.0437800918150204</v>
      </c>
      <c r="E61" s="41">
        <v>1995.72468195223</v>
      </c>
      <c r="F61" s="41">
        <v>6.71741635366089</v>
      </c>
      <c r="G61" s="41">
        <v>3591.3200310000002</v>
      </c>
      <c r="H61" s="41">
        <v>3.1043556149999998</v>
      </c>
      <c r="I61" s="41">
        <v>48</v>
      </c>
    </row>
    <row r="62" spans="1:9">
      <c r="A62" s="41">
        <v>3099.8489770000001</v>
      </c>
      <c r="B62" s="41">
        <v>23.836569709999999</v>
      </c>
      <c r="C62" s="41">
        <v>3885.35026880038</v>
      </c>
      <c r="D62" s="41">
        <v>6.4619501475396603</v>
      </c>
      <c r="E62" s="41">
        <v>2047.3891796775999</v>
      </c>
      <c r="F62" s="41">
        <v>6.7148359646176203</v>
      </c>
      <c r="G62" s="41">
        <v>3692.299458</v>
      </c>
      <c r="H62" s="41">
        <v>3.1033234599999999</v>
      </c>
      <c r="I62" s="41">
        <v>48</v>
      </c>
    </row>
    <row r="63" spans="1:9">
      <c r="A63" s="41">
        <v>3151.5399320000001</v>
      </c>
      <c r="B63" s="41">
        <v>23.42600114</v>
      </c>
      <c r="C63" s="41">
        <v>3920.5893814207202</v>
      </c>
      <c r="D63" s="41">
        <v>6.2532253449284001</v>
      </c>
      <c r="E63" s="41">
        <v>2099.0529171233302</v>
      </c>
      <c r="F63" s="41">
        <v>6.7148359646176203</v>
      </c>
      <c r="G63" s="41">
        <v>3732.2214119999999</v>
      </c>
      <c r="H63" s="41">
        <v>3.1034094730000001</v>
      </c>
      <c r="I63" s="41">
        <v>48</v>
      </c>
    </row>
    <row r="64" spans="1:9">
      <c r="A64" s="41">
        <v>3203.2322559999998</v>
      </c>
      <c r="B64" s="41">
        <v>22.99478946</v>
      </c>
      <c r="C64" s="41">
        <v>3998.1214810112701</v>
      </c>
      <c r="D64" s="41">
        <v>5.7027423490305598</v>
      </c>
      <c r="E64" s="41">
        <v>2150.7166545690702</v>
      </c>
      <c r="F64" s="41">
        <v>6.7148359646176203</v>
      </c>
      <c r="G64" s="41">
        <v>3837.8971120000001</v>
      </c>
      <c r="H64" s="41">
        <v>3.1038395369999998</v>
      </c>
      <c r="I64" s="41">
        <v>48</v>
      </c>
    </row>
    <row r="65" spans="1:9">
      <c r="A65" s="41">
        <v>3254.9233640000002</v>
      </c>
      <c r="B65" s="41">
        <v>22.58192721</v>
      </c>
      <c r="C65" s="41">
        <v>4046.5646367641102</v>
      </c>
      <c r="D65" s="41">
        <v>5.2353930397598498</v>
      </c>
      <c r="E65" s="41">
        <v>2202.3803920148098</v>
      </c>
      <c r="F65" s="41">
        <v>6.7148359646176203</v>
      </c>
      <c r="G65" s="41">
        <v>3877.8192180000001</v>
      </c>
      <c r="H65" s="41">
        <v>3.1034094730000001</v>
      </c>
      <c r="I65" s="41">
        <v>48</v>
      </c>
    </row>
    <row r="66" spans="1:9">
      <c r="A66" s="41">
        <v>3306.6120380000002</v>
      </c>
      <c r="B66" s="41">
        <v>22.205763829999999</v>
      </c>
      <c r="C66" s="41">
        <v>4101.4939644564702</v>
      </c>
      <c r="D66" s="41">
        <v>5.0238133207565498</v>
      </c>
      <c r="E66" s="41">
        <v>2254.0436732927701</v>
      </c>
      <c r="F66" s="41">
        <v>6.7163841980435803</v>
      </c>
      <c r="G66" s="41">
        <v>3978.7980619999998</v>
      </c>
      <c r="H66" s="41">
        <v>3.1043556149999998</v>
      </c>
      <c r="I66" s="41">
        <v>48</v>
      </c>
    </row>
    <row r="67" spans="1:9">
      <c r="A67" s="41">
        <v>3358.2998010000001</v>
      </c>
      <c r="B67" s="41">
        <v>21.843362519999999</v>
      </c>
      <c r="C67" s="41">
        <v>4154.6422459498299</v>
      </c>
      <c r="D67" s="41">
        <v>4.7700291002328798</v>
      </c>
      <c r="E67" s="41">
        <v>2305.70619429111</v>
      </c>
      <c r="F67" s="41">
        <v>6.7205128205128197</v>
      </c>
      <c r="G67" s="41">
        <v>4018.7203199999999</v>
      </c>
      <c r="H67" s="41">
        <v>3.1034094730000001</v>
      </c>
      <c r="I67" s="41">
        <v>48</v>
      </c>
    </row>
    <row r="68" spans="1:9">
      <c r="A68" s="41">
        <v>3409.9877150000002</v>
      </c>
      <c r="B68" s="41">
        <v>21.47866754</v>
      </c>
      <c r="C68" s="41">
        <v>4202.46852596812</v>
      </c>
      <c r="D68" s="41">
        <v>5.0926236952437796</v>
      </c>
      <c r="E68" s="41">
        <v>2357.36993173684</v>
      </c>
      <c r="F68" s="41">
        <v>6.7205128205128197</v>
      </c>
      <c r="G68" s="41">
        <v>4124.3963240000003</v>
      </c>
      <c r="H68" s="41">
        <v>3.1028073819999999</v>
      </c>
      <c r="I68" s="41">
        <v>48</v>
      </c>
    </row>
    <row r="69" spans="1:9">
      <c r="A69" s="41">
        <v>3461.6762370000001</v>
      </c>
      <c r="B69" s="41">
        <v>21.10479784</v>
      </c>
      <c r="C69" s="41">
        <v>4242.4618191321797</v>
      </c>
      <c r="D69" s="41">
        <v>4.0168881740934097</v>
      </c>
      <c r="E69" s="41">
        <v>2409.0336691825801</v>
      </c>
      <c r="F69" s="41">
        <v>6.7205128205128197</v>
      </c>
      <c r="G69" s="41">
        <v>4164.3178470000003</v>
      </c>
      <c r="H69" s="41">
        <v>3.1043556149999998</v>
      </c>
      <c r="I69" s="41">
        <v>48</v>
      </c>
    </row>
    <row r="70" spans="1:9">
      <c r="A70" s="41">
        <v>3513.3647599999999</v>
      </c>
      <c r="B70" s="41">
        <v>20.73092814</v>
      </c>
      <c r="C70" s="41">
        <v>4280.04977003355</v>
      </c>
      <c r="D70" s="41">
        <v>3.8008235982035101</v>
      </c>
      <c r="E70" s="41">
        <v>2460.6980148520101</v>
      </c>
      <c r="F70" s="41">
        <v>6.7184485092781996</v>
      </c>
      <c r="G70" s="41">
        <v>4265.2969700000003</v>
      </c>
      <c r="H70" s="41">
        <v>3.1043556149999998</v>
      </c>
      <c r="I70" s="41">
        <v>48</v>
      </c>
    </row>
    <row r="71" spans="1:9">
      <c r="A71" s="41">
        <v>3557.345343</v>
      </c>
      <c r="B71" s="41">
        <v>20.2352828</v>
      </c>
      <c r="C71" s="41">
        <v>4364.6340409476197</v>
      </c>
      <c r="D71" s="41">
        <v>3.1429964181055801</v>
      </c>
      <c r="E71" s="41">
        <v>2512.3619043536801</v>
      </c>
      <c r="F71" s="41">
        <v>6.7179324314695501</v>
      </c>
      <c r="G71" s="41">
        <v>4305.2192269999996</v>
      </c>
      <c r="H71" s="41">
        <v>3.1034094730000001</v>
      </c>
      <c r="I71" s="41">
        <v>48</v>
      </c>
    </row>
    <row r="72" spans="1:9">
      <c r="A72" s="41">
        <v>3612.0420610000001</v>
      </c>
      <c r="B72" s="41">
        <v>20.029062320000001</v>
      </c>
      <c r="C72" s="41">
        <v>4399.8730775399899</v>
      </c>
      <c r="D72" s="41">
        <v>2.9354184550691098</v>
      </c>
      <c r="E72" s="41">
        <v>2564.0248815197901</v>
      </c>
      <c r="F72" s="41">
        <v>6.7205128205128197</v>
      </c>
      <c r="G72" s="41">
        <v>4410.8952310000004</v>
      </c>
      <c r="H72" s="41">
        <v>3.1028073819999999</v>
      </c>
      <c r="I72" s="41">
        <v>48</v>
      </c>
    </row>
    <row r="73" spans="1:9">
      <c r="A73" s="41">
        <v>3667.7515870000002</v>
      </c>
      <c r="B73" s="41">
        <v>19.72672004</v>
      </c>
      <c r="C73" s="41">
        <v>4483.0482715419103</v>
      </c>
      <c r="D73" s="41">
        <v>2.2785852026026698</v>
      </c>
      <c r="E73" s="41">
        <v>2615.6886189655202</v>
      </c>
      <c r="F73" s="41">
        <v>6.7205128205128197</v>
      </c>
      <c r="G73" s="41">
        <v>4450.8173120000001</v>
      </c>
      <c r="H73" s="41">
        <v>3.10246333</v>
      </c>
      <c r="I73" s="41">
        <v>48</v>
      </c>
    </row>
    <row r="74" spans="1:9">
      <c r="A74" s="41">
        <v>3711.7346950000001</v>
      </c>
      <c r="B74" s="41">
        <v>19.755264990000001</v>
      </c>
      <c r="E74" s="41">
        <v>2667.3523564112602</v>
      </c>
      <c r="F74" s="41">
        <v>6.7205128205128197</v>
      </c>
      <c r="I74" s="41">
        <v>48</v>
      </c>
    </row>
    <row r="75" spans="1:9">
      <c r="A75" s="41">
        <v>3748.306673</v>
      </c>
      <c r="B75" s="41">
        <v>19.120765370000001</v>
      </c>
      <c r="E75" s="41">
        <v>2719.0160938570002</v>
      </c>
      <c r="F75" s="41">
        <v>6.7205128205128197</v>
      </c>
      <c r="I75" s="41">
        <v>48</v>
      </c>
    </row>
    <row r="76" spans="1:9">
      <c r="A76" s="41">
        <v>3752.9431629999999</v>
      </c>
      <c r="B76" s="41">
        <v>20.029062320000001</v>
      </c>
      <c r="E76" s="41">
        <v>2770.6798313027298</v>
      </c>
      <c r="F76" s="41">
        <v>6.7205128205128197</v>
      </c>
      <c r="I76" s="41">
        <v>48</v>
      </c>
    </row>
    <row r="77" spans="1:9">
      <c r="A77" s="41">
        <v>3799.9898739999999</v>
      </c>
      <c r="B77" s="41">
        <v>18.82717444</v>
      </c>
      <c r="E77" s="41">
        <v>2822.3435687484698</v>
      </c>
      <c r="F77" s="41">
        <v>6.7205128205128197</v>
      </c>
      <c r="I77" s="41">
        <v>48</v>
      </c>
    </row>
    <row r="78" spans="1:9">
      <c r="A78" s="41">
        <v>3851.6748990000001</v>
      </c>
      <c r="B78" s="41">
        <v>18.506059359999998</v>
      </c>
      <c r="E78" s="41">
        <v>2874.0073061942098</v>
      </c>
      <c r="F78" s="41">
        <v>6.7205128205128197</v>
      </c>
      <c r="I78" s="41">
        <v>48</v>
      </c>
    </row>
    <row r="79" spans="1:9">
      <c r="A79" s="41">
        <v>3903.3590119999999</v>
      </c>
      <c r="B79" s="41">
        <v>18.198706359999999</v>
      </c>
      <c r="E79" s="41">
        <v>2925.6710436399399</v>
      </c>
      <c r="F79" s="41">
        <v>6.7205128205128197</v>
      </c>
      <c r="I79" s="41">
        <v>48</v>
      </c>
    </row>
    <row r="80" spans="1:9">
      <c r="A80" s="41">
        <v>3955.0425169999999</v>
      </c>
      <c r="B80" s="41">
        <v>17.90052807</v>
      </c>
      <c r="E80" s="41">
        <v>2977.3347810856799</v>
      </c>
      <c r="F80" s="41">
        <v>6.7205128205128197</v>
      </c>
      <c r="I80" s="41">
        <v>48</v>
      </c>
    </row>
    <row r="81" spans="1:9">
      <c r="A81" s="41">
        <v>4006.725261</v>
      </c>
      <c r="B81" s="41">
        <v>17.613818169999998</v>
      </c>
      <c r="E81" s="41">
        <v>3028.9985185314199</v>
      </c>
      <c r="F81" s="41">
        <v>6.7205128205128197</v>
      </c>
      <c r="I81" s="41">
        <v>48</v>
      </c>
    </row>
    <row r="82" spans="1:9">
      <c r="A82" s="41">
        <v>4058.4083099999998</v>
      </c>
      <c r="B82" s="41">
        <v>17.322520919999999</v>
      </c>
      <c r="E82" s="41">
        <v>3080.6622559771499</v>
      </c>
      <c r="F82" s="41">
        <v>6.7205128205128197</v>
      </c>
      <c r="I82" s="41">
        <v>48</v>
      </c>
    </row>
    <row r="83" spans="1:9">
      <c r="A83" s="41">
        <v>4110.0904460000002</v>
      </c>
      <c r="B83" s="41">
        <v>17.044985740000001</v>
      </c>
      <c r="E83" s="41">
        <v>3132.32599342289</v>
      </c>
      <c r="F83" s="41">
        <v>6.7205128205128197</v>
      </c>
      <c r="I83" s="41">
        <v>48</v>
      </c>
    </row>
    <row r="84" spans="1:9">
      <c r="A84" s="41">
        <v>4161.7728859999997</v>
      </c>
      <c r="B84" s="41">
        <v>16.762863209999999</v>
      </c>
      <c r="E84" s="41">
        <v>3183.98973086863</v>
      </c>
      <c r="F84" s="41">
        <v>6.7205128205128197</v>
      </c>
      <c r="I84" s="41">
        <v>48</v>
      </c>
    </row>
    <row r="85" spans="1:9">
      <c r="A85" s="41">
        <v>4213.4541099999997</v>
      </c>
      <c r="B85" s="41">
        <v>16.499090110000001</v>
      </c>
      <c r="E85" s="41">
        <v>3235.65346831436</v>
      </c>
      <c r="F85" s="41">
        <v>6.7205128205128197</v>
      </c>
      <c r="I85" s="41">
        <v>48</v>
      </c>
    </row>
    <row r="86" spans="1:9">
      <c r="A86" s="41">
        <v>4265.1353339999996</v>
      </c>
      <c r="B86" s="41">
        <v>16.235316999999998</v>
      </c>
      <c r="E86" s="41">
        <v>3287.3172057601</v>
      </c>
      <c r="F86" s="41">
        <v>6.7205128205128197</v>
      </c>
      <c r="I86" s="41">
        <v>48</v>
      </c>
    </row>
    <row r="87" spans="1:9">
      <c r="A87" s="41">
        <v>4316.815646</v>
      </c>
      <c r="B87" s="41">
        <v>15.98530598</v>
      </c>
      <c r="E87" s="41">
        <v>3338.98094320584</v>
      </c>
      <c r="F87" s="41">
        <v>6.7205128205128197</v>
      </c>
      <c r="I87" s="41">
        <v>48</v>
      </c>
    </row>
    <row r="88" spans="1:9">
      <c r="A88" s="41">
        <v>4363.8410690000001</v>
      </c>
      <c r="B88" s="41">
        <v>15.104533180000001</v>
      </c>
      <c r="E88" s="41">
        <v>3390.6446806515701</v>
      </c>
      <c r="F88" s="41">
        <v>6.7205128205128197</v>
      </c>
      <c r="I88" s="41">
        <v>48</v>
      </c>
    </row>
    <row r="89" spans="1:9">
      <c r="A89" s="41">
        <v>4368.4962610000002</v>
      </c>
      <c r="B89" s="41">
        <v>15.73070759</v>
      </c>
      <c r="E89" s="41">
        <v>3442.3084180973101</v>
      </c>
      <c r="F89" s="41">
        <v>6.7205128205128197</v>
      </c>
      <c r="I89" s="41">
        <v>48</v>
      </c>
    </row>
    <row r="90" spans="1:9">
      <c r="A90" s="41">
        <v>4412.3597900000004</v>
      </c>
      <c r="B90" s="41">
        <v>15.31392789</v>
      </c>
      <c r="E90" s="41">
        <v>3493.9721555430401</v>
      </c>
      <c r="F90" s="41">
        <v>6.7205128205128197</v>
      </c>
      <c r="I90" s="41">
        <v>48</v>
      </c>
    </row>
    <row r="91" spans="1:9">
      <c r="A91" s="41">
        <v>4467.1609850000004</v>
      </c>
      <c r="B91" s="41">
        <v>15.2185618</v>
      </c>
      <c r="E91" s="41">
        <v>3545.6358929887801</v>
      </c>
      <c r="F91" s="41">
        <v>6.7205128205128197</v>
      </c>
      <c r="I91" s="41">
        <v>48</v>
      </c>
    </row>
    <row r="92" spans="1:9">
      <c r="A92" s="41">
        <v>4497.6700499999997</v>
      </c>
      <c r="B92" s="41">
        <v>15.51280807</v>
      </c>
      <c r="E92" s="41">
        <v>3597.2996304345202</v>
      </c>
      <c r="F92" s="41">
        <v>6.7205128205128197</v>
      </c>
      <c r="I92" s="41">
        <v>48</v>
      </c>
    </row>
    <row r="93" spans="1:9">
      <c r="A93" s="41">
        <v>4497.7168840000004</v>
      </c>
      <c r="B93" s="41">
        <v>14.80635489</v>
      </c>
      <c r="E93" s="41">
        <v>3648.9633678802502</v>
      </c>
      <c r="F93" s="41">
        <v>6.7205128205128197</v>
      </c>
      <c r="I93" s="41">
        <v>48</v>
      </c>
    </row>
    <row r="94" spans="1:9">
      <c r="E94" s="41">
        <v>3700.6275614937699</v>
      </c>
      <c r="F94" s="41">
        <v>6.71896458708685</v>
      </c>
      <c r="I94" s="41">
        <v>48</v>
      </c>
    </row>
    <row r="95" spans="1:9">
      <c r="E95" s="41">
        <v>3752.2925153869</v>
      </c>
      <c r="F95" s="41">
        <v>6.7148359646176203</v>
      </c>
      <c r="I95" s="41">
        <v>48</v>
      </c>
    </row>
    <row r="96" spans="1:9">
      <c r="E96" s="41">
        <v>3803.9562528326401</v>
      </c>
      <c r="F96" s="41">
        <v>6.7148359646176203</v>
      </c>
      <c r="I96" s="41">
        <v>48</v>
      </c>
    </row>
    <row r="97" spans="5:9">
      <c r="E97" s="41">
        <v>3855.6199902783701</v>
      </c>
      <c r="F97" s="41">
        <v>6.7148359646176203</v>
      </c>
      <c r="I97" s="41">
        <v>48</v>
      </c>
    </row>
    <row r="98" spans="5:9">
      <c r="E98" s="41">
        <v>3907.2837277241101</v>
      </c>
      <c r="F98" s="41">
        <v>6.7148359646176203</v>
      </c>
      <c r="I98" s="41">
        <v>48</v>
      </c>
    </row>
    <row r="99" spans="5:9">
      <c r="E99" s="41">
        <v>3958.9489857290901</v>
      </c>
      <c r="F99" s="41">
        <v>6.7096751865310802</v>
      </c>
      <c r="I99" s="41">
        <v>48</v>
      </c>
    </row>
    <row r="100" spans="5:9">
      <c r="E100" s="41">
        <v>4010.61287523076</v>
      </c>
      <c r="F100" s="41">
        <v>6.7091591087224201</v>
      </c>
      <c r="I100" s="41">
        <v>48</v>
      </c>
    </row>
    <row r="101" spans="5:9">
      <c r="E101" s="41">
        <v>4062.27661267649</v>
      </c>
      <c r="F101" s="41">
        <v>6.7091591087224201</v>
      </c>
      <c r="I101" s="41">
        <v>48</v>
      </c>
    </row>
    <row r="102" spans="5:9">
      <c r="E102" s="41">
        <v>4113.9403501222296</v>
      </c>
      <c r="F102" s="41">
        <v>6.7091591087224201</v>
      </c>
      <c r="I102" s="41">
        <v>48</v>
      </c>
    </row>
    <row r="103" spans="5:9">
      <c r="E103" s="41">
        <v>4165.6040875679601</v>
      </c>
      <c r="F103" s="41">
        <v>6.7091591087224201</v>
      </c>
      <c r="I103" s="41">
        <v>48</v>
      </c>
    </row>
    <row r="104" spans="5:9">
      <c r="E104" s="41">
        <v>4217.2664565103796</v>
      </c>
      <c r="F104" s="41">
        <v>6.7138038090003098</v>
      </c>
      <c r="I104" s="41">
        <v>48</v>
      </c>
    </row>
    <row r="105" spans="5:9">
      <c r="E105" s="41">
        <v>4268.9292816205698</v>
      </c>
      <c r="F105" s="41">
        <v>6.7169002758522396</v>
      </c>
      <c r="I105" s="41">
        <v>48</v>
      </c>
    </row>
    <row r="106" spans="5:9">
      <c r="E106" s="41">
        <v>4320.59195467483</v>
      </c>
      <c r="F106" s="41">
        <v>6.7205128205128197</v>
      </c>
      <c r="I106" s="41">
        <v>48</v>
      </c>
    </row>
    <row r="107" spans="5:9">
      <c r="E107" s="41">
        <v>4372.2556921205696</v>
      </c>
      <c r="F107" s="41">
        <v>6.7205128205128197</v>
      </c>
      <c r="I107" s="41">
        <v>48</v>
      </c>
    </row>
    <row r="108" spans="5:9">
      <c r="E108" s="41">
        <v>4423.9194295663001</v>
      </c>
      <c r="F108" s="41">
        <v>6.7205128205128197</v>
      </c>
      <c r="I108" s="41">
        <v>48</v>
      </c>
    </row>
    <row r="109" spans="5:9">
      <c r="E109" s="41">
        <v>4477.1529163513596</v>
      </c>
      <c r="F109" s="41">
        <v>6.7063206807748301</v>
      </c>
      <c r="I109" s="41">
        <v>48</v>
      </c>
    </row>
    <row r="110" spans="5:9">
      <c r="E110" s="41">
        <v>4499.1118446424798</v>
      </c>
      <c r="F110" s="41">
        <v>6.5672377113425098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E37" sqref="E37"/>
    </sheetView>
  </sheetViews>
  <sheetFormatPr defaultRowHeight="14.25"/>
  <cols>
    <col min="1" max="4" width="9" style="41"/>
    <col min="5" max="5" width="10.875" style="41" bestFit="1" customWidth="1"/>
    <col min="6" max="16384" width="9" style="41"/>
  </cols>
  <sheetData>
    <row r="1" spans="1:9">
      <c r="A1" s="41" t="s">
        <v>79</v>
      </c>
      <c r="B1" s="41" t="s">
        <v>80</v>
      </c>
      <c r="C1" s="41" t="s">
        <v>81</v>
      </c>
      <c r="D1" s="41" t="s">
        <v>82</v>
      </c>
      <c r="E1" s="41" t="s">
        <v>83</v>
      </c>
      <c r="F1" s="41" t="s">
        <v>84</v>
      </c>
      <c r="G1" s="41" t="s">
        <v>85</v>
      </c>
      <c r="H1" s="41" t="s">
        <v>86</v>
      </c>
      <c r="I1" s="41" t="s">
        <v>87</v>
      </c>
    </row>
    <row r="2" spans="1:9">
      <c r="A2" s="41">
        <v>0</v>
      </c>
      <c r="B2" s="41">
        <v>50.4</v>
      </c>
      <c r="C2" s="41">
        <v>0</v>
      </c>
      <c r="D2" s="41">
        <v>18</v>
      </c>
      <c r="E2" s="41">
        <v>0</v>
      </c>
      <c r="F2" s="41">
        <v>0</v>
      </c>
      <c r="G2" s="41">
        <v>0</v>
      </c>
      <c r="H2" s="41">
        <v>0</v>
      </c>
      <c r="I2" s="41">
        <v>48</v>
      </c>
    </row>
    <row r="3" spans="1:9">
      <c r="A3" s="41">
        <v>250</v>
      </c>
      <c r="B3" s="41">
        <v>50.4</v>
      </c>
      <c r="C3" s="41">
        <v>250</v>
      </c>
      <c r="D3" s="41">
        <v>18</v>
      </c>
      <c r="E3" s="41">
        <v>250</v>
      </c>
      <c r="F3" s="41">
        <v>1.3194689145077132</v>
      </c>
      <c r="G3" s="41">
        <v>250</v>
      </c>
      <c r="H3" s="41">
        <v>0.47123889803846902</v>
      </c>
      <c r="I3" s="41">
        <v>48</v>
      </c>
    </row>
    <row r="4" spans="1:9">
      <c r="A4" s="41">
        <v>500</v>
      </c>
      <c r="B4" s="41">
        <v>50.4</v>
      </c>
      <c r="C4" s="41">
        <v>500</v>
      </c>
      <c r="D4" s="41">
        <v>18</v>
      </c>
      <c r="E4" s="41">
        <v>500</v>
      </c>
      <c r="F4" s="41">
        <v>2.6389378290154264</v>
      </c>
      <c r="G4" s="41">
        <v>500</v>
      </c>
      <c r="H4" s="41">
        <v>0.94247779607693805</v>
      </c>
      <c r="I4" s="41">
        <v>48</v>
      </c>
    </row>
    <row r="5" spans="1:9">
      <c r="A5" s="41">
        <v>750</v>
      </c>
      <c r="B5" s="41">
        <v>50.4</v>
      </c>
      <c r="C5" s="41">
        <v>750</v>
      </c>
      <c r="D5" s="41">
        <v>18</v>
      </c>
      <c r="E5" s="41">
        <v>750</v>
      </c>
      <c r="F5" s="41">
        <v>3.9584067435231396</v>
      </c>
      <c r="G5" s="41">
        <v>750</v>
      </c>
      <c r="H5" s="41">
        <v>1.4137166941154069</v>
      </c>
      <c r="I5" s="41">
        <v>48</v>
      </c>
    </row>
    <row r="6" spans="1:9">
      <c r="A6" s="41">
        <v>1000</v>
      </c>
      <c r="B6" s="41">
        <v>50.4</v>
      </c>
      <c r="C6" s="41">
        <v>1000</v>
      </c>
      <c r="D6" s="41">
        <v>18</v>
      </c>
      <c r="E6" s="41">
        <v>1000</v>
      </c>
      <c r="F6" s="41">
        <v>5.2778756580308528</v>
      </c>
      <c r="G6" s="41">
        <v>1000</v>
      </c>
      <c r="H6" s="41">
        <v>1.8849555921538761</v>
      </c>
      <c r="I6" s="41">
        <v>48</v>
      </c>
    </row>
    <row r="7" spans="1:9">
      <c r="A7" s="41">
        <v>1250</v>
      </c>
      <c r="B7" s="41">
        <v>50.4</v>
      </c>
      <c r="C7" s="41">
        <v>1250</v>
      </c>
      <c r="D7" s="41">
        <v>18</v>
      </c>
      <c r="E7" s="41">
        <v>1250</v>
      </c>
      <c r="F7" s="41">
        <v>6.5973445725385655</v>
      </c>
      <c r="G7" s="41">
        <v>1250</v>
      </c>
      <c r="H7" s="41">
        <v>2.3561944901923448</v>
      </c>
      <c r="I7" s="41">
        <v>48</v>
      </c>
    </row>
    <row r="8" spans="1:9">
      <c r="A8" s="41">
        <v>1500</v>
      </c>
      <c r="B8" s="41">
        <v>50.4</v>
      </c>
      <c r="C8" s="41">
        <v>1500</v>
      </c>
      <c r="D8" s="41">
        <v>18</v>
      </c>
      <c r="E8" s="41">
        <v>1500</v>
      </c>
      <c r="F8" s="41">
        <v>7.9168134870462792</v>
      </c>
      <c r="G8" s="41">
        <v>1500</v>
      </c>
      <c r="H8" s="41">
        <v>2.8274333882308138</v>
      </c>
      <c r="I8" s="41">
        <v>48</v>
      </c>
    </row>
    <row r="9" spans="1:9">
      <c r="A9" s="41">
        <v>1750</v>
      </c>
      <c r="B9" s="41">
        <v>50.4</v>
      </c>
      <c r="C9" s="41">
        <v>1750</v>
      </c>
      <c r="D9" s="41">
        <v>18</v>
      </c>
      <c r="E9" s="41">
        <v>1750</v>
      </c>
      <c r="F9" s="41">
        <v>9.2362824015539911</v>
      </c>
      <c r="G9" s="41">
        <v>1750</v>
      </c>
      <c r="H9" s="41">
        <v>3.2986722862692828</v>
      </c>
      <c r="I9" s="41">
        <v>48</v>
      </c>
    </row>
    <row r="10" spans="1:9">
      <c r="A10" s="41">
        <v>2000</v>
      </c>
      <c r="B10" s="41">
        <v>50.4</v>
      </c>
      <c r="C10" s="41">
        <v>2000</v>
      </c>
      <c r="D10" s="41">
        <v>18</v>
      </c>
      <c r="E10" s="41">
        <v>2000</v>
      </c>
      <c r="F10" s="41">
        <v>10.555751316061706</v>
      </c>
      <c r="G10" s="41">
        <v>2000</v>
      </c>
      <c r="H10" s="41">
        <v>3.7699111843077522</v>
      </c>
      <c r="I10" s="41">
        <v>48</v>
      </c>
    </row>
    <row r="11" spans="1:9">
      <c r="A11" s="41">
        <v>2250</v>
      </c>
      <c r="B11" s="41">
        <v>50.4</v>
      </c>
      <c r="C11" s="41">
        <v>2250</v>
      </c>
      <c r="D11" s="41">
        <v>18</v>
      </c>
      <c r="E11" s="41">
        <v>2250</v>
      </c>
      <c r="F11" s="41">
        <v>11.875220230569418</v>
      </c>
      <c r="G11" s="41">
        <v>2250</v>
      </c>
      <c r="H11" s="41">
        <v>4.2411500823462207</v>
      </c>
      <c r="I11" s="41">
        <v>48</v>
      </c>
    </row>
    <row r="12" spans="1:9">
      <c r="A12" s="41">
        <v>2500</v>
      </c>
      <c r="B12" s="41">
        <v>50.4</v>
      </c>
      <c r="C12" s="41">
        <v>2500</v>
      </c>
      <c r="D12" s="41">
        <v>18</v>
      </c>
      <c r="E12" s="41">
        <v>2500</v>
      </c>
      <c r="F12" s="41">
        <v>13.194689145077131</v>
      </c>
      <c r="G12" s="41">
        <v>2500</v>
      </c>
      <c r="H12" s="41">
        <v>4.7123889803846897</v>
      </c>
      <c r="I12" s="41">
        <v>48</v>
      </c>
    </row>
    <row r="13" spans="1:9">
      <c r="A13" s="41">
        <v>2750</v>
      </c>
      <c r="B13" s="41">
        <v>50.003589393235494</v>
      </c>
      <c r="C13" s="41">
        <v>2750</v>
      </c>
      <c r="D13" s="41">
        <v>18</v>
      </c>
      <c r="E13" s="41">
        <v>2750</v>
      </c>
      <c r="F13" s="41">
        <v>14.4</v>
      </c>
      <c r="G13" s="41">
        <v>2750</v>
      </c>
      <c r="H13" s="41">
        <v>5.1836278784231578</v>
      </c>
      <c r="I13" s="41">
        <v>48</v>
      </c>
    </row>
    <row r="14" spans="1:9">
      <c r="A14" s="41">
        <v>3000</v>
      </c>
      <c r="B14" s="41">
        <v>45.836623610465857</v>
      </c>
      <c r="C14" s="41">
        <v>3000</v>
      </c>
      <c r="D14" s="41">
        <v>18</v>
      </c>
      <c r="E14" s="41">
        <v>3000</v>
      </c>
      <c r="F14" s="41">
        <v>14.4</v>
      </c>
      <c r="G14" s="41">
        <v>3000</v>
      </c>
      <c r="H14" s="41">
        <v>5.6548667764616276</v>
      </c>
      <c r="I14" s="41">
        <v>48</v>
      </c>
    </row>
    <row r="15" spans="1:9">
      <c r="A15" s="41">
        <v>3250</v>
      </c>
      <c r="B15" s="41">
        <v>42.310729486583867</v>
      </c>
      <c r="C15" s="41">
        <v>3250</v>
      </c>
      <c r="D15" s="41">
        <v>17.923295129733443</v>
      </c>
      <c r="E15" s="41">
        <v>3250</v>
      </c>
      <c r="F15" s="41">
        <v>14.4</v>
      </c>
      <c r="G15" s="41">
        <v>3250</v>
      </c>
      <c r="H15" s="41">
        <v>6.1</v>
      </c>
      <c r="I15" s="41">
        <v>48</v>
      </c>
    </row>
    <row r="16" spans="1:9">
      <c r="A16" s="41">
        <v>3500</v>
      </c>
      <c r="B16" s="41">
        <v>39.288534523256452</v>
      </c>
      <c r="C16" s="41">
        <v>3500</v>
      </c>
      <c r="D16" s="41">
        <v>16.643059763323915</v>
      </c>
      <c r="E16" s="41">
        <v>3500</v>
      </c>
      <c r="F16" s="41">
        <v>14.4</v>
      </c>
      <c r="G16" s="41">
        <v>3500</v>
      </c>
      <c r="H16" s="41">
        <v>6.1</v>
      </c>
      <c r="I16" s="41">
        <v>48</v>
      </c>
    </row>
    <row r="17" spans="1:9">
      <c r="A17" s="41">
        <v>3750</v>
      </c>
      <c r="B17" s="41">
        <v>36.669298888372687</v>
      </c>
      <c r="C17" s="41">
        <v>3750</v>
      </c>
      <c r="D17" s="41">
        <v>15.533522445768984</v>
      </c>
      <c r="E17" s="41">
        <v>3750</v>
      </c>
      <c r="F17" s="41">
        <v>14.4</v>
      </c>
      <c r="G17" s="41">
        <v>3750</v>
      </c>
      <c r="H17" s="41">
        <v>6.1</v>
      </c>
      <c r="I17" s="41">
        <v>48</v>
      </c>
    </row>
    <row r="18" spans="1:9">
      <c r="A18" s="41">
        <v>4000</v>
      </c>
      <c r="B18" s="41">
        <v>34.377467707849398</v>
      </c>
      <c r="C18" s="41">
        <v>4000</v>
      </c>
      <c r="D18" s="41">
        <v>14.562677292908424</v>
      </c>
      <c r="E18" s="41">
        <v>4000</v>
      </c>
      <c r="F18" s="41">
        <v>14.4</v>
      </c>
      <c r="G18" s="41">
        <v>4000</v>
      </c>
      <c r="H18" s="41">
        <v>6.1</v>
      </c>
      <c r="I18" s="41">
        <v>48</v>
      </c>
    </row>
    <row r="19" spans="1:9">
      <c r="A19" s="41">
        <v>4250</v>
      </c>
      <c r="B19" s="41">
        <v>32.355263725034725</v>
      </c>
      <c r="C19" s="41">
        <v>4250</v>
      </c>
      <c r="D19" s="41">
        <v>13.706049216854987</v>
      </c>
      <c r="E19" s="41">
        <v>4250</v>
      </c>
      <c r="F19" s="41">
        <v>14.4</v>
      </c>
      <c r="G19" s="41">
        <v>4250</v>
      </c>
      <c r="H19" s="41">
        <v>6.1</v>
      </c>
      <c r="I19" s="41">
        <v>48</v>
      </c>
    </row>
    <row r="20" spans="1:9">
      <c r="A20" s="41">
        <v>4500</v>
      </c>
      <c r="B20" s="41">
        <v>30.557749073643901</v>
      </c>
      <c r="C20" s="41">
        <v>4500</v>
      </c>
      <c r="D20" s="41">
        <v>12.94460203814082</v>
      </c>
      <c r="E20" s="41">
        <v>4500</v>
      </c>
      <c r="F20" s="41">
        <v>14.4</v>
      </c>
      <c r="G20" s="41">
        <v>4500</v>
      </c>
      <c r="H20" s="41">
        <v>6.1</v>
      </c>
      <c r="I20" s="41">
        <v>48</v>
      </c>
    </row>
    <row r="21" spans="1:9">
      <c r="A21" s="41">
        <v>4750</v>
      </c>
      <c r="B21" s="41">
        <v>28.949446490820542</v>
      </c>
      <c r="C21" s="41">
        <v>4750</v>
      </c>
      <c r="D21" s="41">
        <v>12.263307194028146</v>
      </c>
      <c r="E21" s="41">
        <v>4750</v>
      </c>
      <c r="F21" s="41">
        <v>14.4</v>
      </c>
      <c r="G21" s="41">
        <v>4750</v>
      </c>
      <c r="H21" s="41">
        <v>6.1</v>
      </c>
      <c r="I21" s="41">
        <v>48</v>
      </c>
    </row>
    <row r="22" spans="1:9">
      <c r="A22" s="41">
        <v>5000</v>
      </c>
      <c r="B22" s="41">
        <v>27.501974166279513</v>
      </c>
      <c r="C22" s="41">
        <v>5000</v>
      </c>
      <c r="D22" s="41">
        <v>11.650141834326739</v>
      </c>
      <c r="E22" s="41">
        <v>5000</v>
      </c>
      <c r="F22" s="41">
        <v>14.4</v>
      </c>
      <c r="G22" s="41">
        <v>5000</v>
      </c>
      <c r="H22" s="41">
        <v>6.1</v>
      </c>
      <c r="I22" s="41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1"/>
  <sheetViews>
    <sheetView workbookViewId="0">
      <selection activeCell="I44" sqref="I44"/>
    </sheetView>
  </sheetViews>
  <sheetFormatPr defaultRowHeight="14.25"/>
  <sheetData>
    <row r="1" spans="1:9">
      <c r="A1" s="41" t="s">
        <v>79</v>
      </c>
      <c r="B1" s="41" t="s">
        <v>80</v>
      </c>
      <c r="C1" s="41" t="s">
        <v>81</v>
      </c>
      <c r="D1" s="41" t="s">
        <v>82</v>
      </c>
      <c r="E1" s="41" t="s">
        <v>83</v>
      </c>
      <c r="F1" s="41" t="s">
        <v>84</v>
      </c>
      <c r="G1" s="41" t="s">
        <v>85</v>
      </c>
      <c r="H1" s="41" t="s">
        <v>86</v>
      </c>
      <c r="I1" s="41" t="s">
        <v>87</v>
      </c>
    </row>
    <row r="2" spans="1:9">
      <c r="A2" s="41">
        <v>33.624341384032</v>
      </c>
      <c r="B2" s="41">
        <v>83.087471953916904</v>
      </c>
      <c r="C2" s="41">
        <v>35.051078037639002</v>
      </c>
      <c r="D2" s="41">
        <v>30.491287812485002</v>
      </c>
      <c r="E2" s="41">
        <v>40.608877738231897</v>
      </c>
      <c r="F2" s="41">
        <v>0.33082443549798701</v>
      </c>
      <c r="G2" s="41">
        <v>22.874984062772398</v>
      </c>
      <c r="H2" s="41">
        <v>0.15565741875255401</v>
      </c>
      <c r="I2" s="41">
        <v>48</v>
      </c>
    </row>
    <row r="3" spans="1:9">
      <c r="A3" s="41">
        <v>96.935946390407196</v>
      </c>
      <c r="B3" s="41">
        <v>83.082093471030902</v>
      </c>
      <c r="C3" s="41">
        <v>83.968711890216497</v>
      </c>
      <c r="D3" s="41">
        <v>30.426746017854001</v>
      </c>
      <c r="E3" s="41">
        <v>89.877177097357304</v>
      </c>
      <c r="F3" s="41">
        <v>0.74926580702880496</v>
      </c>
      <c r="G3" s="41">
        <v>71.893550427752004</v>
      </c>
      <c r="H3" s="41">
        <v>7.3682885233541301E-2</v>
      </c>
      <c r="I3" s="41">
        <v>48</v>
      </c>
    </row>
    <row r="4" spans="1:9">
      <c r="A4" s="41">
        <v>160.24799407027101</v>
      </c>
      <c r="B4" s="41">
        <v>83.082093471030902</v>
      </c>
      <c r="C4" s="41">
        <v>173.17671597695701</v>
      </c>
      <c r="D4" s="41">
        <v>30.372961188994701</v>
      </c>
      <c r="E4" s="41">
        <v>135.91020407575201</v>
      </c>
      <c r="F4" s="41">
        <v>1.1567088706069899</v>
      </c>
      <c r="G4" s="41">
        <v>124.076811315467</v>
      </c>
      <c r="H4" s="41">
        <v>0.55521520119804502</v>
      </c>
      <c r="I4" s="41">
        <v>48</v>
      </c>
    </row>
    <row r="5" spans="1:9">
      <c r="A5" s="41">
        <v>223.56004175013399</v>
      </c>
      <c r="B5" s="41">
        <v>83.082093471030902</v>
      </c>
      <c r="C5" s="41">
        <v>233.61634392429599</v>
      </c>
      <c r="D5" s="41">
        <v>30.438578680203001</v>
      </c>
      <c r="E5" s="41">
        <v>174.72231046223999</v>
      </c>
      <c r="F5" s="41">
        <v>1.5125104537409699</v>
      </c>
      <c r="G5" s="41">
        <v>182.367502946299</v>
      </c>
      <c r="H5" s="41">
        <v>0.60526497249759703</v>
      </c>
      <c r="I5" s="41">
        <v>48</v>
      </c>
    </row>
    <row r="6" spans="1:9">
      <c r="A6" s="41">
        <v>286.87208942999803</v>
      </c>
      <c r="B6" s="41">
        <v>83.082093471030902</v>
      </c>
      <c r="C6" s="41">
        <v>334.33465552570101</v>
      </c>
      <c r="D6" s="41">
        <v>30.372961188994701</v>
      </c>
      <c r="E6" s="41">
        <v>217.280669129063</v>
      </c>
      <c r="F6" s="41">
        <v>1.88547670139361</v>
      </c>
      <c r="G6" s="41">
        <v>249.20039848472001</v>
      </c>
      <c r="H6" s="41">
        <v>0.83295408133496796</v>
      </c>
      <c r="I6" s="41">
        <v>48</v>
      </c>
    </row>
    <row r="7" spans="1:9">
      <c r="A7" s="41">
        <v>350.18413710986198</v>
      </c>
      <c r="B7" s="41">
        <v>83.082093471030902</v>
      </c>
      <c r="C7" s="41">
        <v>394.77428347303999</v>
      </c>
      <c r="D7" s="41">
        <v>30.438578680203001</v>
      </c>
      <c r="E7" s="41">
        <v>269.20543317532599</v>
      </c>
      <c r="F7" s="41">
        <v>2.30396915063465</v>
      </c>
      <c r="G7" s="41">
        <v>309.11687490328802</v>
      </c>
      <c r="H7" s="41">
        <v>1.0280734882520199</v>
      </c>
      <c r="I7" s="41">
        <v>48</v>
      </c>
    </row>
    <row r="8" spans="1:9">
      <c r="A8" s="41">
        <v>413.49618478972599</v>
      </c>
      <c r="B8" s="41">
        <v>83.082093471030902</v>
      </c>
      <c r="C8" s="41">
        <v>495.49281641118898</v>
      </c>
      <c r="D8" s="41">
        <v>30.375650430437702</v>
      </c>
      <c r="E8" s="41">
        <v>304.42369607464298</v>
      </c>
      <c r="F8" s="41">
        <v>2.6713535622675502</v>
      </c>
      <c r="G8" s="41">
        <v>362.88436571753999</v>
      </c>
      <c r="H8" s="41">
        <v>1.1906729940162399</v>
      </c>
      <c r="I8" s="41">
        <v>48</v>
      </c>
    </row>
    <row r="9" spans="1:9">
      <c r="A9" s="41">
        <v>476.80823246958897</v>
      </c>
      <c r="B9" s="41">
        <v>83.082093471030902</v>
      </c>
      <c r="C9" s="41">
        <v>555.93222302178503</v>
      </c>
      <c r="D9" s="41">
        <v>30.438578680203001</v>
      </c>
      <c r="E9" s="41">
        <v>355.77598861726699</v>
      </c>
      <c r="F9" s="41">
        <v>3.1002834223558802</v>
      </c>
      <c r="G9" s="41">
        <v>435.86004943143598</v>
      </c>
      <c r="H9" s="41">
        <v>1.4299656816723101</v>
      </c>
      <c r="I9" s="41">
        <v>48</v>
      </c>
    </row>
    <row r="10" spans="1:9">
      <c r="A10" s="41">
        <v>540.12028014945304</v>
      </c>
      <c r="B10" s="41">
        <v>83.082093471030902</v>
      </c>
      <c r="C10" s="41">
        <v>656.65186264365502</v>
      </c>
      <c r="D10" s="41">
        <v>30.3890966376525</v>
      </c>
      <c r="E10" s="41">
        <v>406.26024394583402</v>
      </c>
      <c r="F10" s="41">
        <v>3.51338078845518</v>
      </c>
      <c r="G10" s="41">
        <v>487.70388152149002</v>
      </c>
      <c r="H10" s="41">
        <v>1.5753127787085399</v>
      </c>
      <c r="I10" s="41">
        <v>48</v>
      </c>
    </row>
    <row r="11" spans="1:9">
      <c r="A11" s="41">
        <v>603.43232782931705</v>
      </c>
      <c r="B11" s="41">
        <v>83.082093471030902</v>
      </c>
      <c r="C11" s="41">
        <v>717.08967562969099</v>
      </c>
      <c r="D11" s="41">
        <v>30.432662349028501</v>
      </c>
      <c r="E11" s="41">
        <v>455.59222018369701</v>
      </c>
      <c r="F11" s="41">
        <v>3.9225936946924098</v>
      </c>
      <c r="G11" s="41">
        <v>574.12291615220602</v>
      </c>
      <c r="H11" s="41">
        <v>1.8602443125460799</v>
      </c>
      <c r="I11" s="41">
        <v>48</v>
      </c>
    </row>
    <row r="12" spans="1:9">
      <c r="A12" s="41">
        <v>666.74437550918105</v>
      </c>
      <c r="B12" s="41">
        <v>83.082093471030902</v>
      </c>
      <c r="C12" s="41">
        <v>823.56500021707996</v>
      </c>
      <c r="D12" s="41">
        <v>30.383718154766601</v>
      </c>
      <c r="E12" s="41">
        <v>491.38521222144601</v>
      </c>
      <c r="F12" s="41">
        <v>4.2871602128997504</v>
      </c>
      <c r="G12" s="41">
        <v>628.84577013367095</v>
      </c>
      <c r="H12" s="41">
        <v>2.0096466149327998</v>
      </c>
      <c r="I12" s="41">
        <v>48</v>
      </c>
    </row>
    <row r="13" spans="1:9">
      <c r="A13" s="41">
        <v>730.05642318904495</v>
      </c>
      <c r="B13" s="41">
        <v>83.082093471030902</v>
      </c>
      <c r="C13" s="41">
        <v>881.12467806399502</v>
      </c>
      <c r="D13" s="41">
        <v>30.4234591672015</v>
      </c>
      <c r="E13" s="41">
        <v>539.15343206450996</v>
      </c>
      <c r="F13" s="41">
        <v>4.7066901781295796</v>
      </c>
      <c r="G13" s="41">
        <v>723.90768843303999</v>
      </c>
      <c r="H13" s="41">
        <v>2.3263794959926498</v>
      </c>
      <c r="I13" s="41">
        <v>48</v>
      </c>
    </row>
    <row r="14" spans="1:9">
      <c r="A14" s="41">
        <v>793.36847086890805</v>
      </c>
      <c r="B14" s="41">
        <v>83.082093471030902</v>
      </c>
      <c r="C14" s="41">
        <v>1013.50158593016</v>
      </c>
      <c r="D14" s="41">
        <v>30.3890966376525</v>
      </c>
      <c r="E14" s="41">
        <v>584.49962539738306</v>
      </c>
      <c r="F14" s="41">
        <v>5.0948041592186497</v>
      </c>
      <c r="G14" s="41">
        <v>772.87426721766803</v>
      </c>
      <c r="H14" s="41">
        <v>2.4736403653785</v>
      </c>
      <c r="I14" s="41">
        <v>48</v>
      </c>
    </row>
    <row r="15" spans="1:9">
      <c r="A15" s="41">
        <v>856.68051854877206</v>
      </c>
      <c r="B15" s="41">
        <v>83.082093471030902</v>
      </c>
      <c r="C15" s="41">
        <v>1056.6707725287499</v>
      </c>
      <c r="D15" s="41">
        <v>30.411955189917698</v>
      </c>
      <c r="E15" s="41">
        <v>635.23269484605203</v>
      </c>
      <c r="F15" s="41">
        <v>5.5277506883493199</v>
      </c>
      <c r="G15" s="41">
        <v>821.87885689918096</v>
      </c>
      <c r="H15" s="41">
        <v>2.7491880117470799</v>
      </c>
      <c r="I15" s="41">
        <v>48</v>
      </c>
    </row>
    <row r="16" spans="1:9">
      <c r="A16" s="41">
        <v>919.99256622863595</v>
      </c>
      <c r="B16" s="41">
        <v>83.082093471030902</v>
      </c>
      <c r="C16" s="41">
        <v>1145.8808793145599</v>
      </c>
      <c r="D16" s="41">
        <v>30.383718154766601</v>
      </c>
      <c r="E16" s="41">
        <v>685.14512061510095</v>
      </c>
      <c r="F16" s="41">
        <v>5.9854717311394996</v>
      </c>
      <c r="G16" s="41">
        <v>885.21126755951798</v>
      </c>
      <c r="H16" s="41">
        <v>2.81791307084498</v>
      </c>
      <c r="I16" s="41">
        <v>48</v>
      </c>
    </row>
    <row r="17" spans="1:9">
      <c r="A17" s="41">
        <v>983.30461390849996</v>
      </c>
      <c r="B17" s="41">
        <v>83.082093471030902</v>
      </c>
      <c r="C17" s="41">
        <v>1203.44028663879</v>
      </c>
      <c r="D17" s="41">
        <v>30.420172316548999</v>
      </c>
      <c r="E17" s="41">
        <v>730.29064173183804</v>
      </c>
      <c r="F17" s="41">
        <v>6.3860882587471002</v>
      </c>
      <c r="G17" s="41">
        <v>953.47670509815305</v>
      </c>
      <c r="H17" s="41">
        <v>2.8853575387795498</v>
      </c>
      <c r="I17" s="41">
        <v>48</v>
      </c>
    </row>
    <row r="18" spans="1:9">
      <c r="A18" s="41">
        <v>1046.6166615883601</v>
      </c>
      <c r="B18" s="41">
        <v>83.082093471030902</v>
      </c>
      <c r="C18" s="41">
        <v>1307.0388188633101</v>
      </c>
      <c r="D18" s="41">
        <v>30.383718154766601</v>
      </c>
      <c r="E18" s="41">
        <v>770.54494514352098</v>
      </c>
      <c r="F18" s="41">
        <v>6.7529829628332996</v>
      </c>
      <c r="G18" s="41">
        <v>1011.95798347557</v>
      </c>
      <c r="H18" s="41">
        <v>3.2317574484562002</v>
      </c>
      <c r="I18" s="41">
        <v>48</v>
      </c>
    </row>
    <row r="19" spans="1:9">
      <c r="A19" s="41">
        <v>1109.92870926822</v>
      </c>
      <c r="B19" s="41">
        <v>83.082093471030902</v>
      </c>
      <c r="C19" s="41">
        <v>1364.5982261875399</v>
      </c>
      <c r="D19" s="41">
        <v>30.420172316548999</v>
      </c>
      <c r="E19" s="41">
        <v>811.65650789946199</v>
      </c>
      <c r="F19" s="41">
        <v>7.0993348503413198</v>
      </c>
      <c r="G19" s="41">
        <v>1011.82473875552</v>
      </c>
      <c r="H19" s="41">
        <v>2.7820565182721602</v>
      </c>
      <c r="I19" s="41">
        <v>48</v>
      </c>
    </row>
    <row r="20" spans="1:9">
      <c r="A20" s="41">
        <v>1173.2407569480899</v>
      </c>
      <c r="B20" s="41">
        <v>83.082093471030902</v>
      </c>
      <c r="C20" s="41">
        <v>1468.19675841205</v>
      </c>
      <c r="D20" s="41">
        <v>30.383718154766601</v>
      </c>
      <c r="E20" s="41">
        <v>860.38397413995199</v>
      </c>
      <c r="F20" s="41">
        <v>7.5187735141641401</v>
      </c>
      <c r="G20" s="41">
        <v>1058.0441891606599</v>
      </c>
      <c r="H20" s="41">
        <v>3.37040278507108</v>
      </c>
      <c r="I20" s="41">
        <v>48</v>
      </c>
    </row>
    <row r="21" spans="1:9">
      <c r="A21" s="41">
        <v>1236.5528046279501</v>
      </c>
      <c r="B21" s="41">
        <v>83.082093471030902</v>
      </c>
      <c r="C21" s="41">
        <v>1525.7561657362801</v>
      </c>
      <c r="D21" s="41">
        <v>30.420172316548999</v>
      </c>
      <c r="E21" s="41">
        <v>898.225769751097</v>
      </c>
      <c r="F21" s="41">
        <v>7.8912832547817002</v>
      </c>
      <c r="G21" s="41">
        <v>1054.99326134388</v>
      </c>
      <c r="H21" s="41">
        <v>2.7861650815878001</v>
      </c>
      <c r="I21" s="41">
        <v>48</v>
      </c>
    </row>
    <row r="22" spans="1:9">
      <c r="A22" s="41">
        <v>1299.86485230781</v>
      </c>
      <c r="B22" s="41">
        <v>83.082093471030902</v>
      </c>
      <c r="C22" s="41">
        <v>1629.3546979608</v>
      </c>
      <c r="D22" s="41">
        <v>30.383718154766601</v>
      </c>
      <c r="E22" s="41">
        <v>952.60821133314596</v>
      </c>
      <c r="F22" s="41">
        <v>8.2793142345916699</v>
      </c>
      <c r="G22" s="41">
        <v>1144.46520949817</v>
      </c>
      <c r="H22" s="41">
        <v>3.66203607932996</v>
      </c>
      <c r="I22" s="41">
        <v>48</v>
      </c>
    </row>
    <row r="23" spans="1:9">
      <c r="A23" s="41">
        <v>1363.1768999876799</v>
      </c>
      <c r="B23" s="41">
        <v>83.082093471030902</v>
      </c>
      <c r="C23" s="41">
        <v>1689.7919797386501</v>
      </c>
      <c r="D23" s="41">
        <v>30.4208296866795</v>
      </c>
      <c r="E23" s="41">
        <v>1001.55294312713</v>
      </c>
      <c r="F23" s="41">
        <v>8.7312561993115096</v>
      </c>
      <c r="G23" s="41">
        <v>1196.3106225649699</v>
      </c>
      <c r="H23" s="41">
        <v>3.8127189728799999</v>
      </c>
      <c r="I23" s="41">
        <v>48</v>
      </c>
    </row>
    <row r="24" spans="1:9">
      <c r="A24" s="41">
        <v>1426.4889476675401</v>
      </c>
      <c r="B24" s="41">
        <v>83.082093471030902</v>
      </c>
      <c r="C24" s="41">
        <v>1790.5126375095399</v>
      </c>
      <c r="D24" s="41">
        <v>30.383718154766601</v>
      </c>
      <c r="E24" s="41">
        <v>1051.6944806408601</v>
      </c>
      <c r="F24" s="41">
        <v>9.1355388295699793</v>
      </c>
      <c r="G24" s="41">
        <v>1276.9728781942599</v>
      </c>
      <c r="H24" s="41">
        <v>4.0938087332275996</v>
      </c>
      <c r="I24" s="41">
        <v>48</v>
      </c>
    </row>
    <row r="25" spans="1:9">
      <c r="A25" s="41">
        <v>1489.80099534741</v>
      </c>
      <c r="B25" s="41">
        <v>83.082093471030902</v>
      </c>
      <c r="C25" s="41">
        <v>1850.94991928739</v>
      </c>
      <c r="D25" s="41">
        <v>30.4208296866795</v>
      </c>
      <c r="E25" s="41">
        <v>1093.6813195520399</v>
      </c>
      <c r="F25" s="41">
        <v>9.52215463757123</v>
      </c>
      <c r="G25" s="41">
        <v>1331.69313146898</v>
      </c>
      <c r="H25" s="41">
        <v>4.2344336503491</v>
      </c>
      <c r="I25" s="41">
        <v>48</v>
      </c>
    </row>
    <row r="26" spans="1:9">
      <c r="A26" s="41">
        <v>1553.1130430272699</v>
      </c>
      <c r="B26" s="41">
        <v>83.082093471030902</v>
      </c>
      <c r="C26" s="41">
        <v>1951.6705770582801</v>
      </c>
      <c r="D26" s="41">
        <v>30.383718154766601</v>
      </c>
      <c r="E26" s="41">
        <v>1135.3645508510999</v>
      </c>
      <c r="F26" s="41">
        <v>9.8553591224692205</v>
      </c>
      <c r="G26" s="41">
        <v>1426.7554371076501</v>
      </c>
      <c r="H26" s="41">
        <v>4.5524738015548403</v>
      </c>
      <c r="I26" s="41">
        <v>48</v>
      </c>
    </row>
    <row r="27" spans="1:9">
      <c r="A27" s="41">
        <v>1616.42509070713</v>
      </c>
      <c r="B27" s="41">
        <v>83.082093471030902</v>
      </c>
      <c r="C27" s="41">
        <v>2012.1083457769701</v>
      </c>
      <c r="D27" s="41">
        <v>30.426746017854001</v>
      </c>
      <c r="E27" s="41">
        <v>1176.6231697399401</v>
      </c>
      <c r="F27" s="41">
        <v>10.212393274597799</v>
      </c>
      <c r="G27" s="41">
        <v>1478.5985735679401</v>
      </c>
      <c r="H27" s="41">
        <v>4.6954731481249903</v>
      </c>
      <c r="I27" s="41">
        <v>48</v>
      </c>
    </row>
    <row r="28" spans="1:9">
      <c r="A28" s="41">
        <v>1679.737138387</v>
      </c>
      <c r="B28" s="41">
        <v>83.082093471030902</v>
      </c>
      <c r="C28" s="41">
        <v>2112.82851660703</v>
      </c>
      <c r="D28" s="41">
        <v>30.383718154766601</v>
      </c>
      <c r="E28" s="41">
        <v>1225.66399593543</v>
      </c>
      <c r="F28" s="41">
        <v>10.6102391556618</v>
      </c>
      <c r="G28" s="41">
        <v>1565.0183038284199</v>
      </c>
      <c r="H28" s="41">
        <v>4.9827524324286099</v>
      </c>
      <c r="I28" s="41">
        <v>48</v>
      </c>
    </row>
    <row r="29" spans="1:9">
      <c r="A29" s="41">
        <v>1743.0491860668601</v>
      </c>
      <c r="B29" s="41">
        <v>83.082093471030902</v>
      </c>
      <c r="C29" s="41">
        <v>2173.2662853257202</v>
      </c>
      <c r="D29" s="41">
        <v>30.426746017854001</v>
      </c>
      <c r="E29" s="41">
        <v>1275.33451199359</v>
      </c>
      <c r="F29" s="41">
        <v>11.0520075350287</v>
      </c>
      <c r="G29" s="41">
        <v>1616.8633374608</v>
      </c>
      <c r="H29" s="41">
        <v>5.1321547348153302</v>
      </c>
      <c r="I29" s="41">
        <v>48</v>
      </c>
    </row>
    <row r="30" spans="1:9">
      <c r="A30" s="41">
        <v>1806.36123374672</v>
      </c>
      <c r="B30" s="41">
        <v>83.082093471030902</v>
      </c>
      <c r="C30" s="41">
        <v>2273.9855708087998</v>
      </c>
      <c r="D30" s="41">
        <v>30.372961188994701</v>
      </c>
      <c r="E30" s="41">
        <v>1322.5863971282799</v>
      </c>
      <c r="F30" s="41">
        <v>11.466812356012399</v>
      </c>
      <c r="G30" s="41">
        <v>1709.0442945372899</v>
      </c>
      <c r="H30" s="41">
        <v>5.4382871668010697</v>
      </c>
      <c r="I30" s="41">
        <v>48</v>
      </c>
    </row>
    <row r="31" spans="1:9">
      <c r="A31" s="41">
        <v>1869.6732814265899</v>
      </c>
      <c r="B31" s="41">
        <v>83.082093471030902</v>
      </c>
      <c r="C31" s="41">
        <v>2334.4251987561402</v>
      </c>
      <c r="D31" s="41">
        <v>30.438578680203001</v>
      </c>
      <c r="E31" s="41">
        <v>1368.22559112463</v>
      </c>
      <c r="F31" s="41">
        <v>11.8627284573372</v>
      </c>
      <c r="G31" s="41">
        <v>1772.39312627608</v>
      </c>
      <c r="H31" s="41">
        <v>5.5624333656890901</v>
      </c>
      <c r="I31" s="41">
        <v>48</v>
      </c>
    </row>
    <row r="32" spans="1:9">
      <c r="A32" s="41">
        <v>1932.9853291064501</v>
      </c>
      <c r="B32" s="41">
        <v>83.082093471030902</v>
      </c>
      <c r="C32" s="41">
        <v>2435.14351035754</v>
      </c>
      <c r="D32" s="41">
        <v>30.372961188994701</v>
      </c>
      <c r="E32" s="41">
        <v>1406.00821604614</v>
      </c>
      <c r="F32" s="41">
        <v>12.2317521442324</v>
      </c>
      <c r="G32" s="41">
        <v>1836.4949723198399</v>
      </c>
      <c r="H32" s="41">
        <v>5.6379645296734902</v>
      </c>
      <c r="I32" s="41">
        <v>48</v>
      </c>
    </row>
    <row r="33" spans="1:9">
      <c r="A33" s="41">
        <v>1996.29737678632</v>
      </c>
      <c r="B33" s="41">
        <v>83.082093471030902</v>
      </c>
      <c r="C33" s="41">
        <v>2495.5831383048799</v>
      </c>
      <c r="D33" s="41">
        <v>30.438578680203001</v>
      </c>
      <c r="E33" s="41">
        <v>1450.5880923843799</v>
      </c>
      <c r="F33" s="41">
        <v>12.5843415778651</v>
      </c>
      <c r="G33" s="41">
        <v>1881.87424811809</v>
      </c>
      <c r="H33" s="41">
        <v>5.9807598123719199</v>
      </c>
      <c r="I33" s="41">
        <v>48</v>
      </c>
    </row>
    <row r="34" spans="1:9">
      <c r="A34" s="41">
        <v>2059.6094244661799</v>
      </c>
      <c r="B34" s="41">
        <v>83.082093471030902</v>
      </c>
      <c r="C34" s="41">
        <v>2596.30233525326</v>
      </c>
      <c r="D34" s="41">
        <v>30.383718154766601</v>
      </c>
      <c r="E34" s="41">
        <v>1499.15199850007</v>
      </c>
      <c r="F34" s="41">
        <v>13.012379174203</v>
      </c>
      <c r="G34" s="41">
        <v>1899.0114668804499</v>
      </c>
      <c r="H34" s="41">
        <v>5.5430110663788197</v>
      </c>
      <c r="I34" s="41">
        <v>48</v>
      </c>
    </row>
    <row r="35" spans="1:9">
      <c r="A35" s="41">
        <v>2122.9214721460398</v>
      </c>
      <c r="B35" s="41">
        <v>83.082093471030902</v>
      </c>
      <c r="C35" s="41">
        <v>2650.98446327378</v>
      </c>
      <c r="D35" s="41">
        <v>30.426746017854001</v>
      </c>
      <c r="E35" s="41">
        <v>1549.78683132374</v>
      </c>
      <c r="F35" s="41">
        <v>13.471168744448899</v>
      </c>
      <c r="G35" s="41">
        <v>1955.3371308956</v>
      </c>
      <c r="H35" s="41">
        <v>6.2455753933523903</v>
      </c>
      <c r="I35" s="41">
        <v>48</v>
      </c>
    </row>
    <row r="36" spans="1:9">
      <c r="A36" s="41">
        <v>2186.2335198259102</v>
      </c>
      <c r="B36" s="41">
        <v>83.082093471030902</v>
      </c>
      <c r="C36" s="41">
        <v>2757.4611601489801</v>
      </c>
      <c r="D36" s="41">
        <v>30.394475120538399</v>
      </c>
      <c r="E36" s="41">
        <v>1600.6282872681099</v>
      </c>
      <c r="F36" s="41">
        <v>13.912528046083001</v>
      </c>
      <c r="G36" s="41">
        <v>1933.5501804778501</v>
      </c>
      <c r="H36" s="41">
        <v>5.5594453196413598</v>
      </c>
      <c r="I36" s="41">
        <v>48</v>
      </c>
    </row>
    <row r="37" spans="1:9">
      <c r="A37" s="41">
        <v>2249.5455675057701</v>
      </c>
      <c r="B37" s="41">
        <v>83.082093471030902</v>
      </c>
      <c r="C37" s="41">
        <v>2817.8943914644101</v>
      </c>
      <c r="D37" s="41">
        <v>30.382373534045101</v>
      </c>
      <c r="E37" s="41">
        <v>1639.7130362562</v>
      </c>
      <c r="F37" s="41">
        <v>14.261382422156</v>
      </c>
      <c r="G37" s="41">
        <v>2008.6245054220601</v>
      </c>
      <c r="H37" s="41">
        <v>6.4065563741740803</v>
      </c>
      <c r="I37" s="41">
        <v>48</v>
      </c>
    </row>
    <row r="38" spans="1:9">
      <c r="A38" s="41">
        <v>2312.85761518563</v>
      </c>
      <c r="B38" s="41">
        <v>83.082093471030902</v>
      </c>
      <c r="C38" s="41">
        <v>2924.3636735586801</v>
      </c>
      <c r="D38" s="41">
        <v>30.260013048390402</v>
      </c>
      <c r="E38" s="41">
        <v>1678.8048680201</v>
      </c>
      <c r="F38" s="41">
        <v>14.634141166610901</v>
      </c>
      <c r="G38" s="41">
        <v>2067.1992089852502</v>
      </c>
      <c r="H38" s="41">
        <v>6.6057594440230503</v>
      </c>
      <c r="I38" s="41">
        <v>48</v>
      </c>
    </row>
    <row r="39" spans="1:9">
      <c r="A39" s="41">
        <v>2376.1670068245699</v>
      </c>
      <c r="B39" s="41">
        <v>83.049822573715403</v>
      </c>
      <c r="C39" s="41">
        <v>2979.0365054359399</v>
      </c>
      <c r="D39" s="41">
        <v>30.190092770873399</v>
      </c>
      <c r="E39" s="41">
        <v>1727.4213068310701</v>
      </c>
      <c r="F39" s="41">
        <v>15.0124277962541</v>
      </c>
      <c r="G39" s="41">
        <v>2135.3721066850899</v>
      </c>
      <c r="H39" s="41">
        <v>6.8233887978330401</v>
      </c>
      <c r="I39" s="41">
        <v>48</v>
      </c>
    </row>
    <row r="40" spans="1:9">
      <c r="A40" s="41">
        <v>2432.19504669757</v>
      </c>
      <c r="B40" s="41">
        <v>81.962920823852002</v>
      </c>
      <c r="C40" s="41">
        <v>3085.5061195353301</v>
      </c>
      <c r="D40" s="41">
        <v>30.071766147383101</v>
      </c>
      <c r="E40" s="41">
        <v>1764.3659951060999</v>
      </c>
      <c r="F40" s="41">
        <v>15.378911644008699</v>
      </c>
      <c r="G40" s="41">
        <v>2184.3312042877601</v>
      </c>
      <c r="H40" s="41">
        <v>6.9454006781155302</v>
      </c>
      <c r="I40" s="41">
        <v>48</v>
      </c>
    </row>
    <row r="41" spans="1:9">
      <c r="A41" s="41">
        <v>2478.3103729203199</v>
      </c>
      <c r="B41" s="41">
        <v>80.873329832545593</v>
      </c>
      <c r="C41" s="41">
        <v>3140.18470616794</v>
      </c>
      <c r="D41" s="41">
        <v>30.071766147383101</v>
      </c>
      <c r="E41" s="41">
        <v>1811.8604189371899</v>
      </c>
      <c r="F41" s="41">
        <v>15.737726173574201</v>
      </c>
      <c r="G41" s="41">
        <v>2273.6318746914399</v>
      </c>
      <c r="H41" s="41">
        <v>7.2432092675397399</v>
      </c>
      <c r="I41" s="41">
        <v>48</v>
      </c>
    </row>
    <row r="42" spans="1:9">
      <c r="A42" s="41">
        <v>2528.42328052618</v>
      </c>
      <c r="B42" s="41">
        <v>79.791134255207396</v>
      </c>
      <c r="C42" s="41">
        <v>3246.68309404408</v>
      </c>
      <c r="D42" s="41">
        <v>30.303040911477801</v>
      </c>
      <c r="E42" s="41">
        <v>1850.98178685997</v>
      </c>
      <c r="F42" s="41">
        <v>16.112061942332002</v>
      </c>
      <c r="G42" s="41">
        <v>2328.3496379277899</v>
      </c>
      <c r="H42" s="41">
        <v>7.3754303051519896</v>
      </c>
      <c r="I42" s="41">
        <v>48</v>
      </c>
    </row>
    <row r="43" spans="1:9">
      <c r="A43" s="41">
        <v>2565.7152793534901</v>
      </c>
      <c r="B43" s="41">
        <v>78.337195869070499</v>
      </c>
      <c r="C43" s="41">
        <v>3301.3572539418001</v>
      </c>
      <c r="D43" s="41">
        <v>30.249256082618501</v>
      </c>
      <c r="E43" s="41">
        <v>1891.8821660799599</v>
      </c>
      <c r="F43" s="41">
        <v>16.447138106073801</v>
      </c>
      <c r="G43" s="41">
        <v>2411.89075735081</v>
      </c>
      <c r="H43" s="41">
        <v>7.6600416911986997</v>
      </c>
      <c r="I43" s="41">
        <v>48</v>
      </c>
    </row>
    <row r="44" spans="1:9">
      <c r="A44" s="41">
        <v>2600.1561874055401</v>
      </c>
      <c r="B44" s="41">
        <v>77.208021804906096</v>
      </c>
      <c r="C44" s="41">
        <v>3402.0153029256298</v>
      </c>
      <c r="D44" s="41">
        <v>29.451447787873398</v>
      </c>
      <c r="E44" s="41">
        <v>1934.96230890633</v>
      </c>
      <c r="F44" s="41">
        <v>16.8004745512184</v>
      </c>
      <c r="G44" s="41">
        <v>2466.61161930158</v>
      </c>
      <c r="H44" s="41">
        <v>7.80272088997802</v>
      </c>
      <c r="I44" s="41">
        <v>48</v>
      </c>
    </row>
    <row r="45" spans="1:9">
      <c r="A45" s="41">
        <v>2640.9707954751598</v>
      </c>
      <c r="B45" s="41">
        <v>75.818153528988404</v>
      </c>
      <c r="C45" s="41">
        <v>3456.6481650758201</v>
      </c>
      <c r="D45" s="41">
        <v>28.8958953264484</v>
      </c>
      <c r="E45" s="41">
        <v>1980.83063751072</v>
      </c>
      <c r="F45" s="41">
        <v>17.199953322830901</v>
      </c>
      <c r="G45" s="41">
        <v>2554.5907163816901</v>
      </c>
      <c r="H45" s="41">
        <v>8.1229781330428903</v>
      </c>
      <c r="I45" s="41">
        <v>48</v>
      </c>
    </row>
    <row r="46" spans="1:9">
      <c r="A46" s="41">
        <v>2697.7170607868602</v>
      </c>
      <c r="B46" s="41">
        <v>73.745047181070206</v>
      </c>
      <c r="C46" s="41">
        <v>3540.0366174794799</v>
      </c>
      <c r="D46" s="41">
        <v>28.065592030934202</v>
      </c>
      <c r="E46" s="41">
        <v>2028.6477782603899</v>
      </c>
      <c r="F46" s="41">
        <v>17.651768870218</v>
      </c>
      <c r="G46" s="41">
        <v>2619.2695638598698</v>
      </c>
      <c r="H46" s="41">
        <v>8.2531688316739906</v>
      </c>
      <c r="I46" s="41">
        <v>48</v>
      </c>
    </row>
    <row r="47" spans="1:9">
      <c r="A47" s="41">
        <v>2758.0359716738699</v>
      </c>
      <c r="B47" s="41">
        <v>72.343952389287494</v>
      </c>
      <c r="C47" s="41">
        <v>3594.6861536644101</v>
      </c>
      <c r="D47" s="41">
        <v>27.712629091545502</v>
      </c>
      <c r="E47" s="41">
        <v>2078.2744754401001</v>
      </c>
      <c r="F47" s="41">
        <v>18.084400587354299</v>
      </c>
      <c r="G47" s="41">
        <v>2687.9960518094099</v>
      </c>
      <c r="H47" s="41">
        <v>8.3966365426047993</v>
      </c>
      <c r="I47" s="41">
        <v>48</v>
      </c>
    </row>
    <row r="48" spans="1:9">
      <c r="A48" s="41">
        <v>2812.6022913911902</v>
      </c>
      <c r="B48" s="41">
        <v>70.979909368496706</v>
      </c>
      <c r="C48" s="41">
        <v>3701.1002675751602</v>
      </c>
      <c r="D48" s="41">
        <v>26.9199751762328</v>
      </c>
      <c r="E48" s="41">
        <v>2122.1888967084301</v>
      </c>
      <c r="F48" s="41">
        <v>18.447551933752901</v>
      </c>
      <c r="G48" s="41">
        <v>2744.5904917083699</v>
      </c>
      <c r="H48" s="41">
        <v>8.4800468994412608</v>
      </c>
      <c r="I48" s="41">
        <v>48</v>
      </c>
    </row>
    <row r="49" spans="1:9">
      <c r="A49" s="41">
        <v>2843.2124745214401</v>
      </c>
      <c r="B49" s="41">
        <v>69.928117159694196</v>
      </c>
      <c r="C49" s="41">
        <v>3755.7558351863699</v>
      </c>
      <c r="D49" s="41">
        <v>26.640294066164799</v>
      </c>
      <c r="E49" s="41">
        <v>2167.7140776885099</v>
      </c>
      <c r="F49" s="41">
        <v>18.851104152755301</v>
      </c>
      <c r="G49" s="41">
        <v>2838.2110018899398</v>
      </c>
      <c r="H49" s="41">
        <v>9.0196026429178797</v>
      </c>
      <c r="I49" s="41">
        <v>48</v>
      </c>
    </row>
    <row r="50" spans="1:9">
      <c r="A50" s="41">
        <v>2893.58764034665</v>
      </c>
      <c r="B50" s="41">
        <v>68.924312970418299</v>
      </c>
      <c r="C50" s="41">
        <v>3862.1754271815498</v>
      </c>
      <c r="D50" s="41">
        <v>25.914198876565401</v>
      </c>
      <c r="E50" s="41">
        <v>2219.6333329091399</v>
      </c>
      <c r="F50" s="41">
        <v>19.2510043154771</v>
      </c>
      <c r="G50" s="41">
        <v>2892.9319745090702</v>
      </c>
      <c r="H50" s="41">
        <v>9.1626553474531693</v>
      </c>
      <c r="I50" s="41">
        <v>48</v>
      </c>
    </row>
    <row r="51" spans="1:9">
      <c r="A51" s="41">
        <v>2941.0431679338799</v>
      </c>
      <c r="B51" s="41">
        <v>67.624333656890897</v>
      </c>
      <c r="C51" s="41">
        <v>3916.8261253843798</v>
      </c>
      <c r="D51" s="41">
        <v>25.575354454752301</v>
      </c>
      <c r="E51" s="41">
        <v>2271.5363567685199</v>
      </c>
      <c r="F51" s="41">
        <v>19.596123633990398</v>
      </c>
      <c r="G51" s="41">
        <v>2976.4844927744298</v>
      </c>
      <c r="H51" s="41">
        <v>9.4857378263644598</v>
      </c>
      <c r="I51" s="41">
        <v>48</v>
      </c>
    </row>
    <row r="52" spans="1:9">
      <c r="A52" s="41">
        <v>2999.2771752244998</v>
      </c>
      <c r="B52" s="41">
        <v>66.321127253632</v>
      </c>
      <c r="C52" s="41">
        <v>4011.73797737113</v>
      </c>
      <c r="D52" s="41">
        <v>24.892287128240199</v>
      </c>
      <c r="E52" s="41">
        <v>2314.80700167139</v>
      </c>
      <c r="F52" s="41">
        <v>19.9448950087843</v>
      </c>
      <c r="G52" s="41">
        <v>3031.2055207277599</v>
      </c>
      <c r="H52" s="41">
        <v>9.6289772837777292</v>
      </c>
      <c r="I52" s="41">
        <v>48</v>
      </c>
    </row>
    <row r="53" spans="1:9">
      <c r="A53" s="41">
        <v>3059.6052937200802</v>
      </c>
      <c r="B53" s="41">
        <v>65.031904905876502</v>
      </c>
      <c r="C53" s="41">
        <v>4063.5170526537199</v>
      </c>
      <c r="D53" s="41">
        <v>24.62874146683</v>
      </c>
      <c r="E53" s="41">
        <v>2367.97653546121</v>
      </c>
      <c r="F53" s="41">
        <v>20.401923766180701</v>
      </c>
      <c r="G53" s="41">
        <v>3120.5087549487198</v>
      </c>
      <c r="H53" s="41">
        <v>9.9354387565484998</v>
      </c>
      <c r="I53" s="41">
        <v>48</v>
      </c>
    </row>
    <row r="54" spans="1:9">
      <c r="A54" s="41">
        <v>3119.9381930893301</v>
      </c>
      <c r="B54" s="41">
        <v>63.800770173288903</v>
      </c>
      <c r="C54" s="41">
        <v>4161.3080530100196</v>
      </c>
      <c r="D54" s="41">
        <v>23.961809588975601</v>
      </c>
      <c r="E54" s="41">
        <v>2421.5290872170899</v>
      </c>
      <c r="F54" s="41">
        <v>20.764117633538199</v>
      </c>
      <c r="G54" s="41">
        <v>3175.2267948560002</v>
      </c>
      <c r="H54" s="41">
        <v>10.068593558550599</v>
      </c>
      <c r="I54" s="41">
        <v>48</v>
      </c>
    </row>
    <row r="55" spans="1:9">
      <c r="A55" s="41">
        <v>3180.2687905564298</v>
      </c>
      <c r="B55" s="41">
        <v>62.541667329694597</v>
      </c>
      <c r="C55" s="41">
        <v>4215.9630119451704</v>
      </c>
      <c r="D55" s="41">
        <v>23.674733064939598</v>
      </c>
      <c r="E55" s="41">
        <v>2484.8645965918399</v>
      </c>
      <c r="F55" s="41">
        <v>20.8433008538032</v>
      </c>
      <c r="G55" s="41">
        <v>3258.7733923634501</v>
      </c>
      <c r="H55" s="41">
        <v>10.371693479517701</v>
      </c>
      <c r="I55" s="41">
        <v>48</v>
      </c>
    </row>
    <row r="56" spans="1:9">
      <c r="A56" s="41">
        <v>3240.6004553585099</v>
      </c>
      <c r="B56" s="41">
        <v>61.2955326059474</v>
      </c>
      <c r="C56" s="41">
        <v>4322.3889673717504</v>
      </c>
      <c r="D56" s="41">
        <v>23.025953566825201</v>
      </c>
      <c r="E56" s="41">
        <v>2548.1766442717098</v>
      </c>
      <c r="F56" s="41">
        <v>20.8433008538032</v>
      </c>
      <c r="G56" s="41">
        <v>3319.2318782013999</v>
      </c>
      <c r="H56" s="41">
        <v>10.4535659412256</v>
      </c>
      <c r="I56" s="41">
        <v>48</v>
      </c>
    </row>
    <row r="57" spans="1:9">
      <c r="A57" s="41">
        <v>3272.1673641066</v>
      </c>
      <c r="B57" s="41">
        <v>60.212784240090301</v>
      </c>
      <c r="C57" s="41">
        <v>4374.1700030655002</v>
      </c>
      <c r="D57" s="41">
        <v>22.7862269010527</v>
      </c>
      <c r="E57" s="41">
        <v>2611.4886919515702</v>
      </c>
      <c r="F57" s="41">
        <v>20.8433008538032</v>
      </c>
      <c r="G57" s="41">
        <v>3419.9565643010401</v>
      </c>
      <c r="H57" s="41">
        <v>10.4568527918781</v>
      </c>
      <c r="I57" s="41">
        <v>48</v>
      </c>
    </row>
    <row r="58" spans="1:9">
      <c r="A58" s="41">
        <v>3335.4289470087701</v>
      </c>
      <c r="B58" s="41">
        <v>59.599637191095198</v>
      </c>
      <c r="C58" s="41">
        <v>4483.4743084683696</v>
      </c>
      <c r="D58" s="41">
        <v>22.143882373534002</v>
      </c>
      <c r="E58" s="41">
        <v>2674.8095931011999</v>
      </c>
      <c r="F58" s="41">
        <v>20.873181314280501</v>
      </c>
      <c r="G58" s="41">
        <v>3480.3907916318199</v>
      </c>
      <c r="H58" s="41">
        <v>10.4568527918781</v>
      </c>
      <c r="I58" s="41">
        <v>48</v>
      </c>
    </row>
    <row r="59" spans="1:9">
      <c r="A59" s="41">
        <v>3398.6564440523198</v>
      </c>
      <c r="B59" s="41">
        <v>58.572346959884101</v>
      </c>
      <c r="C59" s="41">
        <v>4535.2639446756102</v>
      </c>
      <c r="D59" s="41">
        <v>22.008651946688001</v>
      </c>
      <c r="E59" s="41">
        <v>2738.1127873113001</v>
      </c>
      <c r="F59" s="41">
        <v>20.8433008538032</v>
      </c>
      <c r="G59" s="41">
        <v>3581.1136185027999</v>
      </c>
      <c r="H59" s="41">
        <v>10.453864745830399</v>
      </c>
      <c r="I59" s="41">
        <v>48</v>
      </c>
    </row>
    <row r="60" spans="1:9">
      <c r="A60" s="41">
        <v>3461.8817277284302</v>
      </c>
      <c r="B60" s="41">
        <v>57.5181643142434</v>
      </c>
      <c r="C60" s="41">
        <v>4633.0598776793604</v>
      </c>
      <c r="D60" s="41">
        <v>21.401651735276801</v>
      </c>
      <c r="E60" s="41">
        <v>2801.42483499116</v>
      </c>
      <c r="F60" s="41">
        <v>20.8433008538032</v>
      </c>
      <c r="G60" s="41">
        <v>3641.54873118056</v>
      </c>
      <c r="H60" s="41">
        <v>10.4568527918781</v>
      </c>
      <c r="I60" s="41">
        <v>48</v>
      </c>
    </row>
    <row r="61" spans="1:9">
      <c r="A61" s="41">
        <v>3525.1127661598898</v>
      </c>
      <c r="B61" s="41">
        <v>56.533901946119599</v>
      </c>
      <c r="C61" s="41">
        <v>4687.7234687475402</v>
      </c>
      <c r="D61" s="41">
        <v>21.219455627516101</v>
      </c>
      <c r="E61" s="41">
        <v>2864.7368826710199</v>
      </c>
      <c r="F61" s="41">
        <v>20.8433008538032</v>
      </c>
      <c r="G61" s="41">
        <v>3742.2715580515501</v>
      </c>
      <c r="H61" s="41">
        <v>10.453864745830399</v>
      </c>
      <c r="I61" s="41">
        <v>48</v>
      </c>
    </row>
    <row r="62" spans="1:9">
      <c r="A62" s="41">
        <v>3588.3407058769199</v>
      </c>
      <c r="B62" s="41">
        <v>55.511990197794397</v>
      </c>
      <c r="C62" s="41">
        <v>4788.4077276908401</v>
      </c>
      <c r="D62" s="41">
        <v>20.7400983403083</v>
      </c>
      <c r="E62" s="41">
        <v>2928.0489303508898</v>
      </c>
      <c r="F62" s="41">
        <v>20.8433008538032</v>
      </c>
      <c r="G62" s="41">
        <v>3802.7066707293102</v>
      </c>
      <c r="H62" s="41">
        <v>10.4568527918781</v>
      </c>
      <c r="I62" s="41">
        <v>48</v>
      </c>
    </row>
    <row r="63" spans="1:9">
      <c r="A63" s="41">
        <v>3651.5774990637301</v>
      </c>
      <c r="B63" s="41">
        <v>54.597648107187702</v>
      </c>
      <c r="C63" s="41">
        <v>4845.9444111093198</v>
      </c>
      <c r="D63" s="41">
        <v>20.500457047280001</v>
      </c>
      <c r="E63" s="41">
        <v>2991.3609780307502</v>
      </c>
      <c r="F63" s="41">
        <v>20.8433008538032</v>
      </c>
      <c r="G63" s="41">
        <v>3903.4263988858702</v>
      </c>
      <c r="H63" s="41">
        <v>10.4434065846633</v>
      </c>
      <c r="I63" s="41">
        <v>48</v>
      </c>
    </row>
    <row r="64" spans="1:9">
      <c r="A64" s="41">
        <v>3714.8165056179901</v>
      </c>
      <c r="B64" s="41">
        <v>53.710198431010603</v>
      </c>
      <c r="C64" s="41">
        <v>4943.7626604781399</v>
      </c>
      <c r="D64" s="41">
        <v>20.164600671514702</v>
      </c>
      <c r="E64" s="41">
        <v>3054.6730257106201</v>
      </c>
      <c r="F64" s="41">
        <v>20.8433008538032</v>
      </c>
      <c r="G64" s="41">
        <v>3963.8607147513499</v>
      </c>
      <c r="H64" s="41">
        <v>10.4437053892681</v>
      </c>
      <c r="I64" s="41">
        <v>48</v>
      </c>
    </row>
    <row r="65" spans="1:9">
      <c r="A65" s="41">
        <v>3778.05551217224</v>
      </c>
      <c r="B65" s="41">
        <v>52.822748754833398</v>
      </c>
      <c r="C65" s="41">
        <v>5007.0543451775302</v>
      </c>
      <c r="D65" s="41">
        <v>19.917190458762299</v>
      </c>
      <c r="E65" s="41">
        <v>3117.98507339048</v>
      </c>
      <c r="F65" s="41">
        <v>20.8433008538032</v>
      </c>
      <c r="G65" s="41">
        <v>4064.5830104141501</v>
      </c>
      <c r="H65" s="41">
        <v>10.438924515591699</v>
      </c>
      <c r="I65" s="41">
        <v>48</v>
      </c>
    </row>
    <row r="66" spans="1:9">
      <c r="A66" s="41">
        <v>3841.294076053</v>
      </c>
      <c r="B66" s="41">
        <v>51.929920595770398</v>
      </c>
      <c r="C66" s="41">
        <v>5078.5758359416805</v>
      </c>
      <c r="D66" s="41">
        <v>19.760446100372501</v>
      </c>
      <c r="E66" s="41">
        <v>3181.2971210703399</v>
      </c>
      <c r="F66" s="41">
        <v>20.8433008538032</v>
      </c>
      <c r="G66" s="41">
        <v>4125.01865430009</v>
      </c>
      <c r="H66" s="41">
        <v>10.4437053892681</v>
      </c>
      <c r="I66" s="41">
        <v>48</v>
      </c>
    </row>
    <row r="67" spans="1:9">
      <c r="A67" s="41">
        <v>3904.53008226472</v>
      </c>
      <c r="B67" s="41">
        <v>51.006016757810897</v>
      </c>
      <c r="C67" s="41">
        <v>5133.6467893828203</v>
      </c>
      <c r="D67" s="41">
        <v>19.532628932418799</v>
      </c>
      <c r="E67" s="41">
        <v>3244.6091687502098</v>
      </c>
      <c r="F67" s="41">
        <v>20.8433008538032</v>
      </c>
      <c r="G67" s="41">
        <v>4225.7418353098701</v>
      </c>
      <c r="H67" s="41">
        <v>10.4419125616395</v>
      </c>
      <c r="I67" s="41">
        <v>48</v>
      </c>
    </row>
    <row r="68" spans="1:9">
      <c r="A68" s="41">
        <v>3967.77828659035</v>
      </c>
      <c r="B68" s="41">
        <v>50.230320003819003</v>
      </c>
      <c r="C68" s="41">
        <v>5176.8031937844398</v>
      </c>
      <c r="D68" s="41">
        <v>19.400183791353001</v>
      </c>
      <c r="E68" s="41">
        <v>3307.9212164300702</v>
      </c>
      <c r="F68" s="41">
        <v>20.8433008538032</v>
      </c>
      <c r="G68" s="41">
        <v>4286.1765938488397</v>
      </c>
      <c r="H68" s="41">
        <v>10.4437053892681</v>
      </c>
      <c r="I68" s="41">
        <v>48</v>
      </c>
    </row>
    <row r="69" spans="1:9">
      <c r="A69" s="41">
        <v>4031.02437592042</v>
      </c>
      <c r="B69" s="41">
        <v>49.428926053816603</v>
      </c>
      <c r="C69" s="41">
        <v>5265.9802660611704</v>
      </c>
      <c r="D69" s="41">
        <v>18.970577470839999</v>
      </c>
      <c r="E69" s="41">
        <v>3371.2332641099301</v>
      </c>
      <c r="F69" s="41">
        <v>20.8433008538032</v>
      </c>
      <c r="G69" s="41">
        <v>4386.8997748586198</v>
      </c>
      <c r="H69" s="41">
        <v>10.4419125616395</v>
      </c>
      <c r="I69" s="41">
        <v>48</v>
      </c>
    </row>
    <row r="70" spans="1:9">
      <c r="A70" s="41">
        <v>4094.2655958421101</v>
      </c>
      <c r="B70" s="41">
        <v>48.568368792069101</v>
      </c>
      <c r="C70" s="41">
        <v>5320.6406477465598</v>
      </c>
      <c r="D70" s="41">
        <v>18.749387362156401</v>
      </c>
      <c r="E70" s="41">
        <v>3434.5453117898001</v>
      </c>
      <c r="F70" s="41">
        <v>20.8433008538032</v>
      </c>
      <c r="G70" s="41">
        <v>4447.3345333975803</v>
      </c>
      <c r="H70" s="41">
        <v>10.4437053892681</v>
      </c>
      <c r="I70" s="41">
        <v>48</v>
      </c>
    </row>
    <row r="71" spans="1:9">
      <c r="A71" s="41">
        <v>4157.5103571517202</v>
      </c>
      <c r="B71" s="41">
        <v>47.750839393408903</v>
      </c>
      <c r="C71" s="41">
        <v>5427.0895115261701</v>
      </c>
      <c r="D71" s="41">
        <v>18.378944353388501</v>
      </c>
      <c r="E71" s="41">
        <v>3497.85735946966</v>
      </c>
      <c r="F71" s="41">
        <v>20.8433008538032</v>
      </c>
      <c r="G71" s="41">
        <v>4548.0563863868902</v>
      </c>
      <c r="H71" s="41">
        <v>10.437430492567801</v>
      </c>
      <c r="I71" s="41">
        <v>48</v>
      </c>
    </row>
    <row r="72" spans="1:9">
      <c r="A72" s="41">
        <v>4220.7591025227202</v>
      </c>
      <c r="B72" s="41">
        <v>46.981716340722102</v>
      </c>
      <c r="C72" s="41">
        <v>5481.7547626199403</v>
      </c>
      <c r="D72" s="41">
        <v>18.216917556450198</v>
      </c>
      <c r="E72" s="41">
        <v>3561.1694071495299</v>
      </c>
      <c r="F72" s="41">
        <v>20.8433008538032</v>
      </c>
      <c r="G72" s="41">
        <v>4608.48857741963</v>
      </c>
      <c r="H72" s="41">
        <v>10.4305579866581</v>
      </c>
      <c r="I72" s="41">
        <v>48</v>
      </c>
    </row>
    <row r="73" spans="1:9">
      <c r="A73" s="41">
        <v>4284.0175867104699</v>
      </c>
      <c r="B73" s="41">
        <v>46.330919911525498</v>
      </c>
      <c r="C73" s="41">
        <v>5588.2138078897897</v>
      </c>
      <c r="D73" s="41">
        <v>17.970179654058501</v>
      </c>
      <c r="E73" s="41">
        <v>3624.4814548293898</v>
      </c>
      <c r="F73" s="41">
        <v>20.8433008538032</v>
      </c>
      <c r="G73" s="41">
        <v>4709.2112272212198</v>
      </c>
      <c r="H73" s="41">
        <v>10.426972331400799</v>
      </c>
      <c r="I73" s="41">
        <v>48</v>
      </c>
    </row>
    <row r="74" spans="1:9">
      <c r="A74" s="41">
        <v>4347.2751855512397</v>
      </c>
      <c r="B74" s="41">
        <v>45.669366516557098</v>
      </c>
      <c r="C74" s="41">
        <v>5640.0019263593504</v>
      </c>
      <c r="D74" s="41">
        <v>17.816508714460699</v>
      </c>
      <c r="E74" s="41">
        <v>3687.7935025092502</v>
      </c>
      <c r="F74" s="41">
        <v>20.8433008538032</v>
      </c>
      <c r="G74" s="41">
        <v>4769.6465169683697</v>
      </c>
      <c r="H74" s="41">
        <v>10.4305579866581</v>
      </c>
      <c r="I74" s="41">
        <v>48</v>
      </c>
    </row>
    <row r="75" spans="1:9">
      <c r="A75" s="41">
        <v>4410.5349977594497</v>
      </c>
      <c r="B75" s="41">
        <v>45.034705536018301</v>
      </c>
      <c r="C75" s="41">
        <v>5749.3265947426999</v>
      </c>
      <c r="D75" s="41">
        <v>17.4215743996944</v>
      </c>
      <c r="E75" s="41">
        <v>3751.1055501891201</v>
      </c>
      <c r="F75" s="41">
        <v>20.8433008538032</v>
      </c>
      <c r="G75" s="41">
        <v>4876.1239221211599</v>
      </c>
      <c r="H75" s="41">
        <v>10.423984285353001</v>
      </c>
      <c r="I75" s="41">
        <v>48</v>
      </c>
    </row>
    <row r="76" spans="1:9">
      <c r="A76" s="41">
        <v>4473.7925966002203</v>
      </c>
      <c r="B76" s="41">
        <v>44.3731521410499</v>
      </c>
      <c r="C76" s="41">
        <v>5801.1111718243601</v>
      </c>
      <c r="D76" s="41">
        <v>17.224875597009301</v>
      </c>
      <c r="E76" s="41">
        <v>3814.41759786898</v>
      </c>
      <c r="F76" s="41">
        <v>20.8433008538032</v>
      </c>
      <c r="G76" s="41">
        <v>4933.6824932843501</v>
      </c>
      <c r="H76" s="41">
        <v>10.4312883979142</v>
      </c>
      <c r="I76" s="41">
        <v>48</v>
      </c>
    </row>
    <row r="77" spans="1:9">
      <c r="A77" s="41">
        <v>4537.0586062372804</v>
      </c>
      <c r="B77" s="41">
        <v>43.813789920913997</v>
      </c>
      <c r="C77" s="41">
        <v>5910.43938159561</v>
      </c>
      <c r="D77" s="41">
        <v>16.872969145330401</v>
      </c>
      <c r="E77" s="41">
        <v>3877.7296455488399</v>
      </c>
      <c r="F77" s="41">
        <v>20.8433008538032</v>
      </c>
      <c r="G77" s="41">
        <v>5037.2818616698996</v>
      </c>
      <c r="H77" s="41">
        <v>10.423984285353001</v>
      </c>
      <c r="I77" s="41">
        <v>48</v>
      </c>
    </row>
    <row r="78" spans="1:9">
      <c r="A78" s="41">
        <v>4600.3224025068903</v>
      </c>
      <c r="B78" s="41">
        <v>43.227535286348498</v>
      </c>
      <c r="C78" s="41">
        <v>5950.7147009311602</v>
      </c>
      <c r="D78" s="41">
        <v>16.7008576929809</v>
      </c>
      <c r="E78" s="41">
        <v>3941.0416932287098</v>
      </c>
      <c r="F78" s="41">
        <v>20.8433008538032</v>
      </c>
      <c r="G78" s="41">
        <v>5094.8393507423398</v>
      </c>
      <c r="H78" s="41">
        <v>10.427636341633599</v>
      </c>
      <c r="I78" s="41">
        <v>48</v>
      </c>
    </row>
    <row r="79" spans="1:9">
      <c r="A79" s="41">
        <v>4663.5884121439403</v>
      </c>
      <c r="B79" s="41">
        <v>42.668173066212603</v>
      </c>
      <c r="C79" s="41"/>
      <c r="D79" s="41"/>
      <c r="E79" s="41">
        <v>4004.3537409085702</v>
      </c>
      <c r="F79" s="41">
        <v>20.8433008538032</v>
      </c>
      <c r="G79" s="41">
        <v>5198.4398012186402</v>
      </c>
      <c r="H79" s="41">
        <v>10.423984285353001</v>
      </c>
      <c r="I79" s="41">
        <v>48</v>
      </c>
    </row>
    <row r="80" spans="1:9">
      <c r="A80" s="41">
        <v>4726.8544217810004</v>
      </c>
      <c r="B80" s="41">
        <v>42.1088108460767</v>
      </c>
      <c r="C80" s="41"/>
      <c r="D80" s="41"/>
      <c r="E80" s="41">
        <v>4067.6657885884401</v>
      </c>
      <c r="F80" s="41">
        <v>20.8433008538032</v>
      </c>
      <c r="G80" s="41">
        <v>5261.7503733202102</v>
      </c>
      <c r="H80" s="41">
        <v>10.4190042086068</v>
      </c>
      <c r="I80" s="41">
        <v>48</v>
      </c>
    </row>
    <row r="81" spans="1:9">
      <c r="A81" s="41">
        <v>4790.1208740915399</v>
      </c>
      <c r="B81" s="41">
        <v>41.5548271088267</v>
      </c>
      <c r="C81" s="41"/>
      <c r="D81" s="41"/>
      <c r="E81" s="41">
        <v>4130.9778362683001</v>
      </c>
      <c r="F81" s="41">
        <v>20.8433008538032</v>
      </c>
      <c r="G81" s="41">
        <v>5327.4500419430196</v>
      </c>
      <c r="H81" s="41">
        <v>10.383355159231799</v>
      </c>
      <c r="I81" s="41">
        <v>48</v>
      </c>
    </row>
    <row r="82" spans="1:9">
      <c r="A82" s="41">
        <v>4853.3825413124696</v>
      </c>
      <c r="B82" s="41">
        <v>40.9427045327622</v>
      </c>
      <c r="C82" s="41"/>
      <c r="D82" s="41"/>
      <c r="E82" s="41">
        <v>4194.2898839481604</v>
      </c>
      <c r="F82" s="41">
        <v>20.8433008538032</v>
      </c>
      <c r="G82" s="41">
        <v>5388.3401860775502</v>
      </c>
      <c r="H82" s="41">
        <v>10.3033004255362</v>
      </c>
      <c r="I82" s="41">
        <v>48</v>
      </c>
    </row>
    <row r="83" spans="1:9">
      <c r="A83" s="41">
        <v>4916.6524506921596</v>
      </c>
      <c r="B83" s="41">
        <v>40.430724185669</v>
      </c>
      <c r="C83" s="41"/>
      <c r="D83" s="41"/>
      <c r="E83" s="41">
        <v>4257.6019316280299</v>
      </c>
      <c r="F83" s="41">
        <v>20.8433008538032</v>
      </c>
      <c r="G83" s="41">
        <v>5431.9193919683503</v>
      </c>
      <c r="H83" s="41">
        <v>10.3059446091419</v>
      </c>
      <c r="I83" s="41">
        <v>48</v>
      </c>
    </row>
    <row r="84" spans="1:9">
      <c r="A84" s="41">
        <v>4979.9264284520104</v>
      </c>
      <c r="B84" s="41">
        <v>39.9681746574797</v>
      </c>
      <c r="C84" s="41"/>
      <c r="D84" s="41"/>
      <c r="E84" s="41">
        <v>4320.9139793078903</v>
      </c>
      <c r="F84" s="41">
        <v>20.8433008538032</v>
      </c>
      <c r="G84" s="41">
        <v>5468.8371628846498</v>
      </c>
      <c r="H84" s="41">
        <v>10.026574161004399</v>
      </c>
      <c r="I84" s="41">
        <v>48</v>
      </c>
    </row>
    <row r="85" spans="1:9">
      <c r="A85" s="41">
        <v>5043.1956351753697</v>
      </c>
      <c r="B85" s="41">
        <v>39.447657035964397</v>
      </c>
      <c r="C85" s="41"/>
      <c r="D85" s="41"/>
      <c r="E85" s="41">
        <v>4384.2260269877497</v>
      </c>
      <c r="F85" s="41">
        <v>20.8433008538032</v>
      </c>
      <c r="G85" s="41">
        <v>5520.7654191328802</v>
      </c>
      <c r="H85" s="41">
        <v>10.4568527918781</v>
      </c>
      <c r="I85" s="41">
        <v>48</v>
      </c>
    </row>
    <row r="86" spans="1:9">
      <c r="A86" s="41">
        <v>5106.4619891140301</v>
      </c>
      <c r="B86" s="41">
        <v>38.892478080295298</v>
      </c>
      <c r="C86" s="41"/>
      <c r="D86" s="41"/>
      <c r="E86" s="41">
        <v>4447.5380746676201</v>
      </c>
      <c r="F86" s="41">
        <v>20.8433008538032</v>
      </c>
      <c r="G86" s="41">
        <v>5523.5227216247104</v>
      </c>
      <c r="H86" s="41">
        <v>10.0501050236303</v>
      </c>
      <c r="I86" s="41">
        <v>48</v>
      </c>
    </row>
    <row r="87" spans="1:9">
      <c r="A87" s="41">
        <v>5169.7302121185203</v>
      </c>
      <c r="B87" s="41">
        <v>38.360008274588999</v>
      </c>
      <c r="C87" s="41"/>
      <c r="D87" s="41"/>
      <c r="E87" s="41">
        <v>4510.8501223474796</v>
      </c>
      <c r="F87" s="41">
        <v>20.8433008538032</v>
      </c>
      <c r="G87" s="41">
        <v>5581.1996464636604</v>
      </c>
      <c r="H87" s="41">
        <v>10.4568527918781</v>
      </c>
      <c r="I87" s="41">
        <v>48</v>
      </c>
    </row>
    <row r="88" spans="1:9">
      <c r="A88" s="41">
        <v>5233.0112726541902</v>
      </c>
      <c r="B88" s="41">
        <v>37.983514472574498</v>
      </c>
      <c r="C88" s="41"/>
      <c r="D88" s="41"/>
      <c r="E88" s="41">
        <v>4574.1621700273499</v>
      </c>
      <c r="F88" s="41">
        <v>20.8433008538032</v>
      </c>
      <c r="G88" s="41">
        <v>5681.92247333465</v>
      </c>
      <c r="H88" s="41">
        <v>10.453864745830399</v>
      </c>
      <c r="I88" s="41">
        <v>48</v>
      </c>
    </row>
    <row r="89" spans="1:9">
      <c r="A89" s="41">
        <v>5296.2812663526402</v>
      </c>
      <c r="B89" s="41">
        <v>37.472558598411901</v>
      </c>
      <c r="C89" s="41"/>
      <c r="D89" s="41"/>
      <c r="E89" s="41">
        <v>4637.4742177072103</v>
      </c>
      <c r="F89" s="41">
        <v>20.8433008538032</v>
      </c>
      <c r="G89" s="41">
        <v>5742.3575860124001</v>
      </c>
      <c r="H89" s="41">
        <v>10.4568527918781</v>
      </c>
      <c r="I89" s="41">
        <v>48</v>
      </c>
    </row>
    <row r="90" spans="1:9">
      <c r="A90" s="41">
        <v>5359.5517027245796</v>
      </c>
      <c r="B90" s="41">
        <v>36.966981207135198</v>
      </c>
      <c r="C90" s="41"/>
      <c r="D90" s="41"/>
      <c r="E90" s="41">
        <v>4700.7862653870698</v>
      </c>
      <c r="F90" s="41">
        <v>20.8433008538032</v>
      </c>
      <c r="G90" s="41">
        <v>5843.0804128833897</v>
      </c>
      <c r="H90" s="41">
        <v>10.453864745830399</v>
      </c>
      <c r="I90" s="41">
        <v>48</v>
      </c>
    </row>
    <row r="91" spans="1:9">
      <c r="A91" s="41">
        <v>5422.8332059337299</v>
      </c>
      <c r="B91" s="41">
        <v>36.5958658880066</v>
      </c>
      <c r="C91" s="41"/>
      <c r="D91" s="41"/>
      <c r="E91" s="41">
        <v>4764.0983130669401</v>
      </c>
      <c r="F91" s="41">
        <v>20.8433008538032</v>
      </c>
      <c r="G91" s="41">
        <v>5903.5155255611498</v>
      </c>
      <c r="H91" s="41">
        <v>10.4568527918781</v>
      </c>
      <c r="I91" s="41">
        <v>48</v>
      </c>
    </row>
    <row r="92" spans="1:9">
      <c r="A92" s="41">
        <v>5486.1062983465999</v>
      </c>
      <c r="B92" s="41">
        <v>36.122559394045403</v>
      </c>
      <c r="C92" s="41"/>
      <c r="D92" s="41"/>
      <c r="E92" s="41">
        <v>4827.4103607467996</v>
      </c>
      <c r="F92" s="41">
        <v>20.8433008538032</v>
      </c>
      <c r="G92" s="41">
        <v>5981.2134287141898</v>
      </c>
      <c r="H92" s="41">
        <v>10.445896623036401</v>
      </c>
      <c r="I92" s="41">
        <v>48</v>
      </c>
    </row>
    <row r="93" spans="1:9">
      <c r="A93" s="41">
        <v>5549.3860308617996</v>
      </c>
      <c r="B93" s="41">
        <v>35.729930143373103</v>
      </c>
      <c r="C93" s="41"/>
      <c r="D93" s="41"/>
      <c r="E93" s="41">
        <v>4890.72240842666</v>
      </c>
      <c r="F93" s="41">
        <v>20.8433008538032</v>
      </c>
      <c r="G93" s="41"/>
      <c r="H93" s="41"/>
      <c r="I93" s="41">
        <v>48</v>
      </c>
    </row>
    <row r="94" spans="1:9">
      <c r="A94" s="41">
        <v>5612.6622219890896</v>
      </c>
      <c r="B94" s="41">
        <v>35.2942730296134</v>
      </c>
      <c r="C94" s="41"/>
      <c r="D94" s="41"/>
      <c r="E94" s="41">
        <v>4954.0344561065303</v>
      </c>
      <c r="F94" s="41">
        <v>20.8433008538032</v>
      </c>
      <c r="G94" s="41"/>
      <c r="H94" s="41"/>
      <c r="I94" s="41">
        <v>48</v>
      </c>
    </row>
    <row r="95" spans="1:9">
      <c r="A95" s="41">
        <v>5675.9454958921997</v>
      </c>
      <c r="B95" s="41">
        <v>34.944671642028503</v>
      </c>
      <c r="C95" s="41"/>
      <c r="D95" s="41"/>
      <c r="E95" s="41">
        <v>5017.3465037863898</v>
      </c>
      <c r="F95" s="41">
        <v>20.8433008538032</v>
      </c>
      <c r="G95" s="41"/>
      <c r="H95" s="41"/>
      <c r="I95" s="41">
        <v>48</v>
      </c>
    </row>
    <row r="96" spans="1:9">
      <c r="A96" s="41">
        <v>5739.2234577134504</v>
      </c>
      <c r="B96" s="41">
        <v>34.530528459812501</v>
      </c>
      <c r="C96" s="41"/>
      <c r="D96" s="41"/>
      <c r="E96" s="41">
        <v>5080.6585514662602</v>
      </c>
      <c r="F96" s="41">
        <v>20.8433008538032</v>
      </c>
      <c r="G96" s="41"/>
      <c r="H96" s="41"/>
      <c r="I96" s="41">
        <v>48</v>
      </c>
    </row>
    <row r="97" spans="1:9">
      <c r="A97" s="41">
        <v>5802.51027300446</v>
      </c>
      <c r="B97" s="41">
        <v>34.2239549353149</v>
      </c>
      <c r="C97" s="41"/>
      <c r="D97" s="41"/>
      <c r="E97" s="41">
        <v>5143.9705991461196</v>
      </c>
      <c r="F97" s="41">
        <v>20.8433008538032</v>
      </c>
      <c r="G97" s="41"/>
      <c r="H97" s="41"/>
      <c r="I97" s="41">
        <v>48</v>
      </c>
    </row>
    <row r="98" spans="1:9">
      <c r="A98" s="41">
        <v>5865.7926615605902</v>
      </c>
      <c r="B98" s="41">
        <v>33.863596581958198</v>
      </c>
      <c r="C98" s="41"/>
      <c r="D98" s="41"/>
      <c r="E98" s="41">
        <v>5207.28264682598</v>
      </c>
      <c r="F98" s="41">
        <v>20.8433008538032</v>
      </c>
      <c r="G98" s="41"/>
      <c r="H98" s="41"/>
      <c r="I98" s="41">
        <v>48</v>
      </c>
    </row>
    <row r="99" spans="1:9">
      <c r="A99" s="41">
        <v>5929.0785915046299</v>
      </c>
      <c r="B99" s="41">
        <v>33.5462660916888</v>
      </c>
      <c r="C99" s="41"/>
      <c r="D99" s="41"/>
      <c r="E99" s="41">
        <v>5270.5946945058504</v>
      </c>
      <c r="F99" s="41">
        <v>20.8433008538032</v>
      </c>
      <c r="G99" s="41"/>
      <c r="H99" s="41"/>
      <c r="I99" s="41">
        <v>48</v>
      </c>
    </row>
    <row r="100" spans="1:9">
      <c r="A100" s="41">
        <v>5975.1006980685797</v>
      </c>
      <c r="B100" s="41">
        <v>33.266584981620802</v>
      </c>
      <c r="C100" s="41"/>
      <c r="D100" s="41"/>
      <c r="E100" s="41">
        <v>5333.9067421857098</v>
      </c>
      <c r="F100" s="41">
        <v>20.8433008538032</v>
      </c>
      <c r="G100" s="41"/>
      <c r="H100" s="41"/>
      <c r="I100" s="41">
        <v>48</v>
      </c>
    </row>
    <row r="101" spans="1:9">
      <c r="A101" s="41"/>
      <c r="B101" s="41"/>
      <c r="C101" s="41"/>
      <c r="D101" s="41"/>
      <c r="E101" s="41">
        <v>5397.2187898655702</v>
      </c>
      <c r="F101" s="41">
        <v>20.8433008538032</v>
      </c>
      <c r="G101" s="41"/>
      <c r="H101" s="41"/>
      <c r="I101" s="41">
        <v>48</v>
      </c>
    </row>
    <row r="102" spans="1:9">
      <c r="A102" s="41"/>
      <c r="B102" s="41"/>
      <c r="C102" s="41"/>
      <c r="D102" s="41"/>
      <c r="E102" s="41">
        <v>5460.5308375454397</v>
      </c>
      <c r="F102" s="41">
        <v>20.8433008538032</v>
      </c>
      <c r="G102" s="41"/>
      <c r="H102" s="41"/>
      <c r="I102" s="41">
        <v>48</v>
      </c>
    </row>
    <row r="103" spans="1:9">
      <c r="A103" s="41"/>
      <c r="B103" s="41"/>
      <c r="C103" s="41"/>
      <c r="D103" s="41"/>
      <c r="E103" s="41">
        <v>5523.8428852253001</v>
      </c>
      <c r="F103" s="41">
        <v>20.8433008538032</v>
      </c>
      <c r="G103" s="41"/>
      <c r="H103" s="41"/>
      <c r="I103" s="41">
        <v>48</v>
      </c>
    </row>
    <row r="104" spans="1:9">
      <c r="A104" s="41"/>
      <c r="B104" s="41"/>
      <c r="C104" s="41"/>
      <c r="D104" s="41"/>
      <c r="E104" s="41">
        <v>5587.1549329051704</v>
      </c>
      <c r="F104" s="41">
        <v>20.8433008538032</v>
      </c>
      <c r="G104" s="41"/>
      <c r="H104" s="41"/>
      <c r="I104" s="41">
        <v>48</v>
      </c>
    </row>
    <row r="105" spans="1:9">
      <c r="A105" s="41"/>
      <c r="B105" s="41"/>
      <c r="C105" s="41"/>
      <c r="D105" s="41"/>
      <c r="E105" s="41">
        <v>5650.4669805850299</v>
      </c>
      <c r="F105" s="41">
        <v>20.8433008538032</v>
      </c>
      <c r="G105" s="41"/>
      <c r="H105" s="41"/>
      <c r="I105" s="41">
        <v>48</v>
      </c>
    </row>
    <row r="106" spans="1:9">
      <c r="A106" s="41"/>
      <c r="B106" s="41"/>
      <c r="C106" s="41"/>
      <c r="D106" s="41"/>
      <c r="E106" s="41">
        <v>5713.7790282648903</v>
      </c>
      <c r="F106" s="41">
        <v>20.8433008538032</v>
      </c>
      <c r="G106" s="41"/>
      <c r="H106" s="41"/>
      <c r="I106" s="41">
        <v>48</v>
      </c>
    </row>
    <row r="107" spans="1:9">
      <c r="A107" s="41"/>
      <c r="B107" s="41"/>
      <c r="C107" s="41"/>
      <c r="D107" s="41"/>
      <c r="E107" s="41">
        <v>5777.0910759447597</v>
      </c>
      <c r="F107" s="41">
        <v>20.8433008538032</v>
      </c>
      <c r="G107" s="41"/>
      <c r="H107" s="41"/>
      <c r="I107" s="41">
        <v>48</v>
      </c>
    </row>
    <row r="108" spans="1:9">
      <c r="A108" s="41"/>
      <c r="B108" s="41"/>
      <c r="C108" s="41"/>
      <c r="D108" s="41"/>
      <c r="E108" s="41">
        <v>5840.4031236246201</v>
      </c>
      <c r="F108" s="41">
        <v>20.8433008538032</v>
      </c>
      <c r="G108" s="41"/>
      <c r="H108" s="41"/>
      <c r="I108" s="41">
        <v>48</v>
      </c>
    </row>
    <row r="109" spans="1:9">
      <c r="A109" s="41"/>
      <c r="B109" s="41"/>
      <c r="C109" s="41"/>
      <c r="D109" s="41"/>
      <c r="E109" s="41">
        <v>5903.7151713044896</v>
      </c>
      <c r="F109" s="41">
        <v>20.8433008538032</v>
      </c>
      <c r="G109" s="41"/>
      <c r="H109" s="41"/>
      <c r="I109" s="41">
        <v>48</v>
      </c>
    </row>
    <row r="110" spans="1:9">
      <c r="A110" s="41"/>
      <c r="B110" s="41"/>
      <c r="C110" s="41"/>
      <c r="D110" s="41"/>
      <c r="E110" s="41">
        <v>5967.0289896782997</v>
      </c>
      <c r="F110" s="41">
        <v>20.849276945898598</v>
      </c>
      <c r="G110" s="41"/>
      <c r="H110" s="41"/>
      <c r="I110" s="41">
        <v>48</v>
      </c>
    </row>
    <row r="111" spans="1:9">
      <c r="A111" s="41"/>
      <c r="B111" s="41"/>
      <c r="C111" s="41"/>
      <c r="D111" s="41"/>
      <c r="E111" s="41">
        <v>6001.5708019901103</v>
      </c>
      <c r="F111" s="41">
        <v>20.876169360328198</v>
      </c>
      <c r="G111" s="41"/>
      <c r="H111" s="41"/>
      <c r="I111" s="41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0"/>
  <sheetViews>
    <sheetView workbookViewId="0">
      <selection activeCell="G43" sqref="G43"/>
    </sheetView>
  </sheetViews>
  <sheetFormatPr defaultRowHeight="14.25"/>
  <sheetData>
    <row r="1" spans="1:13" ht="51">
      <c r="A1" s="19"/>
      <c r="B1" s="20" t="str">
        <f>CONCATENATE(B2," ",B3,"VDC ",B4," Turns"," (Torque)")</f>
        <v>M19SP 360VDC 3 Turns (Torque)</v>
      </c>
      <c r="C1" s="20" t="str">
        <f t="shared" ref="C1:M1" si="0">CONCATENATE(C2," ",C3,"VDC ",C4," Turns"," (Torque)")</f>
        <v>M19SP 480VDC 3 Turns (Torque)</v>
      </c>
      <c r="D1" s="20" t="str">
        <f t="shared" si="0"/>
        <v>M19SP 600VDC 3 Turns (Torque)</v>
      </c>
      <c r="E1" s="20" t="str">
        <f t="shared" si="0"/>
        <v>M19SP 360VDC 4 Turns (Torque)</v>
      </c>
      <c r="F1" s="20" t="str">
        <f t="shared" si="0"/>
        <v>M19SP 480VDC 4 Turns (Torque)</v>
      </c>
      <c r="G1" s="20" t="str">
        <f t="shared" si="0"/>
        <v>M19SP 600VDC 4 Turns (Torque)</v>
      </c>
      <c r="H1" s="20" t="str">
        <f t="shared" si="0"/>
        <v>M19SP 360VDC 5 Turns (Torque)</v>
      </c>
      <c r="I1" s="20" t="str">
        <f t="shared" si="0"/>
        <v>M19SP 480VDC 5 Turns (Torque)</v>
      </c>
      <c r="J1" s="20" t="str">
        <f t="shared" si="0"/>
        <v>M19SP 600VDC 5 Turns (Torque)</v>
      </c>
      <c r="K1" s="20" t="str">
        <f t="shared" si="0"/>
        <v>M19SP 360VDC 6 Turns (Torque)</v>
      </c>
      <c r="L1" s="20" t="str">
        <f t="shared" si="0"/>
        <v>M19SP 480VDC 6 Turns (Torque)</v>
      </c>
      <c r="M1" s="20" t="str">
        <f t="shared" si="0"/>
        <v>M19SP 600VDC 6 Turns (Torque)</v>
      </c>
    </row>
    <row r="2" spans="1:13" ht="15">
      <c r="A2" s="21" t="s">
        <v>45</v>
      </c>
      <c r="B2" s="22" t="s">
        <v>28</v>
      </c>
      <c r="C2" s="22" t="s">
        <v>28</v>
      </c>
      <c r="D2" s="22" t="s">
        <v>28</v>
      </c>
      <c r="E2" s="22" t="s">
        <v>28</v>
      </c>
      <c r="F2" s="22" t="s">
        <v>28</v>
      </c>
      <c r="G2" s="22" t="s">
        <v>28</v>
      </c>
      <c r="H2" s="22" t="s">
        <v>28</v>
      </c>
      <c r="I2" s="22" t="s">
        <v>28</v>
      </c>
      <c r="J2" s="22" t="s">
        <v>28</v>
      </c>
      <c r="K2" s="22" t="s">
        <v>28</v>
      </c>
      <c r="L2" s="22" t="s">
        <v>28</v>
      </c>
      <c r="M2" s="22" t="s">
        <v>28</v>
      </c>
    </row>
    <row r="3" spans="1:13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3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3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</row>
    <row r="6" spans="1:13">
      <c r="A6" s="13">
        <v>750</v>
      </c>
      <c r="B6" s="22">
        <v>125.47466091488806</v>
      </c>
      <c r="C6" s="22">
        <v>125.47466091488806</v>
      </c>
      <c r="D6" s="22">
        <v>125.47466091488806</v>
      </c>
      <c r="E6" s="22">
        <v>125.47466091488806</v>
      </c>
      <c r="F6" s="22">
        <v>125.47466091488806</v>
      </c>
      <c r="G6" s="22">
        <v>125.47466091488806</v>
      </c>
      <c r="H6" s="22">
        <v>125.45157450073627</v>
      </c>
      <c r="I6" s="22">
        <v>125.45157450073627</v>
      </c>
      <c r="J6" s="22">
        <v>125.45157450073627</v>
      </c>
      <c r="K6" s="13">
        <v>125.47466091488806</v>
      </c>
      <c r="L6" s="13">
        <v>125.47466091488806</v>
      </c>
      <c r="M6" s="13">
        <v>125.47466091488806</v>
      </c>
    </row>
    <row r="7" spans="1:13">
      <c r="A7" s="13">
        <v>1500</v>
      </c>
      <c r="B7" s="22">
        <v>125.47466091488806</v>
      </c>
      <c r="C7" s="22">
        <v>125.47466091488806</v>
      </c>
      <c r="D7" s="22">
        <v>125.47466091488806</v>
      </c>
      <c r="E7" s="22">
        <v>125.47466091488806</v>
      </c>
      <c r="F7" s="22">
        <v>125.47466091488806</v>
      </c>
      <c r="G7" s="22">
        <v>125.47466091488806</v>
      </c>
      <c r="H7" s="22">
        <v>125.45157450073627</v>
      </c>
      <c r="I7" s="22">
        <v>125.45157450073627</v>
      </c>
      <c r="J7" s="22">
        <v>125.45157450073627</v>
      </c>
      <c r="K7" s="13">
        <v>125.47466091488806</v>
      </c>
      <c r="L7" s="13">
        <v>125.47466091488806</v>
      </c>
      <c r="M7" s="13">
        <v>125.47466091488806</v>
      </c>
    </row>
    <row r="8" spans="1:13">
      <c r="A8" s="13">
        <v>2250</v>
      </c>
      <c r="B8" s="22">
        <v>125.47466091488806</v>
      </c>
      <c r="C8" s="22">
        <v>125.47466091488806</v>
      </c>
      <c r="D8" s="22">
        <v>125.47466091488806</v>
      </c>
      <c r="E8" s="22">
        <v>125.47466091488806</v>
      </c>
      <c r="F8" s="22">
        <v>125.47466091488806</v>
      </c>
      <c r="G8" s="22">
        <v>125.47466091488806</v>
      </c>
      <c r="H8" s="22">
        <v>125.45157450073627</v>
      </c>
      <c r="I8" s="22">
        <v>125.45157450073627</v>
      </c>
      <c r="J8" s="22">
        <v>125.45157450073627</v>
      </c>
      <c r="K8" s="13">
        <v>125.47466091488806</v>
      </c>
      <c r="L8" s="13">
        <v>125.47466091488806</v>
      </c>
      <c r="M8" s="13">
        <v>125.47466091488806</v>
      </c>
    </row>
    <row r="9" spans="1:13">
      <c r="A9" s="13">
        <v>3000</v>
      </c>
      <c r="B9" s="22">
        <v>125.47466091488806</v>
      </c>
      <c r="C9" s="22">
        <v>125.47466091488806</v>
      </c>
      <c r="D9" s="22">
        <v>125.47466091488806</v>
      </c>
      <c r="E9" s="22">
        <v>125.47466091488806</v>
      </c>
      <c r="F9" s="22">
        <v>125.47466091488806</v>
      </c>
      <c r="G9" s="22">
        <v>125.47466091488806</v>
      </c>
      <c r="H9" s="22">
        <v>125.45157450073627</v>
      </c>
      <c r="I9" s="22">
        <v>125.45157450073627</v>
      </c>
      <c r="J9" s="22">
        <v>125.45157450073627</v>
      </c>
      <c r="K9" s="13">
        <v>125.47466091488806</v>
      </c>
      <c r="L9" s="13">
        <v>125.47466091488806</v>
      </c>
      <c r="M9" s="13">
        <v>125.47466091488806</v>
      </c>
    </row>
    <row r="10" spans="1:13">
      <c r="A10" s="13">
        <v>3750</v>
      </c>
      <c r="B10" s="22">
        <v>125.47466091488806</v>
      </c>
      <c r="C10" s="22">
        <v>125.47466091488806</v>
      </c>
      <c r="D10" s="22">
        <v>125.47466091488806</v>
      </c>
      <c r="E10" s="22">
        <v>125.47466091488806</v>
      </c>
      <c r="F10" s="22">
        <v>125.47466091488806</v>
      </c>
      <c r="G10" s="22">
        <v>125.47466091488806</v>
      </c>
      <c r="H10" s="22">
        <v>125.45157450073627</v>
      </c>
      <c r="I10" s="22">
        <v>125.45157450073627</v>
      </c>
      <c r="J10" s="22">
        <v>125.45157450073627</v>
      </c>
      <c r="K10" s="13">
        <v>125.47466091488806</v>
      </c>
      <c r="L10" s="13">
        <v>125.47466091488806</v>
      </c>
      <c r="M10" s="13">
        <v>125.47466091488806</v>
      </c>
    </row>
    <row r="11" spans="1:13">
      <c r="A11" s="13">
        <v>4500</v>
      </c>
      <c r="B11" s="22">
        <v>125.47466091488806</v>
      </c>
      <c r="C11" s="22">
        <v>125.47466091488806</v>
      </c>
      <c r="D11" s="22">
        <v>125.47466091488806</v>
      </c>
      <c r="E11" s="22">
        <v>125.47466091488806</v>
      </c>
      <c r="F11" s="22">
        <v>125.47466091488806</v>
      </c>
      <c r="G11" s="22">
        <v>125.47466091488806</v>
      </c>
      <c r="H11" s="22">
        <v>125.45157450073627</v>
      </c>
      <c r="I11" s="22">
        <v>125.45157450073627</v>
      </c>
      <c r="J11" s="22">
        <v>125.45157450073627</v>
      </c>
      <c r="K11" s="13">
        <v>121.989132</v>
      </c>
      <c r="L11" s="13">
        <v>125.47466091488806</v>
      </c>
      <c r="M11" s="13">
        <v>125.47466091488806</v>
      </c>
    </row>
    <row r="12" spans="1:13">
      <c r="A12" s="13">
        <v>5250</v>
      </c>
      <c r="B12" s="22">
        <v>125.47466091488806</v>
      </c>
      <c r="C12" s="22">
        <v>125.47466091488806</v>
      </c>
      <c r="D12" s="22">
        <v>125.47466091488806</v>
      </c>
      <c r="E12" s="22">
        <v>125.47466091488806</v>
      </c>
      <c r="F12" s="22">
        <v>125.47466091488806</v>
      </c>
      <c r="G12" s="22">
        <v>125.47466091488806</v>
      </c>
      <c r="H12" s="22">
        <v>125.45157450073627</v>
      </c>
      <c r="I12" s="22">
        <v>125.45157450073627</v>
      </c>
      <c r="J12" s="22">
        <v>125.45157450073627</v>
      </c>
      <c r="K12" s="13">
        <v>104.51049</v>
      </c>
      <c r="L12" s="13">
        <v>125.47466091488806</v>
      </c>
      <c r="M12" s="13">
        <v>125.47466091488806</v>
      </c>
    </row>
    <row r="13" spans="1:13">
      <c r="A13" s="13">
        <v>6000</v>
      </c>
      <c r="B13" s="22">
        <v>125.47466091488806</v>
      </c>
      <c r="C13" s="22">
        <v>125.47466091488806</v>
      </c>
      <c r="D13" s="22">
        <v>125.47466091488806</v>
      </c>
      <c r="E13" s="22">
        <v>125.47466091488806</v>
      </c>
      <c r="F13" s="22">
        <v>125.47466091488806</v>
      </c>
      <c r="G13" s="22">
        <v>125.47466091488806</v>
      </c>
      <c r="H13" s="22">
        <v>110.596808</v>
      </c>
      <c r="I13" s="22">
        <v>125.45157450073627</v>
      </c>
      <c r="J13" s="22">
        <v>125.45157450073627</v>
      </c>
      <c r="K13" s="13">
        <v>91.379084000000006</v>
      </c>
      <c r="L13" s="13">
        <v>123.47302999999999</v>
      </c>
      <c r="M13" s="13">
        <v>125.47466091488806</v>
      </c>
    </row>
    <row r="14" spans="1:13">
      <c r="A14" s="13">
        <v>6750</v>
      </c>
      <c r="B14" s="22">
        <v>125.47466091488806</v>
      </c>
      <c r="C14" s="22">
        <v>125.47466091488806</v>
      </c>
      <c r="D14" s="22">
        <v>125.47466091488806</v>
      </c>
      <c r="E14" s="22">
        <v>123.88276999999999</v>
      </c>
      <c r="F14" s="22">
        <v>125.47466091488806</v>
      </c>
      <c r="G14" s="22">
        <v>125.47466091488806</v>
      </c>
      <c r="H14" s="22">
        <v>98.241395999999995</v>
      </c>
      <c r="I14" s="22">
        <v>125.45157450073627</v>
      </c>
      <c r="J14" s="22">
        <v>125.45157450073627</v>
      </c>
      <c r="K14" s="13">
        <v>81.154893999999999</v>
      </c>
      <c r="L14" s="13">
        <v>109.68892200000001</v>
      </c>
      <c r="M14" s="13">
        <v>125.47466091488806</v>
      </c>
    </row>
    <row r="15" spans="1:13">
      <c r="A15" s="13">
        <v>7500</v>
      </c>
      <c r="B15" s="22">
        <v>125.47466091488806</v>
      </c>
      <c r="C15" s="22">
        <v>125.47466091488806</v>
      </c>
      <c r="D15" s="22">
        <v>125.47466091488806</v>
      </c>
      <c r="E15" s="22">
        <v>111.43579800000001</v>
      </c>
      <c r="F15" s="22">
        <v>125.47466091488806</v>
      </c>
      <c r="G15" s="22">
        <v>125.47466091488806</v>
      </c>
      <c r="H15" s="22">
        <v>88.354798000000002</v>
      </c>
      <c r="I15" s="22">
        <v>119.17466</v>
      </c>
      <c r="J15" s="22">
        <v>125.45157450073627</v>
      </c>
      <c r="K15" s="13">
        <v>72.974441999999996</v>
      </c>
      <c r="L15" s="13">
        <v>98.660032000000001</v>
      </c>
      <c r="M15" s="13">
        <v>124.345624</v>
      </c>
    </row>
    <row r="16" spans="1:13">
      <c r="A16" s="13">
        <v>8250</v>
      </c>
      <c r="B16" s="22">
        <v>125.47466091488806</v>
      </c>
      <c r="C16" s="22">
        <v>125.47466091488806</v>
      </c>
      <c r="D16" s="22">
        <v>125.47466091488806</v>
      </c>
      <c r="E16" s="22">
        <v>101.253514</v>
      </c>
      <c r="F16" s="22">
        <v>125.47466091488806</v>
      </c>
      <c r="G16" s="22">
        <v>125.47466091488806</v>
      </c>
      <c r="H16" s="22">
        <v>80.266452000000001</v>
      </c>
      <c r="I16" s="22">
        <v>108.289886</v>
      </c>
      <c r="J16" s="22">
        <v>125.45157450073627</v>
      </c>
      <c r="K16" s="13">
        <v>66.28143</v>
      </c>
      <c r="L16" s="13">
        <v>89.636377999999993</v>
      </c>
      <c r="M16" s="13">
        <v>112.991328</v>
      </c>
    </row>
    <row r="17" spans="1:13">
      <c r="A17" s="13">
        <v>9000</v>
      </c>
      <c r="B17" s="22">
        <v>124.93612</v>
      </c>
      <c r="C17" s="22">
        <v>125.47466091488806</v>
      </c>
      <c r="D17" s="22">
        <v>125.47466091488806</v>
      </c>
      <c r="E17" s="22">
        <v>92.763661999999997</v>
      </c>
      <c r="F17" s="22">
        <v>124.875514</v>
      </c>
      <c r="G17" s="22">
        <v>125.47466091488806</v>
      </c>
      <c r="H17" s="22">
        <v>73.522564000000003</v>
      </c>
      <c r="I17" s="22">
        <v>99.214374000000007</v>
      </c>
      <c r="J17" s="22">
        <v>124.90618600000001</v>
      </c>
      <c r="K17" s="13">
        <v>60.700994000000001</v>
      </c>
      <c r="L17" s="13">
        <v>82.112703999999994</v>
      </c>
      <c r="M17" s="13">
        <v>103.524412</v>
      </c>
    </row>
    <row r="18" spans="1:13">
      <c r="A18" s="13">
        <v>9750</v>
      </c>
      <c r="B18" s="22">
        <v>115.277502</v>
      </c>
      <c r="C18" s="22">
        <v>125.47466091488806</v>
      </c>
      <c r="D18" s="22">
        <v>125.47466091488806</v>
      </c>
      <c r="E18" s="22">
        <v>85.576982000000001</v>
      </c>
      <c r="F18" s="22">
        <v>115.22195600000001</v>
      </c>
      <c r="G18" s="22">
        <v>125.47466091488806</v>
      </c>
      <c r="H18" s="22">
        <v>67.813894000000005</v>
      </c>
      <c r="I18" s="22">
        <v>91.531980000000004</v>
      </c>
      <c r="J18" s="22">
        <v>115.250066</v>
      </c>
      <c r="K18" s="13">
        <v>55.977218000000001</v>
      </c>
      <c r="L18" s="13">
        <v>75.743979999999993</v>
      </c>
      <c r="M18" s="13">
        <v>95.510739999999998</v>
      </c>
    </row>
    <row r="19" spans="1:13">
      <c r="A19" s="13">
        <v>10500</v>
      </c>
      <c r="B19" s="22">
        <v>106.99612</v>
      </c>
      <c r="C19" s="22">
        <v>125.47466091488806</v>
      </c>
      <c r="D19" s="22">
        <v>125.47466091488806</v>
      </c>
      <c r="E19" s="22">
        <v>79.415013999999999</v>
      </c>
      <c r="F19" s="22">
        <v>106.944834</v>
      </c>
      <c r="G19" s="22">
        <v>125.47466091488806</v>
      </c>
      <c r="H19" s="22">
        <v>62.919221999999998</v>
      </c>
      <c r="I19" s="22">
        <v>84.945006000000006</v>
      </c>
      <c r="J19" s="22">
        <v>106.970788</v>
      </c>
      <c r="K19" s="13">
        <v>51.927030000000002</v>
      </c>
      <c r="L19" s="13">
        <v>70.283392000000006</v>
      </c>
      <c r="M19" s="13">
        <v>88.639756000000006</v>
      </c>
    </row>
    <row r="20" spans="1:13">
      <c r="A20" s="13">
        <v>11250</v>
      </c>
      <c r="B20" s="22">
        <v>99.817176000000003</v>
      </c>
      <c r="C20" s="22">
        <v>125.47466091488806</v>
      </c>
      <c r="D20" s="22">
        <v>125.47466091488806</v>
      </c>
      <c r="E20" s="22">
        <v>74.073306000000002</v>
      </c>
      <c r="F20" s="22">
        <v>99.769527999999994</v>
      </c>
      <c r="G20" s="22">
        <v>125.46575</v>
      </c>
      <c r="H20" s="22">
        <v>58.676132000000003</v>
      </c>
      <c r="I20" s="22">
        <v>79.234886000000003</v>
      </c>
      <c r="J20" s="22">
        <v>99.793639999999996</v>
      </c>
      <c r="K20" s="13">
        <v>48.416021999999998</v>
      </c>
      <c r="L20" s="13">
        <v>65.54974</v>
      </c>
      <c r="M20" s="13">
        <v>82.683458000000002</v>
      </c>
    </row>
    <row r="21" spans="1:13">
      <c r="A21" s="13">
        <v>12000</v>
      </c>
      <c r="B21" s="22">
        <v>93.534375999999995</v>
      </c>
      <c r="C21" s="22">
        <v>125.47466091488806</v>
      </c>
      <c r="D21" s="22">
        <v>125.47466091488806</v>
      </c>
      <c r="E21" s="22">
        <v>69.398375999999999</v>
      </c>
      <c r="F21" s="22">
        <v>93.489874</v>
      </c>
      <c r="G21" s="22">
        <v>117.58137000000001</v>
      </c>
      <c r="H21" s="22">
        <v>54.962704000000002</v>
      </c>
      <c r="I21" s="22">
        <v>74.237549999999999</v>
      </c>
      <c r="J21" s="22">
        <v>93.512394</v>
      </c>
      <c r="K21" s="13">
        <v>45.343302000000001</v>
      </c>
      <c r="L21" s="13">
        <v>61.406993999999997</v>
      </c>
      <c r="M21" s="13">
        <v>77.470684000000006</v>
      </c>
    </row>
    <row r="22" spans="1:13">
      <c r="A22" s="13">
        <v>12750</v>
      </c>
      <c r="B22" s="22">
        <v>87.989856000000003</v>
      </c>
      <c r="C22" s="22">
        <v>118.22865400000001</v>
      </c>
      <c r="D22" s="22">
        <v>125.47466091488806</v>
      </c>
      <c r="E22" s="22">
        <v>65.272773999999998</v>
      </c>
      <c r="F22" s="22">
        <v>87.948102000000006</v>
      </c>
      <c r="G22" s="22">
        <v>110.62343</v>
      </c>
      <c r="H22" s="22">
        <v>51.685630000000003</v>
      </c>
      <c r="I22" s="22">
        <v>69.827432000000002</v>
      </c>
      <c r="J22" s="22">
        <v>87.969232000000005</v>
      </c>
      <c r="K22" s="13">
        <v>42.631659999999997</v>
      </c>
      <c r="L22" s="13">
        <v>57.751058</v>
      </c>
      <c r="M22" s="13">
        <v>72.870456000000004</v>
      </c>
    </row>
    <row r="23" spans="1:13">
      <c r="A23" s="13">
        <v>13500</v>
      </c>
      <c r="B23" s="22">
        <v>83.060758000000007</v>
      </c>
      <c r="C23" s="22">
        <v>111.620592</v>
      </c>
      <c r="D23" s="22">
        <v>125.47466091488806</v>
      </c>
      <c r="E23" s="22">
        <v>61.605083999999998</v>
      </c>
      <c r="F23" s="22">
        <v>83.021426000000005</v>
      </c>
      <c r="G23" s="22">
        <v>104.43776800000001</v>
      </c>
      <c r="H23" s="22">
        <v>48.772300000000001</v>
      </c>
      <c r="I23" s="22">
        <v>65.906816000000006</v>
      </c>
      <c r="J23" s="22">
        <v>83.041330000000002</v>
      </c>
      <c r="K23" s="13">
        <v>40.221004000000001</v>
      </c>
      <c r="L23" s="13">
        <v>54.500922000000003</v>
      </c>
      <c r="M23" s="13">
        <v>68.780839999999998</v>
      </c>
    </row>
    <row r="24" spans="1:13">
      <c r="A24" s="13">
        <v>14250</v>
      </c>
      <c r="B24" s="22">
        <v>78.650041999999999</v>
      </c>
      <c r="C24" s="22">
        <v>105.70748399999999</v>
      </c>
      <c r="D24" s="22">
        <v>125.47466091488806</v>
      </c>
      <c r="E24" s="22">
        <v>58.32311</v>
      </c>
      <c r="F24" s="22">
        <v>78.612864000000002</v>
      </c>
      <c r="G24" s="22">
        <v>98.902615999999995</v>
      </c>
      <c r="H24" s="22">
        <v>46.165356000000003</v>
      </c>
      <c r="I24" s="22">
        <v>62.398518000000003</v>
      </c>
      <c r="J24" s="22">
        <v>78.631677999999994</v>
      </c>
      <c r="K24" s="13">
        <v>38.063878000000003</v>
      </c>
      <c r="L24" s="13">
        <v>51.592598000000002</v>
      </c>
      <c r="M24" s="13">
        <v>65.121319999999997</v>
      </c>
    </row>
    <row r="25" spans="1:13">
      <c r="A25" s="13">
        <v>15000</v>
      </c>
      <c r="B25" s="22">
        <v>74.680043999999995</v>
      </c>
      <c r="C25" s="22">
        <v>100.38521</v>
      </c>
      <c r="D25" s="22">
        <v>125.47466091488806</v>
      </c>
      <c r="E25" s="22">
        <v>55.369062</v>
      </c>
      <c r="F25" s="22">
        <v>74.644791999999995</v>
      </c>
      <c r="G25" s="22">
        <v>93.920519999999996</v>
      </c>
      <c r="H25" s="22">
        <v>43.818897999999997</v>
      </c>
      <c r="I25" s="22">
        <v>59.240763999999999</v>
      </c>
      <c r="J25" s="22">
        <v>74.662632000000002</v>
      </c>
      <c r="K25" s="13">
        <v>36.122293999999997</v>
      </c>
      <c r="L25" s="13">
        <v>48.974877999999997</v>
      </c>
      <c r="M25" s="13">
        <v>61.827460000000002</v>
      </c>
    </row>
    <row r="30" spans="1:13">
      <c r="A30" t="s">
        <v>69</v>
      </c>
      <c r="B30">
        <v>544.15200000000004</v>
      </c>
      <c r="C30">
        <v>544.15200000000004</v>
      </c>
      <c r="D30">
        <v>544.15200000000004</v>
      </c>
      <c r="E30">
        <v>408.11399999999998</v>
      </c>
      <c r="F30">
        <v>408.11399999999998</v>
      </c>
      <c r="G30">
        <v>408.11399999999998</v>
      </c>
      <c r="H30">
        <v>326.49119999999999</v>
      </c>
      <c r="I30">
        <v>326.49119999999999</v>
      </c>
      <c r="J30">
        <v>326.49119999999999</v>
      </c>
      <c r="K30">
        <v>272.07600000000002</v>
      </c>
      <c r="L30">
        <v>272.07600000000002</v>
      </c>
      <c r="M30">
        <v>272.07600000000002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0"/>
  <sheetViews>
    <sheetView tabSelected="1" workbookViewId="0">
      <selection activeCell="J6" sqref="J6"/>
    </sheetView>
  </sheetViews>
  <sheetFormatPr defaultRowHeight="14.25"/>
  <sheetData>
    <row r="1" spans="1:13" ht="51">
      <c r="A1" s="19"/>
      <c r="B1" s="20" t="str">
        <f>CONCATENATE(B2," ",B3,"VDC ",B4," Turns"," (Torque)")</f>
        <v>M21SP 360VDC 3 Turns (Torque)</v>
      </c>
      <c r="C1" s="20" t="str">
        <f t="shared" ref="C1:M1" si="0">CONCATENATE(C2," ",C3,"VDC ",C4," Turns"," (Torque)")</f>
        <v>M21SP 480VDC 3 Turns (Torque)</v>
      </c>
      <c r="D1" s="20" t="str">
        <f t="shared" si="0"/>
        <v>M21SP 600VDC 3 Turns (Torque)</v>
      </c>
      <c r="E1" s="20" t="str">
        <f t="shared" si="0"/>
        <v>M21SP 360VDC 4 Turns (Torque)</v>
      </c>
      <c r="F1" s="20" t="str">
        <f t="shared" si="0"/>
        <v>M21SP 480VDC 4 Turns (Torque)</v>
      </c>
      <c r="G1" s="20" t="str">
        <f t="shared" si="0"/>
        <v>M21SP 600VDC 4 Turns (Torque)</v>
      </c>
      <c r="H1" s="20" t="str">
        <f t="shared" si="0"/>
        <v>M21SP 360VDC 5 Turns (Torque)</v>
      </c>
      <c r="I1" s="20" t="str">
        <f t="shared" si="0"/>
        <v>M21SP 480VDC 5 Turns (Torque)</v>
      </c>
      <c r="J1" s="20" t="str">
        <f t="shared" si="0"/>
        <v>M21SP 600VDC 5 Turns (Torque)</v>
      </c>
      <c r="K1" s="20" t="str">
        <f t="shared" si="0"/>
        <v>M21SP 360VDC 6 Turns (Torque)</v>
      </c>
      <c r="L1" s="20" t="str">
        <f t="shared" si="0"/>
        <v>M21SP 480VDC 6 Turns (Torque)</v>
      </c>
      <c r="M1" s="20" t="str">
        <f t="shared" si="0"/>
        <v>M21SP 600VDC 6 Turns (Torque)</v>
      </c>
    </row>
    <row r="2" spans="1:13" ht="15">
      <c r="A2" s="21" t="s">
        <v>45</v>
      </c>
      <c r="B2" s="22" t="s">
        <v>29</v>
      </c>
      <c r="C2" s="22" t="s">
        <v>29</v>
      </c>
      <c r="D2" s="22" t="s">
        <v>29</v>
      </c>
      <c r="E2" s="22" t="s">
        <v>29</v>
      </c>
      <c r="F2" s="22" t="s">
        <v>29</v>
      </c>
      <c r="G2" s="22" t="s">
        <v>29</v>
      </c>
      <c r="H2" s="22" t="s">
        <v>29</v>
      </c>
      <c r="I2" s="22" t="s">
        <v>29</v>
      </c>
      <c r="J2" s="22" t="s">
        <v>29</v>
      </c>
      <c r="K2" s="22" t="s">
        <v>29</v>
      </c>
      <c r="L2" s="22" t="s">
        <v>29</v>
      </c>
      <c r="M2" s="22" t="s">
        <v>29</v>
      </c>
    </row>
    <row r="3" spans="1:13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3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3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</row>
    <row r="6" spans="1:13">
      <c r="A6" s="13">
        <v>600</v>
      </c>
      <c r="B6" s="13">
        <v>188.31917829517963</v>
      </c>
      <c r="C6" s="13">
        <v>188.31917829517963</v>
      </c>
      <c r="D6" s="13">
        <v>188.31917829517963</v>
      </c>
      <c r="E6" s="13">
        <v>188.31917829517963</v>
      </c>
      <c r="F6" s="13">
        <v>188.31917829517963</v>
      </c>
      <c r="G6" s="13">
        <v>188.31917829517963</v>
      </c>
      <c r="H6" s="13">
        <v>188.31917829517963</v>
      </c>
      <c r="I6" s="13">
        <v>188.31917829517963</v>
      </c>
      <c r="J6" s="13">
        <v>188.31917829517963</v>
      </c>
      <c r="K6" s="13">
        <v>188.3008557442655</v>
      </c>
      <c r="L6" s="13">
        <v>188.3008557442655</v>
      </c>
      <c r="M6" s="13">
        <v>188.3008557442655</v>
      </c>
    </row>
    <row r="7" spans="1:13">
      <c r="A7" s="13">
        <v>1200</v>
      </c>
      <c r="B7" s="13">
        <v>188.31917829517963</v>
      </c>
      <c r="C7" s="13">
        <v>188.31917829517963</v>
      </c>
      <c r="D7" s="13">
        <v>188.31917829517963</v>
      </c>
      <c r="E7" s="13">
        <v>188.31917829517963</v>
      </c>
      <c r="F7" s="13">
        <v>188.31917829517963</v>
      </c>
      <c r="G7" s="13">
        <v>188.31917829517963</v>
      </c>
      <c r="H7" s="13">
        <v>188.31917829517963</v>
      </c>
      <c r="I7" s="13">
        <v>188.31917829517963</v>
      </c>
      <c r="J7" s="13">
        <v>188.31917829517963</v>
      </c>
      <c r="K7" s="13">
        <v>188.3008557442655</v>
      </c>
      <c r="L7" s="13">
        <v>188.3008557442655</v>
      </c>
      <c r="M7" s="13">
        <v>188.3008557442655</v>
      </c>
    </row>
    <row r="8" spans="1:13">
      <c r="A8" s="13">
        <v>1800</v>
      </c>
      <c r="B8" s="13">
        <v>188.31917829517963</v>
      </c>
      <c r="C8" s="13">
        <v>188.31917829517963</v>
      </c>
      <c r="D8" s="13">
        <v>188.31917829517963</v>
      </c>
      <c r="E8" s="13">
        <v>188.31917829517963</v>
      </c>
      <c r="F8" s="13">
        <v>188.31917829517963</v>
      </c>
      <c r="G8" s="13">
        <v>188.31917829517963</v>
      </c>
      <c r="H8" s="13">
        <v>188.31917829517963</v>
      </c>
      <c r="I8" s="13">
        <v>188.31917829517963</v>
      </c>
      <c r="J8" s="13">
        <v>188.31917829517963</v>
      </c>
      <c r="K8" s="13">
        <v>188.3008557442655</v>
      </c>
      <c r="L8" s="13">
        <v>188.3008557442655</v>
      </c>
      <c r="M8" s="13">
        <v>188.3008557442655</v>
      </c>
    </row>
    <row r="9" spans="1:13">
      <c r="A9" s="13">
        <v>2400</v>
      </c>
      <c r="B9" s="13">
        <v>188.31917829517963</v>
      </c>
      <c r="C9" s="13">
        <v>188.31917829517963</v>
      </c>
      <c r="D9" s="13">
        <v>188.31917829517963</v>
      </c>
      <c r="E9" s="13">
        <v>188.31917829517963</v>
      </c>
      <c r="F9" s="13">
        <v>188.31917829517963</v>
      </c>
      <c r="G9" s="13">
        <v>188.31917829517963</v>
      </c>
      <c r="H9" s="13">
        <v>188.31917829517963</v>
      </c>
      <c r="I9" s="13">
        <v>188.31917829517963</v>
      </c>
      <c r="J9" s="13">
        <v>188.31917829517963</v>
      </c>
      <c r="K9" s="13">
        <v>188.3008557442655</v>
      </c>
      <c r="L9" s="13">
        <v>188.3008557442655</v>
      </c>
      <c r="M9" s="13">
        <v>188.3008557442655</v>
      </c>
    </row>
    <row r="10" spans="1:13">
      <c r="A10" s="13">
        <v>3000</v>
      </c>
      <c r="B10" s="13">
        <v>188.31917829517963</v>
      </c>
      <c r="C10" s="13">
        <v>188.31917829517963</v>
      </c>
      <c r="D10" s="13">
        <v>188.31917829517963</v>
      </c>
      <c r="E10" s="13">
        <v>188.31917829517963</v>
      </c>
      <c r="F10" s="13">
        <v>188.31917829517963</v>
      </c>
      <c r="G10" s="13">
        <v>188.31917829517963</v>
      </c>
      <c r="H10" s="13">
        <v>188.31917829517963</v>
      </c>
      <c r="I10" s="13">
        <v>188.31917829517963</v>
      </c>
      <c r="J10" s="13">
        <v>188.31917829517963</v>
      </c>
      <c r="K10" s="13">
        <v>172.35055399999999</v>
      </c>
      <c r="L10" s="13">
        <v>188.3008557442655</v>
      </c>
      <c r="M10" s="13">
        <v>188.3008557442655</v>
      </c>
    </row>
    <row r="11" spans="1:13">
      <c r="A11" s="13">
        <v>3600</v>
      </c>
      <c r="B11" s="13">
        <v>188.31917829517963</v>
      </c>
      <c r="C11" s="13">
        <v>188.31917829517963</v>
      </c>
      <c r="D11" s="13">
        <v>188.31917829517963</v>
      </c>
      <c r="E11" s="13">
        <v>188.31917829517963</v>
      </c>
      <c r="F11" s="13">
        <v>188.31917829517963</v>
      </c>
      <c r="G11" s="13">
        <v>188.31917829517963</v>
      </c>
      <c r="H11" s="13">
        <v>174.108904</v>
      </c>
      <c r="I11" s="13">
        <v>188.31917829517963</v>
      </c>
      <c r="J11" s="13">
        <v>188.31917829517963</v>
      </c>
      <c r="K11" s="13">
        <v>143.56216000000001</v>
      </c>
      <c r="L11" s="13">
        <v>188.3008557442655</v>
      </c>
      <c r="M11" s="13">
        <v>188.3008557442655</v>
      </c>
    </row>
    <row r="12" spans="1:13">
      <c r="A12" s="13">
        <v>4200</v>
      </c>
      <c r="B12" s="13">
        <v>188.31917829517963</v>
      </c>
      <c r="C12" s="13">
        <v>188.31917829517963</v>
      </c>
      <c r="D12" s="13">
        <v>188.31917829517963</v>
      </c>
      <c r="E12" s="13">
        <v>188.31917829517963</v>
      </c>
      <c r="F12" s="13">
        <v>188.31917829517963</v>
      </c>
      <c r="G12" s="13">
        <v>188.31917829517963</v>
      </c>
      <c r="H12" s="13">
        <v>149.14769000000001</v>
      </c>
      <c r="I12" s="13">
        <v>188.31917829517963</v>
      </c>
      <c r="J12" s="13">
        <v>188.31917829517963</v>
      </c>
      <c r="K12" s="13">
        <v>122.950188</v>
      </c>
      <c r="L12" s="13">
        <v>166.61268999999999</v>
      </c>
      <c r="M12" s="13">
        <v>188.3008557442655</v>
      </c>
    </row>
    <row r="13" spans="1:13">
      <c r="A13" s="13">
        <v>4800</v>
      </c>
      <c r="B13" s="13">
        <v>188.31917829517963</v>
      </c>
      <c r="C13" s="13">
        <v>188.31917829517963</v>
      </c>
      <c r="D13" s="13">
        <v>188.31917829517963</v>
      </c>
      <c r="E13" s="13">
        <v>164.79226600000001</v>
      </c>
      <c r="F13" s="13">
        <v>188.31917829517963</v>
      </c>
      <c r="G13" s="13">
        <v>188.31917829517963</v>
      </c>
      <c r="H13" s="13">
        <v>130.39694800000001</v>
      </c>
      <c r="I13" s="13">
        <v>176.257372</v>
      </c>
      <c r="J13" s="13">
        <v>188.31917829517963</v>
      </c>
      <c r="K13" s="13">
        <v>107.46673800000001</v>
      </c>
      <c r="L13" s="13">
        <v>145.68375599999999</v>
      </c>
      <c r="M13" s="13">
        <v>183.90077600000001</v>
      </c>
    </row>
    <row r="14" spans="1:13">
      <c r="A14" s="13">
        <v>5400</v>
      </c>
      <c r="B14" s="13">
        <v>188.31917829517963</v>
      </c>
      <c r="C14" s="13">
        <v>188.31917829517963</v>
      </c>
      <c r="D14" s="13">
        <v>188.31917829517963</v>
      </c>
      <c r="E14" s="13">
        <v>146.378196</v>
      </c>
      <c r="F14" s="13">
        <v>188.31917829517963</v>
      </c>
      <c r="G14" s="13">
        <v>188.31917829517963</v>
      </c>
      <c r="H14" s="13">
        <v>115.798626</v>
      </c>
      <c r="I14" s="13">
        <v>156.57138599999999</v>
      </c>
      <c r="J14" s="13">
        <v>188.31917829517963</v>
      </c>
      <c r="K14" s="13">
        <v>95.412244000000001</v>
      </c>
      <c r="L14" s="13">
        <v>129.389546</v>
      </c>
      <c r="M14" s="13">
        <v>163.36684600000001</v>
      </c>
    </row>
    <row r="15" spans="1:13">
      <c r="A15" s="13">
        <v>6000</v>
      </c>
      <c r="B15" s="13">
        <v>177.52918399999999</v>
      </c>
      <c r="C15" s="13">
        <v>188.31917829517963</v>
      </c>
      <c r="D15" s="13">
        <v>188.31917829517963</v>
      </c>
      <c r="E15" s="13">
        <v>131.65004400000001</v>
      </c>
      <c r="F15" s="13">
        <v>177.52918399999999</v>
      </c>
      <c r="G15" s="13">
        <v>188.31917829517963</v>
      </c>
      <c r="H15" s="13">
        <v>104.12255999999999</v>
      </c>
      <c r="I15" s="13">
        <v>140.825872</v>
      </c>
      <c r="J15" s="13">
        <v>177.52918399999999</v>
      </c>
      <c r="K15" s="13">
        <v>85.770904000000002</v>
      </c>
      <c r="L15" s="13">
        <v>116.356998</v>
      </c>
      <c r="M15" s="13">
        <v>146.94309200000001</v>
      </c>
    </row>
    <row r="16" spans="1:13">
      <c r="A16" s="13">
        <v>6600</v>
      </c>
      <c r="B16" s="13">
        <v>161.31147000000001</v>
      </c>
      <c r="C16" s="13">
        <v>188.31917829517963</v>
      </c>
      <c r="D16" s="13">
        <v>188.31917829517963</v>
      </c>
      <c r="E16" s="13">
        <v>119.595772</v>
      </c>
      <c r="F16" s="13">
        <v>161.31147000000001</v>
      </c>
      <c r="G16" s="13">
        <v>188.31917829517963</v>
      </c>
      <c r="H16" s="13">
        <v>94.566354000000004</v>
      </c>
      <c r="I16" s="13">
        <v>127.938912</v>
      </c>
      <c r="J16" s="13">
        <v>161.31147000000001</v>
      </c>
      <c r="K16" s="13">
        <v>77.880076000000003</v>
      </c>
      <c r="L16" s="13">
        <v>105.69054</v>
      </c>
      <c r="M16" s="13">
        <v>133.50100399999999</v>
      </c>
    </row>
    <row r="17" spans="1:13">
      <c r="A17" s="13">
        <v>7200</v>
      </c>
      <c r="B17" s="13">
        <v>147.789996</v>
      </c>
      <c r="C17" s="13">
        <v>188.31917829517963</v>
      </c>
      <c r="D17" s="13">
        <v>188.31917829517963</v>
      </c>
      <c r="E17" s="13">
        <v>109.54558</v>
      </c>
      <c r="F17" s="13">
        <v>147.789996</v>
      </c>
      <c r="G17" s="13">
        <v>186.034412</v>
      </c>
      <c r="H17" s="13">
        <v>86.598932000000005</v>
      </c>
      <c r="I17" s="13">
        <v>117.194464</v>
      </c>
      <c r="J17" s="13">
        <v>147.789996</v>
      </c>
      <c r="K17" s="13">
        <v>71.301165999999995</v>
      </c>
      <c r="L17" s="13">
        <v>96.797442000000004</v>
      </c>
      <c r="M17" s="13">
        <v>122.29371999999999</v>
      </c>
    </row>
    <row r="18" spans="1:13">
      <c r="A18" s="13">
        <v>7800</v>
      </c>
      <c r="B18" s="13">
        <v>136.34445400000001</v>
      </c>
      <c r="C18" s="13">
        <v>183.41919999999999</v>
      </c>
      <c r="D18" s="13">
        <v>188.31917829517963</v>
      </c>
      <c r="E18" s="13">
        <v>101.03839600000001</v>
      </c>
      <c r="F18" s="13">
        <v>136.34445400000001</v>
      </c>
      <c r="G18" s="13">
        <v>171.65051399999999</v>
      </c>
      <c r="H18" s="13">
        <v>79.854759999999999</v>
      </c>
      <c r="I18" s="13">
        <v>108.099608</v>
      </c>
      <c r="J18" s="13">
        <v>136.34445400000001</v>
      </c>
      <c r="K18" s="13">
        <v>65.732337999999999</v>
      </c>
      <c r="L18" s="13">
        <v>89.269710000000003</v>
      </c>
      <c r="M18" s="13">
        <v>112.80708199999999</v>
      </c>
    </row>
    <row r="19" spans="1:13">
      <c r="A19" s="13">
        <v>8400</v>
      </c>
      <c r="B19" s="13">
        <v>126.53115200000001</v>
      </c>
      <c r="C19" s="13">
        <v>170.24678599999999</v>
      </c>
      <c r="D19" s="13">
        <v>188.31917829517963</v>
      </c>
      <c r="E19" s="13">
        <v>93.744423999999995</v>
      </c>
      <c r="F19" s="13">
        <v>126.53115200000001</v>
      </c>
      <c r="G19" s="13">
        <v>159.31787800000001</v>
      </c>
      <c r="H19" s="13">
        <v>74.072388000000004</v>
      </c>
      <c r="I19" s="13">
        <v>100.30177</v>
      </c>
      <c r="J19" s="13">
        <v>126.53115200000001</v>
      </c>
      <c r="K19" s="13">
        <v>60.957698000000001</v>
      </c>
      <c r="L19" s="13">
        <v>82.815516000000002</v>
      </c>
      <c r="M19" s="13">
        <v>104.673334</v>
      </c>
    </row>
    <row r="20" spans="1:13">
      <c r="A20" s="13">
        <v>9000</v>
      </c>
      <c r="B20" s="13">
        <v>118.024356</v>
      </c>
      <c r="C20" s="13">
        <v>158.828092</v>
      </c>
      <c r="D20" s="13">
        <v>188.31917829517963</v>
      </c>
      <c r="E20" s="13">
        <v>87.421555999999995</v>
      </c>
      <c r="F20" s="13">
        <v>118.024356</v>
      </c>
      <c r="G20" s="13">
        <v>148.62715800000001</v>
      </c>
      <c r="H20" s="13">
        <v>69.059873999999994</v>
      </c>
      <c r="I20" s="13">
        <v>93.542115999999993</v>
      </c>
      <c r="J20" s="13">
        <v>118.024356</v>
      </c>
      <c r="K20" s="13">
        <v>56.818753999999998</v>
      </c>
      <c r="L20" s="13">
        <v>77.220622000000006</v>
      </c>
      <c r="M20" s="13">
        <v>97.622488000000004</v>
      </c>
    </row>
    <row r="21" spans="1:13">
      <c r="A21" s="13">
        <v>9600</v>
      </c>
      <c r="B21" s="13">
        <v>110.579564</v>
      </c>
      <c r="C21" s="13">
        <v>148.834914</v>
      </c>
      <c r="D21" s="13">
        <v>187.09026600000001</v>
      </c>
      <c r="E21" s="13">
        <v>81.888050000000007</v>
      </c>
      <c r="F21" s="13">
        <v>110.579564</v>
      </c>
      <c r="G21" s="13">
        <v>139.27107799999999</v>
      </c>
      <c r="H21" s="13">
        <v>64.673141999999999</v>
      </c>
      <c r="I21" s="13">
        <v>87.626351999999997</v>
      </c>
      <c r="J21" s="13">
        <v>110.579564</v>
      </c>
      <c r="K21" s="13">
        <v>53.196536000000002</v>
      </c>
      <c r="L21" s="13">
        <v>72.324212000000003</v>
      </c>
      <c r="M21" s="13">
        <v>91.451887999999997</v>
      </c>
    </row>
    <row r="22" spans="1:13">
      <c r="A22" s="13">
        <v>10200</v>
      </c>
      <c r="B22" s="13">
        <v>104.009668</v>
      </c>
      <c r="C22" s="13">
        <v>140.01611199999999</v>
      </c>
      <c r="D22" s="13">
        <v>176.02255600000001</v>
      </c>
      <c r="E22" s="13">
        <v>77.004835999999997</v>
      </c>
      <c r="F22" s="13">
        <v>104.009668</v>
      </c>
      <c r="G22" s="13">
        <v>131.01450199999999</v>
      </c>
      <c r="H22" s="13">
        <v>60.801938</v>
      </c>
      <c r="I22" s="13">
        <v>82.405804000000003</v>
      </c>
      <c r="J22" s="13">
        <v>104.009668</v>
      </c>
      <c r="K22" s="13">
        <v>50.000003999999997</v>
      </c>
      <c r="L22" s="13">
        <v>68.003225999999998</v>
      </c>
      <c r="M22" s="13">
        <v>86.006448000000006</v>
      </c>
    </row>
    <row r="23" spans="1:13">
      <c r="A23" s="13">
        <v>10800</v>
      </c>
      <c r="B23" s="13">
        <v>98.169067999999996</v>
      </c>
      <c r="C23" s="13">
        <v>132.17623800000001</v>
      </c>
      <c r="D23" s="13">
        <v>166.18340799999999</v>
      </c>
      <c r="E23" s="13">
        <v>72.663690000000003</v>
      </c>
      <c r="F23" s="13">
        <v>98.169067999999996</v>
      </c>
      <c r="G23" s="13">
        <v>123.67444399999999</v>
      </c>
      <c r="H23" s="13">
        <v>57.360464</v>
      </c>
      <c r="I23" s="13">
        <v>77.764765999999995</v>
      </c>
      <c r="J23" s="13">
        <v>98.169067999999996</v>
      </c>
      <c r="K23" s="13">
        <v>47.158312000000002</v>
      </c>
      <c r="L23" s="13">
        <v>64.161897999999994</v>
      </c>
      <c r="M23" s="13">
        <v>81.165481999999997</v>
      </c>
    </row>
    <row r="24" spans="1:13">
      <c r="A24" s="13">
        <v>11400</v>
      </c>
      <c r="B24" s="13">
        <v>92.942753999999994</v>
      </c>
      <c r="C24" s="13">
        <v>125.16092</v>
      </c>
      <c r="D24" s="13">
        <v>157.379088</v>
      </c>
      <c r="E24" s="13">
        <v>68.779128</v>
      </c>
      <c r="F24" s="13">
        <v>92.942753999999994</v>
      </c>
      <c r="G24" s="13">
        <v>117.10637800000001</v>
      </c>
      <c r="H24" s="13">
        <v>54.280951999999999</v>
      </c>
      <c r="I24" s="13">
        <v>73.611851999999999</v>
      </c>
      <c r="J24" s="13">
        <v>92.942753999999994</v>
      </c>
      <c r="K24" s="13">
        <v>44.615501999999999</v>
      </c>
      <c r="L24" s="13">
        <v>60.724586000000002</v>
      </c>
      <c r="M24" s="13">
        <v>76.833669999999998</v>
      </c>
    </row>
    <row r="25" spans="1:13">
      <c r="A25" s="13">
        <v>12000</v>
      </c>
      <c r="B25" s="13">
        <v>88.238687999999996</v>
      </c>
      <c r="C25" s="13">
        <v>118.84661800000001</v>
      </c>
      <c r="D25" s="13">
        <v>149.45454799999999</v>
      </c>
      <c r="E25" s="13">
        <v>65.282740000000004</v>
      </c>
      <c r="F25" s="13">
        <v>88.238687999999996</v>
      </c>
      <c r="G25" s="13">
        <v>111.19463399999999</v>
      </c>
      <c r="H25" s="13">
        <v>51.509172</v>
      </c>
      <c r="I25" s="13">
        <v>69.873930000000001</v>
      </c>
      <c r="J25" s="13">
        <v>88.238687999999996</v>
      </c>
      <c r="K25" s="13">
        <v>42.326791999999998</v>
      </c>
      <c r="L25" s="13">
        <v>57.630758</v>
      </c>
      <c r="M25" s="13">
        <v>72.934721999999994</v>
      </c>
    </row>
    <row r="30" spans="1:13">
      <c r="A30" t="s">
        <v>69</v>
      </c>
      <c r="B30">
        <v>518.24</v>
      </c>
      <c r="C30">
        <v>518.24</v>
      </c>
      <c r="D30">
        <v>518.24</v>
      </c>
      <c r="E30">
        <v>388.68</v>
      </c>
      <c r="F30">
        <v>388.68</v>
      </c>
      <c r="G30">
        <v>388.68</v>
      </c>
      <c r="H30">
        <v>310.94400000000002</v>
      </c>
      <c r="I30">
        <v>310.94400000000002</v>
      </c>
      <c r="J30">
        <v>310.94400000000002</v>
      </c>
      <c r="K30">
        <v>259.12</v>
      </c>
      <c r="L30">
        <v>259.12</v>
      </c>
      <c r="M30">
        <v>259.12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0" ma:contentTypeDescription="Create a new document." ma:contentTypeScope="" ma:versionID="a077bfdb5c83a9e90026d9660a1fda64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ab75e0c3651772810f3079df645c8c4c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A78C7F-AFE2-46DF-A32E-9F7304FDE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302CA-2A32-4C0C-88B4-3C4E2975CF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02CEFC-A583-411E-ADB9-AA231F4E5A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Home</vt:lpstr>
      <vt:lpstr>P1</vt:lpstr>
      <vt:lpstr>P2</vt:lpstr>
      <vt:lpstr>P3</vt:lpstr>
      <vt:lpstr>M13</vt:lpstr>
      <vt:lpstr>M15</vt:lpstr>
      <vt:lpstr>M17</vt:lpstr>
      <vt:lpstr>M19P</vt:lpstr>
      <vt:lpstr>M21P</vt:lpstr>
      <vt:lpstr>M24P</vt:lpstr>
      <vt:lpstr>M27P</vt:lpstr>
      <vt:lpstr>M30P</vt:lpstr>
      <vt:lpstr>M34P</vt:lpstr>
      <vt:lpstr>M38P</vt:lpstr>
      <vt:lpstr>M21S3</vt:lpstr>
      <vt:lpstr>M21S4</vt:lpstr>
      <vt:lpstr>Motor_Model</vt:lpstr>
      <vt:lpstr>Turns</vt:lpstr>
      <vt:lpstr>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</dc:creator>
  <cp:lastModifiedBy>Abhijit Das</cp:lastModifiedBy>
  <dcterms:created xsi:type="dcterms:W3CDTF">2011-08-08T05:13:13Z</dcterms:created>
  <dcterms:modified xsi:type="dcterms:W3CDTF">2020-09-10T22:18:19Z</dcterms:modified>
</cp:coreProperties>
</file>