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Dropbox\"/>
    </mc:Choice>
  </mc:AlternateContent>
  <bookViews>
    <workbookView xWindow="0" yWindow="0" windowWidth="28800" windowHeight="1438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6" l="1"/>
  <c r="E29" i="6"/>
  <c r="E28" i="6"/>
  <c r="E27" i="6"/>
  <c r="E26" i="6"/>
  <c r="E25" i="6"/>
  <c r="E17" i="6"/>
  <c r="E16" i="6"/>
  <c r="E15" i="6"/>
  <c r="E14" i="6"/>
  <c r="E13" i="6"/>
  <c r="E12" i="6"/>
  <c r="E10" i="6"/>
  <c r="G3" i="6"/>
  <c r="E36" i="6" s="1"/>
  <c r="L15" i="5"/>
  <c r="L18" i="5"/>
  <c r="L12" i="5"/>
  <c r="J18" i="5"/>
  <c r="J28" i="3"/>
  <c r="J27" i="3"/>
  <c r="G28" i="3"/>
  <c r="G27" i="3"/>
  <c r="K60" i="4"/>
  <c r="L59" i="4"/>
  <c r="K59" i="4"/>
  <c r="I65" i="4"/>
  <c r="I64" i="4"/>
  <c r="I63" i="4"/>
  <c r="I62" i="4"/>
  <c r="I61" i="4"/>
  <c r="I60" i="4"/>
  <c r="I59" i="4"/>
  <c r="I58" i="4"/>
  <c r="I57" i="4"/>
  <c r="K42" i="4"/>
  <c r="K40" i="4"/>
  <c r="I48" i="4"/>
  <c r="I47" i="4"/>
  <c r="I46" i="4"/>
  <c r="I43" i="4"/>
  <c r="I42" i="4"/>
  <c r="I41" i="4"/>
  <c r="I40" i="4"/>
  <c r="K26" i="4"/>
  <c r="K25" i="4"/>
  <c r="K27" i="4"/>
  <c r="K30" i="4"/>
  <c r="K31" i="4"/>
  <c r="K32" i="4"/>
  <c r="I32" i="4"/>
  <c r="I31" i="4"/>
  <c r="I30" i="4"/>
  <c r="I27" i="4"/>
  <c r="I26" i="4"/>
  <c r="I25" i="4"/>
  <c r="I24" i="4"/>
  <c r="Y16" i="4"/>
  <c r="M17" i="4"/>
  <c r="I17" i="4"/>
  <c r="I16" i="4"/>
  <c r="H17" i="4"/>
  <c r="M15" i="4"/>
  <c r="H15" i="4"/>
  <c r="I15" i="4" s="1"/>
  <c r="H14" i="4"/>
  <c r="I14" i="4" s="1"/>
  <c r="I13" i="4"/>
  <c r="I12" i="4"/>
  <c r="I11" i="4"/>
  <c r="I10" i="4"/>
  <c r="L55" i="3"/>
  <c r="J48" i="3"/>
  <c r="J46" i="3"/>
  <c r="J44" i="3"/>
  <c r="J40" i="3"/>
  <c r="J39" i="3"/>
  <c r="J37" i="3"/>
  <c r="J34" i="3"/>
  <c r="J33" i="3"/>
  <c r="J32" i="3"/>
  <c r="J31" i="3"/>
  <c r="J30" i="3"/>
  <c r="J29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I57" i="3"/>
  <c r="J55" i="3"/>
  <c r="J54" i="3"/>
  <c r="J53" i="3"/>
  <c r="J52" i="3"/>
  <c r="J51" i="3"/>
  <c r="J50" i="3"/>
  <c r="J49" i="3"/>
  <c r="J47" i="3"/>
  <c r="J45" i="3"/>
  <c r="J43" i="3"/>
  <c r="J42" i="3"/>
  <c r="J41" i="3"/>
  <c r="J38" i="3"/>
  <c r="J36" i="3"/>
  <c r="J35" i="3"/>
  <c r="J57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D57" i="2"/>
  <c r="L49" i="2"/>
  <c r="D51" i="2"/>
  <c r="D39" i="2"/>
  <c r="L39" i="2"/>
  <c r="K39" i="2"/>
  <c r="J39" i="2"/>
  <c r="H41" i="2"/>
  <c r="G41" i="2"/>
  <c r="F41" i="2"/>
  <c r="C39" i="2"/>
  <c r="B39" i="2"/>
  <c r="S29" i="2"/>
  <c r="W27" i="2"/>
  <c r="K23" i="2"/>
  <c r="K22" i="2"/>
  <c r="K21" i="2"/>
  <c r="K20" i="2"/>
  <c r="J23" i="2"/>
  <c r="J22" i="2"/>
  <c r="J21" i="2"/>
  <c r="J20" i="2"/>
  <c r="I23" i="2"/>
  <c r="I22" i="2"/>
  <c r="I21" i="2"/>
  <c r="I20" i="2"/>
  <c r="H23" i="2"/>
  <c r="H22" i="2"/>
  <c r="H21" i="2"/>
  <c r="H20" i="2"/>
  <c r="F8" i="2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E8" i="2"/>
  <c r="D8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B1" i="2"/>
  <c r="A1" i="2"/>
  <c r="E19" i="6" l="1"/>
  <c r="E32" i="6"/>
  <c r="E7" i="6"/>
  <c r="E20" i="6"/>
  <c r="E33" i="6"/>
  <c r="E8" i="6"/>
  <c r="E22" i="6"/>
  <c r="E34" i="6"/>
  <c r="E18" i="6"/>
  <c r="E31" i="6"/>
  <c r="E9" i="6"/>
  <c r="E23" i="6"/>
  <c r="E35" i="6"/>
  <c r="Y37" i="1"/>
  <c r="V13" i="1"/>
  <c r="Q14" i="1"/>
  <c r="Q26" i="1" s="1"/>
  <c r="L26" i="1"/>
  <c r="L14" i="1"/>
  <c r="F22" i="1"/>
</calcChain>
</file>

<file path=xl/sharedStrings.xml><?xml version="1.0" encoding="utf-8"?>
<sst xmlns="http://schemas.openxmlformats.org/spreadsheetml/2006/main" count="244" uniqueCount="179">
  <si>
    <t>SDS</t>
  </si>
  <si>
    <t>Abom</t>
  </si>
  <si>
    <t>FR</t>
  </si>
  <si>
    <t>Thor</t>
  </si>
  <si>
    <t>Nanami</t>
  </si>
  <si>
    <t>Riou</t>
  </si>
  <si>
    <t>Kahn</t>
  </si>
  <si>
    <t>Eilie</t>
  </si>
  <si>
    <t>Freed</t>
  </si>
  <si>
    <t>Viktor</t>
  </si>
  <si>
    <t>Attack</t>
  </si>
  <si>
    <t>Charm</t>
  </si>
  <si>
    <t>Bolt</t>
  </si>
  <si>
    <t>Fire Wall</t>
  </si>
  <si>
    <t>Crit OK</t>
  </si>
  <si>
    <t>320*2 on crit</t>
  </si>
  <si>
    <t>jump</t>
  </si>
  <si>
    <t>beam</t>
  </si>
  <si>
    <t>swipe</t>
  </si>
  <si>
    <t>plan:</t>
  </si>
  <si>
    <t>swap nanami to back row</t>
  </si>
  <si>
    <t>AW</t>
  </si>
  <si>
    <t>BS</t>
  </si>
  <si>
    <t>3x sorc</t>
  </si>
  <si>
    <t>3x minos</t>
  </si>
  <si>
    <t>1x grif</t>
  </si>
  <si>
    <t>2x grif</t>
  </si>
  <si>
    <t>3x grif</t>
  </si>
  <si>
    <t>4x minos</t>
  </si>
  <si>
    <t>2x minos</t>
  </si>
  <si>
    <t>1x sunking</t>
  </si>
  <si>
    <t>SDS bolt</t>
  </si>
  <si>
    <t>SDS no bolt</t>
  </si>
  <si>
    <t>Abom Bolt</t>
  </si>
  <si>
    <t>Abom no Bolt</t>
  </si>
  <si>
    <t>eilie</t>
  </si>
  <si>
    <t>attack</t>
  </si>
  <si>
    <t>kahn</t>
  </si>
  <si>
    <t>scolding</t>
  </si>
  <si>
    <t>time to battle</t>
  </si>
  <si>
    <t>Rat Unites</t>
  </si>
  <si>
    <t>Rat no unites</t>
  </si>
  <si>
    <t>through</t>
  </si>
  <si>
    <t>triple</t>
  </si>
  <si>
    <t>Luc</t>
  </si>
  <si>
    <t>EW</t>
  </si>
  <si>
    <t>Cross</t>
  </si>
  <si>
    <t>Chores</t>
  </si>
  <si>
    <t>Mist Monster</t>
  </si>
  <si>
    <t>Amulet</t>
  </si>
  <si>
    <t>Duel</t>
  </si>
  <si>
    <t>Fort Battle</t>
  </si>
  <si>
    <t>Runes</t>
  </si>
  <si>
    <t>Double Head</t>
  </si>
  <si>
    <t>Powering Up</t>
  </si>
  <si>
    <t>Muse Battle</t>
  </si>
  <si>
    <t>Bye Bye Muse</t>
  </si>
  <si>
    <t>Chinchirorin</t>
  </si>
  <si>
    <t>SD Sword</t>
  </si>
  <si>
    <t>Abomination</t>
  </si>
  <si>
    <t>Shu</t>
  </si>
  <si>
    <t>North WIndow Battle</t>
  </si>
  <si>
    <t>Amada</t>
  </si>
  <si>
    <t>Pest Rat</t>
  </si>
  <si>
    <t>Sturtheim Reinbach III</t>
  </si>
  <si>
    <t>Rescue Teresa</t>
  </si>
  <si>
    <t>Refugee Battle</t>
  </si>
  <si>
    <t>Knights</t>
  </si>
  <si>
    <t>Silly Kobolds</t>
  </si>
  <si>
    <t>Kiba Battle</t>
  </si>
  <si>
    <t>Worm</t>
  </si>
  <si>
    <t>Save Ridley!</t>
  </si>
  <si>
    <t>Luca Battle</t>
  </si>
  <si>
    <t>Night Raid</t>
  </si>
  <si>
    <t>Muse Conference</t>
  </si>
  <si>
    <t>Sierra</t>
  </si>
  <si>
    <t>Golem</t>
  </si>
  <si>
    <t>Neclord</t>
  </si>
  <si>
    <t>Lucia</t>
  </si>
  <si>
    <t>Lucia Rd 2</t>
  </si>
  <si>
    <t>Bone Dragon</t>
  </si>
  <si>
    <t>Golden Wolf</t>
  </si>
  <si>
    <t>Rockaxe Battle</t>
  </si>
  <si>
    <t>Gorudo</t>
  </si>
  <si>
    <t>L'Ren Battle</t>
  </si>
  <si>
    <t>Lucia Rd 3</t>
  </si>
  <si>
    <t>Han Duel</t>
  </si>
  <si>
    <t>Seed &amp; Culgan</t>
  </si>
  <si>
    <t>Beast Rune</t>
  </si>
  <si>
    <t>GLORIOUS LEADER</t>
  </si>
  <si>
    <t>PB Time</t>
  </si>
  <si>
    <t>Golds</t>
  </si>
  <si>
    <t>Practice Golds</t>
  </si>
  <si>
    <t>Gold Diffs</t>
  </si>
  <si>
    <t>Practice Diffs</t>
  </si>
  <si>
    <t>Random failed escape</t>
  </si>
  <si>
    <t>average</t>
  </si>
  <si>
    <t>one retry</t>
  </si>
  <si>
    <t>meh battle</t>
  </si>
  <si>
    <t>really long time to find encounter</t>
  </si>
  <si>
    <t>some hunting</t>
  </si>
  <si>
    <t>???</t>
  </si>
  <si>
    <t>slow strat + failed escapes</t>
  </si>
  <si>
    <t>bad kiba</t>
  </si>
  <si>
    <t>didn't kill right away</t>
  </si>
  <si>
    <t>bad teleport</t>
  </si>
  <si>
    <t>missed zombie skip once? Bad menuing?</t>
  </si>
  <si>
    <t>bad menuing</t>
  </si>
  <si>
    <t>bad attack luck</t>
  </si>
  <si>
    <t>Sui2 RNG Testing</t>
  </si>
  <si>
    <t>Gilbert ATT 9 vs DEF 6</t>
  </si>
  <si>
    <t>Total</t>
  </si>
  <si>
    <t>Hits</t>
  </si>
  <si>
    <t>Percentage</t>
  </si>
  <si>
    <t>Gilbert Melee 9 vs DEF 6</t>
  </si>
  <si>
    <t>ATK 9 vs Archer 4</t>
  </si>
  <si>
    <t>Melee 10 vs Archer 4</t>
  </si>
  <si>
    <t>Bonus</t>
  </si>
  <si>
    <t>Crit 9 vs DEF 6</t>
  </si>
  <si>
    <t>Nocrit 9 vs DEF 6</t>
  </si>
  <si>
    <t>normal</t>
  </si>
  <si>
    <t>melee trumps critical</t>
  </si>
  <si>
    <t>crit 11 vs arch 4</t>
  </si>
  <si>
    <t>nocrit 11 vs arch 4</t>
  </si>
  <si>
    <t>STR</t>
  </si>
  <si>
    <t>TECH</t>
  </si>
  <si>
    <t>MAGIC</t>
  </si>
  <si>
    <t>SPEED</t>
  </si>
  <si>
    <t>PROT</t>
  </si>
  <si>
    <t>MDEF</t>
  </si>
  <si>
    <t>LUCK</t>
  </si>
  <si>
    <t>ATT</t>
  </si>
  <si>
    <t>DEF</t>
  </si>
  <si>
    <t>Viki</t>
  </si>
  <si>
    <t>Riou SPD</t>
  </si>
  <si>
    <t>vs KillerDog</t>
  </si>
  <si>
    <t>tech</t>
  </si>
  <si>
    <t>spd</t>
  </si>
  <si>
    <t>vs GiantSnail</t>
  </si>
  <si>
    <t>attack KillerDog</t>
  </si>
  <si>
    <t>Tech</t>
  </si>
  <si>
    <t>Spd</t>
  </si>
  <si>
    <t>Misses</t>
  </si>
  <si>
    <t>Shadow</t>
  </si>
  <si>
    <t>Cost of No Sheena</t>
  </si>
  <si>
    <t>crit</t>
  </si>
  <si>
    <t>above</t>
  </si>
  <si>
    <t>old</t>
  </si>
  <si>
    <t>no vio</t>
  </si>
  <si>
    <t>vio</t>
  </si>
  <si>
    <t>Location</t>
  </si>
  <si>
    <t>Grace</t>
  </si>
  <si>
    <t>Rate</t>
  </si>
  <si>
    <t>Ryube Forest</t>
  </si>
  <si>
    <t>Iters</t>
  </si>
  <si>
    <t>North Sparrow</t>
  </si>
  <si>
    <t>Ryube Area</t>
  </si>
  <si>
    <t>Muse Area</t>
  </si>
  <si>
    <t>Sindar</t>
  </si>
  <si>
    <t>Muse-Highland</t>
  </si>
  <si>
    <t>Muse 1</t>
  </si>
  <si>
    <t>Cave of Wind</t>
  </si>
  <si>
    <t>North Window</t>
  </si>
  <si>
    <t>TR Sewers</t>
  </si>
  <si>
    <t>GH Forest 1</t>
  </si>
  <si>
    <t>Banner Pass</t>
  </si>
  <si>
    <t>Tinto Mines</t>
  </si>
  <si>
    <t>GH Forest 2</t>
  </si>
  <si>
    <t>Rockaxe Castle</t>
  </si>
  <si>
    <t>L'Ren</t>
  </si>
  <si>
    <t>Tinto Pass</t>
  </si>
  <si>
    <t>Kobold Village</t>
  </si>
  <si>
    <t>L'Ren Area</t>
  </si>
  <si>
    <t>Kyaro Area</t>
  </si>
  <si>
    <t>GH Area</t>
  </si>
  <si>
    <t>SW Area</t>
  </si>
  <si>
    <t>Lakewest Area</t>
  </si>
  <si>
    <t>Matilda Area</t>
  </si>
  <si>
    <t>Tinto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</si>
</sst>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/>
    <xf numFmtId="47" fontId="0" fillId="0" borderId="0" xfId="0" applyNumberFormat="1"/>
    <xf numFmtId="47" fontId="0" fillId="0" borderId="0" xfId="0" applyNumberFormat="1" applyAlignment="1">
      <alignment vertical="center" wrapText="1"/>
    </xf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Y39"/>
  <sheetViews>
    <sheetView workbookViewId="0">
      <selection activeCell="Q17" sqref="Q17"/>
    </sheetView>
  </sheetViews>
  <sheetFormatPr defaultRowHeight="15" x14ac:dyDescent="0.25"/>
  <sheetData>
    <row r="9" spans="4:22" x14ac:dyDescent="0.25">
      <c r="L9" t="s">
        <v>2</v>
      </c>
      <c r="Q9" t="s">
        <v>2</v>
      </c>
    </row>
    <row r="10" spans="4:22" x14ac:dyDescent="0.25">
      <c r="F10" t="s">
        <v>0</v>
      </c>
      <c r="L10" t="s">
        <v>1</v>
      </c>
      <c r="Q10" t="s">
        <v>1</v>
      </c>
    </row>
    <row r="11" spans="4:22" x14ac:dyDescent="0.25">
      <c r="F11">
        <v>2500</v>
      </c>
      <c r="L11">
        <v>4500</v>
      </c>
      <c r="Q11">
        <v>4500</v>
      </c>
    </row>
    <row r="12" spans="4:22" x14ac:dyDescent="0.25">
      <c r="V12" t="s">
        <v>15</v>
      </c>
    </row>
    <row r="13" spans="4:22" x14ac:dyDescent="0.25">
      <c r="D13" t="s">
        <v>5</v>
      </c>
      <c r="E13" t="s">
        <v>3</v>
      </c>
      <c r="F13">
        <v>1078</v>
      </c>
      <c r="J13" t="s">
        <v>5</v>
      </c>
      <c r="L13">
        <v>1098</v>
      </c>
      <c r="O13" t="s">
        <v>5</v>
      </c>
      <c r="Q13">
        <v>1098</v>
      </c>
      <c r="V13">
        <f>319*2</f>
        <v>638</v>
      </c>
    </row>
    <row r="14" spans="4:22" x14ac:dyDescent="0.25">
      <c r="D14" t="s">
        <v>4</v>
      </c>
      <c r="E14" t="s">
        <v>10</v>
      </c>
      <c r="F14">
        <v>54</v>
      </c>
      <c r="J14" t="s">
        <v>4</v>
      </c>
      <c r="L14">
        <f>96*2</f>
        <v>192</v>
      </c>
      <c r="O14" t="s">
        <v>4</v>
      </c>
      <c r="Q14">
        <f>96*2</f>
        <v>192</v>
      </c>
    </row>
    <row r="15" spans="4:22" x14ac:dyDescent="0.25">
      <c r="D15" t="s">
        <v>6</v>
      </c>
      <c r="E15" t="s">
        <v>11</v>
      </c>
      <c r="F15">
        <v>579</v>
      </c>
      <c r="J15" t="s">
        <v>6</v>
      </c>
      <c r="L15">
        <v>1202</v>
      </c>
      <c r="O15" t="s">
        <v>6</v>
      </c>
      <c r="Q15">
        <v>1202</v>
      </c>
    </row>
    <row r="16" spans="4:22" x14ac:dyDescent="0.25">
      <c r="D16" t="s">
        <v>7</v>
      </c>
      <c r="E16" t="s">
        <v>12</v>
      </c>
      <c r="F16">
        <v>602</v>
      </c>
      <c r="J16" t="s">
        <v>7</v>
      </c>
      <c r="L16">
        <v>626</v>
      </c>
      <c r="O16" t="s">
        <v>7</v>
      </c>
      <c r="Q16">
        <v>120</v>
      </c>
      <c r="R16">
        <v>412</v>
      </c>
    </row>
    <row r="17" spans="4:25" x14ac:dyDescent="0.25">
      <c r="D17" t="s">
        <v>8</v>
      </c>
      <c r="E17" t="s">
        <v>13</v>
      </c>
      <c r="F17">
        <v>174</v>
      </c>
      <c r="J17" t="s">
        <v>8</v>
      </c>
      <c r="L17">
        <v>394</v>
      </c>
      <c r="O17" t="s">
        <v>8</v>
      </c>
      <c r="Q17">
        <v>394</v>
      </c>
    </row>
    <row r="18" spans="4:25" x14ac:dyDescent="0.25">
      <c r="D18" t="s">
        <v>9</v>
      </c>
      <c r="E18" t="s">
        <v>10</v>
      </c>
      <c r="F18">
        <v>110</v>
      </c>
      <c r="J18" t="s">
        <v>9</v>
      </c>
      <c r="L18">
        <v>128</v>
      </c>
      <c r="O18" t="s">
        <v>9</v>
      </c>
      <c r="Q18">
        <v>128</v>
      </c>
    </row>
    <row r="20" spans="4:25" x14ac:dyDescent="0.25">
      <c r="J20" t="s">
        <v>5</v>
      </c>
      <c r="L20">
        <v>698</v>
      </c>
      <c r="O20" t="s">
        <v>5</v>
      </c>
      <c r="Q20">
        <v>698</v>
      </c>
    </row>
    <row r="21" spans="4:25" x14ac:dyDescent="0.25">
      <c r="J21" t="s">
        <v>4</v>
      </c>
      <c r="L21">
        <v>192</v>
      </c>
      <c r="O21" t="s">
        <v>4</v>
      </c>
      <c r="Q21">
        <v>192</v>
      </c>
    </row>
    <row r="22" spans="4:25" x14ac:dyDescent="0.25">
      <c r="F22">
        <f>SUM(F13:F21)</f>
        <v>2597</v>
      </c>
      <c r="O22" t="s">
        <v>8</v>
      </c>
      <c r="Q22">
        <v>394</v>
      </c>
    </row>
    <row r="26" spans="4:25" x14ac:dyDescent="0.25">
      <c r="L26">
        <f>SUM(L13:L25)</f>
        <v>4530</v>
      </c>
      <c r="Q26">
        <f>SUM(Q13:Q25)</f>
        <v>4418</v>
      </c>
      <c r="U26" t="s">
        <v>16</v>
      </c>
      <c r="V26">
        <v>69</v>
      </c>
    </row>
    <row r="27" spans="4:25" x14ac:dyDescent="0.25">
      <c r="L27" t="s">
        <v>14</v>
      </c>
      <c r="U27" t="s">
        <v>17</v>
      </c>
      <c r="V27">
        <v>63</v>
      </c>
    </row>
    <row r="28" spans="4:25" x14ac:dyDescent="0.25">
      <c r="U28" t="s">
        <v>18</v>
      </c>
      <c r="V28">
        <v>118</v>
      </c>
    </row>
    <row r="29" spans="4:25" x14ac:dyDescent="0.25">
      <c r="Y29">
        <v>278</v>
      </c>
    </row>
    <row r="32" spans="4:25" x14ac:dyDescent="0.25">
      <c r="Y32">
        <v>108</v>
      </c>
    </row>
    <row r="33" spans="6:25" x14ac:dyDescent="0.25">
      <c r="F33" t="s">
        <v>35</v>
      </c>
      <c r="G33" t="s">
        <v>36</v>
      </c>
      <c r="H33">
        <v>48</v>
      </c>
      <c r="Y33">
        <v>63</v>
      </c>
    </row>
    <row r="34" spans="6:25" x14ac:dyDescent="0.25">
      <c r="F34" t="s">
        <v>37</v>
      </c>
      <c r="G34" t="s">
        <v>38</v>
      </c>
      <c r="H34">
        <v>158</v>
      </c>
      <c r="Y34">
        <v>69</v>
      </c>
    </row>
    <row r="35" spans="6:25" x14ac:dyDescent="0.25">
      <c r="F35" t="s">
        <v>37</v>
      </c>
      <c r="G35" t="s">
        <v>36</v>
      </c>
      <c r="H35">
        <v>65</v>
      </c>
    </row>
    <row r="37" spans="6:25" x14ac:dyDescent="0.25">
      <c r="Y37">
        <f>SUM(Y32:Y36)</f>
        <v>240</v>
      </c>
    </row>
    <row r="38" spans="6:25" x14ac:dyDescent="0.25">
      <c r="T38" t="s">
        <v>19</v>
      </c>
    </row>
    <row r="39" spans="6:25" x14ac:dyDescent="0.25">
      <c r="T3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A25" workbookViewId="0">
      <selection activeCell="L52" sqref="L52"/>
    </sheetView>
  </sheetViews>
  <sheetFormatPr defaultRowHeight="15" x14ac:dyDescent="0.25"/>
  <sheetData>
    <row r="1" spans="1:26" x14ac:dyDescent="0.25">
      <c r="A1">
        <f>1</f>
        <v>1</v>
      </c>
      <c r="B1">
        <f>A1+1</f>
        <v>2</v>
      </c>
      <c r="C1" s="2">
        <f t="shared" ref="C1:Z1" si="0">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</row>
    <row r="7" spans="1:26" x14ac:dyDescent="0.25">
      <c r="D7" t="s">
        <v>21</v>
      </c>
      <c r="Z7" t="s">
        <v>22</v>
      </c>
    </row>
    <row r="8" spans="1:26" x14ac:dyDescent="0.25">
      <c r="D8">
        <f>26+23</f>
        <v>49</v>
      </c>
      <c r="E8">
        <f>D8+1</f>
        <v>50</v>
      </c>
      <c r="F8" s="2">
        <f t="shared" ref="F8:Z8" si="1">E8+1</f>
        <v>51</v>
      </c>
      <c r="G8" s="2">
        <f t="shared" si="1"/>
        <v>52</v>
      </c>
      <c r="H8" s="2">
        <f t="shared" si="1"/>
        <v>53</v>
      </c>
      <c r="I8" s="2">
        <f t="shared" si="1"/>
        <v>54</v>
      </c>
      <c r="J8" s="2">
        <f t="shared" si="1"/>
        <v>55</v>
      </c>
      <c r="K8" s="2">
        <f t="shared" si="1"/>
        <v>56</v>
      </c>
      <c r="L8" s="2">
        <f t="shared" si="1"/>
        <v>57</v>
      </c>
      <c r="M8" s="2">
        <f t="shared" si="1"/>
        <v>58</v>
      </c>
      <c r="N8" s="2">
        <f t="shared" si="1"/>
        <v>59</v>
      </c>
      <c r="O8" s="2">
        <f t="shared" si="1"/>
        <v>60</v>
      </c>
      <c r="P8" s="2">
        <f t="shared" si="1"/>
        <v>61</v>
      </c>
      <c r="Q8" s="2">
        <f t="shared" si="1"/>
        <v>62</v>
      </c>
      <c r="R8" s="2">
        <f t="shared" si="1"/>
        <v>63</v>
      </c>
      <c r="S8" s="2">
        <f t="shared" si="1"/>
        <v>64</v>
      </c>
      <c r="T8" s="2">
        <f t="shared" si="1"/>
        <v>65</v>
      </c>
      <c r="U8" s="2">
        <f t="shared" si="1"/>
        <v>66</v>
      </c>
      <c r="V8" s="2">
        <f t="shared" si="1"/>
        <v>67</v>
      </c>
      <c r="W8" s="2">
        <f t="shared" si="1"/>
        <v>68</v>
      </c>
      <c r="X8" s="2">
        <f t="shared" si="1"/>
        <v>69</v>
      </c>
      <c r="Y8" s="2">
        <f t="shared" si="1"/>
        <v>70</v>
      </c>
      <c r="Z8" s="2">
        <f t="shared" si="1"/>
        <v>71</v>
      </c>
    </row>
    <row r="9" spans="1:26" x14ac:dyDescent="0.25">
      <c r="C9">
        <v>19</v>
      </c>
      <c r="D9" s="2">
        <v>3</v>
      </c>
      <c r="E9" s="2">
        <v>24</v>
      </c>
      <c r="F9" s="2">
        <v>154</v>
      </c>
      <c r="G9" s="2">
        <v>694</v>
      </c>
      <c r="H9" s="2">
        <v>2125</v>
      </c>
      <c r="I9" s="2">
        <v>5183</v>
      </c>
      <c r="J9" s="2">
        <v>9841</v>
      </c>
      <c r="K9" s="2">
        <v>14885</v>
      </c>
      <c r="L9" s="2">
        <v>18314</v>
      </c>
      <c r="M9" s="2">
        <v>18022</v>
      </c>
      <c r="N9" s="2">
        <v>14358</v>
      </c>
      <c r="O9" s="2">
        <v>9261</v>
      </c>
      <c r="P9" s="2">
        <v>4602</v>
      </c>
      <c r="Q9" s="2">
        <v>1867</v>
      </c>
      <c r="R9" s="2">
        <v>533</v>
      </c>
      <c r="S9" s="2">
        <v>114</v>
      </c>
      <c r="T9" s="2">
        <v>19</v>
      </c>
      <c r="U9" s="2">
        <v>1</v>
      </c>
      <c r="V9" s="2">
        <v>0</v>
      </c>
      <c r="W9" s="2">
        <v>0</v>
      </c>
      <c r="X9" s="2">
        <v>0</v>
      </c>
      <c r="Y9" s="2">
        <v>0</v>
      </c>
      <c r="Z9" s="2">
        <v>0</v>
      </c>
    </row>
    <row r="10" spans="1:26" x14ac:dyDescent="0.25">
      <c r="C10">
        <v>20</v>
      </c>
      <c r="D10" s="2">
        <v>0</v>
      </c>
      <c r="E10" s="2">
        <v>0</v>
      </c>
      <c r="F10" s="2">
        <v>10</v>
      </c>
      <c r="G10" s="2">
        <v>67</v>
      </c>
      <c r="H10" s="2">
        <v>306</v>
      </c>
      <c r="I10" s="2">
        <v>1126</v>
      </c>
      <c r="J10" s="2">
        <v>3008</v>
      </c>
      <c r="K10" s="2">
        <v>6615</v>
      </c>
      <c r="L10" s="2">
        <v>11332</v>
      </c>
      <c r="M10" s="2">
        <v>15865</v>
      </c>
      <c r="N10" s="2">
        <v>18181</v>
      </c>
      <c r="O10" s="2">
        <v>17060</v>
      </c>
      <c r="P10" s="2">
        <v>12777</v>
      </c>
      <c r="Q10" s="2">
        <v>7917</v>
      </c>
      <c r="R10" s="2">
        <v>3754</v>
      </c>
      <c r="S10" s="2">
        <v>1489</v>
      </c>
      <c r="T10" s="2">
        <v>396</v>
      </c>
      <c r="U10" s="2">
        <v>81</v>
      </c>
      <c r="V10" s="2">
        <v>16</v>
      </c>
      <c r="W10" s="2">
        <v>0</v>
      </c>
      <c r="X10" s="2">
        <v>0</v>
      </c>
      <c r="Y10" s="2">
        <v>0</v>
      </c>
      <c r="Z10" s="2">
        <v>0</v>
      </c>
    </row>
    <row r="11" spans="1:26" x14ac:dyDescent="0.25">
      <c r="C11">
        <v>21</v>
      </c>
      <c r="D11" s="2">
        <v>0</v>
      </c>
      <c r="E11" s="2">
        <v>0</v>
      </c>
      <c r="F11" s="2">
        <v>0</v>
      </c>
      <c r="G11" s="2">
        <v>2</v>
      </c>
      <c r="H11" s="2">
        <v>23</v>
      </c>
      <c r="I11" s="2">
        <v>151</v>
      </c>
      <c r="J11" s="2">
        <v>534</v>
      </c>
      <c r="K11" s="2">
        <v>1715</v>
      </c>
      <c r="L11" s="2">
        <v>4102</v>
      </c>
      <c r="M11" s="2">
        <v>8037</v>
      </c>
      <c r="N11" s="2">
        <v>12768</v>
      </c>
      <c r="O11" s="2">
        <v>16505</v>
      </c>
      <c r="P11" s="2">
        <v>17833</v>
      </c>
      <c r="Q11" s="2">
        <v>15773</v>
      </c>
      <c r="R11" s="2">
        <v>11242</v>
      </c>
      <c r="S11" s="2">
        <v>6719</v>
      </c>
      <c r="T11" s="2">
        <v>3079</v>
      </c>
      <c r="U11" s="2">
        <v>1122</v>
      </c>
      <c r="V11" s="2">
        <v>325</v>
      </c>
      <c r="W11" s="2">
        <v>57</v>
      </c>
      <c r="X11" s="2">
        <v>13</v>
      </c>
      <c r="Y11" s="2">
        <v>0</v>
      </c>
      <c r="Z11" s="2">
        <v>0</v>
      </c>
    </row>
    <row r="12" spans="1:26" x14ac:dyDescent="0.25">
      <c r="C12">
        <v>22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9</v>
      </c>
      <c r="J12" s="2">
        <v>60</v>
      </c>
      <c r="K12" s="2">
        <v>270</v>
      </c>
      <c r="L12" s="2">
        <v>865</v>
      </c>
      <c r="M12" s="2">
        <v>2487</v>
      </c>
      <c r="N12" s="2">
        <v>5231</v>
      </c>
      <c r="O12" s="2">
        <v>9445</v>
      </c>
      <c r="P12" s="2">
        <v>13921</v>
      </c>
      <c r="Q12" s="2">
        <v>16908</v>
      </c>
      <c r="R12" s="2">
        <v>17208</v>
      </c>
      <c r="S12" s="2">
        <v>14275</v>
      </c>
      <c r="T12" s="2">
        <v>9998</v>
      </c>
      <c r="U12" s="2">
        <v>5636</v>
      </c>
      <c r="V12" s="2">
        <v>2499</v>
      </c>
      <c r="W12" s="2">
        <v>898</v>
      </c>
      <c r="X12" s="2">
        <v>238</v>
      </c>
      <c r="Y12" s="2">
        <v>39</v>
      </c>
      <c r="Z12" s="2">
        <v>12</v>
      </c>
    </row>
    <row r="19" spans="7:23" x14ac:dyDescent="0.25">
      <c r="H19">
        <v>57</v>
      </c>
      <c r="I19">
        <v>58</v>
      </c>
      <c r="J19">
        <v>59</v>
      </c>
      <c r="K19">
        <v>60</v>
      </c>
    </row>
    <row r="20" spans="7:23" x14ac:dyDescent="0.25">
      <c r="G20">
        <v>19</v>
      </c>
      <c r="H20">
        <f>SUM(L9:Z9)/100000</f>
        <v>0.67091000000000001</v>
      </c>
      <c r="I20" s="2">
        <f>SUM(M9:AA9)/100000</f>
        <v>0.48776999999999998</v>
      </c>
      <c r="J20" s="2">
        <f>SUM(N9:AB9)/100000</f>
        <v>0.30754999999999999</v>
      </c>
      <c r="K20" s="2">
        <f>SUM(O9:AC9)/100000</f>
        <v>0.16397</v>
      </c>
    </row>
    <row r="21" spans="7:23" x14ac:dyDescent="0.25">
      <c r="G21">
        <v>20</v>
      </c>
      <c r="H21" s="2">
        <f>SUM(L10:Z10)/100000</f>
        <v>0.88868000000000003</v>
      </c>
      <c r="I21" s="2">
        <f>SUM(M10:AA10)/100000</f>
        <v>0.77536000000000005</v>
      </c>
      <c r="J21" s="2">
        <f>SUM(N10:AB10)/100000</f>
        <v>0.61670999999999998</v>
      </c>
      <c r="K21" s="2">
        <f>SUM(O10:AC10)/100000</f>
        <v>0.43490000000000001</v>
      </c>
    </row>
    <row r="22" spans="7:23" x14ac:dyDescent="0.25">
      <c r="G22">
        <v>21</v>
      </c>
      <c r="H22" s="2">
        <f>SUM(L11:Z11)/100000</f>
        <v>0.97575000000000001</v>
      </c>
      <c r="I22" s="2">
        <f>SUM(M11:AA11)/100000</f>
        <v>0.93472999999999995</v>
      </c>
      <c r="J22" s="2">
        <f>SUM(N11:AB11)/100000</f>
        <v>0.85436000000000001</v>
      </c>
      <c r="K22" s="2">
        <f>SUM(O11:AC11)/100000</f>
        <v>0.72667999999999999</v>
      </c>
    </row>
    <row r="23" spans="7:23" x14ac:dyDescent="0.25">
      <c r="G23">
        <v>22</v>
      </c>
      <c r="H23" s="2">
        <f>SUM(L12:Z12)/100000</f>
        <v>0.99660000000000004</v>
      </c>
      <c r="I23" s="2">
        <f>SUM(M12:AA12)/100000</f>
        <v>0.98794999999999999</v>
      </c>
      <c r="J23" s="2">
        <f>SUM(N12:AB12)/100000</f>
        <v>0.96308000000000005</v>
      </c>
      <c r="K23" s="2">
        <f>SUM(O12:AC12)/100000</f>
        <v>0.91076999999999997</v>
      </c>
    </row>
    <row r="27" spans="7:23" x14ac:dyDescent="0.25">
      <c r="P27" t="s">
        <v>29</v>
      </c>
      <c r="R27">
        <v>2040</v>
      </c>
      <c r="W27">
        <f>19960-20500</f>
        <v>-540</v>
      </c>
    </row>
    <row r="28" spans="7:23" x14ac:dyDescent="0.25">
      <c r="P28" t="s">
        <v>28</v>
      </c>
      <c r="R28">
        <v>2180</v>
      </c>
    </row>
    <row r="29" spans="7:23" x14ac:dyDescent="0.25">
      <c r="P29" t="s">
        <v>24</v>
      </c>
      <c r="R29">
        <v>20560</v>
      </c>
      <c r="S29">
        <f>1560/3</f>
        <v>520</v>
      </c>
    </row>
    <row r="30" spans="7:23" x14ac:dyDescent="0.25">
      <c r="P30" t="s">
        <v>23</v>
      </c>
      <c r="R30">
        <v>19960</v>
      </c>
    </row>
    <row r="31" spans="7:23" x14ac:dyDescent="0.25">
      <c r="P31" t="s">
        <v>25</v>
      </c>
    </row>
    <row r="32" spans="7:23" x14ac:dyDescent="0.25">
      <c r="P32" t="s">
        <v>26</v>
      </c>
    </row>
    <row r="33" spans="2:18" x14ac:dyDescent="0.25">
      <c r="B33" t="s">
        <v>31</v>
      </c>
      <c r="C33" t="s">
        <v>32</v>
      </c>
      <c r="F33" t="s">
        <v>33</v>
      </c>
      <c r="G33" t="s">
        <v>34</v>
      </c>
      <c r="J33" t="s">
        <v>40</v>
      </c>
      <c r="K33" t="s">
        <v>41</v>
      </c>
      <c r="P33" t="s">
        <v>27</v>
      </c>
      <c r="R33">
        <v>19540</v>
      </c>
    </row>
    <row r="34" spans="2:18" x14ac:dyDescent="0.25">
      <c r="B34">
        <v>58.66</v>
      </c>
      <c r="C34">
        <v>73.88</v>
      </c>
      <c r="F34">
        <v>99.71</v>
      </c>
      <c r="G34">
        <v>106.2</v>
      </c>
      <c r="J34">
        <v>59.3</v>
      </c>
      <c r="K34">
        <v>96.6</v>
      </c>
      <c r="P34" t="s">
        <v>30</v>
      </c>
      <c r="R34">
        <v>19780</v>
      </c>
    </row>
    <row r="35" spans="2:18" x14ac:dyDescent="0.25">
      <c r="B35">
        <v>57.59</v>
      </c>
      <c r="C35">
        <v>74.67</v>
      </c>
      <c r="F35">
        <v>98.74</v>
      </c>
      <c r="G35">
        <v>115.36</v>
      </c>
      <c r="J35">
        <v>64.5</v>
      </c>
      <c r="K35">
        <v>100.69</v>
      </c>
    </row>
    <row r="36" spans="2:18" x14ac:dyDescent="0.25">
      <c r="B36">
        <v>58.9</v>
      </c>
      <c r="C36">
        <v>72.760000000000005</v>
      </c>
      <c r="F36">
        <v>97</v>
      </c>
      <c r="G36">
        <v>99.8</v>
      </c>
      <c r="J36">
        <v>60.7</v>
      </c>
      <c r="K36">
        <v>96.8</v>
      </c>
    </row>
    <row r="37" spans="2:18" x14ac:dyDescent="0.25">
      <c r="F37">
        <v>98.31</v>
      </c>
      <c r="G37">
        <v>121.04</v>
      </c>
    </row>
    <row r="38" spans="2:18" x14ac:dyDescent="0.25">
      <c r="F38">
        <v>96.8</v>
      </c>
      <c r="G38">
        <v>120.4</v>
      </c>
      <c r="N38" t="s">
        <v>39</v>
      </c>
    </row>
    <row r="39" spans="2:18" x14ac:dyDescent="0.25">
      <c r="B39">
        <f>AVERAGE(B34:B36)</f>
        <v>58.383333333333333</v>
      </c>
      <c r="C39" s="2">
        <f>AVERAGE(C34:C36)</f>
        <v>73.77</v>
      </c>
      <c r="D39">
        <f>C39-B39</f>
        <v>15.386666666666663</v>
      </c>
      <c r="J39" s="2">
        <f>AVERAGE(J34:J36)</f>
        <v>61.5</v>
      </c>
      <c r="K39" s="2">
        <f>AVERAGE(K34:K36)</f>
        <v>98.029999999999987</v>
      </c>
      <c r="L39">
        <f>K39-J39-N39</f>
        <v>18.529999999999987</v>
      </c>
      <c r="N39">
        <v>18</v>
      </c>
    </row>
    <row r="40" spans="2:18" x14ac:dyDescent="0.25">
      <c r="L40">
        <v>7</v>
      </c>
    </row>
    <row r="41" spans="2:18" x14ac:dyDescent="0.25">
      <c r="F41">
        <f>AVERAGE(F34:F40)</f>
        <v>98.111999999999995</v>
      </c>
      <c r="G41" s="2">
        <f>AVERAGE(G34:G40)</f>
        <v>112.56000000000002</v>
      </c>
      <c r="H41">
        <f>G41-F41</f>
        <v>14.448000000000022</v>
      </c>
    </row>
    <row r="46" spans="2:18" x14ac:dyDescent="0.25">
      <c r="L46" t="s">
        <v>44</v>
      </c>
    </row>
    <row r="48" spans="2:18" x14ac:dyDescent="0.25">
      <c r="K48" t="s">
        <v>42</v>
      </c>
      <c r="L48">
        <v>86</v>
      </c>
      <c r="M48">
        <v>91</v>
      </c>
    </row>
    <row r="49" spans="4:12" x14ac:dyDescent="0.25">
      <c r="D49">
        <v>667</v>
      </c>
      <c r="K49" t="s">
        <v>43</v>
      </c>
      <c r="L49">
        <f>71*3</f>
        <v>213</v>
      </c>
    </row>
    <row r="50" spans="4:12" x14ac:dyDescent="0.25">
      <c r="D50">
        <v>527</v>
      </c>
      <c r="K50" t="s">
        <v>45</v>
      </c>
      <c r="L50">
        <v>150</v>
      </c>
    </row>
    <row r="51" spans="4:12" x14ac:dyDescent="0.25">
      <c r="D51">
        <f>359*2</f>
        <v>718</v>
      </c>
      <c r="K51" t="s">
        <v>46</v>
      </c>
      <c r="L51">
        <v>68</v>
      </c>
    </row>
    <row r="52" spans="4:12" x14ac:dyDescent="0.25">
      <c r="D52">
        <v>4600</v>
      </c>
    </row>
    <row r="57" spans="4:12" x14ac:dyDescent="0.25">
      <c r="D57">
        <f>SUM(D49:D56)</f>
        <v>6512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2:S57"/>
  <sheetViews>
    <sheetView topLeftCell="A10" workbookViewId="0">
      <selection activeCell="J28" sqref="J28"/>
    </sheetView>
  </sheetViews>
  <sheetFormatPr defaultRowHeight="15" x14ac:dyDescent="0.25"/>
  <cols>
    <col min="5" max="5" width="36.5703125" customWidth="1"/>
  </cols>
  <sheetData>
    <row r="12" spans="5:19" x14ac:dyDescent="0.25">
      <c r="F12" t="s">
        <v>90</v>
      </c>
      <c r="G12" t="s">
        <v>91</v>
      </c>
      <c r="H12" t="s">
        <v>92</v>
      </c>
      <c r="I12" t="s">
        <v>93</v>
      </c>
      <c r="J12" t="s">
        <v>94</v>
      </c>
    </row>
    <row r="13" spans="5:19" x14ac:dyDescent="0.25">
      <c r="E13" s="1" t="s">
        <v>47</v>
      </c>
      <c r="F13" s="4">
        <v>7.2869212962962974E-3</v>
      </c>
      <c r="G13" s="4">
        <v>7.0864583333333335E-3</v>
      </c>
      <c r="I13" s="3">
        <f>F13-G13</f>
        <v>2.0046296296296392E-4</v>
      </c>
      <c r="J13" s="3">
        <f>I13</f>
        <v>2.0046296296296392E-4</v>
      </c>
    </row>
    <row r="14" spans="5:19" x14ac:dyDescent="0.25">
      <c r="E14" s="1" t="s">
        <v>48</v>
      </c>
      <c r="F14" s="4">
        <v>6.3738425925925915E-3</v>
      </c>
      <c r="G14" s="4">
        <v>5.937847222222222E-3</v>
      </c>
      <c r="I14" s="3">
        <f t="shared" ref="I14:I55" si="0">F14-G14</f>
        <v>4.3599537037036958E-4</v>
      </c>
      <c r="J14" s="3">
        <f t="shared" ref="J14:J26" si="1">I14</f>
        <v>4.3599537037036958E-4</v>
      </c>
      <c r="K14" t="s">
        <v>102</v>
      </c>
    </row>
    <row r="15" spans="5:19" x14ac:dyDescent="0.25">
      <c r="E15" s="1" t="s">
        <v>49</v>
      </c>
      <c r="F15" s="4">
        <v>8.6806712962962957E-3</v>
      </c>
      <c r="G15" s="4">
        <v>8.288888888888889E-3</v>
      </c>
      <c r="I15" s="3">
        <f t="shared" si="0"/>
        <v>3.9178240740740666E-4</v>
      </c>
      <c r="J15" s="3">
        <f t="shared" si="1"/>
        <v>3.9178240740740666E-4</v>
      </c>
      <c r="K15" t="s">
        <v>101</v>
      </c>
      <c r="S15" s="4"/>
    </row>
    <row r="16" spans="5:19" x14ac:dyDescent="0.25">
      <c r="E16" s="1" t="s">
        <v>50</v>
      </c>
      <c r="F16" s="4">
        <v>7.2306712962962949E-3</v>
      </c>
      <c r="G16" s="4">
        <v>6.6559027777777779E-3</v>
      </c>
      <c r="I16" s="3">
        <f t="shared" si="0"/>
        <v>5.7476851851851699E-4</v>
      </c>
      <c r="J16" s="3">
        <f t="shared" si="1"/>
        <v>5.7476851851851699E-4</v>
      </c>
      <c r="K16" t="s">
        <v>100</v>
      </c>
    </row>
    <row r="17" spans="5:11" x14ac:dyDescent="0.25">
      <c r="E17" s="1" t="s">
        <v>51</v>
      </c>
      <c r="F17" s="4">
        <v>3.5092592592592593E-3</v>
      </c>
      <c r="G17" s="4">
        <v>3.4406250000000005E-3</v>
      </c>
      <c r="I17" s="3">
        <f t="shared" si="0"/>
        <v>6.8634259259258736E-5</v>
      </c>
      <c r="J17" s="3">
        <f t="shared" si="1"/>
        <v>6.8634259259258736E-5</v>
      </c>
    </row>
    <row r="18" spans="5:11" x14ac:dyDescent="0.25">
      <c r="E18" s="1" t="s">
        <v>52</v>
      </c>
      <c r="F18" s="4">
        <v>6.7288194444444444E-3</v>
      </c>
      <c r="G18" s="4">
        <v>6.6908564814814817E-3</v>
      </c>
      <c r="I18" s="3">
        <f t="shared" si="0"/>
        <v>3.7962962962962733E-5</v>
      </c>
      <c r="J18" s="3">
        <f t="shared" si="1"/>
        <v>3.7962962962962733E-5</v>
      </c>
    </row>
    <row r="19" spans="5:11" x14ac:dyDescent="0.25">
      <c r="E19" s="1" t="s">
        <v>53</v>
      </c>
      <c r="F19" s="4">
        <v>1.049050925925926E-2</v>
      </c>
      <c r="G19" s="4">
        <v>8.0569444444444447E-3</v>
      </c>
      <c r="I19" s="3">
        <f t="shared" si="0"/>
        <v>2.4335648148148155E-3</v>
      </c>
      <c r="J19" s="3">
        <f t="shared" si="1"/>
        <v>2.4335648148148155E-3</v>
      </c>
      <c r="K19" t="s">
        <v>99</v>
      </c>
    </row>
    <row r="20" spans="5:11" x14ac:dyDescent="0.25">
      <c r="E20" s="1" t="s">
        <v>54</v>
      </c>
      <c r="F20" s="4">
        <v>1.1431249999999999E-2</v>
      </c>
      <c r="G20" s="4">
        <v>1.1192592592592594E-2</v>
      </c>
      <c r="I20" s="3">
        <f t="shared" si="0"/>
        <v>2.3865740740740445E-4</v>
      </c>
      <c r="J20" s="3">
        <f t="shared" si="1"/>
        <v>2.3865740740740445E-4</v>
      </c>
    </row>
    <row r="21" spans="5:11" x14ac:dyDescent="0.25">
      <c r="E21" s="1" t="s">
        <v>55</v>
      </c>
      <c r="F21" s="4">
        <v>9.7130787037037047E-3</v>
      </c>
      <c r="G21" s="4">
        <v>9.3796296296296284E-3</v>
      </c>
      <c r="I21" s="3">
        <f t="shared" si="0"/>
        <v>3.3344907407407628E-4</v>
      </c>
      <c r="J21" s="3">
        <f t="shared" si="1"/>
        <v>3.3344907407407628E-4</v>
      </c>
      <c r="K21" t="s">
        <v>98</v>
      </c>
    </row>
    <row r="22" spans="5:11" x14ac:dyDescent="0.25">
      <c r="E22" s="1" t="s">
        <v>56</v>
      </c>
      <c r="F22" s="4">
        <v>4.4533564814814817E-3</v>
      </c>
      <c r="G22" s="4">
        <v>4.4524305555555558E-3</v>
      </c>
      <c r="I22" s="3">
        <f t="shared" si="0"/>
        <v>9.2592592592592032E-7</v>
      </c>
      <c r="J22" s="3">
        <f t="shared" si="1"/>
        <v>9.2592592592592032E-7</v>
      </c>
    </row>
    <row r="23" spans="5:11" x14ac:dyDescent="0.25">
      <c r="E23" s="1" t="s">
        <v>57</v>
      </c>
      <c r="F23" s="4">
        <v>2.609722222222222E-3</v>
      </c>
      <c r="G23" s="4">
        <v>2.1982638888888889E-3</v>
      </c>
      <c r="I23" s="3">
        <f t="shared" si="0"/>
        <v>4.1145833333333312E-4</v>
      </c>
      <c r="J23" s="3">
        <f t="shared" si="1"/>
        <v>4.1145833333333312E-4</v>
      </c>
      <c r="K23" t="s">
        <v>97</v>
      </c>
    </row>
    <row r="24" spans="5:11" x14ac:dyDescent="0.25">
      <c r="E24" s="1" t="s">
        <v>58</v>
      </c>
      <c r="F24" s="4">
        <v>9.2370370370370384E-3</v>
      </c>
      <c r="G24" s="4">
        <v>9.1769675925925925E-3</v>
      </c>
      <c r="H24" s="4">
        <v>9.1232638888888874E-3</v>
      </c>
      <c r="I24" s="3">
        <f t="shared" si="0"/>
        <v>6.0069444444445924E-5</v>
      </c>
      <c r="J24" s="3">
        <f t="shared" si="1"/>
        <v>6.0069444444445924E-5</v>
      </c>
    </row>
    <row r="25" spans="5:11" x14ac:dyDescent="0.25">
      <c r="E25" s="1" t="s">
        <v>59</v>
      </c>
      <c r="F25" s="4">
        <v>4.3903935185185183E-3</v>
      </c>
      <c r="G25" s="4">
        <v>4.2300925925925926E-3</v>
      </c>
      <c r="H25" s="4"/>
      <c r="I25" s="3">
        <f t="shared" si="0"/>
        <v>1.6030092592592571E-4</v>
      </c>
      <c r="J25" s="3">
        <f t="shared" si="1"/>
        <v>1.6030092592592571E-4</v>
      </c>
    </row>
    <row r="26" spans="5:11" x14ac:dyDescent="0.25">
      <c r="E26" s="1" t="s">
        <v>60</v>
      </c>
      <c r="F26" s="4">
        <v>5.3084490740740739E-3</v>
      </c>
      <c r="G26" s="4">
        <v>5.3084490740740739E-3</v>
      </c>
      <c r="H26" s="4"/>
      <c r="I26" s="3">
        <f t="shared" si="0"/>
        <v>0</v>
      </c>
      <c r="J26" s="3">
        <f t="shared" si="1"/>
        <v>0</v>
      </c>
      <c r="K26" s="3"/>
    </row>
    <row r="27" spans="5:11" x14ac:dyDescent="0.25">
      <c r="E27" s="1" t="s">
        <v>61</v>
      </c>
      <c r="F27" s="4">
        <v>5.0219907407407409E-3</v>
      </c>
      <c r="G27" s="4">
        <f>H27</f>
        <v>4.8424768518518522E-3</v>
      </c>
      <c r="H27" s="4">
        <v>4.8424768518518522E-3</v>
      </c>
      <c r="I27" s="3">
        <f t="shared" si="0"/>
        <v>1.7951388888888878E-4</v>
      </c>
      <c r="J27" s="3">
        <f>F27-H27</f>
        <v>1.7951388888888878E-4</v>
      </c>
    </row>
    <row r="28" spans="5:11" x14ac:dyDescent="0.25">
      <c r="E28" s="1" t="s">
        <v>62</v>
      </c>
      <c r="F28" s="4">
        <v>4.3756944444444451E-3</v>
      </c>
      <c r="G28" s="4">
        <f>H28</f>
        <v>4.1542824074074069E-3</v>
      </c>
      <c r="H28" s="4">
        <v>4.1542824074074069E-3</v>
      </c>
      <c r="I28" s="3">
        <f t="shared" si="0"/>
        <v>2.2141203703703819E-4</v>
      </c>
      <c r="J28" s="3">
        <f>F28-H28</f>
        <v>2.2141203703703819E-4</v>
      </c>
    </row>
    <row r="29" spans="5:11" x14ac:dyDescent="0.25">
      <c r="E29" s="1" t="s">
        <v>63</v>
      </c>
      <c r="F29" s="4">
        <v>7.3695601851851847E-3</v>
      </c>
      <c r="G29" s="4">
        <v>7.1562499999999994E-3</v>
      </c>
      <c r="H29" s="4"/>
      <c r="I29" s="3">
        <f t="shared" si="0"/>
        <v>2.133101851851853E-4</v>
      </c>
      <c r="J29" s="3">
        <f t="shared" ref="J29:J34" si="2">I29</f>
        <v>2.133101851851853E-4</v>
      </c>
    </row>
    <row r="30" spans="5:11" x14ac:dyDescent="0.25">
      <c r="E30" s="1" t="s">
        <v>64</v>
      </c>
      <c r="F30" s="4">
        <v>7.859375E-3</v>
      </c>
      <c r="G30" s="4">
        <v>7.8515046296296302E-3</v>
      </c>
      <c r="I30" s="3">
        <f t="shared" si="0"/>
        <v>7.8703703703698891E-6</v>
      </c>
      <c r="J30" s="3">
        <f t="shared" si="2"/>
        <v>7.8703703703698891E-6</v>
      </c>
    </row>
    <row r="31" spans="5:11" x14ac:dyDescent="0.25">
      <c r="E31" s="1" t="s">
        <v>65</v>
      </c>
      <c r="F31" s="4">
        <v>1.6106944444444445E-2</v>
      </c>
      <c r="G31" s="4">
        <v>1.5831481481481481E-2</v>
      </c>
      <c r="I31" s="3">
        <f t="shared" si="0"/>
        <v>2.7546296296296346E-4</v>
      </c>
      <c r="J31" s="3">
        <f t="shared" si="2"/>
        <v>2.7546296296296346E-4</v>
      </c>
    </row>
    <row r="32" spans="5:11" x14ac:dyDescent="0.25">
      <c r="E32" s="1" t="s">
        <v>66</v>
      </c>
      <c r="F32" s="4">
        <v>7.8934027777777787E-3</v>
      </c>
      <c r="G32" s="4">
        <v>7.6637731481481479E-3</v>
      </c>
      <c r="I32" s="3">
        <f t="shared" si="0"/>
        <v>2.2962962962963084E-4</v>
      </c>
      <c r="J32" s="3">
        <f t="shared" si="2"/>
        <v>2.2962962962963084E-4</v>
      </c>
      <c r="K32" t="s">
        <v>96</v>
      </c>
    </row>
    <row r="33" spans="5:11" x14ac:dyDescent="0.25">
      <c r="E33" s="1" t="s">
        <v>67</v>
      </c>
      <c r="F33" s="4">
        <v>5.5952546296296306E-3</v>
      </c>
      <c r="G33" s="4">
        <v>4.879513888888889E-3</v>
      </c>
      <c r="I33" s="3">
        <f t="shared" si="0"/>
        <v>7.1574074074074161E-4</v>
      </c>
      <c r="J33" s="3">
        <f t="shared" si="2"/>
        <v>7.1574074074074161E-4</v>
      </c>
      <c r="K33" t="s">
        <v>95</v>
      </c>
    </row>
    <row r="34" spans="5:11" x14ac:dyDescent="0.25">
      <c r="E34" s="1" t="s">
        <v>68</v>
      </c>
      <c r="F34" s="4">
        <v>5.1354166666666666E-3</v>
      </c>
      <c r="G34" s="4">
        <v>5.1354166666666666E-3</v>
      </c>
      <c r="I34" s="3">
        <f t="shared" si="0"/>
        <v>0</v>
      </c>
      <c r="J34" s="3">
        <f t="shared" si="2"/>
        <v>0</v>
      </c>
    </row>
    <row r="35" spans="5:11" x14ac:dyDescent="0.25">
      <c r="E35" s="1" t="s">
        <v>69</v>
      </c>
      <c r="F35" s="4">
        <v>7.8237268518518525E-3</v>
      </c>
      <c r="G35" s="4">
        <v>7.8221064814814802E-3</v>
      </c>
      <c r="H35" s="4">
        <v>4.5060185185185186E-3</v>
      </c>
      <c r="I35" s="3">
        <f t="shared" si="0"/>
        <v>1.6203703703723121E-6</v>
      </c>
      <c r="J35" s="3">
        <f>F35-H35</f>
        <v>3.317708333333334E-3</v>
      </c>
      <c r="K35" t="s">
        <v>103</v>
      </c>
    </row>
    <row r="36" spans="5:11" x14ac:dyDescent="0.25">
      <c r="E36" s="1" t="s">
        <v>70</v>
      </c>
      <c r="F36" s="4">
        <v>5.4515046296296291E-3</v>
      </c>
      <c r="G36" s="4">
        <v>5.4200231481481486E-3</v>
      </c>
      <c r="H36" s="4">
        <v>5.2920138888888886E-3</v>
      </c>
      <c r="I36" s="3">
        <f t="shared" si="0"/>
        <v>3.1481481481480424E-5</v>
      </c>
      <c r="J36" s="3">
        <f>F36-H36</f>
        <v>1.5949074074074043E-4</v>
      </c>
    </row>
    <row r="37" spans="5:11" x14ac:dyDescent="0.25">
      <c r="E37" s="1" t="s">
        <v>71</v>
      </c>
      <c r="F37" s="4">
        <v>5.3688657407407409E-3</v>
      </c>
      <c r="G37" s="4">
        <v>5.3688657407407409E-3</v>
      </c>
      <c r="H37" s="4"/>
      <c r="I37" s="3">
        <f t="shared" si="0"/>
        <v>0</v>
      </c>
      <c r="J37" s="3">
        <f>I37</f>
        <v>0</v>
      </c>
    </row>
    <row r="38" spans="5:11" x14ac:dyDescent="0.25">
      <c r="E38" s="1" t="s">
        <v>72</v>
      </c>
      <c r="F38" s="4">
        <v>2.3273148148148146E-3</v>
      </c>
      <c r="G38" s="4">
        <v>2.1675925925925925E-3</v>
      </c>
      <c r="H38" s="4">
        <v>2.0153935185185184E-3</v>
      </c>
      <c r="I38" s="3">
        <f t="shared" si="0"/>
        <v>1.5972222222222212E-4</v>
      </c>
      <c r="J38" s="3">
        <f>F38-H38</f>
        <v>3.1192129629629625E-4</v>
      </c>
      <c r="K38" t="s">
        <v>104</v>
      </c>
    </row>
    <row r="39" spans="5:11" x14ac:dyDescent="0.25">
      <c r="E39" s="1" t="s">
        <v>73</v>
      </c>
      <c r="F39" s="4">
        <v>4.9402777777777778E-3</v>
      </c>
      <c r="G39" s="4">
        <v>4.9402777777777778E-3</v>
      </c>
      <c r="H39" s="4"/>
      <c r="I39" s="3">
        <f t="shared" si="0"/>
        <v>0</v>
      </c>
      <c r="J39" s="3">
        <f>I39</f>
        <v>0</v>
      </c>
    </row>
    <row r="40" spans="5:11" x14ac:dyDescent="0.25">
      <c r="E40" s="1" t="s">
        <v>74</v>
      </c>
      <c r="F40" s="4">
        <v>6.1344907407407398E-3</v>
      </c>
      <c r="G40" s="4">
        <v>6.1344907407407398E-3</v>
      </c>
      <c r="I40" s="3">
        <f t="shared" si="0"/>
        <v>0</v>
      </c>
      <c r="J40" s="3">
        <f>I40</f>
        <v>0</v>
      </c>
    </row>
    <row r="41" spans="5:11" x14ac:dyDescent="0.25">
      <c r="E41" s="1" t="s">
        <v>75</v>
      </c>
      <c r="F41" s="4">
        <v>1.0702546296296295E-2</v>
      </c>
      <c r="G41" s="4">
        <v>1.0702546296296295E-2</v>
      </c>
      <c r="H41" s="4">
        <v>1.028136574074074E-2</v>
      </c>
      <c r="I41" s="3">
        <f t="shared" si="0"/>
        <v>0</v>
      </c>
      <c r="J41" s="3">
        <f>F41-H41</f>
        <v>4.2118055555555485E-4</v>
      </c>
      <c r="K41" t="s">
        <v>101</v>
      </c>
    </row>
    <row r="42" spans="5:11" x14ac:dyDescent="0.25">
      <c r="E42" s="1" t="s">
        <v>76</v>
      </c>
      <c r="F42" s="4">
        <v>5.3008101851851853E-3</v>
      </c>
      <c r="G42" s="4">
        <v>5.3008101851851853E-3</v>
      </c>
      <c r="H42" s="4">
        <v>4.517592592592593E-3</v>
      </c>
      <c r="I42" s="3">
        <f t="shared" si="0"/>
        <v>0</v>
      </c>
      <c r="J42" s="3">
        <f>F42-H42</f>
        <v>7.832175925925923E-4</v>
      </c>
      <c r="K42" t="s">
        <v>105</v>
      </c>
    </row>
    <row r="43" spans="5:11" x14ac:dyDescent="0.25">
      <c r="E43" s="1" t="s">
        <v>77</v>
      </c>
      <c r="F43" s="4">
        <v>2.8255787037037034E-3</v>
      </c>
      <c r="G43" s="4">
        <v>2.5562499999999999E-3</v>
      </c>
      <c r="H43" s="4">
        <v>2.5252314814814816E-3</v>
      </c>
      <c r="I43" s="3">
        <f t="shared" si="0"/>
        <v>2.6932870370370348E-4</v>
      </c>
      <c r="J43" s="3">
        <f>F43-H43</f>
        <v>3.0034722222222181E-4</v>
      </c>
      <c r="K43" t="s">
        <v>106</v>
      </c>
    </row>
    <row r="44" spans="5:11" x14ac:dyDescent="0.25">
      <c r="E44" s="1" t="s">
        <v>78</v>
      </c>
      <c r="F44" s="4">
        <v>4.142476851851852E-3</v>
      </c>
      <c r="G44" s="4">
        <v>4.142476851851852E-3</v>
      </c>
      <c r="H44" s="4"/>
      <c r="I44" s="3">
        <f t="shared" si="0"/>
        <v>0</v>
      </c>
      <c r="J44" s="3">
        <f>I44</f>
        <v>0</v>
      </c>
    </row>
    <row r="45" spans="5:11" x14ac:dyDescent="0.25">
      <c r="E45" s="1" t="s">
        <v>79</v>
      </c>
      <c r="F45" s="4">
        <v>4.8651620370370368E-3</v>
      </c>
      <c r="G45" s="4">
        <v>4.8651620370370368E-3</v>
      </c>
      <c r="H45" s="4">
        <v>4.6009259259259258E-3</v>
      </c>
      <c r="I45" s="3">
        <f t="shared" si="0"/>
        <v>0</v>
      </c>
      <c r="J45" s="3">
        <f>F45-H45</f>
        <v>2.6423611111111092E-4</v>
      </c>
      <c r="K45" t="s">
        <v>107</v>
      </c>
    </row>
    <row r="46" spans="5:11" x14ac:dyDescent="0.25">
      <c r="E46" s="1" t="s">
        <v>80</v>
      </c>
      <c r="F46" s="4">
        <v>2.7549768518518518E-3</v>
      </c>
      <c r="G46" s="4">
        <v>2.7549768518518518E-3</v>
      </c>
      <c r="H46" s="4"/>
      <c r="I46" s="3">
        <f t="shared" si="0"/>
        <v>0</v>
      </c>
      <c r="J46" s="3">
        <f>I46</f>
        <v>0</v>
      </c>
    </row>
    <row r="47" spans="5:11" x14ac:dyDescent="0.25">
      <c r="E47" s="1" t="s">
        <v>81</v>
      </c>
      <c r="F47" s="4">
        <v>5.0343749999999998E-3</v>
      </c>
      <c r="G47" s="4">
        <v>4.6540509259259252E-3</v>
      </c>
      <c r="H47" s="4">
        <v>4.6501157407407403E-3</v>
      </c>
      <c r="I47" s="3">
        <f t="shared" si="0"/>
        <v>3.8032407407407459E-4</v>
      </c>
      <c r="J47" s="3">
        <f>F47-H47</f>
        <v>3.8425925925925954E-4</v>
      </c>
      <c r="K47" t="s">
        <v>108</v>
      </c>
    </row>
    <row r="48" spans="5:11" x14ac:dyDescent="0.25">
      <c r="E48" s="1" t="s">
        <v>82</v>
      </c>
      <c r="F48" s="4">
        <v>4.8413194444444441E-3</v>
      </c>
      <c r="G48" s="4">
        <v>4.8413194444444441E-3</v>
      </c>
      <c r="I48" s="3">
        <f t="shared" si="0"/>
        <v>0</v>
      </c>
      <c r="J48" s="3">
        <f>I48</f>
        <v>0</v>
      </c>
    </row>
    <row r="49" spans="5:12" x14ac:dyDescent="0.25">
      <c r="E49" s="1" t="s">
        <v>83</v>
      </c>
      <c r="F49" s="4">
        <v>5.2342592592592588E-3</v>
      </c>
      <c r="G49" s="4">
        <v>5.2342592592592588E-3</v>
      </c>
      <c r="H49" s="4">
        <v>5.0172453703703707E-3</v>
      </c>
      <c r="I49" s="3">
        <f t="shared" si="0"/>
        <v>0</v>
      </c>
      <c r="J49" s="3">
        <f>F49-H49</f>
        <v>2.1701388888888812E-4</v>
      </c>
    </row>
    <row r="50" spans="5:12" x14ac:dyDescent="0.25">
      <c r="E50" s="1" t="s">
        <v>84</v>
      </c>
      <c r="F50" s="4">
        <v>8.2891203703703703E-3</v>
      </c>
      <c r="G50" s="4">
        <v>8.2891203703703703E-3</v>
      </c>
      <c r="H50" s="4">
        <v>8.0848379629629621E-3</v>
      </c>
      <c r="I50" s="3">
        <f t="shared" si="0"/>
        <v>0</v>
      </c>
      <c r="J50" s="3">
        <f>F50-H50</f>
        <v>2.0428240740740823E-4</v>
      </c>
    </row>
    <row r="51" spans="5:12" x14ac:dyDescent="0.25">
      <c r="E51" s="1" t="s">
        <v>85</v>
      </c>
      <c r="F51" s="4">
        <v>8.7222222222222226E-4</v>
      </c>
      <c r="G51" s="4">
        <v>8.7222222222222226E-4</v>
      </c>
      <c r="H51" s="4">
        <v>8.5081018518518524E-4</v>
      </c>
      <c r="I51" s="3">
        <f t="shared" si="0"/>
        <v>0</v>
      </c>
      <c r="J51" s="3">
        <f>F51-H51</f>
        <v>2.1412037037037016E-5</v>
      </c>
    </row>
    <row r="52" spans="5:12" x14ac:dyDescent="0.25">
      <c r="E52" s="1" t="s">
        <v>86</v>
      </c>
      <c r="F52" s="4">
        <v>2.0288194444444446E-3</v>
      </c>
      <c r="G52" s="4">
        <v>1.945601851851852E-3</v>
      </c>
      <c r="H52" s="4">
        <v>1.8590277777777778E-3</v>
      </c>
      <c r="I52" s="3">
        <f t="shared" si="0"/>
        <v>8.3217592592592631E-5</v>
      </c>
      <c r="J52" s="3">
        <f>F52-H52</f>
        <v>1.6979166666666683E-4</v>
      </c>
    </row>
    <row r="53" spans="5:12" x14ac:dyDescent="0.25">
      <c r="E53" s="1" t="s">
        <v>87</v>
      </c>
      <c r="F53" s="4">
        <v>4.1670138888888885E-3</v>
      </c>
      <c r="G53" s="4">
        <v>4.1670138888888885E-3</v>
      </c>
      <c r="H53" s="4">
        <v>3.9582175925925922E-3</v>
      </c>
      <c r="I53" s="3">
        <f t="shared" si="0"/>
        <v>0</v>
      </c>
      <c r="J53" s="3">
        <f>F53-H53</f>
        <v>2.0879629629629633E-4</v>
      </c>
    </row>
    <row r="54" spans="5:12" x14ac:dyDescent="0.25">
      <c r="E54" s="1" t="s">
        <v>88</v>
      </c>
      <c r="F54" s="4">
        <v>3.3474537037037036E-3</v>
      </c>
      <c r="G54" s="4">
        <v>3.2089120370370375E-3</v>
      </c>
      <c r="H54" s="4">
        <v>3.2089120370370375E-3</v>
      </c>
      <c r="I54" s="3">
        <f t="shared" si="0"/>
        <v>1.3854166666666615E-4</v>
      </c>
      <c r="J54" s="3">
        <f>F54-H54</f>
        <v>1.3854166666666615E-4</v>
      </c>
    </row>
    <row r="55" spans="5:12" x14ac:dyDescent="0.25">
      <c r="E55" s="1" t="s">
        <v>89</v>
      </c>
      <c r="F55" s="4">
        <v>1.6134259259259259E-3</v>
      </c>
      <c r="G55" s="4">
        <v>1.6134259259259259E-3</v>
      </c>
      <c r="H55" s="4">
        <v>1.6025462962962961E-3</v>
      </c>
      <c r="I55" s="3">
        <f t="shared" si="0"/>
        <v>0</v>
      </c>
      <c r="J55" s="3">
        <f>F55-H55</f>
        <v>1.0879629629629781E-5</v>
      </c>
      <c r="L55" s="3">
        <f>SUM(J49:J55,J48,J46,J44,J40,J39,J37,J36,J34,J31,J30,J29,J28,J27,J26,J25,J24,J22,J20,J18,J17,J15,J13)</f>
        <v>3.1865740740740726E-3</v>
      </c>
    </row>
    <row r="57" spans="5:12" x14ac:dyDescent="0.25">
      <c r="I57" s="3">
        <f>SUM(I13:I55)</f>
        <v>8.2552083333333366E-3</v>
      </c>
      <c r="J57" s="3">
        <f>SUM(J13:J55)</f>
        <v>1.4104050925925924E-2</v>
      </c>
    </row>
  </sheetData>
  <conditionalFormatting sqref="I13:I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:J55">
    <cfRule type="colorScale" priority="1">
      <colorScale>
        <cfvo type="min"/>
        <cfvo type="num" val="3.4722222222222224E-4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65"/>
  <sheetViews>
    <sheetView topLeftCell="A28" workbookViewId="0">
      <selection activeCell="K59" sqref="K59"/>
    </sheetView>
  </sheetViews>
  <sheetFormatPr defaultRowHeight="15" x14ac:dyDescent="0.25"/>
  <sheetData>
    <row r="4" spans="3:25" x14ac:dyDescent="0.25">
      <c r="O4" t="s">
        <v>121</v>
      </c>
    </row>
    <row r="7" spans="3:25" x14ac:dyDescent="0.25">
      <c r="E7" t="s">
        <v>109</v>
      </c>
    </row>
    <row r="9" spans="3:25" x14ac:dyDescent="0.25">
      <c r="G9" t="s">
        <v>111</v>
      </c>
      <c r="H9" t="s">
        <v>112</v>
      </c>
      <c r="I9" t="s">
        <v>113</v>
      </c>
      <c r="J9" t="s">
        <v>117</v>
      </c>
    </row>
    <row r="10" spans="3:25" x14ac:dyDescent="0.25">
      <c r="C10" t="s">
        <v>110</v>
      </c>
      <c r="G10">
        <v>4096</v>
      </c>
      <c r="H10">
        <v>1448</v>
      </c>
      <c r="I10">
        <f>H10/G10</f>
        <v>0.353515625</v>
      </c>
    </row>
    <row r="11" spans="3:25" x14ac:dyDescent="0.25">
      <c r="C11" t="s">
        <v>114</v>
      </c>
      <c r="G11">
        <v>4096</v>
      </c>
      <c r="H11">
        <v>1456</v>
      </c>
      <c r="I11" s="2">
        <f>H11/G11</f>
        <v>0.35546875</v>
      </c>
    </row>
    <row r="12" spans="3:25" x14ac:dyDescent="0.25">
      <c r="C12" t="s">
        <v>116</v>
      </c>
      <c r="G12">
        <v>4096</v>
      </c>
      <c r="H12">
        <v>3694</v>
      </c>
      <c r="I12">
        <f>H12/G12</f>
        <v>0.90185546875</v>
      </c>
      <c r="J12">
        <v>8</v>
      </c>
    </row>
    <row r="13" spans="3:25" x14ac:dyDescent="0.25">
      <c r="C13" t="s">
        <v>115</v>
      </c>
      <c r="G13">
        <v>4096</v>
      </c>
      <c r="H13">
        <v>2279</v>
      </c>
      <c r="I13" s="2">
        <f>H13/G13</f>
        <v>0.556396484375</v>
      </c>
      <c r="J13">
        <v>2</v>
      </c>
    </row>
    <row r="14" spans="3:25" x14ac:dyDescent="0.25">
      <c r="C14" t="s">
        <v>118</v>
      </c>
      <c r="G14">
        <v>4096</v>
      </c>
      <c r="H14">
        <f>409</f>
        <v>409</v>
      </c>
      <c r="I14" s="2">
        <f>H14/G14</f>
        <v>9.9853515625E-2</v>
      </c>
    </row>
    <row r="15" spans="3:25" x14ac:dyDescent="0.25">
      <c r="C15" t="s">
        <v>119</v>
      </c>
      <c r="G15">
        <v>4096</v>
      </c>
      <c r="H15">
        <f>H14+1015</f>
        <v>1424</v>
      </c>
      <c r="I15" s="2">
        <f>H15/G15</f>
        <v>0.34765625</v>
      </c>
      <c r="J15" t="s">
        <v>120</v>
      </c>
      <c r="M15">
        <f>H14/H15</f>
        <v>0.2872191011235955</v>
      </c>
      <c r="Y15">
        <v>65</v>
      </c>
    </row>
    <row r="16" spans="3:25" x14ac:dyDescent="0.25">
      <c r="C16" t="s">
        <v>122</v>
      </c>
      <c r="G16">
        <v>4096</v>
      </c>
      <c r="H16">
        <v>808</v>
      </c>
      <c r="I16" s="2">
        <f>H16/G16</f>
        <v>0.197265625</v>
      </c>
      <c r="Y16">
        <f>Y15*1.1</f>
        <v>71.5</v>
      </c>
    </row>
    <row r="17" spans="3:20" x14ac:dyDescent="0.25">
      <c r="C17" t="s">
        <v>123</v>
      </c>
      <c r="G17">
        <v>4096</v>
      </c>
      <c r="H17">
        <f>1844+H16</f>
        <v>2652</v>
      </c>
      <c r="I17" s="2">
        <f>H17/G17</f>
        <v>0.6474609375</v>
      </c>
      <c r="M17">
        <f>H16/H17</f>
        <v>0.3046757164404223</v>
      </c>
    </row>
    <row r="20" spans="3:20" x14ac:dyDescent="0.25">
      <c r="D20" t="s">
        <v>136</v>
      </c>
      <c r="E20" t="s">
        <v>137</v>
      </c>
    </row>
    <row r="21" spans="3:20" x14ac:dyDescent="0.25">
      <c r="C21" t="s">
        <v>135</v>
      </c>
      <c r="D21">
        <v>98</v>
      </c>
      <c r="E21">
        <v>103</v>
      </c>
    </row>
    <row r="23" spans="3:20" x14ac:dyDescent="0.25">
      <c r="C23" t="s">
        <v>134</v>
      </c>
      <c r="D23" t="s">
        <v>125</v>
      </c>
      <c r="G23" t="s">
        <v>111</v>
      </c>
      <c r="H23" t="s">
        <v>112</v>
      </c>
      <c r="I23" t="s">
        <v>113</v>
      </c>
      <c r="S23" t="s">
        <v>5</v>
      </c>
      <c r="T23" t="s">
        <v>133</v>
      </c>
    </row>
    <row r="24" spans="3:20" x14ac:dyDescent="0.25">
      <c r="C24">
        <v>0</v>
      </c>
      <c r="D24">
        <v>0</v>
      </c>
      <c r="G24">
        <v>4096</v>
      </c>
      <c r="H24">
        <v>0</v>
      </c>
      <c r="I24">
        <f>H24/G24</f>
        <v>0</v>
      </c>
      <c r="R24" t="s">
        <v>124</v>
      </c>
      <c r="S24">
        <v>164</v>
      </c>
      <c r="T24">
        <v>61</v>
      </c>
    </row>
    <row r="25" spans="3:20" x14ac:dyDescent="0.25">
      <c r="C25">
        <v>0</v>
      </c>
      <c r="D25">
        <v>255</v>
      </c>
      <c r="G25">
        <v>4096</v>
      </c>
      <c r="H25">
        <v>3254</v>
      </c>
      <c r="I25" s="2">
        <f>H25/G25</f>
        <v>0.79443359375</v>
      </c>
      <c r="K25" s="2">
        <f>D25-98-40</f>
        <v>117</v>
      </c>
      <c r="R25" t="s">
        <v>125</v>
      </c>
      <c r="S25">
        <v>174</v>
      </c>
      <c r="T25">
        <v>92</v>
      </c>
    </row>
    <row r="26" spans="3:20" x14ac:dyDescent="0.25">
      <c r="C26">
        <v>0</v>
      </c>
      <c r="D26">
        <v>127</v>
      </c>
      <c r="G26">
        <v>4096</v>
      </c>
      <c r="H26">
        <v>0</v>
      </c>
      <c r="I26" s="2">
        <f>H26/G26</f>
        <v>0</v>
      </c>
      <c r="K26" s="2">
        <f>D26-98-40</f>
        <v>-11</v>
      </c>
      <c r="R26" t="s">
        <v>126</v>
      </c>
      <c r="S26">
        <v>136</v>
      </c>
      <c r="T26">
        <v>106</v>
      </c>
    </row>
    <row r="27" spans="3:20" x14ac:dyDescent="0.25">
      <c r="C27">
        <v>0</v>
      </c>
      <c r="D27">
        <v>180</v>
      </c>
      <c r="G27">
        <v>4096</v>
      </c>
      <c r="H27">
        <v>1692</v>
      </c>
      <c r="I27" s="2">
        <f>H27/G27</f>
        <v>0.4130859375</v>
      </c>
      <c r="K27" s="2">
        <f>D27-98-40</f>
        <v>42</v>
      </c>
      <c r="R27" t="s">
        <v>127</v>
      </c>
      <c r="S27">
        <v>154</v>
      </c>
      <c r="T27">
        <v>56</v>
      </c>
    </row>
    <row r="28" spans="3:20" x14ac:dyDescent="0.25">
      <c r="C28">
        <v>98</v>
      </c>
      <c r="D28">
        <v>0</v>
      </c>
      <c r="G28" s="2">
        <v>4096</v>
      </c>
      <c r="H28">
        <v>0</v>
      </c>
      <c r="I28">
        <v>0</v>
      </c>
      <c r="R28" t="s">
        <v>128</v>
      </c>
      <c r="S28">
        <v>117</v>
      </c>
      <c r="T28">
        <v>55</v>
      </c>
    </row>
    <row r="29" spans="3:20" x14ac:dyDescent="0.25">
      <c r="C29">
        <v>255</v>
      </c>
      <c r="D29">
        <v>0</v>
      </c>
      <c r="G29" s="2">
        <v>4096</v>
      </c>
      <c r="H29">
        <v>0</v>
      </c>
      <c r="I29">
        <v>0</v>
      </c>
      <c r="R29" t="s">
        <v>129</v>
      </c>
      <c r="S29">
        <v>135</v>
      </c>
      <c r="T29">
        <v>84</v>
      </c>
    </row>
    <row r="30" spans="3:20" x14ac:dyDescent="0.25">
      <c r="C30">
        <v>255</v>
      </c>
      <c r="D30">
        <v>255</v>
      </c>
      <c r="G30">
        <v>4096</v>
      </c>
      <c r="H30">
        <v>3256</v>
      </c>
      <c r="I30" s="2">
        <f>H30/G30</f>
        <v>0.794921875</v>
      </c>
      <c r="K30" s="2">
        <f>D30-98-40</f>
        <v>117</v>
      </c>
      <c r="R30" t="s">
        <v>130</v>
      </c>
      <c r="S30">
        <v>172</v>
      </c>
      <c r="T30">
        <v>130</v>
      </c>
    </row>
    <row r="31" spans="3:20" x14ac:dyDescent="0.25">
      <c r="C31">
        <v>255</v>
      </c>
      <c r="D31">
        <v>140</v>
      </c>
      <c r="G31">
        <v>4096</v>
      </c>
      <c r="H31">
        <v>80</v>
      </c>
      <c r="I31" s="2">
        <f>H31/G31</f>
        <v>1.953125E-2</v>
      </c>
      <c r="K31" s="2">
        <f>D31-98-40</f>
        <v>2</v>
      </c>
      <c r="R31" t="s">
        <v>131</v>
      </c>
      <c r="S31">
        <v>276</v>
      </c>
      <c r="T31">
        <v>70</v>
      </c>
    </row>
    <row r="32" spans="3:20" x14ac:dyDescent="0.25">
      <c r="C32">
        <v>255</v>
      </c>
      <c r="D32">
        <v>139</v>
      </c>
      <c r="G32">
        <v>4096</v>
      </c>
      <c r="H32">
        <v>38</v>
      </c>
      <c r="I32" s="2">
        <f>H32/G32</f>
        <v>9.27734375E-3</v>
      </c>
      <c r="K32">
        <f>D32-98-40</f>
        <v>1</v>
      </c>
      <c r="R32" t="s">
        <v>132</v>
      </c>
      <c r="S32">
        <v>156</v>
      </c>
      <c r="T32">
        <v>77</v>
      </c>
    </row>
    <row r="36" spans="3:11" x14ac:dyDescent="0.25">
      <c r="D36" t="s">
        <v>136</v>
      </c>
      <c r="E36" t="s">
        <v>137</v>
      </c>
    </row>
    <row r="37" spans="3:11" x14ac:dyDescent="0.25">
      <c r="C37" t="s">
        <v>138</v>
      </c>
      <c r="D37">
        <v>10</v>
      </c>
      <c r="E37">
        <v>15</v>
      </c>
    </row>
    <row r="39" spans="3:11" x14ac:dyDescent="0.25">
      <c r="C39" s="2" t="s">
        <v>134</v>
      </c>
      <c r="D39" s="2" t="s">
        <v>125</v>
      </c>
      <c r="E39" s="2"/>
      <c r="F39" s="2"/>
      <c r="G39" s="2" t="s">
        <v>111</v>
      </c>
      <c r="H39" s="2" t="s">
        <v>112</v>
      </c>
      <c r="I39" s="2" t="s">
        <v>113</v>
      </c>
    </row>
    <row r="40" spans="3:11" x14ac:dyDescent="0.25">
      <c r="C40" s="2">
        <v>0</v>
      </c>
      <c r="D40" s="2">
        <v>0</v>
      </c>
      <c r="E40" s="2"/>
      <c r="F40" s="2"/>
      <c r="G40" s="2">
        <v>4096</v>
      </c>
      <c r="H40" s="2">
        <v>1244</v>
      </c>
      <c r="I40" s="2">
        <f>H40/G40</f>
        <v>0.3037109375</v>
      </c>
      <c r="K40">
        <f>0-10+40</f>
        <v>30</v>
      </c>
    </row>
    <row r="41" spans="3:11" x14ac:dyDescent="0.25">
      <c r="C41" s="2">
        <v>0</v>
      </c>
      <c r="D41" s="2">
        <v>255</v>
      </c>
      <c r="E41" s="2"/>
      <c r="F41" s="2"/>
      <c r="G41" s="2">
        <v>4096</v>
      </c>
      <c r="H41" s="2">
        <v>3248</v>
      </c>
      <c r="I41" s="2">
        <f>H41/G41</f>
        <v>0.79296875</v>
      </c>
    </row>
    <row r="42" spans="3:11" x14ac:dyDescent="0.25">
      <c r="C42" s="2">
        <v>0</v>
      </c>
      <c r="D42" s="2">
        <v>127</v>
      </c>
      <c r="E42" s="2"/>
      <c r="F42" s="2"/>
      <c r="G42" s="2">
        <v>4096</v>
      </c>
      <c r="H42" s="2">
        <v>2907</v>
      </c>
      <c r="I42" s="2">
        <f>H42/G42</f>
        <v>0.709716796875</v>
      </c>
      <c r="K42">
        <f>40-10+40</f>
        <v>70</v>
      </c>
    </row>
    <row r="43" spans="3:11" x14ac:dyDescent="0.25">
      <c r="C43" s="2">
        <v>0</v>
      </c>
      <c r="D43" s="2">
        <v>180</v>
      </c>
      <c r="E43" s="2"/>
      <c r="F43" s="2"/>
      <c r="G43" s="2">
        <v>4096</v>
      </c>
      <c r="H43" s="2"/>
      <c r="I43" s="2">
        <f>H43/G43</f>
        <v>0</v>
      </c>
    </row>
    <row r="44" spans="3:11" x14ac:dyDescent="0.25">
      <c r="C44" s="2">
        <v>98</v>
      </c>
      <c r="D44" s="2">
        <v>0</v>
      </c>
      <c r="E44" s="2"/>
      <c r="F44" s="2"/>
      <c r="G44" s="2">
        <v>4096</v>
      </c>
      <c r="H44" s="2"/>
      <c r="I44" s="2">
        <v>0</v>
      </c>
    </row>
    <row r="45" spans="3:11" x14ac:dyDescent="0.25">
      <c r="C45" s="2">
        <v>255</v>
      </c>
      <c r="D45" s="2">
        <v>0</v>
      </c>
      <c r="E45" s="2"/>
      <c r="F45" s="2"/>
      <c r="G45" s="2">
        <v>4096</v>
      </c>
      <c r="H45" s="2"/>
      <c r="I45" s="2">
        <v>0</v>
      </c>
    </row>
    <row r="46" spans="3:11" x14ac:dyDescent="0.25">
      <c r="C46" s="2">
        <v>255</v>
      </c>
      <c r="D46" s="2">
        <v>255</v>
      </c>
      <c r="E46" s="2"/>
      <c r="F46" s="2"/>
      <c r="G46" s="2">
        <v>4096</v>
      </c>
      <c r="H46" s="2">
        <v>1253</v>
      </c>
      <c r="I46" s="2">
        <f>H46/G46</f>
        <v>0.305908203125</v>
      </c>
    </row>
    <row r="47" spans="3:11" x14ac:dyDescent="0.25">
      <c r="C47" s="2">
        <v>255</v>
      </c>
      <c r="D47" s="2">
        <v>140</v>
      </c>
      <c r="E47" s="2"/>
      <c r="F47" s="2"/>
      <c r="G47" s="2">
        <v>4096</v>
      </c>
      <c r="H47" s="2"/>
      <c r="I47" s="2">
        <f>H47/G47</f>
        <v>0</v>
      </c>
    </row>
    <row r="48" spans="3:11" x14ac:dyDescent="0.25">
      <c r="C48" s="2">
        <v>255</v>
      </c>
      <c r="D48" s="2">
        <v>139</v>
      </c>
      <c r="E48" s="2"/>
      <c r="F48" s="2"/>
      <c r="G48" s="2">
        <v>4096</v>
      </c>
      <c r="H48" s="2"/>
      <c r="I48" s="2">
        <f>H48/G48</f>
        <v>0</v>
      </c>
    </row>
    <row r="53" spans="3:12" x14ac:dyDescent="0.25">
      <c r="D53" t="s">
        <v>140</v>
      </c>
      <c r="E53" t="s">
        <v>141</v>
      </c>
    </row>
    <row r="54" spans="3:12" x14ac:dyDescent="0.25">
      <c r="C54" t="s">
        <v>139</v>
      </c>
      <c r="D54">
        <v>98</v>
      </c>
      <c r="E54">
        <v>103</v>
      </c>
    </row>
    <row r="56" spans="3:12" x14ac:dyDescent="0.25">
      <c r="C56" s="2" t="s">
        <v>134</v>
      </c>
      <c r="D56" s="2" t="s">
        <v>125</v>
      </c>
      <c r="E56" s="2" t="s">
        <v>130</v>
      </c>
      <c r="F56" s="2"/>
      <c r="G56" s="2" t="s">
        <v>111</v>
      </c>
      <c r="H56" s="2" t="s">
        <v>142</v>
      </c>
      <c r="I56" s="2" t="s">
        <v>113</v>
      </c>
    </row>
    <row r="57" spans="3:12" x14ac:dyDescent="0.25">
      <c r="C57" s="2">
        <v>0</v>
      </c>
      <c r="D57" s="2">
        <v>0</v>
      </c>
      <c r="E57" s="2">
        <v>0</v>
      </c>
      <c r="F57" s="2"/>
      <c r="G57" s="2">
        <v>4096</v>
      </c>
      <c r="H57" s="2"/>
      <c r="I57" s="2">
        <f>H57/G57</f>
        <v>0</v>
      </c>
    </row>
    <row r="58" spans="3:12" x14ac:dyDescent="0.25">
      <c r="C58" s="2">
        <v>0</v>
      </c>
      <c r="D58" s="2">
        <v>255</v>
      </c>
      <c r="E58" s="2">
        <v>0</v>
      </c>
      <c r="F58" s="2"/>
      <c r="G58" s="2">
        <v>4096</v>
      </c>
      <c r="H58" s="2"/>
      <c r="I58" s="2">
        <f t="shared" ref="I58:I65" si="0">H58/G58</f>
        <v>0</v>
      </c>
    </row>
    <row r="59" spans="3:12" x14ac:dyDescent="0.25">
      <c r="C59" s="2">
        <v>0</v>
      </c>
      <c r="D59" s="2">
        <v>103</v>
      </c>
      <c r="E59" s="2">
        <v>0</v>
      </c>
      <c r="F59" s="2"/>
      <c r="G59" s="2">
        <v>4096</v>
      </c>
      <c r="H59" s="2">
        <v>646</v>
      </c>
      <c r="I59" s="2">
        <f t="shared" si="0"/>
        <v>0.15771484375</v>
      </c>
      <c r="K59">
        <f>D54-D59</f>
        <v>-5</v>
      </c>
      <c r="L59">
        <f>K59+20</f>
        <v>15</v>
      </c>
    </row>
    <row r="60" spans="3:12" x14ac:dyDescent="0.25">
      <c r="C60" s="2">
        <v>0</v>
      </c>
      <c r="D60" s="2">
        <v>98</v>
      </c>
      <c r="E60" s="2">
        <v>0</v>
      </c>
      <c r="F60" s="2"/>
      <c r="G60" s="2">
        <v>4096</v>
      </c>
      <c r="H60" s="2">
        <v>884</v>
      </c>
      <c r="I60" s="2">
        <f t="shared" si="0"/>
        <v>0.2158203125</v>
      </c>
      <c r="K60">
        <f>D60-D54</f>
        <v>0</v>
      </c>
    </row>
    <row r="61" spans="3:12" x14ac:dyDescent="0.25">
      <c r="C61" s="2">
        <v>98</v>
      </c>
      <c r="D61" s="2">
        <v>0</v>
      </c>
      <c r="E61" s="2">
        <v>0</v>
      </c>
      <c r="F61" s="2"/>
      <c r="G61" s="2">
        <v>4096</v>
      </c>
      <c r="H61" s="2"/>
      <c r="I61" s="2">
        <f t="shared" si="0"/>
        <v>0</v>
      </c>
    </row>
    <row r="62" spans="3:12" x14ac:dyDescent="0.25">
      <c r="C62" s="2">
        <v>255</v>
      </c>
      <c r="D62" s="2">
        <v>0</v>
      </c>
      <c r="E62" s="2">
        <v>0</v>
      </c>
      <c r="F62" s="2"/>
      <c r="G62" s="2">
        <v>4096</v>
      </c>
      <c r="H62" s="2">
        <v>2697</v>
      </c>
      <c r="I62" s="2">
        <f t="shared" si="0"/>
        <v>0.658447265625</v>
      </c>
    </row>
    <row r="63" spans="3:12" x14ac:dyDescent="0.25">
      <c r="C63" s="2">
        <v>255</v>
      </c>
      <c r="D63" s="2">
        <v>255</v>
      </c>
      <c r="E63" s="2">
        <v>255</v>
      </c>
      <c r="F63" s="2"/>
      <c r="G63" s="2">
        <v>4096</v>
      </c>
      <c r="H63" s="2">
        <v>48</v>
      </c>
      <c r="I63" s="2">
        <f t="shared" si="0"/>
        <v>1.171875E-2</v>
      </c>
    </row>
    <row r="64" spans="3:12" x14ac:dyDescent="0.25">
      <c r="C64" s="2">
        <v>255</v>
      </c>
      <c r="D64" s="2">
        <v>140</v>
      </c>
      <c r="E64" s="2">
        <v>0</v>
      </c>
      <c r="F64" s="2"/>
      <c r="G64" s="2">
        <v>4096</v>
      </c>
      <c r="H64" s="2"/>
      <c r="I64" s="2">
        <f t="shared" si="0"/>
        <v>0</v>
      </c>
    </row>
    <row r="65" spans="3:9" x14ac:dyDescent="0.25">
      <c r="C65" s="2">
        <v>255</v>
      </c>
      <c r="D65" s="2">
        <v>139</v>
      </c>
      <c r="E65" s="2">
        <v>0</v>
      </c>
      <c r="F65" s="2"/>
      <c r="G65" s="2">
        <v>4096</v>
      </c>
      <c r="H65" s="2"/>
      <c r="I65" s="2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Q32"/>
  <sheetViews>
    <sheetView workbookViewId="0">
      <selection activeCell="P36" sqref="P36"/>
    </sheetView>
  </sheetViews>
  <sheetFormatPr defaultRowHeight="15" x14ac:dyDescent="0.25"/>
  <sheetData>
    <row r="8" spans="4:17" x14ac:dyDescent="0.25">
      <c r="J8" t="s">
        <v>76</v>
      </c>
      <c r="L8" t="s">
        <v>77</v>
      </c>
      <c r="Q8" t="s">
        <v>144</v>
      </c>
    </row>
    <row r="9" spans="4:17" x14ac:dyDescent="0.25">
      <c r="F9" t="s">
        <v>76</v>
      </c>
      <c r="J9">
        <v>7500</v>
      </c>
      <c r="L9">
        <v>4500</v>
      </c>
    </row>
    <row r="10" spans="4:17" x14ac:dyDescent="0.25">
      <c r="D10" t="s">
        <v>5</v>
      </c>
      <c r="E10" t="s">
        <v>12</v>
      </c>
      <c r="F10">
        <v>1372</v>
      </c>
    </row>
    <row r="11" spans="4:17" x14ac:dyDescent="0.25">
      <c r="D11" t="s">
        <v>44</v>
      </c>
      <c r="E11" t="s">
        <v>12</v>
      </c>
      <c r="F11">
        <v>1672</v>
      </c>
      <c r="J11">
        <v>2172</v>
      </c>
      <c r="L11">
        <v>1000</v>
      </c>
    </row>
    <row r="12" spans="4:17" x14ac:dyDescent="0.25">
      <c r="D12" t="s">
        <v>75</v>
      </c>
      <c r="E12" t="s">
        <v>12</v>
      </c>
      <c r="F12">
        <v>1856</v>
      </c>
      <c r="J12">
        <v>2632</v>
      </c>
      <c r="L12">
        <f>600*1.4</f>
        <v>840</v>
      </c>
    </row>
    <row r="13" spans="4:17" x14ac:dyDescent="0.25">
      <c r="D13" t="s">
        <v>4</v>
      </c>
      <c r="E13" t="s">
        <v>10</v>
      </c>
      <c r="F13">
        <v>900</v>
      </c>
      <c r="J13">
        <v>1856</v>
      </c>
      <c r="L13">
        <v>900</v>
      </c>
    </row>
    <row r="14" spans="4:17" x14ac:dyDescent="0.25">
      <c r="D14" t="s">
        <v>9</v>
      </c>
      <c r="E14" t="s">
        <v>12</v>
      </c>
      <c r="F14">
        <v>1210</v>
      </c>
      <c r="J14">
        <v>900</v>
      </c>
      <c r="L14">
        <v>720</v>
      </c>
    </row>
    <row r="15" spans="4:17" x14ac:dyDescent="0.25">
      <c r="D15" t="s">
        <v>5</v>
      </c>
      <c r="E15" t="s">
        <v>3</v>
      </c>
      <c r="F15">
        <v>2172</v>
      </c>
      <c r="L15">
        <f>400*1.4*2</f>
        <v>1120</v>
      </c>
    </row>
    <row r="16" spans="4:17" x14ac:dyDescent="0.25">
      <c r="D16" t="s">
        <v>44</v>
      </c>
      <c r="E16" t="s">
        <v>3</v>
      </c>
      <c r="F16">
        <v>2632</v>
      </c>
    </row>
    <row r="17" spans="4:12" x14ac:dyDescent="0.25">
      <c r="D17" t="s">
        <v>75</v>
      </c>
      <c r="E17" t="s">
        <v>143</v>
      </c>
      <c r="F17">
        <v>788</v>
      </c>
    </row>
    <row r="18" spans="4:12" x14ac:dyDescent="0.25">
      <c r="J18">
        <f>SUM(J11:J17)</f>
        <v>7560</v>
      </c>
      <c r="L18">
        <f>SUM(L11:L17)</f>
        <v>4580</v>
      </c>
    </row>
    <row r="21" spans="4:12" x14ac:dyDescent="0.25">
      <c r="J21" s="5" t="s">
        <v>146</v>
      </c>
    </row>
    <row r="22" spans="4:12" x14ac:dyDescent="0.25">
      <c r="J22">
        <v>60</v>
      </c>
    </row>
    <row r="23" spans="4:12" x14ac:dyDescent="0.25">
      <c r="F23" t="s">
        <v>77</v>
      </c>
      <c r="J23">
        <v>44</v>
      </c>
      <c r="K23" t="s">
        <v>145</v>
      </c>
    </row>
    <row r="24" spans="4:12" x14ac:dyDescent="0.25">
      <c r="J24">
        <v>52</v>
      </c>
    </row>
    <row r="25" spans="4:12" x14ac:dyDescent="0.25">
      <c r="J25">
        <v>51</v>
      </c>
    </row>
    <row r="28" spans="4:12" x14ac:dyDescent="0.25">
      <c r="J28" t="s">
        <v>147</v>
      </c>
      <c r="L28" t="s">
        <v>147</v>
      </c>
    </row>
    <row r="29" spans="4:12" x14ac:dyDescent="0.25">
      <c r="J29">
        <v>68</v>
      </c>
      <c r="K29" t="s">
        <v>148</v>
      </c>
      <c r="L29">
        <v>64</v>
      </c>
    </row>
    <row r="30" spans="4:12" x14ac:dyDescent="0.25">
      <c r="J30">
        <v>47</v>
      </c>
      <c r="K30" t="s">
        <v>149</v>
      </c>
      <c r="L30">
        <v>63</v>
      </c>
    </row>
    <row r="31" spans="4:12" x14ac:dyDescent="0.25">
      <c r="J31">
        <v>44</v>
      </c>
      <c r="K31" t="s">
        <v>149</v>
      </c>
    </row>
    <row r="32" spans="4:12" x14ac:dyDescent="0.25">
      <c r="J32">
        <v>44</v>
      </c>
      <c r="K32" t="s"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36"/>
  <sheetViews>
    <sheetView tabSelected="1" workbookViewId="0">
      <selection activeCell="H32" sqref="H32"/>
    </sheetView>
  </sheetViews>
  <sheetFormatPr defaultRowHeight="15" x14ac:dyDescent="0.25"/>
  <cols>
    <col min="3" max="3" width="17" customWidth="1"/>
    <col min="4" max="4" width="13.28515625" customWidth="1"/>
    <col min="5" max="5" width="13" customWidth="1"/>
  </cols>
  <sheetData>
    <row r="3" spans="3:7" x14ac:dyDescent="0.25">
      <c r="F3" t="s">
        <v>154</v>
      </c>
      <c r="G3">
        <f>4096*2</f>
        <v>8192</v>
      </c>
    </row>
    <row r="5" spans="3:7" x14ac:dyDescent="0.25">
      <c r="C5" s="6" t="s">
        <v>150</v>
      </c>
      <c r="D5" s="6" t="s">
        <v>151</v>
      </c>
      <c r="E5" s="6" t="s">
        <v>152</v>
      </c>
      <c r="F5" s="6" t="s">
        <v>112</v>
      </c>
    </row>
    <row r="6" spans="3:7" x14ac:dyDescent="0.25">
      <c r="C6" t="s">
        <v>153</v>
      </c>
      <c r="D6">
        <v>50</v>
      </c>
      <c r="E6" s="2">
        <f>F6/$G$3</f>
        <v>0</v>
      </c>
    </row>
    <row r="7" spans="3:7" x14ac:dyDescent="0.25">
      <c r="C7" t="s">
        <v>155</v>
      </c>
      <c r="D7">
        <v>50</v>
      </c>
      <c r="E7">
        <f>F7/$G$3</f>
        <v>1.0498046875E-2</v>
      </c>
      <c r="F7">
        <v>86</v>
      </c>
    </row>
    <row r="8" spans="3:7" x14ac:dyDescent="0.25">
      <c r="C8" t="s">
        <v>156</v>
      </c>
      <c r="D8">
        <v>50</v>
      </c>
      <c r="E8" s="2">
        <f t="shared" ref="E8:E36" si="0">F8/$G$3</f>
        <v>0</v>
      </c>
    </row>
    <row r="9" spans="3:7" x14ac:dyDescent="0.25">
      <c r="C9" t="s">
        <v>157</v>
      </c>
      <c r="D9">
        <v>50</v>
      </c>
      <c r="E9" s="2">
        <f t="shared" si="0"/>
        <v>0</v>
      </c>
    </row>
    <row r="10" spans="3:7" x14ac:dyDescent="0.25">
      <c r="C10" t="s">
        <v>158</v>
      </c>
      <c r="D10">
        <v>90</v>
      </c>
      <c r="E10" s="2">
        <f t="shared" si="0"/>
        <v>1.06201171875E-2</v>
      </c>
      <c r="F10">
        <v>87</v>
      </c>
    </row>
    <row r="11" spans="3:7" x14ac:dyDescent="0.25">
      <c r="C11" t="s">
        <v>159</v>
      </c>
      <c r="D11">
        <v>30</v>
      </c>
      <c r="E11" s="2">
        <v>0.02</v>
      </c>
    </row>
    <row r="12" spans="3:7" x14ac:dyDescent="0.25">
      <c r="C12" t="s">
        <v>160</v>
      </c>
      <c r="D12">
        <v>30</v>
      </c>
      <c r="E12" s="2">
        <f t="shared" si="0"/>
        <v>0</v>
      </c>
    </row>
    <row r="13" spans="3:7" x14ac:dyDescent="0.25">
      <c r="C13" t="s">
        <v>161</v>
      </c>
      <c r="D13">
        <v>80</v>
      </c>
      <c r="E13" s="2">
        <f t="shared" si="0"/>
        <v>0</v>
      </c>
    </row>
    <row r="14" spans="3:7" x14ac:dyDescent="0.25">
      <c r="C14" t="s">
        <v>162</v>
      </c>
      <c r="D14">
        <v>70</v>
      </c>
      <c r="E14" s="2">
        <f t="shared" si="0"/>
        <v>0</v>
      </c>
    </row>
    <row r="15" spans="3:7" x14ac:dyDescent="0.25">
      <c r="C15" t="s">
        <v>163</v>
      </c>
      <c r="D15">
        <v>50</v>
      </c>
      <c r="E15" s="2">
        <f t="shared" si="0"/>
        <v>0</v>
      </c>
    </row>
    <row r="16" spans="3:7" x14ac:dyDescent="0.25">
      <c r="C16" t="s">
        <v>164</v>
      </c>
      <c r="D16">
        <v>50</v>
      </c>
      <c r="E16" s="2">
        <f t="shared" si="0"/>
        <v>0</v>
      </c>
    </row>
    <row r="17" spans="3:6" x14ac:dyDescent="0.25">
      <c r="C17" t="s">
        <v>165</v>
      </c>
      <c r="D17">
        <v>60</v>
      </c>
      <c r="E17" s="2">
        <f t="shared" si="0"/>
        <v>0</v>
      </c>
    </row>
    <row r="18" spans="3:6" x14ac:dyDescent="0.25">
      <c r="C18" t="s">
        <v>166</v>
      </c>
      <c r="D18">
        <v>80</v>
      </c>
      <c r="E18" s="2">
        <f t="shared" si="0"/>
        <v>0</v>
      </c>
    </row>
    <row r="19" spans="3:6" x14ac:dyDescent="0.25">
      <c r="C19" t="s">
        <v>167</v>
      </c>
      <c r="D19">
        <v>70</v>
      </c>
      <c r="E19" s="2">
        <f t="shared" si="0"/>
        <v>9.521484375E-3</v>
      </c>
      <c r="F19">
        <v>78</v>
      </c>
    </row>
    <row r="20" spans="3:6" x14ac:dyDescent="0.25">
      <c r="C20" t="s">
        <v>168</v>
      </c>
      <c r="D20">
        <v>15</v>
      </c>
      <c r="E20" s="2">
        <f t="shared" si="0"/>
        <v>1.513671875E-2</v>
      </c>
      <c r="F20">
        <v>124</v>
      </c>
    </row>
    <row r="21" spans="3:6" x14ac:dyDescent="0.25">
      <c r="C21" t="s">
        <v>169</v>
      </c>
      <c r="D21">
        <v>70</v>
      </c>
      <c r="E21" s="2">
        <v>0.01</v>
      </c>
    </row>
    <row r="22" spans="3:6" x14ac:dyDescent="0.25">
      <c r="C22" t="s">
        <v>170</v>
      </c>
      <c r="D22">
        <v>50</v>
      </c>
      <c r="E22" s="2">
        <f t="shared" si="0"/>
        <v>0</v>
      </c>
    </row>
    <row r="23" spans="3:6" x14ac:dyDescent="0.25">
      <c r="C23" t="s">
        <v>171</v>
      </c>
      <c r="D23">
        <v>40</v>
      </c>
      <c r="E23" s="2">
        <f t="shared" si="0"/>
        <v>0</v>
      </c>
    </row>
    <row r="24" spans="3:6" x14ac:dyDescent="0.25">
      <c r="C24" t="s">
        <v>156</v>
      </c>
      <c r="D24">
        <v>30</v>
      </c>
      <c r="E24" s="2">
        <v>0.02</v>
      </c>
    </row>
    <row r="25" spans="3:6" x14ac:dyDescent="0.25">
      <c r="C25" t="s">
        <v>157</v>
      </c>
      <c r="D25">
        <v>30</v>
      </c>
      <c r="E25" s="2">
        <f t="shared" si="0"/>
        <v>1.0498046875E-2</v>
      </c>
      <c r="F25">
        <v>86</v>
      </c>
    </row>
    <row r="26" spans="3:6" x14ac:dyDescent="0.25">
      <c r="C26" t="s">
        <v>176</v>
      </c>
      <c r="D26">
        <v>50</v>
      </c>
      <c r="E26" s="2">
        <f t="shared" si="0"/>
        <v>1.30615234375E-2</v>
      </c>
      <c r="F26">
        <v>107</v>
      </c>
    </row>
    <row r="27" spans="3:6" x14ac:dyDescent="0.25">
      <c r="C27" t="s">
        <v>172</v>
      </c>
      <c r="D27">
        <v>30</v>
      </c>
      <c r="E27" s="2">
        <f t="shared" si="0"/>
        <v>2.16064453125E-2</v>
      </c>
      <c r="F27">
        <v>177</v>
      </c>
    </row>
    <row r="28" spans="3:6" x14ac:dyDescent="0.25">
      <c r="C28" t="s">
        <v>173</v>
      </c>
      <c r="D28">
        <v>30</v>
      </c>
      <c r="E28" s="2">
        <f t="shared" si="0"/>
        <v>0</v>
      </c>
    </row>
    <row r="29" spans="3:6" x14ac:dyDescent="0.25">
      <c r="C29" t="s">
        <v>174</v>
      </c>
      <c r="D29">
        <v>30</v>
      </c>
      <c r="E29" s="2">
        <f t="shared" si="0"/>
        <v>1.35498046875E-2</v>
      </c>
      <c r="F29">
        <v>111</v>
      </c>
    </row>
    <row r="30" spans="3:6" x14ac:dyDescent="0.25">
      <c r="C30" t="s">
        <v>175</v>
      </c>
      <c r="D30">
        <v>30</v>
      </c>
      <c r="E30" s="2">
        <v>0.02</v>
      </c>
    </row>
    <row r="31" spans="3:6" x14ac:dyDescent="0.25">
      <c r="C31" t="s">
        <v>177</v>
      </c>
      <c r="D31">
        <v>30</v>
      </c>
      <c r="E31" s="2">
        <f t="shared" si="0"/>
        <v>0</v>
      </c>
    </row>
    <row r="32" spans="3:6" x14ac:dyDescent="0.25">
      <c r="C32" t="s">
        <v>178</v>
      </c>
      <c r="D32">
        <v>30</v>
      </c>
      <c r="E32" s="2">
        <f t="shared" si="0"/>
        <v>0</v>
      </c>
    </row>
    <row r="33" spans="5:5" x14ac:dyDescent="0.25">
      <c r="E33" s="2">
        <f t="shared" si="0"/>
        <v>0</v>
      </c>
    </row>
    <row r="34" spans="5:5" x14ac:dyDescent="0.25">
      <c r="E34" s="2">
        <f t="shared" si="0"/>
        <v>0</v>
      </c>
    </row>
    <row r="35" spans="5:5" x14ac:dyDescent="0.25">
      <c r="E35" s="2">
        <f t="shared" si="0"/>
        <v>0</v>
      </c>
    </row>
    <row r="36" spans="5:5" x14ac:dyDescent="0.25">
      <c r="E36" s="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Koziel</dc:creator>
  <cp:lastModifiedBy>Eric Koziel</cp:lastModifiedBy>
  <dcterms:created xsi:type="dcterms:W3CDTF">2016-01-19T03:32:48Z</dcterms:created>
  <dcterms:modified xsi:type="dcterms:W3CDTF">2016-02-06T22:38:03Z</dcterms:modified>
</cp:coreProperties>
</file>