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ropbox\"/>
    </mc:Choice>
  </mc:AlternateContent>
  <bookViews>
    <workbookView xWindow="0" yWindow="0" windowWidth="215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3" l="1"/>
  <c r="Q15" i="3"/>
  <c r="F15" i="1" l="1"/>
  <c r="P7" i="3"/>
  <c r="O7" i="3"/>
  <c r="N7" i="3"/>
  <c r="T36" i="3"/>
  <c r="T32" i="3"/>
  <c r="T27" i="3"/>
  <c r="J42" i="3"/>
  <c r="J32" i="3"/>
  <c r="J28" i="3"/>
  <c r="F21" i="3"/>
  <c r="F22" i="3"/>
  <c r="I47" i="2"/>
  <c r="H47" i="2"/>
  <c r="G47" i="2"/>
  <c r="U11" i="2" l="1"/>
  <c r="T11" i="2"/>
  <c r="U10" i="2"/>
  <c r="T10" i="2"/>
  <c r="U9" i="2"/>
  <c r="V9" i="2"/>
  <c r="U14" i="2"/>
  <c r="T14" i="2"/>
  <c r="V13" i="2"/>
  <c r="X26" i="2"/>
  <c r="Q14" i="2" l="1"/>
  <c r="P14" i="2"/>
  <c r="R13" i="2"/>
  <c r="M9" i="2"/>
  <c r="M12" i="2"/>
  <c r="L9" i="2"/>
  <c r="L12" i="2"/>
  <c r="K12" i="2"/>
  <c r="D55" i="1"/>
  <c r="D52" i="1"/>
  <c r="D18" i="1"/>
  <c r="D15" i="1"/>
  <c r="D35" i="1"/>
  <c r="D32" i="1"/>
  <c r="C58" i="1"/>
  <c r="C38" i="1"/>
  <c r="M30" i="1"/>
  <c r="J30" i="1"/>
  <c r="R26" i="1"/>
  <c r="R27" i="1"/>
  <c r="T14" i="1"/>
  <c r="T17" i="1" s="1"/>
  <c r="T16" i="1"/>
  <c r="T15" i="1"/>
  <c r="Q17" i="1"/>
  <c r="Q15" i="1"/>
  <c r="Q14" i="1"/>
  <c r="N16" i="1"/>
  <c r="N15" i="1"/>
  <c r="N14" i="1"/>
  <c r="C20" i="1"/>
</calcChain>
</file>

<file path=xl/sharedStrings.xml><?xml version="1.0" encoding="utf-8"?>
<sst xmlns="http://schemas.openxmlformats.org/spreadsheetml/2006/main" count="287" uniqueCount="139">
  <si>
    <t>Double Beat</t>
  </si>
  <si>
    <t>Task</t>
  </si>
  <si>
    <t>Cost</t>
  </si>
  <si>
    <t>Notes</t>
  </si>
  <si>
    <t>Coronet</t>
  </si>
  <si>
    <t>Probably necessary</t>
  </si>
  <si>
    <t>Method 1: Kindness + Double Beat</t>
  </si>
  <si>
    <t>Kindness Early</t>
  </si>
  <si>
    <t>SDS</t>
  </si>
  <si>
    <t>Abomination</t>
  </si>
  <si>
    <t>Pest Rat</t>
  </si>
  <si>
    <t>Worm</t>
  </si>
  <si>
    <t>Luca prep</t>
  </si>
  <si>
    <t>Luca</t>
  </si>
  <si>
    <t>Misc</t>
  </si>
  <si>
    <t>TOTAL</t>
  </si>
  <si>
    <t>Method 3: Kindness + Violence</t>
  </si>
  <si>
    <t>Sierra</t>
  </si>
  <si>
    <t>Golem</t>
  </si>
  <si>
    <t>Neclord</t>
  </si>
  <si>
    <t>Nanami Deaths</t>
  </si>
  <si>
    <t>Muse leveling</t>
  </si>
  <si>
    <t>Extra Cash</t>
  </si>
  <si>
    <t>W/ DB</t>
  </si>
  <si>
    <t>No DB</t>
  </si>
  <si>
    <t>Tinto</t>
  </si>
  <si>
    <t>Khan Resur</t>
  </si>
  <si>
    <t>Luc World</t>
  </si>
  <si>
    <t>Violence</t>
  </si>
  <si>
    <t>Luc Lightning</t>
  </si>
  <si>
    <t>Riou Lightning</t>
  </si>
  <si>
    <t>Method 2: No Kindness Early</t>
  </si>
  <si>
    <t>Final Party</t>
  </si>
  <si>
    <t>Viki</t>
  </si>
  <si>
    <t>Sheena</t>
  </si>
  <si>
    <t>Flik</t>
  </si>
  <si>
    <t>Riou</t>
  </si>
  <si>
    <t>Luc</t>
  </si>
  <si>
    <t>Stallion</t>
  </si>
  <si>
    <t>Option 1:</t>
  </si>
  <si>
    <t>Lightning</t>
  </si>
  <si>
    <t>Water</t>
  </si>
  <si>
    <t>Option 2:</t>
  </si>
  <si>
    <t>Fire</t>
  </si>
  <si>
    <t>Option 3:</t>
  </si>
  <si>
    <t>Left Head</t>
  </si>
  <si>
    <t>Right Head</t>
  </si>
  <si>
    <t>Rune</t>
  </si>
  <si>
    <t>WL</t>
  </si>
  <si>
    <t>FWn</t>
  </si>
  <si>
    <t>SPD</t>
  </si>
  <si>
    <t>POS</t>
  </si>
  <si>
    <t>ORDER</t>
  </si>
  <si>
    <t>N/A</t>
  </si>
  <si>
    <t>50% res to  phys, res non-ele</t>
  </si>
  <si>
    <t>A Water</t>
  </si>
  <si>
    <t>Yoshino</t>
  </si>
  <si>
    <t>Rina</t>
  </si>
  <si>
    <t>B Water</t>
  </si>
  <si>
    <t>Zamza?</t>
  </si>
  <si>
    <t>Nina</t>
  </si>
  <si>
    <t>Zamza</t>
  </si>
  <si>
    <t>MAG</t>
  </si>
  <si>
    <t>Meg</t>
  </si>
  <si>
    <t>Millie</t>
  </si>
  <si>
    <t>Element</t>
  </si>
  <si>
    <t>F</t>
  </si>
  <si>
    <t>F/L</t>
  </si>
  <si>
    <t>L</t>
  </si>
  <si>
    <t>C</t>
  </si>
  <si>
    <t>C+</t>
  </si>
  <si>
    <t>B+</t>
  </si>
  <si>
    <t>B</t>
  </si>
  <si>
    <t>S</t>
  </si>
  <si>
    <t>*</t>
  </si>
  <si>
    <t>Kindness</t>
  </si>
  <si>
    <t>Take from Kasumi</t>
  </si>
  <si>
    <t>BG</t>
  </si>
  <si>
    <t>Angry Dragon</t>
  </si>
  <si>
    <t>Fire Dragon</t>
  </si>
  <si>
    <t>Groundhog</t>
  </si>
  <si>
    <t>Shrike</t>
  </si>
  <si>
    <t>Spider Slay</t>
  </si>
  <si>
    <t>Titan</t>
  </si>
  <si>
    <t>White Tiger</t>
  </si>
  <si>
    <t>Falcon</t>
  </si>
  <si>
    <t>Trick</t>
  </si>
  <si>
    <t>Amp</t>
  </si>
  <si>
    <t>Who</t>
  </si>
  <si>
    <t>When</t>
  </si>
  <si>
    <t>Oulan</t>
  </si>
  <si>
    <t>Kasumi</t>
  </si>
  <si>
    <t>Shin</t>
  </si>
  <si>
    <t>Wakaba</t>
  </si>
  <si>
    <t>Valeria/Anita</t>
  </si>
  <si>
    <t>x2</t>
  </si>
  <si>
    <t>x3</t>
  </si>
  <si>
    <t>x1.3</t>
  </si>
  <si>
    <t>x2/x3</t>
  </si>
  <si>
    <t>Viktor</t>
  </si>
  <si>
    <t>Slots</t>
  </si>
  <si>
    <t>Rat</t>
  </si>
  <si>
    <t>Luca/Rat</t>
  </si>
  <si>
    <t>Caveat</t>
  </si>
  <si>
    <t>Use Once (except Berserk)</t>
  </si>
  <si>
    <t>Half damage back</t>
  </si>
  <si>
    <t>Use Once</t>
  </si>
  <si>
    <t>Hit% -5</t>
  </si>
  <si>
    <t>Go last</t>
  </si>
  <si>
    <t>Chance to Unbalance</t>
  </si>
  <si>
    <t>Hit% -10</t>
  </si>
  <si>
    <t>Reqs</t>
  </si>
  <si>
    <t>All female party</t>
  </si>
  <si>
    <t>Story</t>
  </si>
  <si>
    <t>Nanami</t>
  </si>
  <si>
    <t>Bonaparte</t>
  </si>
  <si>
    <t>Forest Village</t>
  </si>
  <si>
    <t>Go to border, CL2</t>
  </si>
  <si>
    <t>Tech</t>
  </si>
  <si>
    <t>Luck</t>
  </si>
  <si>
    <t>D</t>
  </si>
  <si>
    <t>Groupie Attack</t>
  </si>
  <si>
    <t>x2.5</t>
  </si>
  <si>
    <t>Flik + Nina</t>
  </si>
  <si>
    <t>Nina Unbalanced</t>
  </si>
  <si>
    <t>D+</t>
  </si>
  <si>
    <t>A+</t>
  </si>
  <si>
    <t>Abom</t>
  </si>
  <si>
    <t>Lucia</t>
  </si>
  <si>
    <t>Bone Drgn</t>
  </si>
  <si>
    <t>S&amp;C</t>
  </si>
  <si>
    <t>BR</t>
  </si>
  <si>
    <t>2x</t>
  </si>
  <si>
    <t>3x</t>
  </si>
  <si>
    <t>4.5x</t>
  </si>
  <si>
    <t>2000+1300</t>
  </si>
  <si>
    <t>Current</t>
  </si>
  <si>
    <t>None</t>
  </si>
  <si>
    <t>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</si>
</sst>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92"/>
  <sheetViews>
    <sheetView tabSelected="1" workbookViewId="0">
      <selection activeCell="R8" sqref="R8"/>
    </sheetView>
  </sheetViews>
  <sheetFormatPr defaultRowHeight="15" x14ac:dyDescent="0.25"/>
  <cols>
    <col min="2" max="2" width="15" customWidth="1"/>
    <col min="3" max="3" width="12.7109375" customWidth="1"/>
    <col min="4" max="4" width="16.85546875" customWidth="1"/>
  </cols>
  <sheetData>
    <row r="7" spans="2:20" x14ac:dyDescent="0.25">
      <c r="B7" t="s">
        <v>6</v>
      </c>
    </row>
    <row r="8" spans="2:20" x14ac:dyDescent="0.25">
      <c r="B8" s="1" t="s">
        <v>1</v>
      </c>
      <c r="C8" s="1" t="s">
        <v>2</v>
      </c>
      <c r="D8" s="1" t="s">
        <v>3</v>
      </c>
    </row>
    <row r="9" spans="2:20" x14ac:dyDescent="0.25">
      <c r="B9" t="s">
        <v>0</v>
      </c>
      <c r="C9" s="2">
        <v>1.3888888888888889E-3</v>
      </c>
    </row>
    <row r="10" spans="2:20" x14ac:dyDescent="0.25">
      <c r="B10" t="s">
        <v>4</v>
      </c>
      <c r="C10" s="2">
        <v>6.9444444444444447E-4</v>
      </c>
      <c r="D10" t="s">
        <v>5</v>
      </c>
    </row>
    <row r="11" spans="2:20" x14ac:dyDescent="0.25">
      <c r="B11" t="s">
        <v>20</v>
      </c>
      <c r="C11" s="2">
        <v>6.9444444444444447E-4</v>
      </c>
    </row>
    <row r="12" spans="2:20" x14ac:dyDescent="0.25">
      <c r="B12" t="s">
        <v>7</v>
      </c>
      <c r="C12" s="2">
        <v>2.7777777777777779E-3</v>
      </c>
    </row>
    <row r="13" spans="2:20" x14ac:dyDescent="0.25">
      <c r="B13" t="s">
        <v>8</v>
      </c>
      <c r="C13" s="2">
        <v>3.4722222222222224E-4</v>
      </c>
      <c r="M13" t="s">
        <v>17</v>
      </c>
      <c r="N13">
        <v>2800</v>
      </c>
      <c r="P13" t="s">
        <v>18</v>
      </c>
      <c r="Q13">
        <v>7500</v>
      </c>
      <c r="S13" t="s">
        <v>18</v>
      </c>
      <c r="T13">
        <v>7500</v>
      </c>
    </row>
    <row r="14" spans="2:20" x14ac:dyDescent="0.25">
      <c r="B14" t="s">
        <v>9</v>
      </c>
      <c r="C14" s="2">
        <v>3.4722222222222224E-4</v>
      </c>
      <c r="M14" t="s">
        <v>26</v>
      </c>
      <c r="N14">
        <f>560*2</f>
        <v>1120</v>
      </c>
      <c r="P14" t="s">
        <v>27</v>
      </c>
      <c r="Q14">
        <f>900*1.4</f>
        <v>1260</v>
      </c>
      <c r="S14" t="s">
        <v>29</v>
      </c>
      <c r="T14">
        <f>1000*1.2*2*2</f>
        <v>4800</v>
      </c>
    </row>
    <row r="15" spans="2:20" x14ac:dyDescent="0.25">
      <c r="B15" t="s">
        <v>10</v>
      </c>
      <c r="C15" s="2">
        <v>6.9444444444444447E-4</v>
      </c>
      <c r="D15" s="3">
        <f>SUM(C12:C15)</f>
        <v>4.1666666666666666E-3</v>
      </c>
      <c r="F15" s="3">
        <f>SUM(C15,C16,C18,J26,J27,J28,G18,G19,G20)</f>
        <v>5.2662037037037035E-3</v>
      </c>
      <c r="M15" t="s">
        <v>0</v>
      </c>
      <c r="N15">
        <f>950*2</f>
        <v>1900</v>
      </c>
      <c r="P15" t="s">
        <v>0</v>
      </c>
      <c r="Q15">
        <f>900*2*1.5</f>
        <v>2700</v>
      </c>
      <c r="S15" t="s">
        <v>30</v>
      </c>
      <c r="T15">
        <f>1000*2</f>
        <v>2000</v>
      </c>
    </row>
    <row r="16" spans="2:20" x14ac:dyDescent="0.25">
      <c r="B16" t="s">
        <v>11</v>
      </c>
      <c r="C16" s="2">
        <v>2.3148148148148146E-4</v>
      </c>
      <c r="N16">
        <f>SUM(N14:N15)</f>
        <v>3020</v>
      </c>
      <c r="P16" t="s">
        <v>28</v>
      </c>
      <c r="Q16">
        <v>8100</v>
      </c>
      <c r="S16" t="s">
        <v>0</v>
      </c>
      <c r="T16">
        <f>900*2</f>
        <v>1800</v>
      </c>
    </row>
    <row r="17" spans="2:20" x14ac:dyDescent="0.25">
      <c r="B17" t="s">
        <v>12</v>
      </c>
      <c r="C17" s="2"/>
      <c r="D17" s="4">
        <v>1.3888888888888888E-2</v>
      </c>
      <c r="Q17">
        <f>SUM(Q14:Q16)</f>
        <v>12060</v>
      </c>
      <c r="T17">
        <f>SUM(T14:T16)</f>
        <v>8600</v>
      </c>
    </row>
    <row r="18" spans="2:20" x14ac:dyDescent="0.25">
      <c r="B18" t="s">
        <v>13</v>
      </c>
      <c r="C18" s="2">
        <v>8.6805555555555551E-4</v>
      </c>
      <c r="D18" s="3">
        <f>SUM(C12:C18)</f>
        <v>5.2662037037037035E-3</v>
      </c>
      <c r="G18" s="4">
        <v>6.9444444444444447E-4</v>
      </c>
    </row>
    <row r="19" spans="2:20" x14ac:dyDescent="0.25">
      <c r="B19" t="s">
        <v>25</v>
      </c>
      <c r="C19" s="2">
        <v>1.5624999999999999E-3</v>
      </c>
      <c r="G19" s="4">
        <v>5.2083333333333333E-4</v>
      </c>
    </row>
    <row r="20" spans="2:20" x14ac:dyDescent="0.25">
      <c r="B20" t="s">
        <v>15</v>
      </c>
      <c r="C20" s="3">
        <f>SUM(C9:C19)</f>
        <v>9.6064814814814815E-3</v>
      </c>
      <c r="G20" s="4">
        <v>1.0416666666666667E-3</v>
      </c>
    </row>
    <row r="23" spans="2:20" x14ac:dyDescent="0.25">
      <c r="R23">
        <v>1200</v>
      </c>
    </row>
    <row r="24" spans="2:20" x14ac:dyDescent="0.25">
      <c r="R24">
        <v>1200</v>
      </c>
    </row>
    <row r="25" spans="2:20" x14ac:dyDescent="0.25">
      <c r="I25" t="s">
        <v>23</v>
      </c>
      <c r="L25" t="s">
        <v>24</v>
      </c>
      <c r="R25">
        <v>1000</v>
      </c>
    </row>
    <row r="26" spans="2:20" x14ac:dyDescent="0.25">
      <c r="B26" t="s">
        <v>31</v>
      </c>
      <c r="I26" t="s">
        <v>17</v>
      </c>
      <c r="J26" s="2">
        <v>3.4722222222222224E-4</v>
      </c>
      <c r="L26" t="s">
        <v>17</v>
      </c>
      <c r="M26" s="2">
        <v>4.6296296296296293E-4</v>
      </c>
      <c r="R26">
        <f>950*1.5</f>
        <v>1425</v>
      </c>
    </row>
    <row r="27" spans="2:20" x14ac:dyDescent="0.25">
      <c r="B27" s="1" t="s">
        <v>1</v>
      </c>
      <c r="C27" s="1" t="s">
        <v>2</v>
      </c>
      <c r="D27" s="1" t="s">
        <v>3</v>
      </c>
      <c r="I27" t="s">
        <v>18</v>
      </c>
      <c r="J27" s="2">
        <v>5.2083333333333333E-4</v>
      </c>
      <c r="L27" t="s">
        <v>18</v>
      </c>
      <c r="M27" s="2">
        <v>6.9444444444444447E-4</v>
      </c>
      <c r="R27">
        <f>SUM(R23:R26)</f>
        <v>4825</v>
      </c>
    </row>
    <row r="28" spans="2:20" x14ac:dyDescent="0.25">
      <c r="B28" t="s">
        <v>22</v>
      </c>
      <c r="C28" s="2">
        <v>3.4722222222222224E-4</v>
      </c>
      <c r="I28" t="s">
        <v>19</v>
      </c>
      <c r="J28" s="2">
        <v>3.4722222222222224E-4</v>
      </c>
      <c r="L28" t="s">
        <v>19</v>
      </c>
      <c r="M28" s="2">
        <v>5.2083333333333333E-4</v>
      </c>
    </row>
    <row r="29" spans="2:20" x14ac:dyDescent="0.25">
      <c r="B29" t="s">
        <v>21</v>
      </c>
      <c r="C29" s="2">
        <v>2.3148148148148146E-4</v>
      </c>
      <c r="I29" t="s">
        <v>14</v>
      </c>
      <c r="J29" s="2">
        <v>3.4722222222222224E-4</v>
      </c>
      <c r="L29" t="s">
        <v>14</v>
      </c>
      <c r="M29" s="2">
        <v>6.9444444444444447E-4</v>
      </c>
    </row>
    <row r="30" spans="2:20" x14ac:dyDescent="0.25">
      <c r="B30" t="s">
        <v>8</v>
      </c>
      <c r="C30" s="2">
        <v>1.0416666666666667E-3</v>
      </c>
      <c r="J30" s="3">
        <f>SUM(J26:J29)</f>
        <v>1.5625000000000001E-3</v>
      </c>
      <c r="M30" s="3">
        <f>SUM(M26:M29)</f>
        <v>2.3726851851851851E-3</v>
      </c>
    </row>
    <row r="31" spans="2:20" x14ac:dyDescent="0.25">
      <c r="B31" t="s">
        <v>9</v>
      </c>
      <c r="C31" s="2">
        <v>1.3888888888888889E-3</v>
      </c>
    </row>
    <row r="32" spans="2:20" x14ac:dyDescent="0.25">
      <c r="B32" t="s">
        <v>10</v>
      </c>
      <c r="C32" s="2">
        <v>1.3888888888888889E-3</v>
      </c>
      <c r="D32" s="3">
        <f>SUM(C30:C32)</f>
        <v>3.8194444444444448E-3</v>
      </c>
    </row>
    <row r="33" spans="2:4" x14ac:dyDescent="0.25">
      <c r="B33" t="s">
        <v>11</v>
      </c>
      <c r="C33" s="2">
        <v>5.2083333333333333E-4</v>
      </c>
    </row>
    <row r="34" spans="2:4" x14ac:dyDescent="0.25">
      <c r="B34" t="s">
        <v>12</v>
      </c>
      <c r="C34" s="2"/>
      <c r="D34" s="4">
        <v>4.1666666666666664E-2</v>
      </c>
    </row>
    <row r="35" spans="2:4" x14ac:dyDescent="0.25">
      <c r="B35" t="s">
        <v>13</v>
      </c>
      <c r="C35" s="2">
        <v>2.0833333333333333E-3</v>
      </c>
      <c r="D35" s="3">
        <f>SUM(C30:C35)</f>
        <v>6.4236111111111108E-3</v>
      </c>
    </row>
    <row r="36" spans="2:4" x14ac:dyDescent="0.25">
      <c r="B36" t="s">
        <v>25</v>
      </c>
      <c r="C36" s="2">
        <v>2.3726851851851851E-3</v>
      </c>
    </row>
    <row r="37" spans="2:4" x14ac:dyDescent="0.25">
      <c r="B37" t="s">
        <v>14</v>
      </c>
      <c r="C37" s="2"/>
      <c r="D37" s="4">
        <v>6.25E-2</v>
      </c>
    </row>
    <row r="38" spans="2:4" x14ac:dyDescent="0.25">
      <c r="B38" t="s">
        <v>15</v>
      </c>
      <c r="C38" s="3">
        <f>SUM(C28:C37)</f>
        <v>9.3750000000000014E-3</v>
      </c>
    </row>
    <row r="45" spans="2:4" x14ac:dyDescent="0.25">
      <c r="B45" t="s">
        <v>16</v>
      </c>
    </row>
    <row r="46" spans="2:4" x14ac:dyDescent="0.25">
      <c r="B46" s="1" t="s">
        <v>1</v>
      </c>
      <c r="C46" s="1" t="s">
        <v>2</v>
      </c>
      <c r="D46" s="1" t="s">
        <v>3</v>
      </c>
    </row>
    <row r="48" spans="2:4" x14ac:dyDescent="0.25">
      <c r="B48" t="s">
        <v>20</v>
      </c>
      <c r="C48" s="2">
        <v>6.9444444444444447E-4</v>
      </c>
    </row>
    <row r="49" spans="2:4" x14ac:dyDescent="0.25">
      <c r="B49" t="s">
        <v>7</v>
      </c>
      <c r="C49" s="2">
        <v>3.1249999999999997E-3</v>
      </c>
    </row>
    <row r="50" spans="2:4" x14ac:dyDescent="0.25">
      <c r="B50" t="s">
        <v>8</v>
      </c>
      <c r="C50" s="2">
        <v>4.6296296296296293E-4</v>
      </c>
    </row>
    <row r="51" spans="2:4" x14ac:dyDescent="0.25">
      <c r="B51" t="s">
        <v>9</v>
      </c>
      <c r="C51" s="2">
        <v>6.9444444444444447E-4</v>
      </c>
    </row>
    <row r="52" spans="2:4" x14ac:dyDescent="0.25">
      <c r="B52" t="s">
        <v>10</v>
      </c>
      <c r="C52" s="2">
        <v>1.0416666666666667E-3</v>
      </c>
      <c r="D52" s="3">
        <f>SUM(C49:C52)</f>
        <v>5.3240740740740731E-3</v>
      </c>
    </row>
    <row r="53" spans="2:4" x14ac:dyDescent="0.25">
      <c r="B53" t="s">
        <v>11</v>
      </c>
      <c r="C53" s="2">
        <v>3.4722222222222224E-4</v>
      </c>
    </row>
    <row r="54" spans="2:4" x14ac:dyDescent="0.25">
      <c r="B54" t="s">
        <v>12</v>
      </c>
      <c r="C54" s="2"/>
      <c r="D54" s="4">
        <v>4.1666666666666664E-2</v>
      </c>
    </row>
    <row r="55" spans="2:4" x14ac:dyDescent="0.25">
      <c r="B55" t="s">
        <v>13</v>
      </c>
      <c r="C55" s="2">
        <v>1.736111111111111E-3</v>
      </c>
      <c r="D55" s="3">
        <f>SUM(C49:C55)</f>
        <v>7.407407407407406E-3</v>
      </c>
    </row>
    <row r="56" spans="2:4" x14ac:dyDescent="0.25">
      <c r="B56" t="s">
        <v>25</v>
      </c>
      <c r="C56" s="2">
        <v>2.3726851851851851E-3</v>
      </c>
    </row>
    <row r="57" spans="2:4" x14ac:dyDescent="0.25">
      <c r="B57" t="s">
        <v>14</v>
      </c>
      <c r="C57" s="2"/>
      <c r="D57" s="4">
        <v>4.1666666666666664E-2</v>
      </c>
    </row>
    <row r="58" spans="2:4" x14ac:dyDescent="0.25">
      <c r="B58" t="s">
        <v>15</v>
      </c>
      <c r="C58" s="5">
        <f>SUM(C47:C57)</f>
        <v>1.0474537037037036E-2</v>
      </c>
    </row>
    <row r="73" spans="2:4" x14ac:dyDescent="0.25">
      <c r="B73" s="1"/>
    </row>
    <row r="75" spans="2:4" x14ac:dyDescent="0.25">
      <c r="B75" s="1"/>
      <c r="C75" s="1"/>
      <c r="D75" s="1"/>
    </row>
    <row r="79" spans="2:4" x14ac:dyDescent="0.25">
      <c r="C79" s="2"/>
    </row>
    <row r="80" spans="2:4" x14ac:dyDescent="0.25">
      <c r="C80" s="2"/>
    </row>
    <row r="81" spans="2:4" x14ac:dyDescent="0.25">
      <c r="C81" s="2"/>
    </row>
    <row r="82" spans="2:4" x14ac:dyDescent="0.25">
      <c r="C82" s="2"/>
    </row>
    <row r="83" spans="2:4" x14ac:dyDescent="0.25">
      <c r="C83" s="2"/>
    </row>
    <row r="84" spans="2:4" x14ac:dyDescent="0.25">
      <c r="C84" s="2"/>
    </row>
    <row r="85" spans="2:4" x14ac:dyDescent="0.25">
      <c r="C85" s="2"/>
    </row>
    <row r="92" spans="2:4" x14ac:dyDescent="0.25">
      <c r="B92" s="1"/>
      <c r="C92" s="1"/>
      <c r="D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X47"/>
  <sheetViews>
    <sheetView topLeftCell="A4" workbookViewId="0">
      <selection activeCell="J47" sqref="J47"/>
    </sheetView>
  </sheetViews>
  <sheetFormatPr defaultRowHeight="15" x14ac:dyDescent="0.25"/>
  <cols>
    <col min="11" max="11" width="12.42578125" customWidth="1"/>
    <col min="12" max="12" width="11" customWidth="1"/>
  </cols>
  <sheetData>
    <row r="5" spans="4:22" x14ac:dyDescent="0.25">
      <c r="K5" t="s">
        <v>48</v>
      </c>
      <c r="L5" t="s">
        <v>49</v>
      </c>
      <c r="P5" t="s">
        <v>48</v>
      </c>
      <c r="Q5" t="s">
        <v>49</v>
      </c>
      <c r="T5" t="s">
        <v>48</v>
      </c>
      <c r="U5" t="s">
        <v>49</v>
      </c>
    </row>
    <row r="6" spans="4:22" x14ac:dyDescent="0.25">
      <c r="K6">
        <v>4800</v>
      </c>
      <c r="L6">
        <v>4800</v>
      </c>
      <c r="M6">
        <v>3300</v>
      </c>
      <c r="P6">
        <v>4800</v>
      </c>
      <c r="Q6">
        <v>4800</v>
      </c>
      <c r="R6">
        <v>3300</v>
      </c>
      <c r="T6">
        <v>4800</v>
      </c>
      <c r="U6">
        <v>4800</v>
      </c>
      <c r="V6">
        <v>3300</v>
      </c>
    </row>
    <row r="7" spans="4:22" x14ac:dyDescent="0.25">
      <c r="D7" t="s">
        <v>32</v>
      </c>
      <c r="K7" t="s">
        <v>45</v>
      </c>
      <c r="L7" t="s">
        <v>46</v>
      </c>
      <c r="M7" t="s">
        <v>47</v>
      </c>
      <c r="P7" t="s">
        <v>45</v>
      </c>
      <c r="Q7" t="s">
        <v>46</v>
      </c>
      <c r="R7" t="s">
        <v>47</v>
      </c>
      <c r="T7" t="s">
        <v>45</v>
      </c>
      <c r="U7" t="s">
        <v>46</v>
      </c>
      <c r="V7" t="s">
        <v>47</v>
      </c>
    </row>
    <row r="8" spans="4:22" x14ac:dyDescent="0.25">
      <c r="D8" t="s">
        <v>33</v>
      </c>
      <c r="E8" t="s">
        <v>34</v>
      </c>
      <c r="F8" t="s">
        <v>35</v>
      </c>
      <c r="K8">
        <v>1300</v>
      </c>
      <c r="L8">
        <v>2000</v>
      </c>
      <c r="M8">
        <v>2000</v>
      </c>
      <c r="P8">
        <v>1200</v>
      </c>
      <c r="Q8">
        <v>1200</v>
      </c>
      <c r="R8">
        <v>2000</v>
      </c>
      <c r="T8">
        <v>900</v>
      </c>
      <c r="U8">
        <v>900</v>
      </c>
      <c r="V8">
        <v>2000</v>
      </c>
    </row>
    <row r="9" spans="4:22" x14ac:dyDescent="0.25">
      <c r="D9" t="s">
        <v>36</v>
      </c>
      <c r="E9" t="s">
        <v>37</v>
      </c>
      <c r="F9" t="s">
        <v>38</v>
      </c>
      <c r="K9">
        <v>1300</v>
      </c>
      <c r="L9">
        <f>(K10+K9+K8+K11)*0.6</f>
        <v>3120</v>
      </c>
      <c r="M9">
        <f>1500*2</f>
        <v>3000</v>
      </c>
      <c r="P9">
        <v>1200</v>
      </c>
      <c r="Q9">
        <v>1200</v>
      </c>
      <c r="R9">
        <v>1400</v>
      </c>
      <c r="T9">
        <v>1080</v>
      </c>
      <c r="U9">
        <f>900*1.2</f>
        <v>1080</v>
      </c>
      <c r="V9">
        <f>900*1.4</f>
        <v>1260</v>
      </c>
    </row>
    <row r="10" spans="4:22" x14ac:dyDescent="0.25">
      <c r="K10">
        <v>1300</v>
      </c>
      <c r="P10">
        <v>800</v>
      </c>
      <c r="Q10">
        <v>800</v>
      </c>
      <c r="T10">
        <f>800*1.2</f>
        <v>960</v>
      </c>
      <c r="U10">
        <f>800*1.2</f>
        <v>960</v>
      </c>
    </row>
    <row r="11" spans="4:22" x14ac:dyDescent="0.25">
      <c r="K11">
        <v>1300</v>
      </c>
      <c r="T11">
        <f>(999-85)*1.5*1.5</f>
        <v>2056.5</v>
      </c>
      <c r="U11">
        <f>(999-85)*1.5*1.5</f>
        <v>2056.5</v>
      </c>
    </row>
    <row r="12" spans="4:22" x14ac:dyDescent="0.25">
      <c r="K12">
        <f>SUM(K8:K11)</f>
        <v>5200</v>
      </c>
      <c r="L12">
        <f>SUM(L8:L11)</f>
        <v>5120</v>
      </c>
      <c r="M12">
        <f>SUM(M8:M11)</f>
        <v>5000</v>
      </c>
    </row>
    <row r="13" spans="4:22" x14ac:dyDescent="0.25">
      <c r="D13" t="s">
        <v>39</v>
      </c>
      <c r="R13">
        <f>SUM(R8:R11)</f>
        <v>3400</v>
      </c>
      <c r="V13">
        <f>SUM(V8:V11)</f>
        <v>3260</v>
      </c>
    </row>
    <row r="14" spans="4:22" x14ac:dyDescent="0.25">
      <c r="D14" t="s">
        <v>40</v>
      </c>
      <c r="F14" t="s">
        <v>41</v>
      </c>
      <c r="P14">
        <f>SUM(P8:P13)</f>
        <v>3200</v>
      </c>
      <c r="Q14">
        <f>SUM(Q8:Q13)</f>
        <v>3200</v>
      </c>
      <c r="T14">
        <f>SUM(T8:T13)</f>
        <v>4996.5</v>
      </c>
      <c r="U14">
        <f>SUM(U8:U13)</f>
        <v>4996.5</v>
      </c>
    </row>
    <row r="15" spans="4:22" x14ac:dyDescent="0.25">
      <c r="D15" t="s">
        <v>41</v>
      </c>
      <c r="E15" t="s">
        <v>41</v>
      </c>
      <c r="F15" t="s">
        <v>41</v>
      </c>
    </row>
    <row r="17" spans="4:24" x14ac:dyDescent="0.25">
      <c r="D17" t="s">
        <v>42</v>
      </c>
    </row>
    <row r="18" spans="4:24" x14ac:dyDescent="0.25">
      <c r="D18" t="s">
        <v>40</v>
      </c>
      <c r="F18" t="s">
        <v>43</v>
      </c>
    </row>
    <row r="19" spans="4:24" x14ac:dyDescent="0.25">
      <c r="D19" t="s">
        <v>43</v>
      </c>
      <c r="E19" t="s">
        <v>43</v>
      </c>
      <c r="F19" t="s">
        <v>43</v>
      </c>
    </row>
    <row r="20" spans="4:24" x14ac:dyDescent="0.25">
      <c r="U20">
        <v>1</v>
      </c>
      <c r="V20" t="s">
        <v>37</v>
      </c>
    </row>
    <row r="21" spans="4:24" x14ac:dyDescent="0.25">
      <c r="D21" t="s">
        <v>44</v>
      </c>
      <c r="U21">
        <v>2</v>
      </c>
      <c r="V21" t="s">
        <v>59</v>
      </c>
    </row>
    <row r="22" spans="4:24" x14ac:dyDescent="0.25">
      <c r="D22" t="s">
        <v>41</v>
      </c>
      <c r="F22" t="s">
        <v>40</v>
      </c>
      <c r="U22">
        <v>3</v>
      </c>
    </row>
    <row r="23" spans="4:24" x14ac:dyDescent="0.25">
      <c r="D23" t="s">
        <v>40</v>
      </c>
      <c r="E23" t="s">
        <v>40</v>
      </c>
      <c r="F23" t="s">
        <v>40</v>
      </c>
      <c r="U23">
        <v>4</v>
      </c>
    </row>
    <row r="24" spans="4:24" x14ac:dyDescent="0.25">
      <c r="U24">
        <v>5</v>
      </c>
    </row>
    <row r="25" spans="4:24" x14ac:dyDescent="0.25">
      <c r="U25">
        <v>6</v>
      </c>
    </row>
    <row r="26" spans="4:24" x14ac:dyDescent="0.25">
      <c r="X26">
        <f>1200*1.4</f>
        <v>1680</v>
      </c>
    </row>
    <row r="27" spans="4:24" x14ac:dyDescent="0.25">
      <c r="M27" t="s">
        <v>50</v>
      </c>
      <c r="N27" t="s">
        <v>51</v>
      </c>
      <c r="O27" t="s">
        <v>52</v>
      </c>
      <c r="P27" t="s">
        <v>51</v>
      </c>
      <c r="Q27" t="s">
        <v>52</v>
      </c>
    </row>
    <row r="28" spans="4:24" x14ac:dyDescent="0.25">
      <c r="L28" t="s">
        <v>33</v>
      </c>
      <c r="M28">
        <v>85</v>
      </c>
      <c r="N28">
        <v>1</v>
      </c>
      <c r="O28" s="6" t="s">
        <v>53</v>
      </c>
      <c r="P28">
        <v>1</v>
      </c>
      <c r="Q28" t="s">
        <v>53</v>
      </c>
    </row>
    <row r="29" spans="4:24" x14ac:dyDescent="0.25">
      <c r="L29" t="s">
        <v>36</v>
      </c>
      <c r="M29">
        <v>177</v>
      </c>
      <c r="N29">
        <v>3</v>
      </c>
      <c r="O29">
        <v>1</v>
      </c>
      <c r="P29">
        <v>5</v>
      </c>
      <c r="Q29">
        <v>1</v>
      </c>
    </row>
    <row r="30" spans="4:24" x14ac:dyDescent="0.25">
      <c r="L30" t="s">
        <v>37</v>
      </c>
      <c r="M30">
        <v>174</v>
      </c>
      <c r="N30">
        <v>6</v>
      </c>
      <c r="O30">
        <v>2</v>
      </c>
      <c r="P30">
        <v>4</v>
      </c>
      <c r="Q30">
        <v>2</v>
      </c>
    </row>
    <row r="31" spans="4:24" x14ac:dyDescent="0.25">
      <c r="L31" t="s">
        <v>35</v>
      </c>
      <c r="M31">
        <v>141</v>
      </c>
      <c r="N31">
        <v>4</v>
      </c>
      <c r="O31">
        <v>4</v>
      </c>
      <c r="P31">
        <v>6</v>
      </c>
      <c r="Q31">
        <v>4</v>
      </c>
      <c r="S31" t="s">
        <v>47</v>
      </c>
      <c r="T31" t="s">
        <v>54</v>
      </c>
    </row>
    <row r="32" spans="4:24" x14ac:dyDescent="0.25">
      <c r="E32" t="s">
        <v>62</v>
      </c>
      <c r="F32" t="s">
        <v>50</v>
      </c>
      <c r="G32" t="s">
        <v>65</v>
      </c>
      <c r="L32" t="s">
        <v>34</v>
      </c>
      <c r="M32">
        <v>126</v>
      </c>
      <c r="N32">
        <v>2</v>
      </c>
      <c r="O32">
        <v>5</v>
      </c>
      <c r="P32">
        <v>3</v>
      </c>
      <c r="Q32">
        <v>5</v>
      </c>
    </row>
    <row r="33" spans="3:20" x14ac:dyDescent="0.25">
      <c r="C33" t="s">
        <v>74</v>
      </c>
      <c r="D33" t="s">
        <v>60</v>
      </c>
      <c r="E33" t="s">
        <v>72</v>
      </c>
      <c r="F33" t="s">
        <v>70</v>
      </c>
      <c r="G33" t="s">
        <v>66</v>
      </c>
      <c r="L33" t="s">
        <v>38</v>
      </c>
      <c r="M33">
        <v>208</v>
      </c>
      <c r="N33">
        <v>5</v>
      </c>
      <c r="O33">
        <v>3</v>
      </c>
      <c r="P33">
        <v>2</v>
      </c>
      <c r="Q33">
        <v>3</v>
      </c>
    </row>
    <row r="34" spans="3:20" x14ac:dyDescent="0.25">
      <c r="D34" t="s">
        <v>61</v>
      </c>
      <c r="E34" t="s">
        <v>72</v>
      </c>
      <c r="F34" t="s">
        <v>69</v>
      </c>
      <c r="G34" t="s">
        <v>66</v>
      </c>
    </row>
    <row r="35" spans="3:20" x14ac:dyDescent="0.25">
      <c r="D35" t="s">
        <v>63</v>
      </c>
      <c r="E35" t="s">
        <v>69</v>
      </c>
      <c r="F35" t="s">
        <v>70</v>
      </c>
      <c r="G35" t="s">
        <v>66</v>
      </c>
    </row>
    <row r="36" spans="3:20" x14ac:dyDescent="0.25">
      <c r="D36" t="s">
        <v>64</v>
      </c>
      <c r="E36" t="s">
        <v>70</v>
      </c>
      <c r="F36" t="s">
        <v>70</v>
      </c>
      <c r="G36" t="s">
        <v>67</v>
      </c>
    </row>
    <row r="37" spans="3:20" x14ac:dyDescent="0.25">
      <c r="C37" t="s">
        <v>74</v>
      </c>
      <c r="D37" t="s">
        <v>17</v>
      </c>
      <c r="E37" t="s">
        <v>71</v>
      </c>
      <c r="F37" t="s">
        <v>72</v>
      </c>
      <c r="G37" t="s">
        <v>68</v>
      </c>
      <c r="H37">
        <v>137</v>
      </c>
      <c r="I37">
        <v>25</v>
      </c>
      <c r="J37" t="s">
        <v>76</v>
      </c>
      <c r="S37" t="s">
        <v>56</v>
      </c>
      <c r="T37" t="s">
        <v>55</v>
      </c>
    </row>
    <row r="38" spans="3:20" x14ac:dyDescent="0.25">
      <c r="C38" t="s">
        <v>74</v>
      </c>
      <c r="D38" t="s">
        <v>37</v>
      </c>
      <c r="E38" t="s">
        <v>73</v>
      </c>
      <c r="F38" t="s">
        <v>71</v>
      </c>
      <c r="G38" t="s">
        <v>48</v>
      </c>
      <c r="H38">
        <v>175</v>
      </c>
      <c r="S38" t="s">
        <v>57</v>
      </c>
      <c r="T38" t="s">
        <v>58</v>
      </c>
    </row>
    <row r="39" spans="3:20" x14ac:dyDescent="0.25">
      <c r="C39" t="s">
        <v>74</v>
      </c>
      <c r="D39" t="s">
        <v>36</v>
      </c>
      <c r="E39" t="s">
        <v>72</v>
      </c>
      <c r="F39" t="s">
        <v>71</v>
      </c>
      <c r="G39" t="s">
        <v>77</v>
      </c>
      <c r="H39">
        <v>161</v>
      </c>
    </row>
    <row r="40" spans="3:20" x14ac:dyDescent="0.25">
      <c r="C40" t="s">
        <v>74</v>
      </c>
      <c r="D40" t="s">
        <v>57</v>
      </c>
      <c r="E40" t="s">
        <v>71</v>
      </c>
      <c r="F40" t="s">
        <v>70</v>
      </c>
      <c r="G40" t="s">
        <v>77</v>
      </c>
      <c r="H40" s="7"/>
      <c r="I40">
        <v>10</v>
      </c>
    </row>
    <row r="41" spans="3:20" x14ac:dyDescent="0.25">
      <c r="C41" t="s">
        <v>74</v>
      </c>
      <c r="D41" t="s">
        <v>34</v>
      </c>
      <c r="E41" t="s">
        <v>70</v>
      </c>
      <c r="F41" t="s">
        <v>70</v>
      </c>
      <c r="G41" t="s">
        <v>75</v>
      </c>
    </row>
    <row r="47" spans="3:20" x14ac:dyDescent="0.25">
      <c r="G47">
        <f>999-62</f>
        <v>937</v>
      </c>
      <c r="H47">
        <f>G47*2.5</f>
        <v>2342.5</v>
      </c>
      <c r="I47">
        <f>H47*4.5</f>
        <v>10541.25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2"/>
  <sheetViews>
    <sheetView topLeftCell="C1" workbookViewId="0">
      <selection activeCell="Q15" sqref="Q15"/>
    </sheetView>
  </sheetViews>
  <sheetFormatPr defaultRowHeight="15" x14ac:dyDescent="0.25"/>
  <cols>
    <col min="2" max="2" width="14.42578125" customWidth="1"/>
    <col min="4" max="4" width="17.42578125" customWidth="1"/>
    <col min="7" max="7" width="26.42578125" customWidth="1"/>
  </cols>
  <sheetData>
    <row r="2" spans="2:24" x14ac:dyDescent="0.25">
      <c r="E2" s="8"/>
    </row>
    <row r="3" spans="2:24" x14ac:dyDescent="0.25">
      <c r="B3" t="s">
        <v>47</v>
      </c>
      <c r="C3" t="s">
        <v>87</v>
      </c>
      <c r="D3" t="s">
        <v>88</v>
      </c>
      <c r="E3" s="8" t="s">
        <v>100</v>
      </c>
      <c r="F3" t="s">
        <v>89</v>
      </c>
      <c r="G3" t="s">
        <v>103</v>
      </c>
      <c r="H3" t="s">
        <v>111</v>
      </c>
      <c r="J3" t="s">
        <v>118</v>
      </c>
      <c r="K3" t="s">
        <v>119</v>
      </c>
      <c r="O3" t="s">
        <v>136</v>
      </c>
    </row>
    <row r="4" spans="2:24" x14ac:dyDescent="0.25">
      <c r="B4" t="s">
        <v>78</v>
      </c>
      <c r="C4" t="s">
        <v>95</v>
      </c>
      <c r="D4" t="s">
        <v>90</v>
      </c>
      <c r="E4" s="8">
        <v>2</v>
      </c>
      <c r="F4" t="s">
        <v>101</v>
      </c>
      <c r="G4" t="s">
        <v>104</v>
      </c>
      <c r="H4" t="s">
        <v>112</v>
      </c>
      <c r="J4" t="s">
        <v>70</v>
      </c>
      <c r="K4" t="s">
        <v>120</v>
      </c>
    </row>
    <row r="5" spans="2:24" x14ac:dyDescent="0.25">
      <c r="B5" t="s">
        <v>79</v>
      </c>
      <c r="C5" t="s">
        <v>95</v>
      </c>
      <c r="D5" t="s">
        <v>61</v>
      </c>
      <c r="E5" s="8">
        <v>2</v>
      </c>
      <c r="F5" t="s">
        <v>101</v>
      </c>
      <c r="G5" t="s">
        <v>105</v>
      </c>
      <c r="H5" t="s">
        <v>114</v>
      </c>
      <c r="J5" t="s">
        <v>70</v>
      </c>
      <c r="K5" t="s">
        <v>125</v>
      </c>
      <c r="W5" t="s">
        <v>137</v>
      </c>
      <c r="X5" t="s">
        <v>138</v>
      </c>
    </row>
    <row r="6" spans="2:24" x14ac:dyDescent="0.25">
      <c r="B6" t="s">
        <v>80</v>
      </c>
      <c r="C6" t="s">
        <v>95</v>
      </c>
      <c r="D6" t="s">
        <v>64</v>
      </c>
      <c r="E6" s="8">
        <v>3</v>
      </c>
      <c r="F6" t="s">
        <v>101</v>
      </c>
      <c r="G6" t="s">
        <v>106</v>
      </c>
      <c r="H6" t="s">
        <v>115</v>
      </c>
      <c r="J6" t="s">
        <v>69</v>
      </c>
      <c r="K6" t="s">
        <v>126</v>
      </c>
      <c r="N6" t="s">
        <v>132</v>
      </c>
      <c r="O6" t="s">
        <v>133</v>
      </c>
      <c r="P6" t="s">
        <v>134</v>
      </c>
      <c r="W6">
        <v>15</v>
      </c>
      <c r="X6">
        <v>2</v>
      </c>
    </row>
    <row r="7" spans="2:24" x14ac:dyDescent="0.25">
      <c r="B7" t="s">
        <v>81</v>
      </c>
      <c r="C7" t="s">
        <v>95</v>
      </c>
      <c r="D7" t="s">
        <v>91</v>
      </c>
      <c r="E7" s="8">
        <v>2</v>
      </c>
      <c r="F7" t="s">
        <v>13</v>
      </c>
      <c r="G7" t="s">
        <v>107</v>
      </c>
      <c r="H7" t="s">
        <v>113</v>
      </c>
      <c r="J7" t="s">
        <v>71</v>
      </c>
      <c r="K7" t="s">
        <v>72</v>
      </c>
      <c r="N7" s="4">
        <f>SUM(G24,I24,K24,M24,O24,Q24,S24,U24,W24,Y24,AA24)</f>
        <v>0.42708333333333337</v>
      </c>
      <c r="O7" s="4">
        <f>SUM(G30,I30,K30,M30,O30,Q30,S30,U30,W30,Y30,AA30)</f>
        <v>0.32986111111111116</v>
      </c>
      <c r="P7" s="4">
        <f>SUM(G35,I35,K35,M35,O35,Q35,S35,U35,W35,Y35,AA35)</f>
        <v>0.27430555555555558</v>
      </c>
    </row>
    <row r="8" spans="2:24" x14ac:dyDescent="0.25">
      <c r="B8" t="s">
        <v>82</v>
      </c>
      <c r="C8" t="s">
        <v>96</v>
      </c>
      <c r="D8" t="s">
        <v>92</v>
      </c>
      <c r="E8" s="8">
        <v>1</v>
      </c>
      <c r="F8" t="s">
        <v>11</v>
      </c>
      <c r="G8" t="s">
        <v>106</v>
      </c>
      <c r="H8" t="s">
        <v>113</v>
      </c>
      <c r="J8" t="s">
        <v>126</v>
      </c>
      <c r="K8" t="s">
        <v>126</v>
      </c>
    </row>
    <row r="9" spans="2:24" x14ac:dyDescent="0.25">
      <c r="B9" t="s">
        <v>83</v>
      </c>
      <c r="C9" t="s">
        <v>97</v>
      </c>
      <c r="D9" t="s">
        <v>99</v>
      </c>
      <c r="E9" s="8">
        <v>2</v>
      </c>
      <c r="F9" t="s">
        <v>8</v>
      </c>
      <c r="G9" t="s">
        <v>108</v>
      </c>
      <c r="H9" t="s">
        <v>113</v>
      </c>
      <c r="J9" t="s">
        <v>70</v>
      </c>
      <c r="K9" t="s">
        <v>72</v>
      </c>
    </row>
    <row r="10" spans="2:24" x14ac:dyDescent="0.25">
      <c r="B10" t="s">
        <v>84</v>
      </c>
      <c r="C10" t="s">
        <v>98</v>
      </c>
      <c r="D10" t="s">
        <v>93</v>
      </c>
      <c r="E10" s="8">
        <v>2</v>
      </c>
      <c r="F10" t="s">
        <v>101</v>
      </c>
      <c r="G10" t="s">
        <v>109</v>
      </c>
      <c r="H10" t="s">
        <v>116</v>
      </c>
      <c r="J10" t="s">
        <v>71</v>
      </c>
      <c r="K10" t="s">
        <v>71</v>
      </c>
    </row>
    <row r="11" spans="2:24" x14ac:dyDescent="0.25">
      <c r="B11" t="s">
        <v>85</v>
      </c>
      <c r="C11" t="s">
        <v>95</v>
      </c>
      <c r="D11" t="s">
        <v>94</v>
      </c>
      <c r="E11" s="8">
        <v>2</v>
      </c>
      <c r="F11" t="s">
        <v>102</v>
      </c>
      <c r="G11" t="s">
        <v>110</v>
      </c>
      <c r="H11" t="s">
        <v>113</v>
      </c>
      <c r="J11" t="s">
        <v>71</v>
      </c>
      <c r="K11" t="s">
        <v>72</v>
      </c>
    </row>
    <row r="12" spans="2:24" x14ac:dyDescent="0.25">
      <c r="B12" t="s">
        <v>86</v>
      </c>
      <c r="C12" t="s">
        <v>96</v>
      </c>
      <c r="D12" t="s">
        <v>63</v>
      </c>
      <c r="E12" s="8">
        <v>2</v>
      </c>
      <c r="F12" t="s">
        <v>11</v>
      </c>
      <c r="G12" t="s">
        <v>106</v>
      </c>
      <c r="H12" t="s">
        <v>117</v>
      </c>
      <c r="J12" t="s">
        <v>72</v>
      </c>
      <c r="K12" t="s">
        <v>126</v>
      </c>
    </row>
    <row r="13" spans="2:24" x14ac:dyDescent="0.25">
      <c r="B13" t="s">
        <v>121</v>
      </c>
      <c r="C13" t="s">
        <v>122</v>
      </c>
      <c r="D13" t="s">
        <v>123</v>
      </c>
      <c r="E13" s="8">
        <v>3</v>
      </c>
      <c r="F13" t="s">
        <v>11</v>
      </c>
      <c r="G13" t="s">
        <v>124</v>
      </c>
      <c r="H13" t="s">
        <v>113</v>
      </c>
      <c r="J13" t="s">
        <v>53</v>
      </c>
      <c r="K13" t="s">
        <v>53</v>
      </c>
    </row>
    <row r="14" spans="2:24" x14ac:dyDescent="0.25">
      <c r="E14" s="8"/>
      <c r="Q14">
        <v>233</v>
      </c>
    </row>
    <row r="15" spans="2:24" x14ac:dyDescent="0.25">
      <c r="Q15">
        <f>1.4*90</f>
        <v>125.99999999999999</v>
      </c>
    </row>
    <row r="16" spans="2:24" x14ac:dyDescent="0.25">
      <c r="Q16">
        <v>54</v>
      </c>
    </row>
    <row r="17" spans="1:27" x14ac:dyDescent="0.25">
      <c r="Q17">
        <f>Q14+Q15-Q16</f>
        <v>305</v>
      </c>
    </row>
    <row r="21" spans="1:27" x14ac:dyDescent="0.25">
      <c r="F21">
        <f>999*2*1.5</f>
        <v>2997</v>
      </c>
    </row>
    <row r="22" spans="1:27" x14ac:dyDescent="0.25">
      <c r="F22">
        <f>999*3*1.5</f>
        <v>4495.5</v>
      </c>
    </row>
    <row r="23" spans="1:27" x14ac:dyDescent="0.25">
      <c r="B23">
        <v>2500</v>
      </c>
      <c r="D23">
        <v>4500</v>
      </c>
      <c r="F23">
        <v>5200</v>
      </c>
      <c r="H23">
        <v>4500</v>
      </c>
      <c r="J23">
        <v>13000</v>
      </c>
      <c r="L23">
        <v>2800</v>
      </c>
      <c r="N23">
        <v>7500</v>
      </c>
      <c r="P23">
        <v>4500</v>
      </c>
      <c r="R23">
        <v>4700</v>
      </c>
      <c r="T23">
        <v>8900</v>
      </c>
      <c r="V23">
        <v>6500</v>
      </c>
    </row>
    <row r="24" spans="1:27" x14ac:dyDescent="0.25">
      <c r="B24" t="s">
        <v>8</v>
      </c>
      <c r="C24" s="4">
        <v>2.0833333333333332E-2</v>
      </c>
      <c r="D24" t="s">
        <v>127</v>
      </c>
      <c r="E24" s="4">
        <v>3.125E-2</v>
      </c>
      <c r="F24" t="s">
        <v>101</v>
      </c>
      <c r="G24" s="4">
        <v>4.1666666666666664E-2</v>
      </c>
      <c r="H24" t="s">
        <v>11</v>
      </c>
      <c r="I24" s="4">
        <v>3.125E-2</v>
      </c>
      <c r="J24" t="s">
        <v>13</v>
      </c>
      <c r="K24" s="4">
        <v>6.25E-2</v>
      </c>
      <c r="L24" t="s">
        <v>17</v>
      </c>
      <c r="M24" s="4">
        <v>2.0833333333333332E-2</v>
      </c>
      <c r="N24" t="s">
        <v>18</v>
      </c>
      <c r="O24" s="4">
        <v>4.1666666666666664E-2</v>
      </c>
      <c r="P24" t="s">
        <v>19</v>
      </c>
      <c r="Q24" s="4">
        <v>3.125E-2</v>
      </c>
      <c r="R24" t="s">
        <v>128</v>
      </c>
      <c r="S24" s="4">
        <v>2.0833333333333332E-2</v>
      </c>
      <c r="T24" t="s">
        <v>129</v>
      </c>
      <c r="U24" s="4">
        <v>4.1666666666666664E-2</v>
      </c>
      <c r="V24" t="s">
        <v>128</v>
      </c>
      <c r="W24" s="4">
        <v>3.125E-2</v>
      </c>
      <c r="X24" t="s">
        <v>130</v>
      </c>
      <c r="Y24" s="4">
        <v>4.1666666666666664E-2</v>
      </c>
      <c r="Z24" t="s">
        <v>131</v>
      </c>
      <c r="AA24" s="4">
        <v>6.25E-2</v>
      </c>
    </row>
    <row r="25" spans="1:27" x14ac:dyDescent="0.25">
      <c r="A25" t="s">
        <v>132</v>
      </c>
      <c r="B25">
        <v>2000</v>
      </c>
      <c r="D25">
        <v>2000</v>
      </c>
      <c r="F25">
        <v>2000</v>
      </c>
      <c r="H25">
        <v>2000</v>
      </c>
      <c r="J25">
        <v>1000</v>
      </c>
      <c r="L25">
        <v>2000</v>
      </c>
      <c r="N25">
        <v>2000</v>
      </c>
      <c r="P25">
        <v>2000</v>
      </c>
      <c r="R25">
        <v>3000</v>
      </c>
      <c r="V25">
        <v>2000</v>
      </c>
      <c r="X25">
        <v>2000</v>
      </c>
    </row>
    <row r="26" spans="1:27" x14ac:dyDescent="0.25">
      <c r="B26">
        <v>500</v>
      </c>
      <c r="D26">
        <v>1600</v>
      </c>
      <c r="F26">
        <v>1000</v>
      </c>
      <c r="H26">
        <v>2000</v>
      </c>
      <c r="J26">
        <v>1000</v>
      </c>
      <c r="L26">
        <v>1300</v>
      </c>
      <c r="N26">
        <v>3000</v>
      </c>
      <c r="P26">
        <v>2000</v>
      </c>
      <c r="R26">
        <v>2000</v>
      </c>
      <c r="T26">
        <v>1300</v>
      </c>
      <c r="V26">
        <v>3000</v>
      </c>
      <c r="X26">
        <v>2000</v>
      </c>
    </row>
    <row r="27" spans="1:27" x14ac:dyDescent="0.25">
      <c r="D27">
        <v>1200</v>
      </c>
      <c r="F27">
        <v>2000</v>
      </c>
      <c r="H27">
        <v>1000</v>
      </c>
      <c r="J27">
        <v>1300</v>
      </c>
      <c r="N27">
        <v>2000</v>
      </c>
      <c r="P27">
        <v>1000</v>
      </c>
      <c r="T27">
        <f>2000*4.5</f>
        <v>9000</v>
      </c>
      <c r="V27">
        <v>2000</v>
      </c>
      <c r="X27">
        <v>3000</v>
      </c>
    </row>
    <row r="28" spans="1:27" x14ac:dyDescent="0.25">
      <c r="J28">
        <f>2000*4.5</f>
        <v>9000</v>
      </c>
      <c r="N28">
        <v>1200</v>
      </c>
      <c r="X28" t="s">
        <v>135</v>
      </c>
    </row>
    <row r="29" spans="1:27" x14ac:dyDescent="0.25">
      <c r="J29">
        <v>600</v>
      </c>
    </row>
    <row r="30" spans="1:27" x14ac:dyDescent="0.25">
      <c r="A30" t="s">
        <v>133</v>
      </c>
      <c r="B30">
        <v>3000</v>
      </c>
      <c r="C30" s="4">
        <v>1.0416666666666666E-2</v>
      </c>
      <c r="D30">
        <v>3000</v>
      </c>
      <c r="E30" s="4">
        <v>2.7777777777777776E-2</v>
      </c>
      <c r="F30">
        <v>3000</v>
      </c>
      <c r="G30" s="4">
        <v>4.1666666666666664E-2</v>
      </c>
      <c r="H30">
        <v>3000</v>
      </c>
      <c r="I30" s="4">
        <v>2.0833333333333332E-2</v>
      </c>
      <c r="J30">
        <v>1000</v>
      </c>
      <c r="K30" s="4">
        <v>5.2083333333333336E-2</v>
      </c>
      <c r="L30">
        <v>3000</v>
      </c>
      <c r="M30" s="4">
        <v>1.0416666666666666E-2</v>
      </c>
      <c r="N30">
        <v>3000</v>
      </c>
      <c r="O30" s="4">
        <v>3.125E-2</v>
      </c>
      <c r="P30">
        <v>3000</v>
      </c>
      <c r="Q30" s="4">
        <v>2.0833333333333332E-2</v>
      </c>
      <c r="R30">
        <v>4500</v>
      </c>
      <c r="S30" s="4">
        <v>2.0833333333333332E-2</v>
      </c>
      <c r="U30" s="4">
        <v>4.1666666666666664E-2</v>
      </c>
      <c r="V30">
        <v>2000</v>
      </c>
      <c r="W30" s="4">
        <v>2.0833333333333332E-2</v>
      </c>
      <c r="X30">
        <v>2000</v>
      </c>
      <c r="Y30" s="4">
        <v>2.7777777777777776E-2</v>
      </c>
      <c r="AA30" s="4">
        <v>4.1666666666666664E-2</v>
      </c>
    </row>
    <row r="31" spans="1:27" x14ac:dyDescent="0.25">
      <c r="D31">
        <v>1600</v>
      </c>
      <c r="F31">
        <v>1000</v>
      </c>
      <c r="H31">
        <v>2000</v>
      </c>
      <c r="J31">
        <v>1300</v>
      </c>
      <c r="N31">
        <v>3000</v>
      </c>
      <c r="P31">
        <v>2000</v>
      </c>
      <c r="R31">
        <v>600</v>
      </c>
      <c r="T31">
        <v>1300</v>
      </c>
      <c r="V31">
        <v>4500</v>
      </c>
      <c r="X31">
        <v>2000</v>
      </c>
    </row>
    <row r="32" spans="1:27" x14ac:dyDescent="0.25">
      <c r="F32">
        <v>1200</v>
      </c>
      <c r="J32">
        <f>3000*4.5</f>
        <v>13500</v>
      </c>
      <c r="N32">
        <v>2000</v>
      </c>
      <c r="T32">
        <f>3000*4.5</f>
        <v>13500</v>
      </c>
      <c r="X32">
        <v>4500</v>
      </c>
    </row>
    <row r="35" spans="1:27" x14ac:dyDescent="0.25">
      <c r="A35" t="s">
        <v>134</v>
      </c>
      <c r="B35">
        <v>4500</v>
      </c>
      <c r="C35" s="4">
        <v>1.0416666666666666E-2</v>
      </c>
      <c r="D35">
        <v>4500</v>
      </c>
      <c r="E35" s="4">
        <v>1.0416666666666666E-2</v>
      </c>
      <c r="F35">
        <v>4500</v>
      </c>
      <c r="G35" s="4">
        <v>2.0833333333333332E-2</v>
      </c>
      <c r="H35">
        <v>4500</v>
      </c>
      <c r="I35" s="4">
        <v>1.0416666666666666E-2</v>
      </c>
      <c r="J35">
        <v>4500</v>
      </c>
      <c r="K35" s="4">
        <v>5.2083333333333336E-2</v>
      </c>
      <c r="L35">
        <v>4500</v>
      </c>
      <c r="M35" s="4">
        <v>1.0416666666666666E-2</v>
      </c>
      <c r="N35">
        <v>4500</v>
      </c>
      <c r="O35" s="4">
        <v>2.0833333333333332E-2</v>
      </c>
      <c r="P35">
        <v>4500</v>
      </c>
      <c r="Q35" s="4">
        <v>1.0416666666666666E-2</v>
      </c>
      <c r="R35">
        <v>4500</v>
      </c>
      <c r="S35" s="4">
        <v>1.7361111111111112E-2</v>
      </c>
      <c r="T35">
        <v>1300</v>
      </c>
      <c r="U35" s="4">
        <v>4.1666666666666664E-2</v>
      </c>
      <c r="V35">
        <v>2000</v>
      </c>
      <c r="W35" s="4">
        <v>2.0833333333333332E-2</v>
      </c>
      <c r="X35">
        <v>2000</v>
      </c>
      <c r="Y35" s="4">
        <v>2.7777777777777776E-2</v>
      </c>
      <c r="AA35" s="4">
        <v>4.1666666666666664E-2</v>
      </c>
    </row>
    <row r="36" spans="1:27" x14ac:dyDescent="0.25">
      <c r="F36">
        <v>1000</v>
      </c>
      <c r="J36">
        <v>1300</v>
      </c>
      <c r="N36">
        <v>2400</v>
      </c>
      <c r="R36">
        <v>600</v>
      </c>
      <c r="T36">
        <f>3000*1.5*3</f>
        <v>13500</v>
      </c>
      <c r="V36">
        <v>4500</v>
      </c>
      <c r="X36">
        <v>2000</v>
      </c>
    </row>
    <row r="37" spans="1:27" x14ac:dyDescent="0.25">
      <c r="J37">
        <v>1000</v>
      </c>
      <c r="X37">
        <v>4500</v>
      </c>
    </row>
    <row r="38" spans="1:27" x14ac:dyDescent="0.25">
      <c r="J38">
        <v>1000</v>
      </c>
    </row>
    <row r="39" spans="1:27" x14ac:dyDescent="0.25">
      <c r="J39">
        <v>1200</v>
      </c>
    </row>
    <row r="40" spans="1:27" x14ac:dyDescent="0.25">
      <c r="J40">
        <v>600</v>
      </c>
    </row>
    <row r="42" spans="1:27" x14ac:dyDescent="0.25">
      <c r="J42">
        <f>SUM(J35:J41)</f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Koziel</dc:creator>
  <cp:lastModifiedBy>Eric Koziel</cp:lastModifiedBy>
  <dcterms:created xsi:type="dcterms:W3CDTF">2015-02-08T18:46:08Z</dcterms:created>
  <dcterms:modified xsi:type="dcterms:W3CDTF">2015-02-18T22:23:32Z</dcterms:modified>
</cp:coreProperties>
</file>