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ze_prices_in_Kenya_2022" sheetId="1" r:id="rId4"/>
    <sheet state="visible" name="Pivot Table 3" sheetId="2" r:id="rId5"/>
  </sheets>
  <definedNames>
    <definedName hidden="1" localSheetId="0" name="_xlnm._FilterDatabase">Maize_prices_in_Kenya_2022!$E$1:$E$1000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<sst xmlns="http://schemas.openxmlformats.org/spreadsheetml/2006/main" count="161" uniqueCount="29">
  <si>
    <t>Date</t>
  </si>
  <si>
    <t>Market</t>
  </si>
  <si>
    <t>Unit</t>
  </si>
  <si>
    <t>Price_flag</t>
  </si>
  <si>
    <t>Kes_price</t>
  </si>
  <si>
    <t>Usd_price</t>
  </si>
  <si>
    <t>Exch_rate</t>
  </si>
  <si>
    <t>Nairobi</t>
  </si>
  <si>
    <t>KG</t>
  </si>
  <si>
    <t>actual</t>
  </si>
  <si>
    <t>Garissa</t>
  </si>
  <si>
    <t>Kakuma</t>
  </si>
  <si>
    <t>Mogadishu</t>
  </si>
  <si>
    <t>Baringo</t>
  </si>
  <si>
    <t>Wajir</t>
  </si>
  <si>
    <t>Kisumu</t>
  </si>
  <si>
    <t>Nakuru</t>
  </si>
  <si>
    <t>Eldoret</t>
  </si>
  <si>
    <t>Kalobeyei</t>
  </si>
  <si>
    <t>forecast</t>
  </si>
  <si>
    <t>Five number summary</t>
  </si>
  <si>
    <t>Min</t>
  </si>
  <si>
    <t>Q1</t>
  </si>
  <si>
    <t>Median</t>
  </si>
  <si>
    <t>Q3</t>
  </si>
  <si>
    <t>Max</t>
  </si>
  <si>
    <t>AVERAGE of Kes_price</t>
  </si>
  <si>
    <t>AVERAGE of Usd_price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</si>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</sst>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"/>
    <numFmt numFmtId="165" formatCode="M/d/yyyy"/>
  </numFmts>
  <fonts count="7">
    <font>
      <sz val="10.0"/>
      <color rgb="FF000000"/>
      <name val="Arial"/>
      <scheme val="minor"/>
    </font>
    <font>
      <b/>
      <color rgb="FFFFFFFF"/>
      <name val="Inter"/>
    </font>
    <font>
      <color rgb="FF2A3140"/>
      <name val="Inter"/>
    </font>
    <font>
      <color rgb="FF2A3140"/>
      <name val="Arial"/>
    </font>
    <font>
      <color theme="1"/>
      <name val="Arial"/>
    </font>
    <font>
      <b/>
      <color rgb="FF3B82F6"/>
      <name val="Inte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3B82F6"/>
        <bgColor rgb="FF3B82F6"/>
      </patternFill>
    </fill>
    <fill>
      <patternFill patternType="solid">
        <fgColor rgb="FFFFFFFF"/>
        <bgColor rgb="FFFFFFFF"/>
      </patternFill>
    </fill>
  </fills>
  <borders count="6">
    <border/>
    <border>
      <bottom style="thin">
        <color rgb="FF2A3140"/>
      </bottom>
    </border>
    <border>
      <left style="thin">
        <color rgb="FF2A3140"/>
      </left>
    </border>
    <border>
      <right style="thin">
        <color rgb="FF2A3140"/>
      </right>
    </border>
    <border>
      <left style="thin">
        <color rgb="FF2A3140"/>
      </left>
      <bottom style="thin">
        <color rgb="FF2A3140"/>
      </bottom>
    </border>
    <border>
      <right style="thin">
        <color rgb="FF2A3140"/>
      </right>
      <bottom style="thin">
        <color rgb="FF2A314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2" xfId="0" applyAlignment="1" applyFont="1" applyNumberFormat="1">
      <alignment vertical="bottom"/>
    </xf>
    <xf borderId="0" fillId="2" fontId="1" numFmtId="164" xfId="0" applyAlignment="1" applyFont="1" applyNumberFormat="1">
      <alignment vertical="bottom"/>
    </xf>
    <xf borderId="0" fillId="0" fontId="2" numFmtId="165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3" fontId="2" numFmtId="0" xfId="0" applyAlignment="1" applyFill="1" applyFont="1">
      <alignment vertical="bottom"/>
    </xf>
    <xf borderId="0" fillId="0" fontId="2" numFmtId="2" xfId="0" applyAlignment="1" applyFont="1" applyNumberForma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0" fillId="0" fontId="3" numFmtId="2" xfId="0" applyAlignment="1" applyFont="1" applyNumberFormat="1">
      <alignment horizontal="right" vertical="bottom"/>
    </xf>
    <xf borderId="0" fillId="0" fontId="4" numFmtId="2" xfId="0" applyAlignment="1" applyFont="1" applyNumberFormat="1">
      <alignment vertical="bottom"/>
    </xf>
    <xf borderId="1" fillId="2" fontId="1" numFmtId="164" xfId="0" applyAlignment="1" applyBorder="1" applyFont="1" applyNumberFormat="1">
      <alignment shrinkToFit="0" vertical="bottom" wrapText="0"/>
    </xf>
    <xf borderId="1" fillId="2" fontId="4" numFmtId="164" xfId="0" applyAlignment="1" applyBorder="1" applyFont="1" applyNumberFormat="1">
      <alignment vertical="bottom"/>
    </xf>
    <xf borderId="2" fillId="0" fontId="5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3" fillId="0" fontId="2" numFmtId="164" xfId="0" applyAlignment="1" applyBorder="1" applyFont="1" applyNumberFormat="1">
      <alignment horizontal="right" vertical="bottom"/>
    </xf>
    <xf borderId="4" fillId="0" fontId="5" numFmtId="0" xfId="0" applyAlignment="1" applyBorder="1" applyFont="1">
      <alignment vertical="bottom"/>
    </xf>
    <xf borderId="1" fillId="0" fontId="4" numFmtId="0" xfId="0" applyAlignment="1" applyBorder="1" applyFont="1">
      <alignment vertical="bottom"/>
    </xf>
    <xf borderId="1" fillId="0" fontId="2" numFmtId="2" xfId="0" applyAlignment="1" applyBorder="1" applyFont="1" applyNumberFormat="1">
      <alignment horizontal="right" vertical="bottom"/>
    </xf>
    <xf borderId="5" fillId="0" fontId="2" numFmtId="164" xfId="0" applyAlignment="1" applyBorder="1" applyFont="1" applyNumberFormat="1">
      <alignment horizontal="right" vertical="bottom"/>
    </xf>
    <xf borderId="0" fillId="0" fontId="6" numFmtId="0" xfId="0" applyFont="1"/>
    <xf borderId="0" fillId="0" fontId="6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41" sheet="Maize_prices_in_Kenya_2022"/>
  </cacheSource>
  <cacheFields>
    <cacheField name="Date" numFmtId="165">
      <sharedItems containsSemiMixedTypes="0" containsDate="1" containsString="0">
        <d v="2022-01-15T00:00:00Z"/>
        <d v="2022-02-15T00:00:00Z"/>
        <d v="2022-03-15T00:00:00Z"/>
        <d v="2022-04-15T00:00:00Z"/>
      </sharedItems>
    </cacheField>
    <cacheField name="Market" numFmtId="0">
      <sharedItems>
        <s v="Nairobi"/>
        <s v="Garissa"/>
        <s v="Kakuma"/>
        <s v="Mogadishu"/>
        <s v="Baringo"/>
        <s v="Wajir"/>
        <s v="Kisumu"/>
        <s v="Nakuru"/>
        <s v="Eldoret"/>
        <s v="Kalobeyei"/>
      </sharedItems>
    </cacheField>
    <cacheField name="Unit" numFmtId="0">
      <sharedItems>
        <s v="KG"/>
      </sharedItems>
    </cacheField>
    <cacheField name="Price_flag" numFmtId="0">
      <sharedItems>
        <s v="actual"/>
        <s v="forecast"/>
      </sharedItems>
    </cacheField>
    <cacheField name="Kes_price" numFmtId="2">
      <sharedItems containsSemiMixedTypes="0" containsString="0" containsNumber="1">
        <n v="50.0"/>
        <n v="45.0"/>
        <n v="60.0"/>
        <n v="68.75"/>
        <n v="44.38"/>
        <n v="48.75"/>
        <n v="47.17"/>
        <n v="53.62"/>
        <n v="54.33"/>
        <n v="47.33"/>
        <n v="40.0"/>
        <n v="45.38"/>
        <n v="42.69"/>
        <n v="46.54"/>
        <n v="42.77"/>
        <n v="46.35"/>
        <n v="47.31"/>
        <n v="36.85"/>
        <n v="51.0"/>
        <n v="48.77"/>
        <n v="50.29"/>
        <n v="46.699999999999996"/>
        <n v="46.666666666666664"/>
        <n v="51.17333333333334"/>
        <n v="52.43666666666667"/>
        <n v="58.11666666666667"/>
        <n v="51.46"/>
        <n v="44.583333333333336"/>
        <n v="47.85"/>
      </sharedItems>
    </cacheField>
    <cacheField name="Usd_price" numFmtId="2">
      <sharedItems containsSemiMixedTypes="0" containsString="0" containsNumber="1">
        <n v="0.4411"/>
        <n v="0.44109999999999994"/>
        <n v="0.397"/>
        <n v="0.5293"/>
        <n v="0.6065"/>
        <n v="0.3915"/>
        <n v="0.4301"/>
        <n v="0.4161"/>
        <n v="0.4731"/>
        <n v="0.4793"/>
        <n v="0.4176"/>
        <n v="0.6103"/>
        <n v="0.4439"/>
        <n v="0.3551"/>
        <n v="0.4029"/>
        <n v="0.379"/>
        <n v="0.4131"/>
        <n v="0.3797"/>
        <n v="0.3995"/>
        <n v="0.4114"/>
        <n v="0.42"/>
        <n v="0.3271"/>
        <n v="0.5326"/>
        <n v="0.39945"/>
        <n v="0.45271"/>
        <n v="0.4310666666666667"/>
        <n v="0.44449999999999995"/>
        <n v="0.4128"/>
        <n v="0.41253333333333336"/>
        <n v="0.45226666666666665"/>
        <n v="0.46346666666666664"/>
        <n v="0.5146333333333334"/>
        <n v="0.45599999999999996"/>
        <n v="0.3948833333333333"/>
        <n v="0.4239033333333333"/>
      </sharedItems>
    </cacheField>
    <cacheField name="Exch_rate" numFmtId="164">
      <sharedItems containsSemiMixedTypes="0" containsString="0" containsNumber="1">
        <n v="113.35298118340512"/>
        <n v="113.35298118340513"/>
        <n v="113.35012594458438"/>
        <n v="113.35726431135463"/>
        <n v="113.3553173948887"/>
        <n v="113.3588761174968"/>
        <n v="113.34573355033713"/>
        <n v="113.36217255467436"/>
        <n v="113.33756076939335"/>
        <n v="113.35280617567285"/>
        <n v="113.33812260536398"/>
        <n v="112.64951663116501"/>
        <n v="112.63798152737102"/>
        <n v="112.6443255421008"/>
        <n v="112.63340779349716"/>
        <n v="112.63852242744062"/>
        <n v="112.66037279109173"/>
        <n v="112.6415591256255"/>
        <n v="112.64080100125156"/>
        <n v="112.66407389402042"/>
        <n v="112.64285714285715"/>
        <n v="112.65667991439928"/>
        <n v="112.65490048817124"/>
        <n v="112.65490048817122"/>
        <n v="113.13795236622332"/>
        <n v="113.13835770528685"/>
        <n v="113.1298449612403"/>
        <n v="113.12217194570134"/>
        <n v="113.1485849056604"/>
        <n v="113.14010356731876"/>
        <n v="112.92829846492647"/>
        <n v="112.85087719298247"/>
        <n v="112.90254505550163"/>
        <n v="112.87950869301964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3" cacheId="0" dataCaption="" compact="0" compactData="0">
  <location ref="A1:C12" firstHeaderRow="0" firstDataRow="2" firstDataCol="0"/>
  <pivotFields>
    <pivotField name="Date" compact="0" numFmtId="165" outline="0" multipleItemSelectionAllowed="1" showAll="0">
      <items>
        <item x="0"/>
        <item x="1"/>
        <item x="2"/>
        <item x="3"/>
        <item t="default"/>
      </items>
    </pivotField>
    <pivotField name="Market" axis="axisRow" compact="0" outline="0" multipleItemSelectionAllowed="1" showAll="0" sortType="ascending">
      <items>
        <item x="4"/>
        <item x="8"/>
        <item x="1"/>
        <item x="2"/>
        <item x="9"/>
        <item x="6"/>
        <item x="3"/>
        <item x="0"/>
        <item x="7"/>
        <item x="5"/>
        <item t="default"/>
      </items>
    </pivotField>
    <pivotField name="Unit" compact="0" outline="0" multipleItemSelectionAllowed="1" showAll="0">
      <items>
        <item x="0"/>
        <item t="default"/>
      </items>
    </pivotField>
    <pivotField name="Price_flag" compact="0" outline="0" multipleItemSelectionAllowed="1" showAll="0">
      <items>
        <item x="0"/>
        <item x="1"/>
        <item t="default"/>
      </items>
    </pivotField>
    <pivotField name="Kes_price" dataField="1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Usd_price" dataField="1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Exch_r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</pivotFields>
  <rowFields>
    <field x="1"/>
  </rowFields>
  <colFields>
    <field x="-2"/>
  </colFields>
  <dataFields>
    <dataField name="AVERAGE of Kes_price" fld="4" subtotal="average" baseField="0"/>
    <dataField name="AVERAGE of Usd_price" fld="5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13"/>
    <col customWidth="1" min="2" max="2" width="18.63"/>
    <col customWidth="1" min="3" max="3" width="18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</row>
    <row r="2" hidden="1">
      <c r="A2" s="4">
        <v>44576.0</v>
      </c>
      <c r="B2" s="5" t="s">
        <v>7</v>
      </c>
      <c r="C2" s="5" t="s">
        <v>8</v>
      </c>
      <c r="D2" s="6" t="s">
        <v>9</v>
      </c>
      <c r="E2" s="7">
        <v>50.0</v>
      </c>
      <c r="F2" s="7">
        <v>0.4411</v>
      </c>
      <c r="G2" s="8">
        <f t="shared" ref="G2:G41" si="1">IFERROR(E2/F2, "NaN")</f>
        <v>113.3529812</v>
      </c>
    </row>
    <row r="3" hidden="1">
      <c r="A3" s="4">
        <v>44576.0</v>
      </c>
      <c r="B3" s="5" t="s">
        <v>10</v>
      </c>
      <c r="C3" s="5" t="s">
        <v>8</v>
      </c>
      <c r="D3" s="6" t="s">
        <v>9</v>
      </c>
      <c r="E3" s="7">
        <f>250/5</f>
        <v>50</v>
      </c>
      <c r="F3" s="7">
        <f>2.2055/5</f>
        <v>0.4411</v>
      </c>
      <c r="G3" s="8">
        <f t="shared" si="1"/>
        <v>113.3529812</v>
      </c>
    </row>
    <row r="4" hidden="1">
      <c r="A4" s="4">
        <v>44576.0</v>
      </c>
      <c r="B4" s="5" t="s">
        <v>11</v>
      </c>
      <c r="C4" s="5" t="s">
        <v>8</v>
      </c>
      <c r="D4" s="6" t="s">
        <v>9</v>
      </c>
      <c r="E4" s="7">
        <v>50.0</v>
      </c>
      <c r="F4" s="7">
        <v>0.4411</v>
      </c>
      <c r="G4" s="8">
        <f t="shared" si="1"/>
        <v>113.3529812</v>
      </c>
    </row>
    <row r="5" hidden="1">
      <c r="A5" s="4">
        <v>44576.0</v>
      </c>
      <c r="B5" s="5" t="s">
        <v>12</v>
      </c>
      <c r="C5" s="5" t="s">
        <v>8</v>
      </c>
      <c r="D5" s="6" t="s">
        <v>9</v>
      </c>
      <c r="E5" s="7">
        <v>45.0</v>
      </c>
      <c r="F5" s="7">
        <v>0.397</v>
      </c>
      <c r="G5" s="8">
        <f t="shared" si="1"/>
        <v>113.3501259</v>
      </c>
    </row>
    <row r="6" hidden="1">
      <c r="A6" s="4">
        <v>44576.0</v>
      </c>
      <c r="B6" s="5" t="s">
        <v>13</v>
      </c>
      <c r="C6" s="5" t="s">
        <v>8</v>
      </c>
      <c r="D6" s="6" t="s">
        <v>9</v>
      </c>
      <c r="E6" s="7">
        <v>60.0</v>
      </c>
      <c r="F6" s="7">
        <v>0.5293</v>
      </c>
      <c r="G6" s="8">
        <f t="shared" si="1"/>
        <v>113.3572643</v>
      </c>
    </row>
    <row r="7" hidden="1">
      <c r="A7" s="4">
        <v>44576.0</v>
      </c>
      <c r="B7" s="5" t="s">
        <v>14</v>
      </c>
      <c r="C7" s="5" t="s">
        <v>8</v>
      </c>
      <c r="D7" s="6" t="s">
        <v>9</v>
      </c>
      <c r="E7" s="7">
        <v>60.0</v>
      </c>
      <c r="F7" s="7">
        <v>0.5293</v>
      </c>
      <c r="G7" s="8">
        <f t="shared" si="1"/>
        <v>113.3572643</v>
      </c>
    </row>
    <row r="8" hidden="1">
      <c r="A8" s="4">
        <v>44576.0</v>
      </c>
      <c r="B8" s="5" t="s">
        <v>15</v>
      </c>
      <c r="C8" s="5" t="s">
        <v>8</v>
      </c>
      <c r="D8" s="6" t="s">
        <v>9</v>
      </c>
      <c r="E8" s="7">
        <v>68.75</v>
      </c>
      <c r="F8" s="7">
        <v>0.6065</v>
      </c>
      <c r="G8" s="8">
        <f t="shared" si="1"/>
        <v>113.3553174</v>
      </c>
    </row>
    <row r="9" hidden="1">
      <c r="A9" s="4">
        <v>44576.0</v>
      </c>
      <c r="B9" s="5" t="s">
        <v>16</v>
      </c>
      <c r="C9" s="5" t="s">
        <v>8</v>
      </c>
      <c r="D9" s="6" t="s">
        <v>9</v>
      </c>
      <c r="E9" s="7">
        <v>44.38</v>
      </c>
      <c r="F9" s="7">
        <v>0.3915</v>
      </c>
      <c r="G9" s="8">
        <f t="shared" si="1"/>
        <v>113.3588761</v>
      </c>
    </row>
    <row r="10" hidden="1">
      <c r="A10" s="4">
        <v>44576.0</v>
      </c>
      <c r="B10" s="5" t="s">
        <v>17</v>
      </c>
      <c r="C10" s="5" t="s">
        <v>8</v>
      </c>
      <c r="D10" s="6" t="s">
        <v>9</v>
      </c>
      <c r="E10" s="7">
        <v>48.75</v>
      </c>
      <c r="F10" s="7">
        <v>0.4301</v>
      </c>
      <c r="G10" s="8">
        <f t="shared" si="1"/>
        <v>113.3457336</v>
      </c>
    </row>
    <row r="11" hidden="1">
      <c r="A11" s="4">
        <v>44576.0</v>
      </c>
      <c r="B11" s="5" t="s">
        <v>18</v>
      </c>
      <c r="C11" s="5" t="s">
        <v>8</v>
      </c>
      <c r="D11" s="6" t="s">
        <v>9</v>
      </c>
      <c r="E11" s="7">
        <v>47.17</v>
      </c>
      <c r="F11" s="7">
        <v>0.4161</v>
      </c>
      <c r="G11" s="8">
        <f t="shared" si="1"/>
        <v>113.3621726</v>
      </c>
    </row>
    <row r="12" hidden="1">
      <c r="A12" s="4">
        <v>44607.0</v>
      </c>
      <c r="B12" s="5" t="s">
        <v>7</v>
      </c>
      <c r="C12" s="5" t="s">
        <v>8</v>
      </c>
      <c r="D12" s="6" t="s">
        <v>9</v>
      </c>
      <c r="E12" s="7">
        <v>53.62</v>
      </c>
      <c r="F12" s="7">
        <v>0.4731</v>
      </c>
      <c r="G12" s="8">
        <f t="shared" si="1"/>
        <v>113.3375608</v>
      </c>
    </row>
    <row r="13" hidden="1">
      <c r="A13" s="4">
        <v>44607.0</v>
      </c>
      <c r="B13" s="5" t="s">
        <v>10</v>
      </c>
      <c r="C13" s="5" t="s">
        <v>8</v>
      </c>
      <c r="D13" s="6" t="s">
        <v>9</v>
      </c>
      <c r="E13" s="7">
        <v>54.33</v>
      </c>
      <c r="F13" s="7">
        <v>0.4793</v>
      </c>
      <c r="G13" s="8">
        <f t="shared" si="1"/>
        <v>113.3528062</v>
      </c>
    </row>
    <row r="14" hidden="1">
      <c r="A14" s="4">
        <v>44607.0</v>
      </c>
      <c r="B14" s="5" t="s">
        <v>11</v>
      </c>
      <c r="C14" s="5" t="s">
        <v>8</v>
      </c>
      <c r="D14" s="6" t="s">
        <v>9</v>
      </c>
      <c r="E14" s="7">
        <v>47.33</v>
      </c>
      <c r="F14" s="7">
        <v>0.4176</v>
      </c>
      <c r="G14" s="8">
        <f t="shared" si="1"/>
        <v>113.3381226</v>
      </c>
    </row>
    <row r="15" hidden="1">
      <c r="A15" s="4">
        <v>44607.0</v>
      </c>
      <c r="B15" s="5" t="s">
        <v>12</v>
      </c>
      <c r="C15" s="5" t="s">
        <v>8</v>
      </c>
      <c r="D15" s="6" t="s">
        <v>9</v>
      </c>
      <c r="E15" s="7">
        <f>250/5</f>
        <v>50</v>
      </c>
      <c r="F15" s="7">
        <v>0.4411</v>
      </c>
      <c r="G15" s="8">
        <f t="shared" si="1"/>
        <v>113.3529812</v>
      </c>
    </row>
    <row r="16" hidden="1">
      <c r="A16" s="4">
        <v>44607.0</v>
      </c>
      <c r="B16" s="5" t="s">
        <v>13</v>
      </c>
      <c r="C16" s="5" t="s">
        <v>8</v>
      </c>
      <c r="D16" s="6" t="s">
        <v>9</v>
      </c>
      <c r="E16" s="7">
        <v>47.17</v>
      </c>
      <c r="F16" s="7">
        <v>0.4161</v>
      </c>
      <c r="G16" s="8">
        <f t="shared" si="1"/>
        <v>113.3621726</v>
      </c>
    </row>
    <row r="17" hidden="1">
      <c r="A17" s="4">
        <v>44607.0</v>
      </c>
      <c r="B17" s="5" t="s">
        <v>14</v>
      </c>
      <c r="C17" s="5" t="s">
        <v>8</v>
      </c>
      <c r="D17" s="6" t="s">
        <v>9</v>
      </c>
      <c r="E17" s="7">
        <v>50.0</v>
      </c>
      <c r="F17" s="7">
        <v>0.4411</v>
      </c>
      <c r="G17" s="8">
        <f t="shared" si="1"/>
        <v>113.3529812</v>
      </c>
    </row>
    <row r="18" hidden="1">
      <c r="A18" s="4">
        <v>44607.0</v>
      </c>
      <c r="B18" s="5" t="s">
        <v>15</v>
      </c>
      <c r="C18" s="5" t="s">
        <v>8</v>
      </c>
      <c r="D18" s="6" t="s">
        <v>9</v>
      </c>
      <c r="E18" s="7">
        <v>68.75</v>
      </c>
      <c r="F18" s="7">
        <v>0.6103</v>
      </c>
      <c r="G18" s="8">
        <f t="shared" si="1"/>
        <v>112.6495166</v>
      </c>
    </row>
    <row r="19" hidden="1">
      <c r="A19" s="4">
        <v>44607.0</v>
      </c>
      <c r="B19" s="5" t="s">
        <v>16</v>
      </c>
      <c r="C19" s="5" t="s">
        <v>8</v>
      </c>
      <c r="D19" s="6" t="s">
        <v>9</v>
      </c>
      <c r="E19" s="7">
        <v>50.0</v>
      </c>
      <c r="F19" s="7">
        <v>0.4439</v>
      </c>
      <c r="G19" s="8">
        <f t="shared" si="1"/>
        <v>112.6379815</v>
      </c>
    </row>
    <row r="20" hidden="1">
      <c r="A20" s="4">
        <v>44607.0</v>
      </c>
      <c r="B20" s="5" t="s">
        <v>17</v>
      </c>
      <c r="C20" s="5" t="s">
        <v>8</v>
      </c>
      <c r="D20" s="6" t="s">
        <v>9</v>
      </c>
      <c r="E20" s="7">
        <f>200/5</f>
        <v>40</v>
      </c>
      <c r="F20" s="7">
        <f>1.7755/5</f>
        <v>0.3551</v>
      </c>
      <c r="G20" s="8">
        <f t="shared" si="1"/>
        <v>112.6443255</v>
      </c>
    </row>
    <row r="21" hidden="1">
      <c r="A21" s="4">
        <v>44607.0</v>
      </c>
      <c r="B21" s="5" t="s">
        <v>18</v>
      </c>
      <c r="C21" s="5" t="s">
        <v>8</v>
      </c>
      <c r="D21" s="6" t="s">
        <v>9</v>
      </c>
      <c r="E21" s="7">
        <v>45.38</v>
      </c>
      <c r="F21" s="7">
        <v>0.4029</v>
      </c>
      <c r="G21" s="8">
        <f t="shared" si="1"/>
        <v>112.6334078</v>
      </c>
    </row>
    <row r="22" hidden="1">
      <c r="A22" s="4">
        <v>44635.0</v>
      </c>
      <c r="B22" s="5" t="s">
        <v>7</v>
      </c>
      <c r="C22" s="5" t="s">
        <v>8</v>
      </c>
      <c r="D22" s="6" t="s">
        <v>9</v>
      </c>
      <c r="E22" s="7">
        <v>42.69</v>
      </c>
      <c r="F22" s="7">
        <v>0.379</v>
      </c>
      <c r="G22" s="8">
        <f t="shared" si="1"/>
        <v>112.6385224</v>
      </c>
    </row>
    <row r="23" hidden="1">
      <c r="A23" s="4">
        <v>44635.0</v>
      </c>
      <c r="B23" s="5" t="s">
        <v>10</v>
      </c>
      <c r="C23" s="5" t="s">
        <v>8</v>
      </c>
      <c r="D23" s="6" t="s">
        <v>9</v>
      </c>
      <c r="E23" s="7">
        <v>46.54</v>
      </c>
      <c r="F23" s="7">
        <v>0.4131</v>
      </c>
      <c r="G23" s="8">
        <f t="shared" si="1"/>
        <v>112.6603728</v>
      </c>
    </row>
    <row r="24" hidden="1">
      <c r="A24" s="4">
        <v>44635.0</v>
      </c>
      <c r="B24" s="5" t="s">
        <v>11</v>
      </c>
      <c r="C24" s="5" t="s">
        <v>8</v>
      </c>
      <c r="D24" s="6" t="s">
        <v>9</v>
      </c>
      <c r="E24" s="7">
        <v>42.77</v>
      </c>
      <c r="F24" s="7">
        <v>0.3797</v>
      </c>
      <c r="G24" s="8">
        <f t="shared" si="1"/>
        <v>112.6415591</v>
      </c>
    </row>
    <row r="25" hidden="1">
      <c r="A25" s="4">
        <v>44635.0</v>
      </c>
      <c r="B25" s="5" t="s">
        <v>12</v>
      </c>
      <c r="C25" s="5" t="s">
        <v>8</v>
      </c>
      <c r="D25" s="6" t="s">
        <v>9</v>
      </c>
      <c r="E25" s="7">
        <v>45.0</v>
      </c>
      <c r="F25" s="7">
        <v>0.3995</v>
      </c>
      <c r="G25" s="8">
        <f t="shared" si="1"/>
        <v>112.640801</v>
      </c>
    </row>
    <row r="26" hidden="1">
      <c r="A26" s="4">
        <v>44635.0</v>
      </c>
      <c r="B26" s="5" t="s">
        <v>13</v>
      </c>
      <c r="C26" s="5" t="s">
        <v>8</v>
      </c>
      <c r="D26" s="6" t="s">
        <v>9</v>
      </c>
      <c r="E26" s="7">
        <v>46.35</v>
      </c>
      <c r="F26" s="7">
        <v>0.4114</v>
      </c>
      <c r="G26" s="8">
        <f t="shared" si="1"/>
        <v>112.6640739</v>
      </c>
    </row>
    <row r="27" hidden="1">
      <c r="A27" s="4">
        <v>44635.0</v>
      </c>
      <c r="B27" s="5" t="s">
        <v>14</v>
      </c>
      <c r="C27" s="5" t="s">
        <v>8</v>
      </c>
      <c r="D27" s="6" t="s">
        <v>9</v>
      </c>
      <c r="E27" s="7">
        <v>47.31</v>
      </c>
      <c r="F27" s="7">
        <v>0.42</v>
      </c>
      <c r="G27" s="8">
        <f t="shared" si="1"/>
        <v>112.6428571</v>
      </c>
    </row>
    <row r="28" hidden="1">
      <c r="A28" s="4">
        <v>44635.0</v>
      </c>
      <c r="B28" s="5" t="s">
        <v>15</v>
      </c>
      <c r="C28" s="5" t="s">
        <v>8</v>
      </c>
      <c r="D28" s="6" t="s">
        <v>9</v>
      </c>
      <c r="E28" s="7">
        <v>36.85</v>
      </c>
      <c r="F28" s="7">
        <v>0.3271</v>
      </c>
      <c r="G28" s="8">
        <f t="shared" si="1"/>
        <v>112.6566799</v>
      </c>
    </row>
    <row r="29" hidden="1">
      <c r="A29" s="4">
        <v>44635.0</v>
      </c>
      <c r="B29" s="5" t="s">
        <v>16</v>
      </c>
      <c r="C29" s="5" t="s">
        <v>8</v>
      </c>
      <c r="D29" s="6" t="s">
        <v>9</v>
      </c>
      <c r="E29" s="7">
        <v>60.0</v>
      </c>
      <c r="F29" s="7">
        <v>0.5326</v>
      </c>
      <c r="G29" s="8">
        <f t="shared" si="1"/>
        <v>112.6549005</v>
      </c>
    </row>
    <row r="30" hidden="1">
      <c r="A30" s="4">
        <v>44635.0</v>
      </c>
      <c r="B30" s="5" t="s">
        <v>17</v>
      </c>
      <c r="C30" s="5" t="s">
        <v>8</v>
      </c>
      <c r="D30" s="6" t="s">
        <v>9</v>
      </c>
      <c r="E30" s="9">
        <v>45.0</v>
      </c>
      <c r="F30" s="9">
        <v>0.39945</v>
      </c>
      <c r="G30" s="8">
        <f t="shared" si="1"/>
        <v>112.6549005</v>
      </c>
    </row>
    <row r="31" hidden="1">
      <c r="A31" s="4">
        <v>44635.0</v>
      </c>
      <c r="B31" s="5" t="s">
        <v>18</v>
      </c>
      <c r="C31" s="5" t="s">
        <v>8</v>
      </c>
      <c r="D31" s="6" t="s">
        <v>9</v>
      </c>
      <c r="E31" s="9">
        <v>51.0</v>
      </c>
      <c r="F31" s="9">
        <v>0.45271</v>
      </c>
      <c r="G31" s="8">
        <f t="shared" si="1"/>
        <v>112.6549005</v>
      </c>
    </row>
    <row r="32">
      <c r="A32" s="4">
        <v>44666.0</v>
      </c>
      <c r="B32" s="5" t="s">
        <v>7</v>
      </c>
      <c r="C32" s="5" t="s">
        <v>8</v>
      </c>
      <c r="D32" s="5" t="s">
        <v>19</v>
      </c>
      <c r="E32" s="10">
        <f t="shared" ref="E32:E41" si="2">LOOKUP(B32,$A$49:$A$58,$B$49:$B$58)</f>
        <v>48.77</v>
      </c>
      <c r="F32" s="10">
        <f t="shared" ref="F32:F41" si="3">LOOKUP(B32,$A$49:$A$58,$C$49:$C$58)</f>
        <v>0.4310666667</v>
      </c>
      <c r="G32" s="8">
        <f t="shared" si="1"/>
        <v>113.1379524</v>
      </c>
    </row>
    <row r="33">
      <c r="A33" s="4">
        <v>44666.0</v>
      </c>
      <c r="B33" s="5" t="s">
        <v>10</v>
      </c>
      <c r="C33" s="5" t="s">
        <v>8</v>
      </c>
      <c r="D33" s="5" t="s">
        <v>19</v>
      </c>
      <c r="E33" s="10">
        <f t="shared" si="2"/>
        <v>50.29</v>
      </c>
      <c r="F33" s="10">
        <f t="shared" si="3"/>
        <v>0.4445</v>
      </c>
      <c r="G33" s="8">
        <f t="shared" si="1"/>
        <v>113.1383577</v>
      </c>
    </row>
    <row r="34">
      <c r="A34" s="4">
        <v>44666.0</v>
      </c>
      <c r="B34" s="5" t="s">
        <v>11</v>
      </c>
      <c r="C34" s="5" t="s">
        <v>8</v>
      </c>
      <c r="D34" s="5" t="s">
        <v>19</v>
      </c>
      <c r="E34" s="10">
        <f t="shared" si="2"/>
        <v>46.7</v>
      </c>
      <c r="F34" s="10">
        <f t="shared" si="3"/>
        <v>0.4128</v>
      </c>
      <c r="G34" s="8">
        <f t="shared" si="1"/>
        <v>113.129845</v>
      </c>
    </row>
    <row r="35">
      <c r="A35" s="4">
        <v>44666.0</v>
      </c>
      <c r="B35" s="5" t="s">
        <v>12</v>
      </c>
      <c r="C35" s="5" t="s">
        <v>8</v>
      </c>
      <c r="D35" s="5" t="s">
        <v>19</v>
      </c>
      <c r="E35" s="10">
        <f t="shared" si="2"/>
        <v>46.66666667</v>
      </c>
      <c r="F35" s="10">
        <f t="shared" si="3"/>
        <v>0.4125333333</v>
      </c>
      <c r="G35" s="8">
        <f t="shared" si="1"/>
        <v>113.1221719</v>
      </c>
    </row>
    <row r="36">
      <c r="A36" s="4">
        <v>44666.0</v>
      </c>
      <c r="B36" s="5" t="s">
        <v>13</v>
      </c>
      <c r="C36" s="5" t="s">
        <v>8</v>
      </c>
      <c r="D36" s="5" t="s">
        <v>19</v>
      </c>
      <c r="E36" s="10">
        <f t="shared" si="2"/>
        <v>51.17333333</v>
      </c>
      <c r="F36" s="10">
        <f t="shared" si="3"/>
        <v>0.4522666667</v>
      </c>
      <c r="G36" s="8">
        <f t="shared" si="1"/>
        <v>113.1485849</v>
      </c>
    </row>
    <row r="37">
      <c r="A37" s="4">
        <v>44666.0</v>
      </c>
      <c r="B37" s="5" t="s">
        <v>14</v>
      </c>
      <c r="C37" s="5" t="s">
        <v>8</v>
      </c>
      <c r="D37" s="5" t="s">
        <v>19</v>
      </c>
      <c r="E37" s="10">
        <f t="shared" si="2"/>
        <v>52.43666667</v>
      </c>
      <c r="F37" s="10">
        <f t="shared" si="3"/>
        <v>0.4634666667</v>
      </c>
      <c r="G37" s="8">
        <f t="shared" si="1"/>
        <v>113.1401036</v>
      </c>
    </row>
    <row r="38">
      <c r="A38" s="4">
        <v>44666.0</v>
      </c>
      <c r="B38" s="5" t="s">
        <v>15</v>
      </c>
      <c r="C38" s="5" t="s">
        <v>8</v>
      </c>
      <c r="D38" s="5" t="s">
        <v>19</v>
      </c>
      <c r="E38" s="10">
        <f t="shared" si="2"/>
        <v>58.11666667</v>
      </c>
      <c r="F38" s="10">
        <f t="shared" si="3"/>
        <v>0.5146333333</v>
      </c>
      <c r="G38" s="8">
        <f t="shared" si="1"/>
        <v>112.9282985</v>
      </c>
    </row>
    <row r="39">
      <c r="A39" s="4">
        <v>44666.0</v>
      </c>
      <c r="B39" s="5" t="s">
        <v>16</v>
      </c>
      <c r="C39" s="5" t="s">
        <v>8</v>
      </c>
      <c r="D39" s="5" t="s">
        <v>19</v>
      </c>
      <c r="E39" s="10">
        <f t="shared" si="2"/>
        <v>51.46</v>
      </c>
      <c r="F39" s="10">
        <f t="shared" si="3"/>
        <v>0.456</v>
      </c>
      <c r="G39" s="8">
        <f t="shared" si="1"/>
        <v>112.8508772</v>
      </c>
    </row>
    <row r="40">
      <c r="A40" s="4">
        <v>44666.0</v>
      </c>
      <c r="B40" s="5" t="s">
        <v>17</v>
      </c>
      <c r="C40" s="5" t="s">
        <v>8</v>
      </c>
      <c r="D40" s="5" t="s">
        <v>19</v>
      </c>
      <c r="E40" s="10">
        <f t="shared" si="2"/>
        <v>44.58333333</v>
      </c>
      <c r="F40" s="10">
        <f t="shared" si="3"/>
        <v>0.3948833333</v>
      </c>
      <c r="G40" s="8">
        <f t="shared" si="1"/>
        <v>112.9025451</v>
      </c>
    </row>
    <row r="41">
      <c r="A41" s="4">
        <v>44666.0</v>
      </c>
      <c r="B41" s="5" t="s">
        <v>18</v>
      </c>
      <c r="C41" s="5" t="s">
        <v>8</v>
      </c>
      <c r="D41" s="5" t="s">
        <v>19</v>
      </c>
      <c r="E41" s="10">
        <f t="shared" si="2"/>
        <v>47.85</v>
      </c>
      <c r="F41" s="10">
        <f t="shared" si="3"/>
        <v>0.4239033333</v>
      </c>
      <c r="G41" s="8">
        <f t="shared" si="1"/>
        <v>112.8795087</v>
      </c>
    </row>
    <row r="42">
      <c r="A42" s="11" t="s">
        <v>20</v>
      </c>
      <c r="B42" s="12"/>
      <c r="C42" s="12"/>
      <c r="D42" s="12"/>
      <c r="E42" s="12"/>
      <c r="F42" s="12"/>
      <c r="G42" s="12"/>
    </row>
    <row r="43" hidden="1">
      <c r="A43" s="13" t="s">
        <v>21</v>
      </c>
      <c r="B43" s="14"/>
      <c r="C43" s="14"/>
      <c r="D43" s="14"/>
      <c r="E43" s="7">
        <f t="shared" ref="E43:G43" si="4">MIN(E2:E41)</f>
        <v>36.85</v>
      </c>
      <c r="F43" s="7">
        <f t="shared" si="4"/>
        <v>0.3271</v>
      </c>
      <c r="G43" s="15">
        <f t="shared" si="4"/>
        <v>112.6334078</v>
      </c>
    </row>
    <row r="44" hidden="1">
      <c r="A44" s="13" t="s">
        <v>22</v>
      </c>
      <c r="B44" s="5"/>
      <c r="C44" s="5"/>
      <c r="D44" s="5"/>
      <c r="E44" s="7">
        <f t="shared" ref="E44:G44" si="5">QUARTILE(E2:E41,1)</f>
        <v>46.1075</v>
      </c>
      <c r="F44" s="7">
        <f t="shared" si="5"/>
        <v>0.409275</v>
      </c>
      <c r="G44" s="15">
        <f t="shared" si="5"/>
        <v>112.6549005</v>
      </c>
    </row>
    <row r="45" hidden="1">
      <c r="A45" s="13" t="s">
        <v>23</v>
      </c>
      <c r="B45" s="5"/>
      <c r="C45" s="5"/>
      <c r="D45" s="5"/>
      <c r="E45" s="7">
        <f t="shared" ref="E45:G45" si="6">QUARTILE(E2:E41,2)</f>
        <v>48.76</v>
      </c>
      <c r="F45" s="7">
        <f t="shared" si="6"/>
        <v>0.4305833333</v>
      </c>
      <c r="G45" s="15">
        <f t="shared" si="6"/>
        <v>113.1338987</v>
      </c>
    </row>
    <row r="46" hidden="1">
      <c r="A46" s="13" t="s">
        <v>24</v>
      </c>
      <c r="B46" s="5"/>
      <c r="C46" s="5"/>
      <c r="D46" s="5"/>
      <c r="E46" s="7">
        <f t="shared" ref="E46:G46" si="7">QUARTILE(E2:E41,3)</f>
        <v>51.245</v>
      </c>
      <c r="F46" s="7">
        <f t="shared" si="7"/>
        <v>0.4535325</v>
      </c>
      <c r="G46" s="15">
        <f t="shared" si="7"/>
        <v>113.3529812</v>
      </c>
    </row>
    <row r="47" hidden="1">
      <c r="A47" s="16" t="s">
        <v>25</v>
      </c>
      <c r="B47" s="17"/>
      <c r="C47" s="17"/>
      <c r="D47" s="17"/>
      <c r="E47" s="18">
        <f t="shared" ref="E47:G47" si="8">MAX(E2:E41)</f>
        <v>68.75</v>
      </c>
      <c r="F47" s="18">
        <f t="shared" si="8"/>
        <v>0.6103</v>
      </c>
      <c r="G47" s="19">
        <f t="shared" si="8"/>
        <v>113.3621726</v>
      </c>
    </row>
    <row r="48">
      <c r="A48" s="20" t="s">
        <v>1</v>
      </c>
      <c r="B48" s="20" t="s">
        <v>26</v>
      </c>
      <c r="C48" s="20" t="s">
        <v>27</v>
      </c>
    </row>
    <row r="49">
      <c r="A49" s="20" t="s">
        <v>13</v>
      </c>
      <c r="B49" s="21">
        <v>51.17333333333334</v>
      </c>
      <c r="C49" s="21">
        <v>0.45226666666666665</v>
      </c>
    </row>
    <row r="50">
      <c r="A50" s="20" t="s">
        <v>17</v>
      </c>
      <c r="B50" s="21">
        <v>44.583333333333336</v>
      </c>
      <c r="C50" s="21">
        <v>0.3948833333333333</v>
      </c>
    </row>
    <row r="51">
      <c r="A51" s="20" t="s">
        <v>10</v>
      </c>
      <c r="B51" s="21">
        <v>50.29</v>
      </c>
      <c r="C51" s="21">
        <v>0.44449999999999995</v>
      </c>
    </row>
    <row r="52">
      <c r="A52" s="20" t="s">
        <v>11</v>
      </c>
      <c r="B52" s="21">
        <v>46.699999999999996</v>
      </c>
      <c r="C52" s="21">
        <v>0.4128</v>
      </c>
    </row>
    <row r="53">
      <c r="A53" s="20" t="s">
        <v>18</v>
      </c>
      <c r="B53" s="21">
        <v>47.85</v>
      </c>
      <c r="C53" s="21">
        <v>0.4239033333333333</v>
      </c>
    </row>
    <row r="54">
      <c r="A54" s="20" t="s">
        <v>15</v>
      </c>
      <c r="B54" s="21">
        <v>58.11666666666667</v>
      </c>
      <c r="C54" s="21">
        <v>0.5146333333333334</v>
      </c>
    </row>
    <row r="55">
      <c r="A55" s="20" t="s">
        <v>12</v>
      </c>
      <c r="B55" s="21">
        <v>46.666666666666664</v>
      </c>
      <c r="C55" s="21">
        <v>0.41253333333333336</v>
      </c>
    </row>
    <row r="56">
      <c r="A56" s="20" t="s">
        <v>7</v>
      </c>
      <c r="B56" s="21">
        <v>48.77</v>
      </c>
      <c r="C56" s="21">
        <v>0.4310666666666667</v>
      </c>
    </row>
    <row r="57">
      <c r="A57" s="20" t="s">
        <v>16</v>
      </c>
      <c r="B57" s="21">
        <v>51.46</v>
      </c>
      <c r="C57" s="21">
        <v>0.45599999999999996</v>
      </c>
    </row>
    <row r="58">
      <c r="A58" s="20" t="s">
        <v>14</v>
      </c>
      <c r="B58" s="21">
        <v>52.43666666666667</v>
      </c>
      <c r="C58" s="21">
        <v>0.46346666666666664</v>
      </c>
    </row>
    <row r="59">
      <c r="A59" s="20" t="s">
        <v>28</v>
      </c>
      <c r="B59" s="21">
        <v>49.80466666666666</v>
      </c>
      <c r="C59" s="21">
        <v>0.4406053333333333</v>
      </c>
    </row>
  </sheetData>
  <autoFilter ref="$E$1:$E$1000">
    <filterColumn colId="0">
      <filters blank="1">
        <filter val="58.12"/>
        <filter val="51.25"/>
        <filter val="51.46"/>
        <filter val="46.67"/>
        <filter val="44.58"/>
        <filter val="46.70"/>
        <filter val="52.44"/>
        <filter val="51.17"/>
        <filter val="46.11"/>
        <filter val="50.29"/>
        <filter val="48.77"/>
        <filter val="47.85"/>
        <filter val="48.76"/>
      </filters>
    </filterColumn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</sheetData>
  <drawing r:id="rId2"/>
</worksheet>
</file>