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Om\SUFONAMA\Block_2\Economics\"/>
    </mc:Choice>
  </mc:AlternateContent>
  <xr:revisionPtr revIDLastSave="0" documentId="13_ncr:1_{4B763D7B-5C62-441F-8B8E-69CAC24EB5F6}" xr6:coauthVersionLast="47" xr6:coauthVersionMax="47" xr10:uidLastSave="{00000000-0000-0000-0000-000000000000}"/>
  <bookViews>
    <workbookView xWindow="-108" yWindow="-108" windowWidth="23256" windowHeight="12456" activeTab="2" xr2:uid="{1C11FF71-4ED0-4A8E-AEF4-EDFA7E9A5665}"/>
  </bookViews>
  <sheets>
    <sheet name="Q1" sheetId="1" r:id="rId1"/>
    <sheet name="Q2" sheetId="2" r:id="rId2"/>
    <sheet name="Q3" sheetId="3" r:id="rId3"/>
  </sheets>
  <definedNames>
    <definedName name="solver_adj" localSheetId="0" hidden="1">'Q1'!$R$3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'Q1'!$R$3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'Q1'!$S$26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hs1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-12208.2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3" l="1"/>
  <c r="H8" i="3"/>
  <c r="H9" i="3"/>
  <c r="H10" i="3"/>
  <c r="H11" i="3"/>
  <c r="H12" i="3"/>
  <c r="H13" i="3"/>
  <c r="H14" i="3"/>
  <c r="H15" i="3"/>
  <c r="H16" i="3"/>
  <c r="G7" i="3"/>
  <c r="G8" i="3"/>
  <c r="G9" i="3"/>
  <c r="G10" i="3"/>
  <c r="G11" i="3"/>
  <c r="G12" i="3"/>
  <c r="G13" i="3"/>
  <c r="G14" i="3"/>
  <c r="G15" i="3"/>
  <c r="G16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17" i="3"/>
  <c r="F18" i="3"/>
  <c r="E17" i="3"/>
  <c r="F8" i="3"/>
  <c r="F9" i="3"/>
  <c r="F10" i="3"/>
  <c r="F11" i="3"/>
  <c r="F12" i="3"/>
  <c r="F13" i="3"/>
  <c r="F14" i="3"/>
  <c r="F15" i="3"/>
  <c r="F16" i="3"/>
  <c r="F17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7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1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8" i="3"/>
  <c r="D8" i="3" s="1"/>
  <c r="D9" i="3" s="1"/>
  <c r="H70" i="2"/>
  <c r="L10" i="2"/>
  <c r="K10" i="2"/>
  <c r="J10" i="2"/>
  <c r="I10" i="2"/>
  <c r="L5" i="2"/>
  <c r="L11" i="2" s="1"/>
  <c r="L12" i="2" s="1"/>
  <c r="L6" i="2"/>
  <c r="L7" i="2"/>
  <c r="L8" i="2"/>
  <c r="L9" i="2"/>
  <c r="L4" i="2"/>
  <c r="K5" i="2"/>
  <c r="K6" i="2"/>
  <c r="K7" i="2"/>
  <c r="K8" i="2"/>
  <c r="K9" i="2"/>
  <c r="K4" i="2"/>
  <c r="K11" i="2" s="1"/>
  <c r="K12" i="2" s="1"/>
  <c r="J5" i="2"/>
  <c r="J6" i="2"/>
  <c r="J7" i="2"/>
  <c r="J8" i="2"/>
  <c r="J9" i="2"/>
  <c r="J4" i="2"/>
  <c r="J11" i="2" s="1"/>
  <c r="J12" i="2" s="1"/>
  <c r="I4" i="2"/>
  <c r="I5" i="2"/>
  <c r="I6" i="2"/>
  <c r="I7" i="2"/>
  <c r="I8" i="2"/>
  <c r="I9" i="2"/>
  <c r="D7" i="3"/>
  <c r="G23" i="2"/>
  <c r="K23" i="2" s="1"/>
  <c r="G27" i="2"/>
  <c r="K27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E24" i="2"/>
  <c r="G24" i="2" s="1"/>
  <c r="E25" i="2"/>
  <c r="G25" i="2" s="1"/>
  <c r="E26" i="2"/>
  <c r="G26" i="2" s="1"/>
  <c r="E27" i="2"/>
  <c r="E28" i="2"/>
  <c r="G28" i="2" s="1"/>
  <c r="E29" i="2"/>
  <c r="G29" i="2" s="1"/>
  <c r="E30" i="2"/>
  <c r="G30" i="2" s="1"/>
  <c r="E31" i="2"/>
  <c r="G31" i="2" s="1"/>
  <c r="K31" i="2" s="1"/>
  <c r="E32" i="2"/>
  <c r="G32" i="2" s="1"/>
  <c r="E33" i="2"/>
  <c r="G33" i="2" s="1"/>
  <c r="H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15" i="2"/>
  <c r="G15" i="2" s="1"/>
  <c r="G5" i="2"/>
  <c r="G4" i="2"/>
  <c r="E9" i="2"/>
  <c r="G9" i="2" s="1"/>
  <c r="E6" i="2"/>
  <c r="G6" i="2" s="1"/>
  <c r="E7" i="2"/>
  <c r="G7" i="2" s="1"/>
  <c r="E8" i="2"/>
  <c r="G8" i="2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L19" i="1"/>
  <c r="L20" i="1"/>
  <c r="L21" i="1"/>
  <c r="L22" i="1"/>
  <c r="L23" i="1"/>
  <c r="L24" i="1"/>
  <c r="L25" i="1"/>
  <c r="L18" i="1"/>
  <c r="J19" i="1"/>
  <c r="J20" i="1"/>
  <c r="J21" i="1"/>
  <c r="J22" i="1"/>
  <c r="J23" i="1"/>
  <c r="J24" i="1"/>
  <c r="J25" i="1"/>
  <c r="J18" i="1"/>
  <c r="P25" i="1"/>
  <c r="N2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6" i="1"/>
  <c r="P26" i="1" s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L7" i="1"/>
  <c r="L8" i="1"/>
  <c r="L9" i="1"/>
  <c r="L10" i="1"/>
  <c r="L11" i="1"/>
  <c r="L12" i="1"/>
  <c r="L13" i="1"/>
  <c r="L14" i="1"/>
  <c r="L15" i="1"/>
  <c r="L16" i="1"/>
  <c r="L17" i="1"/>
  <c r="L6" i="1"/>
  <c r="J6" i="1"/>
  <c r="J7" i="1"/>
  <c r="J8" i="1"/>
  <c r="J9" i="1"/>
  <c r="J10" i="1"/>
  <c r="J11" i="1"/>
  <c r="J12" i="1"/>
  <c r="J13" i="1"/>
  <c r="J14" i="1"/>
  <c r="J15" i="1"/>
  <c r="J16" i="1"/>
  <c r="J17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D10" i="3" l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I11" i="2"/>
  <c r="I12" i="2" s="1"/>
  <c r="K64" i="2"/>
  <c r="I64" i="2"/>
  <c r="J64" i="2"/>
  <c r="H64" i="2"/>
  <c r="K60" i="2"/>
  <c r="I60" i="2"/>
  <c r="J60" i="2"/>
  <c r="H60" i="2"/>
  <c r="K56" i="2"/>
  <c r="I56" i="2"/>
  <c r="J56" i="2"/>
  <c r="H56" i="2"/>
  <c r="K52" i="2"/>
  <c r="I52" i="2"/>
  <c r="J52" i="2"/>
  <c r="H52" i="2"/>
  <c r="K48" i="2"/>
  <c r="I48" i="2"/>
  <c r="J48" i="2"/>
  <c r="H48" i="2"/>
  <c r="K44" i="2"/>
  <c r="I44" i="2"/>
  <c r="J44" i="2"/>
  <c r="H44" i="2"/>
  <c r="K40" i="2"/>
  <c r="I40" i="2"/>
  <c r="J40" i="2"/>
  <c r="H40" i="2"/>
  <c r="K36" i="2"/>
  <c r="I36" i="2"/>
  <c r="J36" i="2"/>
  <c r="H36" i="2"/>
  <c r="K32" i="2"/>
  <c r="I32" i="2"/>
  <c r="J32" i="2"/>
  <c r="H32" i="2"/>
  <c r="K28" i="2"/>
  <c r="I28" i="2"/>
  <c r="J28" i="2"/>
  <c r="H28" i="2"/>
  <c r="K24" i="2"/>
  <c r="I24" i="2"/>
  <c r="J24" i="2"/>
  <c r="H24" i="2"/>
  <c r="K20" i="2"/>
  <c r="I20" i="2"/>
  <c r="J20" i="2"/>
  <c r="H20" i="2"/>
  <c r="K16" i="2"/>
  <c r="I16" i="2"/>
  <c r="J16" i="2"/>
  <c r="H16" i="2"/>
  <c r="J61" i="2"/>
  <c r="K61" i="2"/>
  <c r="I61" i="2"/>
  <c r="H61" i="2"/>
  <c r="J53" i="2"/>
  <c r="K53" i="2"/>
  <c r="I53" i="2"/>
  <c r="H53" i="2"/>
  <c r="J45" i="2"/>
  <c r="K45" i="2"/>
  <c r="I45" i="2"/>
  <c r="H45" i="2"/>
  <c r="J37" i="2"/>
  <c r="K37" i="2"/>
  <c r="I37" i="2"/>
  <c r="H37" i="2"/>
  <c r="J29" i="2"/>
  <c r="H29" i="2"/>
  <c r="K29" i="2"/>
  <c r="I29" i="2"/>
  <c r="J21" i="2"/>
  <c r="H21" i="2"/>
  <c r="K21" i="2"/>
  <c r="I21" i="2"/>
  <c r="K63" i="2"/>
  <c r="I63" i="2"/>
  <c r="J63" i="2"/>
  <c r="H63" i="2"/>
  <c r="K59" i="2"/>
  <c r="I59" i="2"/>
  <c r="J59" i="2"/>
  <c r="H59" i="2"/>
  <c r="K55" i="2"/>
  <c r="I55" i="2"/>
  <c r="J55" i="2"/>
  <c r="H55" i="2"/>
  <c r="K51" i="2"/>
  <c r="I51" i="2"/>
  <c r="J51" i="2"/>
  <c r="H51" i="2"/>
  <c r="K47" i="2"/>
  <c r="I47" i="2"/>
  <c r="J47" i="2"/>
  <c r="H47" i="2"/>
  <c r="K43" i="2"/>
  <c r="I43" i="2"/>
  <c r="J43" i="2"/>
  <c r="H43" i="2"/>
  <c r="K39" i="2"/>
  <c r="I39" i="2"/>
  <c r="J39" i="2"/>
  <c r="H39" i="2"/>
  <c r="K35" i="2"/>
  <c r="I35" i="2"/>
  <c r="J35" i="2"/>
  <c r="H35" i="2"/>
  <c r="K19" i="2"/>
  <c r="I19" i="2"/>
  <c r="J19" i="2"/>
  <c r="H19" i="2"/>
  <c r="J65" i="2"/>
  <c r="K65" i="2"/>
  <c r="I65" i="2"/>
  <c r="H65" i="2"/>
  <c r="J57" i="2"/>
  <c r="K57" i="2"/>
  <c r="I57" i="2"/>
  <c r="H57" i="2"/>
  <c r="J49" i="2"/>
  <c r="K49" i="2"/>
  <c r="I49" i="2"/>
  <c r="H49" i="2"/>
  <c r="J41" i="2"/>
  <c r="K41" i="2"/>
  <c r="I41" i="2"/>
  <c r="H41" i="2"/>
  <c r="J33" i="2"/>
  <c r="K33" i="2"/>
  <c r="I33" i="2"/>
  <c r="J25" i="2"/>
  <c r="H25" i="2"/>
  <c r="K25" i="2"/>
  <c r="I25" i="2"/>
  <c r="J17" i="2"/>
  <c r="H17" i="2"/>
  <c r="K17" i="2"/>
  <c r="I17" i="2"/>
  <c r="I15" i="2"/>
  <c r="H15" i="2"/>
  <c r="J15" i="2"/>
  <c r="K15" i="2"/>
  <c r="K66" i="2" s="1"/>
  <c r="K67" i="2" s="1"/>
  <c r="K68" i="2" s="1"/>
  <c r="J62" i="2"/>
  <c r="H62" i="2"/>
  <c r="K62" i="2"/>
  <c r="I62" i="2"/>
  <c r="J58" i="2"/>
  <c r="H58" i="2"/>
  <c r="K58" i="2"/>
  <c r="I58" i="2"/>
  <c r="J54" i="2"/>
  <c r="H54" i="2"/>
  <c r="K54" i="2"/>
  <c r="I54" i="2"/>
  <c r="J50" i="2"/>
  <c r="H50" i="2"/>
  <c r="K50" i="2"/>
  <c r="I50" i="2"/>
  <c r="J46" i="2"/>
  <c r="H46" i="2"/>
  <c r="K46" i="2"/>
  <c r="I46" i="2"/>
  <c r="J42" i="2"/>
  <c r="H42" i="2"/>
  <c r="K42" i="2"/>
  <c r="I42" i="2"/>
  <c r="J38" i="2"/>
  <c r="H38" i="2"/>
  <c r="K38" i="2"/>
  <c r="I38" i="2"/>
  <c r="J34" i="2"/>
  <c r="H34" i="2"/>
  <c r="K34" i="2"/>
  <c r="I34" i="2"/>
  <c r="J30" i="2"/>
  <c r="H30" i="2"/>
  <c r="K30" i="2"/>
  <c r="I30" i="2"/>
  <c r="J26" i="2"/>
  <c r="H26" i="2"/>
  <c r="K26" i="2"/>
  <c r="I26" i="2"/>
  <c r="J22" i="2"/>
  <c r="H22" i="2"/>
  <c r="K22" i="2"/>
  <c r="I22" i="2"/>
  <c r="J18" i="2"/>
  <c r="H18" i="2"/>
  <c r="K18" i="2"/>
  <c r="I18" i="2"/>
  <c r="H31" i="2"/>
  <c r="H27" i="2"/>
  <c r="H23" i="2"/>
  <c r="J31" i="2"/>
  <c r="J27" i="2"/>
  <c r="J23" i="2"/>
  <c r="I31" i="2"/>
  <c r="I27" i="2"/>
  <c r="I23" i="2"/>
  <c r="S26" i="1"/>
  <c r="F26" i="1"/>
  <c r="H26" i="1"/>
  <c r="N26" i="1"/>
  <c r="J26" i="1"/>
  <c r="L26" i="1"/>
  <c r="H66" i="2" l="1"/>
  <c r="H67" i="2" s="1"/>
  <c r="H68" i="2" s="1"/>
  <c r="J66" i="2"/>
  <c r="J67" i="2" s="1"/>
  <c r="J68" i="2" s="1"/>
  <c r="I66" i="2"/>
  <c r="I67" i="2" s="1"/>
  <c r="I68" i="2" s="1"/>
</calcChain>
</file>

<file path=xl/sharedStrings.xml><?xml version="1.0" encoding="utf-8"?>
<sst xmlns="http://schemas.openxmlformats.org/spreadsheetml/2006/main" count="54" uniqueCount="39">
  <si>
    <t>Interest Rate</t>
  </si>
  <si>
    <t>Monthly</t>
  </si>
  <si>
    <t>Annual</t>
  </si>
  <si>
    <t>Cashflow (DKK)</t>
  </si>
  <si>
    <t>Time (months)</t>
  </si>
  <si>
    <t>PV</t>
  </si>
  <si>
    <t>NPV</t>
  </si>
  <si>
    <t>Bike (Part b)</t>
  </si>
  <si>
    <t>Public Transport (Part d - 8 months)</t>
  </si>
  <si>
    <t>Bike (Part d - 8 months)</t>
  </si>
  <si>
    <t>Public Transport (Part d - 2 months)</t>
  </si>
  <si>
    <t>Bike (Part d - 2 months)</t>
  </si>
  <si>
    <t>Public Transport (part a)</t>
  </si>
  <si>
    <t>Cost of Rejsekort (DKK)</t>
  </si>
  <si>
    <t>No. of Rainy Days</t>
  </si>
  <si>
    <t>Year</t>
  </si>
  <si>
    <t>Harvested Volume (m^3/Ha)</t>
  </si>
  <si>
    <t>Net Stumpage Price ($/m^3)</t>
  </si>
  <si>
    <t>Net Stumpage Price per Ha ($)</t>
  </si>
  <si>
    <t>Total Costs ($)</t>
  </si>
  <si>
    <t>PV (r = 0.08)</t>
  </si>
  <si>
    <t>LEV</t>
  </si>
  <si>
    <t>PV (r = 0.02)</t>
  </si>
  <si>
    <t>EV</t>
  </si>
  <si>
    <t>Time (years)</t>
  </si>
  <si>
    <t>Growth (m^3/Ha)</t>
  </si>
  <si>
    <t>Standing Volume (m^3/Ha)</t>
  </si>
  <si>
    <t>Rate of interest</t>
  </si>
  <si>
    <t>PV (r = 0.12)</t>
  </si>
  <si>
    <t>Net Cashflow ($) (Wrong)</t>
  </si>
  <si>
    <t>Net Cashflow ($) (Correct)</t>
  </si>
  <si>
    <t>PV (r = 0.05)</t>
  </si>
  <si>
    <t xml:space="preserve">                                                          Annuity of Maintenance Cost</t>
  </si>
  <si>
    <t>IRR</t>
  </si>
  <si>
    <t>Timber Price (€/m^3)</t>
  </si>
  <si>
    <t>Cashflow (€/Ha)</t>
  </si>
  <si>
    <t>PV (€/Ha)</t>
  </si>
  <si>
    <t>NPV if harvested (€/Ha)</t>
  </si>
  <si>
    <t>LEV if harvested (€/Ha)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</si>
</sst>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('Q3'!$B$7:$B$17,'Q3'!$B$18:$B$187,'Q3'!$B$188:$B$207)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('Q3'!$D$7:$D$17,'Q3'!$D$18:$D$187,'Q3'!$D$188:$D$207)</c:f>
              <c:numCache>
                <c:formatCode>General</c:formatCode>
                <c:ptCount val="201"/>
                <c:pt idx="0">
                  <c:v>0</c:v>
                </c:pt>
                <c:pt idx="1">
                  <c:v>0.3264136888583522</c:v>
                </c:pt>
                <c:pt idx="2">
                  <c:v>0.88893206787586221</c:v>
                </c:pt>
                <c:pt idx="3">
                  <c:v>1.6534685698270706</c:v>
                </c:pt>
                <c:pt idx="4">
                  <c:v>2.5978873304637018</c:v>
                </c:pt>
                <c:pt idx="5">
                  <c:v>3.7057282715034487</c:v>
                </c:pt>
                <c:pt idx="6">
                  <c:v>4.9638742793082828</c:v>
                </c:pt>
                <c:pt idx="7">
                  <c:v>6.3614171593017783</c:v>
                </c:pt>
                <c:pt idx="8">
                  <c:v>7.8890186857782636</c:v>
                </c:pt>
                <c:pt idx="9">
                  <c:v>9.5385144977603442</c:v>
                </c:pt>
                <c:pt idx="10">
                  <c:v>11.302651386343866</c:v>
                </c:pt>
                <c:pt idx="11">
                  <c:v>13.174904033274668</c:v>
                </c:pt>
                <c:pt idx="12">
                  <c:v>15.14934205668917</c:v>
                </c:pt>
                <c:pt idx="13">
                  <c:v>17.220530474849415</c:v>
                </c:pt>
                <c:pt idx="14">
                  <c:v>19.383453243942046</c:v>
                </c:pt>
                <c:pt idx="15">
                  <c:v>21.633453243942046</c:v>
                </c:pt>
                <c:pt idx="16">
                  <c:v>23.966184307301461</c:v>
                </c:pt>
                <c:pt idx="17">
                  <c:v>26.377572268378849</c:v>
                </c:pt>
                <c:pt idx="18">
                  <c:v>28.863782904050261</c:v>
                </c:pt>
                <c:pt idx="19">
                  <c:v>31.421195229643391</c:v>
                </c:pt>
                <c:pt idx="20">
                  <c:v>34.046379019818488</c:v>
                </c:pt>
                <c:pt idx="21">
                  <c:v>36.736075707432036</c:v>
                </c:pt>
                <c:pt idx="22">
                  <c:v>39.487182015602507</c:v>
                </c:pt>
                <c:pt idx="23">
                  <c:v>42.296735825083914</c:v>
                </c:pt>
                <c:pt idx="24">
                  <c:v>45.161903887522584</c:v>
                </c:pt>
                <c:pt idx="25">
                  <c:v>48.079971076461248</c:v>
                </c:pt>
                <c:pt idx="26">
                  <c:v>51.048330929692213</c:v>
                </c:pt>
                <c:pt idx="27">
                  <c:v>54.064477284023823</c:v>
                </c:pt>
                <c:pt idx="28">
                  <c:v>57.125996840420363</c:v>
                </c:pt>
                <c:pt idx="29">
                  <c:v>60.230562526452118</c:v>
                </c:pt>
                <c:pt idx="30">
                  <c:v>63.375927545964203</c:v>
                </c:pt>
                <c:pt idx="31">
                  <c:v>66.559920024243752</c:v>
                </c:pt>
                <c:pt idx="32">
                  <c:v>69.780438171775472</c:v>
                </c:pt>
                <c:pt idx="33">
                  <c:v>73.035445901705558</c:v>
                </c:pt>
                <c:pt idx="34">
                  <c:v>76.322968845974032</c:v>
                </c:pt>
                <c:pt idx="35">
                  <c:v>79.641090723177413</c:v>
                </c:pt>
                <c:pt idx="36">
                  <c:v>82.987950017934736</c:v>
                </c:pt>
                <c:pt idx="37">
                  <c:v>86.361736937121947</c:v>
                </c:pt>
                <c:pt idx="38">
                  <c:v>89.760690613023513</c:v>
                </c:pt>
                <c:pt idx="39">
                  <c:v>93.183096527394227</c:v>
                </c:pt>
                <c:pt idx="40">
                  <c:v>96.62728413376054</c:v>
                </c:pt>
                <c:pt idx="41">
                  <c:v>100.09162465812661</c:v>
                </c:pt>
                <c:pt idx="42">
                  <c:v>103.57452906067063</c:v>
                </c:pt>
                <c:pt idx="43">
                  <c:v>107.07444614309144</c:v>
                </c:pt>
                <c:pt idx="44">
                  <c:v>110.58986078805009</c:v>
                </c:pt>
                <c:pt idx="45">
                  <c:v>114.11929231869237</c:v>
                </c:pt>
                <c:pt idx="46">
                  <c:v>117.66129296757371</c:v>
                </c:pt>
                <c:pt idx="47">
                  <c:v>121.21444644546946</c:v>
                </c:pt>
                <c:pt idx="48">
                  <c:v>124.77736660156614</c:v>
                </c:pt>
                <c:pt idx="49">
                  <c:v>128.34869616741582</c:v>
                </c:pt>
                <c:pt idx="50">
                  <c:v>131.92710557781328</c:v>
                </c:pt>
                <c:pt idx="51">
                  <c:v>135.51129186244003</c:v>
                </c:pt>
                <c:pt idx="52">
                  <c:v>139.0999776027229</c:v>
                </c:pt>
                <c:pt idx="53">
                  <c:v>142.6919099488893</c:v>
                </c:pt>
                <c:pt idx="54">
                  <c:v>146.28585969267428</c:v>
                </c:pt>
                <c:pt idx="55">
                  <c:v>149.88062039155614</c:v>
                </c:pt>
                <c:pt idx="56">
                  <c:v>153.47500754077177</c:v>
                </c:pt>
                <c:pt idx="57">
                  <c:v>157.06785778969805</c:v>
                </c:pt>
                <c:pt idx="58">
                  <c:v>160.65802819948493</c:v>
                </c:pt>
                <c:pt idx="59">
                  <c:v>164.24439553909474</c:v>
                </c:pt>
                <c:pt idx="60">
                  <c:v>167.82585561714308</c:v>
                </c:pt>
                <c:pt idx="61">
                  <c:v>171.40132264715405</c:v>
                </c:pt>
                <c:pt idx="62">
                  <c:v>174.96972864403813</c:v>
                </c:pt>
                <c:pt idx="63">
                  <c:v>178.53002284977796</c:v>
                </c:pt>
                <c:pt idx="64">
                  <c:v>182.08117118646717</c:v>
                </c:pt>
                <c:pt idx="65">
                  <c:v>185.62215573499222</c:v>
                </c:pt>
                <c:pt idx="66">
                  <c:v>189.15197423777897</c:v>
                </c:pt>
                <c:pt idx="67">
                  <c:v>192.66963962414528</c:v>
                </c:pt>
                <c:pt idx="68">
                  <c:v>196.17417955690962</c:v>
                </c:pt>
                <c:pt idx="69">
                  <c:v>199.66463599900533</c:v>
                </c:pt>
                <c:pt idx="70">
                  <c:v>203.14006479894027</c:v>
                </c:pt>
                <c:pt idx="71">
                  <c:v>206.59953529402512</c:v>
                </c:pt>
                <c:pt idx="72">
                  <c:v>210.04212993036879</c:v>
                </c:pt>
                <c:pt idx="73">
                  <c:v>213.4669438987095</c:v>
                </c:pt>
                <c:pt idx="74">
                  <c:v>216.87308478521373</c:v>
                </c:pt>
                <c:pt idx="75">
                  <c:v>220.25967223643352</c:v>
                </c:pt>
                <c:pt idx="76">
                  <c:v>223.62583763766727</c:v>
                </c:pt>
                <c:pt idx="77">
                  <c:v>226.97072380401823</c:v>
                </c:pt>
                <c:pt idx="78">
                  <c:v>230.29348468349107</c:v>
                </c:pt>
                <c:pt idx="79">
                  <c:v>233.59328507150917</c:v>
                </c:pt>
                <c:pt idx="80">
                  <c:v>236.86930033627402</c:v>
                </c:pt>
                <c:pt idx="81">
                  <c:v>240.12071615442497</c:v>
                </c:pt>
                <c:pt idx="82">
                  <c:v>243.34672825649014</c:v>
                </c:pt>
                <c:pt idx="83">
                  <c:v>246.54654218165126</c:v>
                </c:pt>
                <c:pt idx="84">
                  <c:v>249.71937304137313</c:v>
                </c:pt>
                <c:pt idx="85">
                  <c:v>252.86444529147585</c:v>
                </c:pt>
                <c:pt idx="86">
                  <c:v>255.9809925122521</c:v>
                </c:pt>
                <c:pt idx="87">
                  <c:v>259.06825719625579</c:v>
                </c:pt>
                <c:pt idx="88">
                  <c:v>262.12549054340855</c:v>
                </c:pt>
                <c:pt idx="89">
                  <c:v>265.15195226309231</c:v>
                </c:pt>
                <c:pt idx="90">
                  <c:v>268.14691038291312</c:v>
                </c:pt>
                <c:pt idx="91">
                  <c:v>271.10964106384023</c:v>
                </c:pt>
                <c:pt idx="92">
                  <c:v>274.03942842143999</c:v>
                </c:pt>
                <c:pt idx="93">
                  <c:v>276.93556435293937</c:v>
                </c:pt>
                <c:pt idx="94">
                  <c:v>279.7973483698687</c:v>
                </c:pt>
                <c:pt idx="95">
                  <c:v>282.62408743604607</c:v>
                </c:pt>
                <c:pt idx="96">
                  <c:v>285.41509581067811</c:v>
                </c:pt>
                <c:pt idx="97">
                  <c:v>288.16969489636443</c:v>
                </c:pt>
                <c:pt idx="98">
                  <c:v>290.88721309180329</c:v>
                </c:pt>
                <c:pt idx="99">
                  <c:v>293.56698564900654</c:v>
                </c:pt>
                <c:pt idx="100">
                  <c:v>296.20835453484176</c:v>
                </c:pt>
                <c:pt idx="101">
                  <c:v>298.81066829672829</c:v>
                </c:pt>
                <c:pt idx="102">
                  <c:v>301.37328193232287</c:v>
                </c:pt>
                <c:pt idx="103">
                  <c:v>303.89555676303826</c:v>
                </c:pt>
                <c:pt idx="104">
                  <c:v>306.37686031124593</c:v>
                </c:pt>
                <c:pt idx="105">
                  <c:v>308.81656618102141</c:v>
                </c:pt>
                <c:pt idx="106">
                  <c:v>311.21405394229691</c:v>
                </c:pt>
                <c:pt idx="107">
                  <c:v>313.56870901829296</c:v>
                </c:pt>
                <c:pt idx="108">
                  <c:v>315.87992257610642</c:v>
                </c:pt>
                <c:pt idx="109">
                  <c:v>318.14709142033763</c:v>
                </c:pt>
                <c:pt idx="110">
                  <c:v>320.36961788964567</c:v>
                </c:pt>
                <c:pt idx="111">
                  <c:v>322.54690975612493</c:v>
                </c:pt>
                <c:pt idx="112">
                  <c:v>324.67838012740134</c:v>
                </c:pt>
                <c:pt idx="113">
                  <c:v>326.76344735135115</c:v>
                </c:pt>
                <c:pt idx="114">
                  <c:v>328.80153492334961</c:v>
                </c:pt>
                <c:pt idx="115">
                  <c:v>330.79207139596031</c:v>
                </c:pt>
                <c:pt idx="116">
                  <c:v>332.73449029098077</c:v>
                </c:pt>
                <c:pt idx="117">
                  <c:v>334.62823001376285</c:v>
                </c:pt>
                <c:pt idx="118">
                  <c:v>336.47273376972998</c:v>
                </c:pt>
                <c:pt idx="119">
                  <c:v>338.26744948301723</c:v>
                </c:pt>
                <c:pt idx="120">
                  <c:v>340.01182971716224</c:v>
                </c:pt>
                <c:pt idx="121">
                  <c:v>341.70533159777926</c:v>
                </c:pt>
                <c:pt idx="122">
                  <c:v>343.34741673715035</c:v>
                </c:pt>
                <c:pt idx="123">
                  <c:v>344.93755116067081</c:v>
                </c:pt>
                <c:pt idx="124">
                  <c:v>346.47520523508888</c:v>
                </c:pt>
                <c:pt idx="125">
                  <c:v>347.95985359848186</c:v>
                </c:pt>
                <c:pt idx="126">
                  <c:v>349.39097509191231</c:v>
                </c:pt>
                <c:pt idx="127">
                  <c:v>350.76805269271205</c:v>
                </c:pt>
                <c:pt idx="128">
                  <c:v>352.09057344934206</c:v>
                </c:pt>
                <c:pt idx="129">
                  <c:v>353.358028417779</c:v>
                </c:pt>
                <c:pt idx="130">
                  <c:v>354.56991259938144</c:v>
                </c:pt>
                <c:pt idx="131">
                  <c:v>355.72572488018983</c:v>
                </c:pt>
                <c:pt idx="132">
                  <c:v>356.8249679716165</c:v>
                </c:pt>
                <c:pt idx="133">
                  <c:v>357.86714835248398</c:v>
                </c:pt>
                <c:pt idx="134">
                  <c:v>358.85177621237057</c:v>
                </c:pt>
                <c:pt idx="135">
                  <c:v>359.77836539622422</c:v>
                </c:pt>
                <c:pt idx="136">
                  <c:v>360.6464333502077</c:v>
                </c:pt>
                <c:pt idx="137">
                  <c:v>361.45550106873782</c:v>
                </c:pt>
                <c:pt idx="138">
                  <c:v>362.20509304268484</c:v>
                </c:pt>
                <c:pt idx="139">
                  <c:v>362.8947372086979</c:v>
                </c:pt>
                <c:pt idx="140">
                  <c:v>363.52396489962422</c:v>
                </c:pt>
                <c:pt idx="141">
                  <c:v>364.09231079599061</c:v>
                </c:pt>
                <c:pt idx="142">
                  <c:v>364.59931287851754</c:v>
                </c:pt>
                <c:pt idx="143">
                  <c:v>365.04451238163631</c:v>
                </c:pt>
                <c:pt idx="144">
                  <c:v>365.42745374798164</c:v>
                </c:pt>
                <c:pt idx="145">
                  <c:v>365.74768458383198</c:v>
                </c:pt>
                <c:pt idx="146">
                  <c:v>366.00475561547222</c:v>
                </c:pt>
                <c:pt idx="147">
                  <c:v>366.19822064645268</c:v>
                </c:pt>
                <c:pt idx="148">
                  <c:v>366.32763651572077</c:v>
                </c:pt>
                <c:pt idx="149">
                  <c:v>366.39256305660092</c:v>
                </c:pt>
                <c:pt idx="150">
                  <c:v>366.39256305660092</c:v>
                </c:pt>
                <c:pt idx="151">
                  <c:v>366.3272022180218</c:v>
                </c:pt>
                <c:pt idx="152">
                  <c:v>366.1960491193505</c:v>
                </c:pt>
                <c:pt idx="153">
                  <c:v>365.9986751774145</c:v>
                </c:pt>
                <c:pt idx="154">
                  <c:v>365.73465461027843</c:v>
                </c:pt>
                <c:pt idx="155">
                  <c:v>365.40356440086373</c:v>
                </c:pt>
                <c:pt idx="156">
                  <c:v>365.00498426127228</c:v>
                </c:pt>
                <c:pt idx="157">
                  <c:v>364.5384965977961</c:v>
                </c:pt>
                <c:pt idx="158">
                  <c:v>364.00368647659593</c:v>
                </c:pt>
                <c:pt idx="159">
                  <c:v>363.40014159003118</c:v>
                </c:pt>
                <c:pt idx="160">
                  <c:v>362.72745222362533</c:v>
                </c:pt>
                <c:pt idx="161">
                  <c:v>361.98521122365088</c:v>
                </c:pt>
                <c:pt idx="162">
                  <c:v>361.17301396531798</c:v>
                </c:pt>
                <c:pt idx="163">
                  <c:v>360.29045832155259</c:v>
                </c:pt>
                <c:pt idx="164">
                  <c:v>359.33714463234901</c:v>
                </c:pt>
                <c:pt idx="165">
                  <c:v>358.31267567468296</c:v>
                </c:pt>
                <c:pt idx="166">
                  <c:v>357.21665663297205</c:v>
                </c:pt>
                <c:pt idx="167">
                  <c:v>356.04869507006993</c:v>
                </c:pt>
                <c:pt idx="168">
                  <c:v>354.80840089878137</c:v>
                </c:pt>
                <c:pt idx="169">
                  <c:v>353.49538635388626</c:v>
                </c:pt>
                <c:pt idx="170">
                  <c:v>352.10926596466015</c:v>
                </c:pt>
                <c:pt idx="171">
                  <c:v>350.64965652787964</c:v>
                </c:pt>
                <c:pt idx="172">
                  <c:v>349.11617708130143</c:v>
                </c:pt>
                <c:pt idx="173">
                  <c:v>347.50844887760411</c:v>
                </c:pt>
                <c:pt idx="174">
                  <c:v>345.82609535878152</c:v>
                </c:pt>
                <c:pt idx="175">
                  <c:v>344.06874213097791</c:v>
                </c:pt>
                <c:pt idx="176">
                  <c:v>342.23601693975434</c:v>
                </c:pt>
                <c:pt idx="177">
                  <c:v>340.32754964577668</c:v>
                </c:pt>
                <c:pt idx="178">
                  <c:v>338.34297220091588</c:v>
                </c:pt>
                <c:pt idx="179">
                  <c:v>336.2819186247508</c:v>
                </c:pt>
                <c:pt idx="180">
                  <c:v>334.14402498146495</c:v>
                </c:pt>
                <c:pt idx="181">
                  <c:v>331.92892935712831</c:v>
                </c:pt>
                <c:pt idx="182">
                  <c:v>329.63627183735588</c:v>
                </c:pt>
                <c:pt idx="183">
                  <c:v>327.26569448533405</c:v>
                </c:pt>
                <c:pt idx="184">
                  <c:v>324.81684132020763</c:v>
                </c:pt>
                <c:pt idx="185">
                  <c:v>322.28935829581917</c:v>
                </c:pt>
                <c:pt idx="186">
                  <c:v>319.68289327979284</c:v>
                </c:pt>
                <c:pt idx="187">
                  <c:v>316.99709603295588</c:v>
                </c:pt>
                <c:pt idx="188">
                  <c:v>314.23161818909034</c:v>
                </c:pt>
                <c:pt idx="189">
                  <c:v>311.38611323500743</c:v>
                </c:pt>
                <c:pt idx="190">
                  <c:v>308.46023649093871</c:v>
                </c:pt>
                <c:pt idx="191">
                  <c:v>305.45364509123658</c:v>
                </c:pt>
                <c:pt idx="192">
                  <c:v>302.36599796537797</c:v>
                </c:pt>
                <c:pt idx="193">
                  <c:v>299.19695581926487</c:v>
                </c:pt>
                <c:pt idx="194">
                  <c:v>295.94618111681564</c:v>
                </c:pt>
                <c:pt idx="195">
                  <c:v>292.61333806184064</c:v>
                </c:pt>
                <c:pt idx="196">
                  <c:v>289.19809258019728</c:v>
                </c:pt>
                <c:pt idx="197">
                  <c:v>285.70011230221758</c:v>
                </c:pt>
                <c:pt idx="198">
                  <c:v>282.11906654540383</c:v>
                </c:pt>
                <c:pt idx="199">
                  <c:v>278.45462629738614</c:v>
                </c:pt>
                <c:pt idx="200">
                  <c:v>274.70646419913714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2-4C28-A031-A07949FD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607919"/>
        <c:axId val="1431609839"/>
      </c:scatterChart>
      <c:valAx>
        <c:axId val="143160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09839"/>
        <c:crosses val="autoZero"/>
        <c:crossBetween val="midCat"/>
      </c:valAx>
      <c:valAx>
        <c:axId val="14316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Standing</a:t>
                </a:r>
                <a:r>
                  <a:rPr lang="en-IN" b="1" baseline="0"/>
                  <a:t> Volume (m3/Ha)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2.5000000000000001E-2"/>
              <c:y val="0.23134660250801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0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Part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Standing Volume (m3/Ha)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'Q3'!$B$17:$B$207</c:f>
              <c:numCache>
                <c:formatCode>General</c:formatCode>
                <c:ptCount val="1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</c:numCache>
            </c:numRef>
          </c:cat>
          <c:val>
            <c:numRef>
              <c:f>'Q3'!$D$17:$D$207</c:f>
              <c:numCache>
                <c:formatCode>General</c:formatCode>
                <c:ptCount val="191"/>
                <c:pt idx="0">
                  <c:v>11.302651386343866</c:v>
                </c:pt>
                <c:pt idx="1">
                  <c:v>13.174904033274668</c:v>
                </c:pt>
                <c:pt idx="2">
                  <c:v>15.14934205668917</c:v>
                </c:pt>
                <c:pt idx="3">
                  <c:v>17.220530474849415</c:v>
                </c:pt>
                <c:pt idx="4">
                  <c:v>19.383453243942046</c:v>
                </c:pt>
                <c:pt idx="5">
                  <c:v>21.633453243942046</c:v>
                </c:pt>
                <c:pt idx="6">
                  <c:v>23.966184307301461</c:v>
                </c:pt>
                <c:pt idx="7">
                  <c:v>26.377572268378849</c:v>
                </c:pt>
                <c:pt idx="8">
                  <c:v>28.863782904050261</c:v>
                </c:pt>
                <c:pt idx="9">
                  <c:v>31.421195229643391</c:v>
                </c:pt>
                <c:pt idx="10">
                  <c:v>34.046379019818488</c:v>
                </c:pt>
                <c:pt idx="11">
                  <c:v>36.736075707432036</c:v>
                </c:pt>
                <c:pt idx="12">
                  <c:v>39.487182015602507</c:v>
                </c:pt>
                <c:pt idx="13">
                  <c:v>42.296735825083914</c:v>
                </c:pt>
                <c:pt idx="14">
                  <c:v>45.161903887522584</c:v>
                </c:pt>
                <c:pt idx="15">
                  <c:v>48.079971076461248</c:v>
                </c:pt>
                <c:pt idx="16">
                  <c:v>51.048330929692213</c:v>
                </c:pt>
                <c:pt idx="17">
                  <c:v>54.064477284023823</c:v>
                </c:pt>
                <c:pt idx="18">
                  <c:v>57.125996840420363</c:v>
                </c:pt>
                <c:pt idx="19">
                  <c:v>60.230562526452118</c:v>
                </c:pt>
                <c:pt idx="20">
                  <c:v>63.375927545964203</c:v>
                </c:pt>
                <c:pt idx="21">
                  <c:v>66.559920024243752</c:v>
                </c:pt>
                <c:pt idx="22">
                  <c:v>69.780438171775472</c:v>
                </c:pt>
                <c:pt idx="23">
                  <c:v>73.035445901705558</c:v>
                </c:pt>
                <c:pt idx="24">
                  <c:v>76.322968845974032</c:v>
                </c:pt>
                <c:pt idx="25">
                  <c:v>79.641090723177413</c:v>
                </c:pt>
                <c:pt idx="26">
                  <c:v>82.987950017934736</c:v>
                </c:pt>
                <c:pt idx="27">
                  <c:v>86.361736937121947</c:v>
                </c:pt>
                <c:pt idx="28">
                  <c:v>89.760690613023513</c:v>
                </c:pt>
                <c:pt idx="29">
                  <c:v>93.183096527394227</c:v>
                </c:pt>
                <c:pt idx="30">
                  <c:v>96.62728413376054</c:v>
                </c:pt>
                <c:pt idx="31">
                  <c:v>100.09162465812661</c:v>
                </c:pt>
                <c:pt idx="32">
                  <c:v>103.57452906067063</c:v>
                </c:pt>
                <c:pt idx="33">
                  <c:v>107.07444614309144</c:v>
                </c:pt>
                <c:pt idx="34">
                  <c:v>110.58986078805009</c:v>
                </c:pt>
                <c:pt idx="35">
                  <c:v>114.11929231869237</c:v>
                </c:pt>
                <c:pt idx="36">
                  <c:v>117.66129296757371</c:v>
                </c:pt>
                <c:pt idx="37">
                  <c:v>121.21444644546946</c:v>
                </c:pt>
                <c:pt idx="38">
                  <c:v>124.77736660156614</c:v>
                </c:pt>
                <c:pt idx="39">
                  <c:v>128.34869616741582</c:v>
                </c:pt>
                <c:pt idx="40">
                  <c:v>131.92710557781328</c:v>
                </c:pt>
                <c:pt idx="41">
                  <c:v>135.51129186244003</c:v>
                </c:pt>
                <c:pt idx="42">
                  <c:v>139.0999776027229</c:v>
                </c:pt>
                <c:pt idx="43">
                  <c:v>142.6919099488893</c:v>
                </c:pt>
                <c:pt idx="44">
                  <c:v>146.28585969267428</c:v>
                </c:pt>
                <c:pt idx="45">
                  <c:v>149.88062039155614</c:v>
                </c:pt>
                <c:pt idx="46">
                  <c:v>153.47500754077177</c:v>
                </c:pt>
                <c:pt idx="47">
                  <c:v>157.06785778969805</c:v>
                </c:pt>
                <c:pt idx="48">
                  <c:v>160.65802819948493</c:v>
                </c:pt>
                <c:pt idx="49">
                  <c:v>164.24439553909474</c:v>
                </c:pt>
                <c:pt idx="50">
                  <c:v>167.82585561714308</c:v>
                </c:pt>
                <c:pt idx="51">
                  <c:v>171.40132264715405</c:v>
                </c:pt>
                <c:pt idx="52">
                  <c:v>174.96972864403813</c:v>
                </c:pt>
                <c:pt idx="53">
                  <c:v>178.53002284977796</c:v>
                </c:pt>
                <c:pt idx="54">
                  <c:v>182.08117118646717</c:v>
                </c:pt>
                <c:pt idx="55">
                  <c:v>185.62215573499222</c:v>
                </c:pt>
                <c:pt idx="56">
                  <c:v>189.15197423777897</c:v>
                </c:pt>
                <c:pt idx="57">
                  <c:v>192.66963962414528</c:v>
                </c:pt>
                <c:pt idx="58">
                  <c:v>196.17417955690962</c:v>
                </c:pt>
                <c:pt idx="59">
                  <c:v>199.66463599900533</c:v>
                </c:pt>
                <c:pt idx="60">
                  <c:v>203.14006479894027</c:v>
                </c:pt>
                <c:pt idx="61">
                  <c:v>206.59953529402512</c:v>
                </c:pt>
                <c:pt idx="62">
                  <c:v>210.04212993036879</c:v>
                </c:pt>
                <c:pt idx="63">
                  <c:v>213.4669438987095</c:v>
                </c:pt>
                <c:pt idx="64">
                  <c:v>216.87308478521373</c:v>
                </c:pt>
                <c:pt idx="65">
                  <c:v>220.25967223643352</c:v>
                </c:pt>
                <c:pt idx="66">
                  <c:v>223.62583763766727</c:v>
                </c:pt>
                <c:pt idx="67">
                  <c:v>226.97072380401823</c:v>
                </c:pt>
                <c:pt idx="68">
                  <c:v>230.29348468349107</c:v>
                </c:pt>
                <c:pt idx="69">
                  <c:v>233.59328507150917</c:v>
                </c:pt>
                <c:pt idx="70">
                  <c:v>236.86930033627402</c:v>
                </c:pt>
                <c:pt idx="71">
                  <c:v>240.12071615442497</c:v>
                </c:pt>
                <c:pt idx="72">
                  <c:v>243.34672825649014</c:v>
                </c:pt>
                <c:pt idx="73">
                  <c:v>246.54654218165126</c:v>
                </c:pt>
                <c:pt idx="74">
                  <c:v>249.71937304137313</c:v>
                </c:pt>
                <c:pt idx="75">
                  <c:v>252.86444529147585</c:v>
                </c:pt>
                <c:pt idx="76">
                  <c:v>255.9809925122521</c:v>
                </c:pt>
                <c:pt idx="77">
                  <c:v>259.06825719625579</c:v>
                </c:pt>
                <c:pt idx="78">
                  <c:v>262.12549054340855</c:v>
                </c:pt>
                <c:pt idx="79">
                  <c:v>265.15195226309231</c:v>
                </c:pt>
                <c:pt idx="80">
                  <c:v>268.14691038291312</c:v>
                </c:pt>
                <c:pt idx="81">
                  <c:v>271.10964106384023</c:v>
                </c:pt>
                <c:pt idx="82">
                  <c:v>274.03942842143999</c:v>
                </c:pt>
                <c:pt idx="83">
                  <c:v>276.93556435293937</c:v>
                </c:pt>
                <c:pt idx="84">
                  <c:v>279.7973483698687</c:v>
                </c:pt>
                <c:pt idx="85">
                  <c:v>282.62408743604607</c:v>
                </c:pt>
                <c:pt idx="86">
                  <c:v>285.41509581067811</c:v>
                </c:pt>
                <c:pt idx="87">
                  <c:v>288.16969489636443</c:v>
                </c:pt>
                <c:pt idx="88">
                  <c:v>290.88721309180329</c:v>
                </c:pt>
                <c:pt idx="89">
                  <c:v>293.56698564900654</c:v>
                </c:pt>
                <c:pt idx="90">
                  <c:v>296.20835453484176</c:v>
                </c:pt>
                <c:pt idx="91">
                  <c:v>298.81066829672829</c:v>
                </c:pt>
                <c:pt idx="92">
                  <c:v>301.37328193232287</c:v>
                </c:pt>
                <c:pt idx="93">
                  <c:v>303.89555676303826</c:v>
                </c:pt>
                <c:pt idx="94">
                  <c:v>306.37686031124593</c:v>
                </c:pt>
                <c:pt idx="95">
                  <c:v>308.81656618102141</c:v>
                </c:pt>
                <c:pt idx="96">
                  <c:v>311.21405394229691</c:v>
                </c:pt>
                <c:pt idx="97">
                  <c:v>313.56870901829296</c:v>
                </c:pt>
                <c:pt idx="98">
                  <c:v>315.87992257610642</c:v>
                </c:pt>
                <c:pt idx="99">
                  <c:v>318.14709142033763</c:v>
                </c:pt>
                <c:pt idx="100">
                  <c:v>320.36961788964567</c:v>
                </c:pt>
                <c:pt idx="101">
                  <c:v>322.54690975612493</c:v>
                </c:pt>
                <c:pt idx="102">
                  <c:v>324.67838012740134</c:v>
                </c:pt>
                <c:pt idx="103">
                  <c:v>326.76344735135115</c:v>
                </c:pt>
                <c:pt idx="104">
                  <c:v>328.80153492334961</c:v>
                </c:pt>
                <c:pt idx="105">
                  <c:v>330.79207139596031</c:v>
                </c:pt>
                <c:pt idx="106">
                  <c:v>332.73449029098077</c:v>
                </c:pt>
                <c:pt idx="107">
                  <c:v>334.62823001376285</c:v>
                </c:pt>
                <c:pt idx="108">
                  <c:v>336.47273376972998</c:v>
                </c:pt>
                <c:pt idx="109">
                  <c:v>338.26744948301723</c:v>
                </c:pt>
                <c:pt idx="110">
                  <c:v>340.01182971716224</c:v>
                </c:pt>
                <c:pt idx="111">
                  <c:v>341.70533159777926</c:v>
                </c:pt>
                <c:pt idx="112">
                  <c:v>343.34741673715035</c:v>
                </c:pt>
                <c:pt idx="113">
                  <c:v>344.93755116067081</c:v>
                </c:pt>
                <c:pt idx="114">
                  <c:v>346.47520523508888</c:v>
                </c:pt>
                <c:pt idx="115">
                  <c:v>347.95985359848186</c:v>
                </c:pt>
                <c:pt idx="116">
                  <c:v>349.39097509191231</c:v>
                </c:pt>
                <c:pt idx="117">
                  <c:v>350.76805269271205</c:v>
                </c:pt>
                <c:pt idx="118">
                  <c:v>352.09057344934206</c:v>
                </c:pt>
                <c:pt idx="119">
                  <c:v>353.358028417779</c:v>
                </c:pt>
                <c:pt idx="120">
                  <c:v>354.56991259938144</c:v>
                </c:pt>
                <c:pt idx="121">
                  <c:v>355.72572488018983</c:v>
                </c:pt>
                <c:pt idx="122">
                  <c:v>356.8249679716165</c:v>
                </c:pt>
                <c:pt idx="123">
                  <c:v>357.86714835248398</c:v>
                </c:pt>
                <c:pt idx="124">
                  <c:v>358.85177621237057</c:v>
                </c:pt>
                <c:pt idx="125">
                  <c:v>359.77836539622422</c:v>
                </c:pt>
                <c:pt idx="126">
                  <c:v>360.6464333502077</c:v>
                </c:pt>
                <c:pt idx="127">
                  <c:v>361.45550106873782</c:v>
                </c:pt>
                <c:pt idx="128">
                  <c:v>362.20509304268484</c:v>
                </c:pt>
                <c:pt idx="129">
                  <c:v>362.8947372086979</c:v>
                </c:pt>
                <c:pt idx="130">
                  <c:v>363.52396489962422</c:v>
                </c:pt>
                <c:pt idx="131">
                  <c:v>364.09231079599061</c:v>
                </c:pt>
                <c:pt idx="132">
                  <c:v>364.59931287851754</c:v>
                </c:pt>
                <c:pt idx="133">
                  <c:v>365.04451238163631</c:v>
                </c:pt>
                <c:pt idx="134">
                  <c:v>365.42745374798164</c:v>
                </c:pt>
                <c:pt idx="135">
                  <c:v>365.74768458383198</c:v>
                </c:pt>
                <c:pt idx="136">
                  <c:v>366.00475561547222</c:v>
                </c:pt>
                <c:pt idx="137">
                  <c:v>366.19822064645268</c:v>
                </c:pt>
                <c:pt idx="138">
                  <c:v>366.32763651572077</c:v>
                </c:pt>
                <c:pt idx="139">
                  <c:v>366.39256305660092</c:v>
                </c:pt>
                <c:pt idx="140">
                  <c:v>366.39256305660092</c:v>
                </c:pt>
                <c:pt idx="141">
                  <c:v>366.3272022180218</c:v>
                </c:pt>
                <c:pt idx="142">
                  <c:v>366.1960491193505</c:v>
                </c:pt>
                <c:pt idx="143">
                  <c:v>365.9986751774145</c:v>
                </c:pt>
                <c:pt idx="144">
                  <c:v>365.73465461027843</c:v>
                </c:pt>
                <c:pt idx="145">
                  <c:v>365.40356440086373</c:v>
                </c:pt>
                <c:pt idx="146">
                  <c:v>365.00498426127228</c:v>
                </c:pt>
                <c:pt idx="147">
                  <c:v>364.5384965977961</c:v>
                </c:pt>
                <c:pt idx="148">
                  <c:v>364.00368647659593</c:v>
                </c:pt>
                <c:pt idx="149">
                  <c:v>363.40014159003118</c:v>
                </c:pt>
                <c:pt idx="150">
                  <c:v>362.72745222362533</c:v>
                </c:pt>
                <c:pt idx="151">
                  <c:v>361.98521122365088</c:v>
                </c:pt>
                <c:pt idx="152">
                  <c:v>361.17301396531798</c:v>
                </c:pt>
                <c:pt idx="153">
                  <c:v>360.29045832155259</c:v>
                </c:pt>
                <c:pt idx="154">
                  <c:v>359.33714463234901</c:v>
                </c:pt>
                <c:pt idx="155">
                  <c:v>358.31267567468296</c:v>
                </c:pt>
                <c:pt idx="156">
                  <c:v>357.21665663297205</c:v>
                </c:pt>
                <c:pt idx="157">
                  <c:v>356.04869507006993</c:v>
                </c:pt>
                <c:pt idx="158">
                  <c:v>354.80840089878137</c:v>
                </c:pt>
                <c:pt idx="159">
                  <c:v>353.49538635388626</c:v>
                </c:pt>
                <c:pt idx="160">
                  <c:v>352.10926596466015</c:v>
                </c:pt>
                <c:pt idx="161">
                  <c:v>350.64965652787964</c:v>
                </c:pt>
                <c:pt idx="162">
                  <c:v>349.11617708130143</c:v>
                </c:pt>
                <c:pt idx="163">
                  <c:v>347.50844887760411</c:v>
                </c:pt>
                <c:pt idx="164">
                  <c:v>345.82609535878152</c:v>
                </c:pt>
                <c:pt idx="165">
                  <c:v>344.06874213097791</c:v>
                </c:pt>
                <c:pt idx="166">
                  <c:v>342.23601693975434</c:v>
                </c:pt>
                <c:pt idx="167">
                  <c:v>340.32754964577668</c:v>
                </c:pt>
                <c:pt idx="168">
                  <c:v>338.34297220091588</c:v>
                </c:pt>
                <c:pt idx="169">
                  <c:v>336.2819186247508</c:v>
                </c:pt>
                <c:pt idx="170">
                  <c:v>334.14402498146495</c:v>
                </c:pt>
                <c:pt idx="171">
                  <c:v>331.92892935712831</c:v>
                </c:pt>
                <c:pt idx="172">
                  <c:v>329.63627183735588</c:v>
                </c:pt>
                <c:pt idx="173">
                  <c:v>327.26569448533405</c:v>
                </c:pt>
                <c:pt idx="174">
                  <c:v>324.81684132020763</c:v>
                </c:pt>
                <c:pt idx="175">
                  <c:v>322.28935829581917</c:v>
                </c:pt>
                <c:pt idx="176">
                  <c:v>319.68289327979284</c:v>
                </c:pt>
                <c:pt idx="177">
                  <c:v>316.99709603295588</c:v>
                </c:pt>
                <c:pt idx="178">
                  <c:v>314.23161818909034</c:v>
                </c:pt>
                <c:pt idx="179">
                  <c:v>311.38611323500743</c:v>
                </c:pt>
                <c:pt idx="180">
                  <c:v>308.46023649093871</c:v>
                </c:pt>
                <c:pt idx="181">
                  <c:v>305.45364509123658</c:v>
                </c:pt>
                <c:pt idx="182">
                  <c:v>302.36599796537797</c:v>
                </c:pt>
                <c:pt idx="183">
                  <c:v>299.19695581926487</c:v>
                </c:pt>
                <c:pt idx="184">
                  <c:v>295.94618111681564</c:v>
                </c:pt>
                <c:pt idx="185">
                  <c:v>292.61333806184064</c:v>
                </c:pt>
                <c:pt idx="186">
                  <c:v>289.19809258019728</c:v>
                </c:pt>
                <c:pt idx="187">
                  <c:v>285.70011230221758</c:v>
                </c:pt>
                <c:pt idx="188">
                  <c:v>282.11906654540383</c:v>
                </c:pt>
                <c:pt idx="189">
                  <c:v>278.45462629738614</c:v>
                </c:pt>
                <c:pt idx="190">
                  <c:v>274.70646419913714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8-43FB-A8D5-9E7718EEFCE6}"/>
            </c:ext>
          </c:extLst>
        </c:ser>
        <c:ser>
          <c:idx val="1"/>
          <c:order val="1"/>
          <c:tx>
            <c:v>NPV if harvested (€/Ha)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'Q3'!$B$17:$B$207</c:f>
              <c:numCache>
                <c:formatCode>General</c:formatCode>
                <c:ptCount val="1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</c:numCache>
            </c:numRef>
          </c:cat>
          <c:val>
            <c:numRef>
              <c:f>'Q3'!$G$17:$G$207</c:f>
              <c:numCache>
                <c:formatCode>General</c:formatCode>
                <c:ptCount val="191"/>
                <c:pt idx="0">
                  <c:v>-158.9765881222495</c:v>
                </c:pt>
                <c:pt idx="1">
                  <c:v>-48.216900921553247</c:v>
                </c:pt>
                <c:pt idx="2">
                  <c:v>62.544371672302077</c:v>
                </c:pt>
                <c:pt idx="3">
                  <c:v>172.63433022420668</c:v>
                </c:pt>
                <c:pt idx="4">
                  <c:v>281.47460778227628</c:v>
                </c:pt>
                <c:pt idx="5">
                  <c:v>388.56904280724802</c:v>
                </c:pt>
                <c:pt idx="6">
                  <c:v>493.4933719566186</c:v>
                </c:pt>
                <c:pt idx="7">
                  <c:v>595.88650238281707</c:v>
                </c:pt>
                <c:pt idx="8">
                  <c:v>695.44304332461729</c:v>
                </c:pt>
                <c:pt idx="9">
                  <c:v>791.90685851951389</c:v>
                </c:pt>
                <c:pt idx="10">
                  <c:v>885.06545811118121</c:v>
                </c:pt>
                <c:pt idx="11">
                  <c:v>974.74508962706136</c:v>
                </c:pt>
                <c:pt idx="12">
                  <c:v>1060.8064174928645</c:v>
                </c:pt>
                <c:pt idx="13">
                  <c:v>1143.1407028080671</c:v>
                </c:pt>
                <c:pt idx="14">
                  <c:v>1221.6664119594802</c:v>
                </c:pt>
                <c:pt idx="15">
                  <c:v>1296.3261956057408</c:v>
                </c:pt>
                <c:pt idx="16">
                  <c:v>1367.0841896634206</c:v>
                </c:pt>
                <c:pt idx="17">
                  <c:v>1433.9235978952083</c:v>
                </c:pt>
                <c:pt idx="18">
                  <c:v>1496.8445220634926</c:v>
                </c:pt>
                <c:pt idx="19">
                  <c:v>1555.8620107466022</c:v>
                </c:pt>
                <c:pt idx="20">
                  <c:v>1611.0043020976696</c:v>
                </c:pt>
                <c:pt idx="21">
                  <c:v>1662.3112392646699</c:v>
                </c:pt>
                <c:pt idx="22">
                  <c:v>1709.8328400405198</c:v>
                </c:pt>
                <c:pt idx="23">
                  <c:v>1753.6280046931206</c:v>
                </c:pt>
                <c:pt idx="24">
                  <c:v>1793.7633479285128</c:v>
                </c:pt>
                <c:pt idx="25">
                  <c:v>1830.3121426368825</c:v>
                </c:pt>
                <c:pt idx="26">
                  <c:v>1863.3533645171137</c:v>
                </c:pt>
                <c:pt idx="27">
                  <c:v>1892.9708279148376</c:v>
                </c:pt>
                <c:pt idx="28">
                  <c:v>1919.2524042769805</c:v>
                </c:pt>
                <c:pt idx="29">
                  <c:v>1942.2893155507422</c:v>
                </c:pt>
                <c:pt idx="30">
                  <c:v>1962.175495659862</c:v>
                </c:pt>
                <c:pt idx="31">
                  <c:v>1979.0070138944616</c:v>
                </c:pt>
                <c:pt idx="32">
                  <c:v>1992.8815546681149</c:v>
                </c:pt>
                <c:pt idx="33">
                  <c:v>2003.8979486396174</c:v>
                </c:pt>
                <c:pt idx="34">
                  <c:v>2012.1557506777522</c:v>
                </c:pt>
                <c:pt idx="35">
                  <c:v>2017.7548605738621</c:v>
                </c:pt>
                <c:pt idx="36">
                  <c:v>2020.7951827865945</c:v>
                </c:pt>
                <c:pt idx="37">
                  <c:v>2021.3763218419144</c:v>
                </c:pt>
                <c:pt idx="38">
                  <c:v>2019.5973103146562</c:v>
                </c:pt>
                <c:pt idx="39">
                  <c:v>2015.5563665898758</c:v>
                </c:pt>
                <c:pt idx="40">
                  <c:v>2009.3506798469548</c:v>
                </c:pt>
                <c:pt idx="41">
                  <c:v>2001.076219929927</c:v>
                </c:pt>
                <c:pt idx="42">
                  <c:v>1990.8275699667552</c:v>
                </c:pt>
                <c:pt idx="43">
                  <c:v>1978.6977797806485</c:v>
                </c:pt>
                <c:pt idx="44">
                  <c:v>1964.7782383000281</c:v>
                </c:pt>
                <c:pt idx="45">
                  <c:v>1949.1585633223644</c:v>
                </c:pt>
                <c:pt idx="46">
                  <c:v>1931.9265071222671</c:v>
                </c:pt>
                <c:pt idx="47">
                  <c:v>1913.1678765174192</c:v>
                </c:pt>
                <c:pt idx="48">
                  <c:v>1892.966466118397</c:v>
                </c:pt>
                <c:pt idx="49">
                  <c:v>1871.4040035911157</c:v>
                </c:pt>
                <c:pt idx="50">
                  <c:v>1848.5601058546863</c:v>
                </c:pt>
                <c:pt idx="51">
                  <c:v>1824.5122452235396</c:v>
                </c:pt>
                <c:pt idx="52">
                  <c:v>1799.3357245816483</c:v>
                </c:pt>
                <c:pt idx="53">
                  <c:v>1773.1036607491596</c:v>
                </c:pt>
                <c:pt idx="54">
                  <c:v>1745.8869752683145</c:v>
                </c:pt>
                <c:pt idx="55">
                  <c:v>1717.7543918967767</c:v>
                </c:pt>
                <c:pt idx="56">
                  <c:v>1688.7724401528608</c:v>
                </c:pt>
                <c:pt idx="57">
                  <c:v>1659.0054643090166</c:v>
                </c:pt>
                <c:pt idx="58">
                  <c:v>1628.515637277771</c:v>
                </c:pt>
                <c:pt idx="59">
                  <c:v>1597.3629788784497</c:v>
                </c:pt>
                <c:pt idx="60">
                  <c:v>1565.6053780136758</c:v>
                </c:pt>
                <c:pt idx="61">
                  <c:v>1533.2986183222397</c:v>
                </c:pt>
                <c:pt idx="62">
                  <c:v>1500.4964069096172</c:v>
                </c:pt>
                <c:pt idx="63">
                  <c:v>1467.2504057894948</c:v>
                </c:pt>
                <c:pt idx="64">
                  <c:v>1433.6102656993066</c:v>
                </c:pt>
                <c:pt idx="65">
                  <c:v>1399.6236619801775</c:v>
                </c:pt>
                <c:pt idx="66">
                  <c:v>1365.3363322370483</c:v>
                </c:pt>
                <c:pt idx="67">
                  <c:v>1330.7921155181816</c:v>
                </c:pt>
                <c:pt idx="68">
                  <c:v>1296.0329927749945</c:v>
                </c:pt>
                <c:pt idx="69">
                  <c:v>1261.0991283832127</c:v>
                </c:pt>
                <c:pt idx="70">
                  <c:v>1226.028912524961</c:v>
                </c:pt>
                <c:pt idx="71">
                  <c:v>1190.8590042486153</c:v>
                </c:pt>
                <c:pt idx="72">
                  <c:v>1155.6243750391777</c:v>
                </c:pt>
                <c:pt idx="73">
                  <c:v>1120.3583527466808</c:v>
                </c:pt>
                <c:pt idx="74">
                  <c:v>1085.0926657338005</c:v>
                </c:pt>
                <c:pt idx="75">
                  <c:v>1049.8574871164933</c:v>
                </c:pt>
                <c:pt idx="76">
                  <c:v>1014.6814789831653</c:v>
                </c:pt>
                <c:pt idx="77">
                  <c:v>979.59183648873204</c:v>
                </c:pt>
                <c:pt idx="78">
                  <c:v>944.61433172992042</c:v>
                </c:pt>
                <c:pt idx="79">
                  <c:v>909.77335731745393</c:v>
                </c:pt>
                <c:pt idx="80">
                  <c:v>875.09196956932624</c:v>
                </c:pt>
                <c:pt idx="81">
                  <c:v>840.59193125727916</c:v>
                </c:pt>
                <c:pt idx="82">
                  <c:v>806.29375384593595</c:v>
                </c:pt>
                <c:pt idx="83">
                  <c:v>772.21673917080443</c:v>
                </c:pt>
                <c:pt idx="84">
                  <c:v>738.37902050758794</c:v>
                </c:pt>
                <c:pt idx="85">
                  <c:v>704.79760299103123</c:v>
                </c:pt>
                <c:pt idx="86">
                  <c:v>671.48840334680654</c:v>
                </c:pt>
                <c:pt idx="87">
                  <c:v>638.46628890487113</c:v>
                </c:pt>
                <c:pt idx="88">
                  <c:v>605.74511586721951</c:v>
                </c:pt>
                <c:pt idx="89">
                  <c:v>573.33776680709161</c:v>
                </c:pt>
                <c:pt idx="90">
                  <c:v>541.2561873805405</c:v>
                </c:pt>
                <c:pt idx="91">
                  <c:v>509.51142223472289</c:v>
                </c:pt>
                <c:pt idx="92">
                  <c:v>478.11365010052782</c:v>
                </c:pt>
                <c:pt idx="93">
                  <c:v>447.07221806007578</c:v>
                </c:pt>
                <c:pt idx="94">
                  <c:v>416.39567498231986</c:v>
                </c:pt>
                <c:pt idx="95">
                  <c:v>386.09180412244245</c:v>
                </c:pt>
                <c:pt idx="96">
                  <c:v>356.16765488299598</c:v>
                </c:pt>
                <c:pt idx="97">
                  <c:v>326.62957373675317</c:v>
                </c:pt>
                <c:pt idx="98">
                  <c:v>297.4832343131236</c:v>
                </c:pt>
                <c:pt idx="99">
                  <c:v>268.73366665165349</c:v>
                </c:pt>
                <c:pt idx="100">
                  <c:v>240.38528562767169</c:v>
                </c:pt>
                <c:pt idx="101">
                  <c:v>212.44191855649683</c:v>
                </c:pt>
                <c:pt idx="102">
                  <c:v>184.90683198388592</c:v>
                </c:pt>
                <c:pt idx="103">
                  <c:v>157.78275767149421</c:v>
                </c:pt>
                <c:pt idx="104">
                  <c:v>131.07191778711945</c:v>
                </c:pt>
                <c:pt idx="105">
                  <c:v>104.77604931038354</c:v>
                </c:pt>
                <c:pt idx="106">
                  <c:v>78.896427665282999</c:v>
                </c:pt>
                <c:pt idx="107">
                  <c:v>53.433889591728303</c:v>
                </c:pt>
                <c:pt idx="108">
                  <c:v>28.388855268788575</c:v>
                </c:pt>
                <c:pt idx="109">
                  <c:v>3.7613497028892198</c:v>
                </c:pt>
                <c:pt idx="110">
                  <c:v>-20.448976605365715</c:v>
                </c:pt>
                <c:pt idx="111">
                  <c:v>-44.242827701676902</c:v>
                </c:pt>
                <c:pt idx="112">
                  <c:v>-67.62124291146597</c:v>
                </c:pt>
                <c:pt idx="113">
                  <c:v>-90.58557825159528</c:v>
                </c:pt>
                <c:pt idx="114">
                  <c:v>-113.13748850555714</c:v>
                </c:pt>
                <c:pt idx="115">
                  <c:v>-135.2789099471438</c:v>
                </c:pt>
                <c:pt idx="116">
                  <c:v>-157.0120436975044</c:v>
                </c:pt>
                <c:pt idx="117">
                  <c:v>-178.33933970042403</c:v>
                </c:pt>
                <c:pt idx="118">
                  <c:v>-199.2634813006307</c:v>
                </c:pt>
                <c:pt idx="119">
                  <c:v>-219.78737040994451</c:v>
                </c:pt>
                <c:pt idx="120">
                  <c:v>-239.91411324611067</c:v>
                </c:pt>
                <c:pt idx="121">
                  <c:v>-259.64700662923053</c:v>
                </c:pt>
                <c:pt idx="122">
                  <c:v>-278.98952482078823</c:v>
                </c:pt>
                <c:pt idx="123">
                  <c:v>-297.94530689039118</c:v>
                </c:pt>
                <c:pt idx="124">
                  <c:v>-316.51814459546642</c:v>
                </c:pt>
                <c:pt idx="125">
                  <c:v>-334.71197075931809</c:v>
                </c:pt>
                <c:pt idx="126">
                  <c:v>-352.53084813311864</c:v>
                </c:pt>
                <c:pt idx="127">
                  <c:v>-369.9789587275867</c:v>
                </c:pt>
                <c:pt idx="128">
                  <c:v>-387.06059360031065</c:v>
                </c:pt>
                <c:pt idx="129">
                  <c:v>-403.78014308488491</c:v>
                </c:pt>
                <c:pt idx="130">
                  <c:v>-420.14208744824384</c:v>
                </c:pt>
                <c:pt idx="131">
                  <c:v>-436.15098796281461</c:v>
                </c:pt>
                <c:pt idx="132">
                  <c:v>-451.81147838034371</c:v>
                </c:pt>
                <c:pt idx="133">
                  <c:v>-467.12825679449656</c:v>
                </c:pt>
                <c:pt idx="134">
                  <c:v>-482.10607787958588</c:v>
                </c:pt>
                <c:pt idx="135">
                  <c:v>-496.7497454930301</c:v>
                </c:pt>
                <c:pt idx="136">
                  <c:v>-511.06410562940926</c:v>
                </c:pt>
                <c:pt idx="137">
                  <c:v>-525.0540397142438</c:v>
                </c:pt>
                <c:pt idx="138">
                  <c:v>-538.72445822588816</c:v>
                </c:pt>
                <c:pt idx="139">
                  <c:v>-552.08029463419098</c:v>
                </c:pt>
                <c:pt idx="140">
                  <c:v>-565.12649964484581</c:v>
                </c:pt>
                <c:pt idx="141">
                  <c:v>-577.86803573861539</c:v>
                </c:pt>
                <c:pt idx="142">
                  <c:v>-590.30987199488709</c:v>
                </c:pt>
                <c:pt idx="143">
                  <c:v>-602.45697918927044</c:v>
                </c:pt>
                <c:pt idx="144">
                  <c:v>-614.31432515522147</c:v>
                </c:pt>
                <c:pt idx="145">
                  <c:v>-625.88687039993238</c:v>
                </c:pt>
                <c:pt idx="146">
                  <c:v>-637.17956396499073</c:v>
                </c:pt>
                <c:pt idx="147">
                  <c:v>-648.19733952256479</c:v>
                </c:pt>
                <c:pt idx="148">
                  <c:v>-658.94511169812768</c:v>
                </c:pt>
                <c:pt idx="149">
                  <c:v>-669.42777261098433</c:v>
                </c:pt>
                <c:pt idx="150">
                  <c:v>-679.65018862411466</c:v>
                </c:pt>
                <c:pt idx="151">
                  <c:v>-689.61719729508729</c:v>
                </c:pt>
                <c:pt idx="152">
                  <c:v>-699.33360452004297</c:v>
                </c:pt>
                <c:pt idx="153">
                  <c:v>-708.80418186298152</c:v>
                </c:pt>
                <c:pt idx="154">
                  <c:v>-718.03366406282021</c:v>
                </c:pt>
                <c:pt idx="155">
                  <c:v>-727.02674671092154</c:v>
                </c:pt>
                <c:pt idx="156">
                  <c:v>-735.78808409200997</c:v>
                </c:pt>
                <c:pt idx="157">
                  <c:v>-744.32228718162105</c:v>
                </c:pt>
                <c:pt idx="158">
                  <c:v>-752.63392179344282</c:v>
                </c:pt>
                <c:pt idx="159">
                  <c:v>-760.72750687011762</c:v>
                </c:pt>
                <c:pt idx="160">
                  <c:v>-768.60751291128304</c:v>
                </c:pt>
                <c:pt idx="161">
                  <c:v>-776.27836053283272</c:v>
                </c:pt>
                <c:pt idx="162">
                  <c:v>-783.74441915157718</c:v>
                </c:pt>
                <c:pt idx="163">
                  <c:v>-791.01000578967455</c:v>
                </c:pt>
                <c:pt idx="164">
                  <c:v>-798.07938399339605</c:v>
                </c:pt>
                <c:pt idx="165">
                  <c:v>-804.95676286097296</c:v>
                </c:pt>
                <c:pt idx="166">
                  <c:v>-811.64629617445053</c:v>
                </c:pt>
                <c:pt idx="167">
                  <c:v>-818.15208163065472</c:v>
                </c:pt>
                <c:pt idx="168">
                  <c:v>-824.47816016654372</c:v>
                </c:pt>
                <c:pt idx="169">
                  <c:v>-830.62851537438723</c:v>
                </c:pt>
                <c:pt idx="170">
                  <c:v>-836.60707300237755</c:v>
                </c:pt>
                <c:pt idx="171">
                  <c:v>-842.41770053643381</c:v>
                </c:pt>
                <c:pt idx="172">
                  <c:v>-848.06420685911723</c:v>
                </c:pt>
                <c:pt idx="173">
                  <c:v>-853.55034198172166</c:v>
                </c:pt>
                <c:pt idx="174">
                  <c:v>-858.87979684575259</c:v>
                </c:pt>
                <c:pt idx="175">
                  <c:v>-864.05620319014736</c:v>
                </c:pt>
                <c:pt idx="176">
                  <c:v>-869.08313348072647</c:v>
                </c:pt>
                <c:pt idx="177">
                  <c:v>-873.9641008985011</c:v>
                </c:pt>
                <c:pt idx="178">
                  <c:v>-878.7025593835898</c:v>
                </c:pt>
                <c:pt idx="179">
                  <c:v>-883.30190373162361</c:v>
                </c:pt>
                <c:pt idx="180">
                  <c:v>-887.76546973964162</c:v>
                </c:pt>
                <c:pt idx="181">
                  <c:v>-892.0965343985954</c:v>
                </c:pt>
                <c:pt idx="182">
                  <c:v>-896.29831612969735</c:v>
                </c:pt>
                <c:pt idx="183">
                  <c:v>-900.37397506195748</c:v>
                </c:pt>
                <c:pt idx="184">
                  <c:v>-904.32661334836178</c:v>
                </c:pt>
                <c:pt idx="185">
                  <c:v>-908.15927551824939</c:v>
                </c:pt>
                <c:pt idx="186">
                  <c:v>-911.87494886354511</c:v>
                </c:pt>
                <c:pt idx="187">
                  <c:v>-915.4765638566048</c:v>
                </c:pt>
                <c:pt idx="188">
                  <c:v>-918.96699459752097</c:v>
                </c:pt>
                <c:pt idx="189">
                  <c:v>-922.34905928883222</c:v>
                </c:pt>
                <c:pt idx="190">
                  <c:v>-925.62552073566417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8-43FB-A8D5-9E7718EEFCE6}"/>
            </c:ext>
          </c:extLst>
        </c:ser>
        <c:ser>
          <c:idx val="2"/>
          <c:order val="2"/>
          <c:tx>
            <c:v>LEV if harvested (€/Ha)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'Q3'!$B$17:$B$207</c:f>
              <c:numCache>
                <c:formatCode>General</c:formatCode>
                <c:ptCount val="1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</c:numCache>
            </c:numRef>
          </c:cat>
          <c:val>
            <c:numRef>
              <c:f>'Q3'!$H$17:$H$207</c:f>
              <c:numCache>
                <c:formatCode>General</c:formatCode>
                <c:ptCount val="191"/>
                <c:pt idx="0">
                  <c:v>-621.23019879770368</c:v>
                </c:pt>
                <c:pt idx="1">
                  <c:v>-173.70531981248479</c:v>
                </c:pt>
                <c:pt idx="2">
                  <c:v>209.44460042651943</c:v>
                </c:pt>
                <c:pt idx="3">
                  <c:v>541.09091140052215</c:v>
                </c:pt>
                <c:pt idx="4">
                  <c:v>830.59721819324011</c:v>
                </c:pt>
                <c:pt idx="5">
                  <c:v>1084.9699996489196</c:v>
                </c:pt>
                <c:pt idx="6">
                  <c:v>1309.5808816118608</c:v>
                </c:pt>
                <c:pt idx="7">
                  <c:v>1508.6362358991616</c:v>
                </c:pt>
                <c:pt idx="8">
                  <c:v>1685.4918916761633</c:v>
                </c:pt>
                <c:pt idx="9">
                  <c:v>1842.8696945652175</c:v>
                </c:pt>
                <c:pt idx="10">
                  <c:v>1983.0100345493786</c:v>
                </c:pt>
                <c:pt idx="11">
                  <c:v>2107.7815188702921</c:v>
                </c:pt>
                <c:pt idx="12">
                  <c:v>2218.7613025336586</c:v>
                </c:pt>
                <c:pt idx="13">
                  <c:v>2317.2949148310545</c:v>
                </c:pt>
                <c:pt idx="14">
                  <c:v>2404.541492595235</c:v>
                </c:pt>
                <c:pt idx="15">
                  <c:v>2481.5084528629891</c:v>
                </c:pt>
                <c:pt idx="16">
                  <c:v>2549.0784066581477</c:v>
                </c:pt>
                <c:pt idx="17">
                  <c:v>2608.0302928341225</c:v>
                </c:pt>
                <c:pt idx="18">
                  <c:v>2659.0561510718067</c:v>
                </c:pt>
                <c:pt idx="19">
                  <c:v>2702.7745659121074</c:v>
                </c:pt>
                <c:pt idx="20">
                  <c:v>2739.7415418254523</c:v>
                </c:pt>
                <c:pt idx="21">
                  <c:v>2770.4593757594084</c:v>
                </c:pt>
                <c:pt idx="22">
                  <c:v>2795.3839540178919</c:v>
                </c:pt>
                <c:pt idx="23">
                  <c:v>2814.9307984520074</c:v>
                </c:pt>
                <c:pt idx="24">
                  <c:v>2829.4801117623556</c:v>
                </c:pt>
                <c:pt idx="25">
                  <c:v>2839.3810156518762</c:v>
                </c:pt>
                <c:pt idx="26">
                  <c:v>2844.9551333566169</c:v>
                </c:pt>
                <c:pt idx="27">
                  <c:v>2846.4996360063342</c:v>
                </c:pt>
                <c:pt idx="28">
                  <c:v>2844.2898476840255</c:v>
                </c:pt>
                <c:pt idx="29">
                  <c:v>2838.5814850598936</c:v>
                </c:pt>
                <c:pt idx="30">
                  <c:v>2829.6125926881095</c:v>
                </c:pt>
                <c:pt idx="31">
                  <c:v>2817.6052234588515</c:v>
                </c:pt>
                <c:pt idx="32">
                  <c:v>2802.7669045427592</c:v>
                </c:pt>
                <c:pt idx="33">
                  <c:v>2785.291921889278</c:v>
                </c:pt>
                <c:pt idx="34">
                  <c:v>2765.36245052299</c:v>
                </c:pt>
                <c:pt idx="35">
                  <c:v>2743.1495532032518</c:v>
                </c:pt>
                <c:pt idx="36">
                  <c:v>2718.8140662284786</c:v>
                </c:pt>
                <c:pt idx="37">
                  <c:v>2692.5073880897371</c:v>
                </c:pt>
                <c:pt idx="38">
                  <c:v>2664.3721841641045</c:v>
                </c:pt>
                <c:pt idx="39">
                  <c:v>2634.5430185736031</c:v>
                </c:pt>
                <c:pt idx="40">
                  <c:v>2603.1469226322915</c:v>
                </c:pt>
                <c:pt idx="41">
                  <c:v>2570.3039078926254</c:v>
                </c:pt>
                <c:pt idx="42">
                  <c:v>2536.1274306276764</c:v>
                </c:pt>
                <c:pt idx="43">
                  <c:v>2500.7248136043422</c:v>
                </c:pt>
                <c:pt idx="44">
                  <c:v>2464.197630179377</c:v>
                </c:pt>
                <c:pt idx="45">
                  <c:v>2426.6420550568482</c:v>
                </c:pt>
                <c:pt idx="46">
                  <c:v>2388.1491854597716</c:v>
                </c:pt>
                <c:pt idx="47">
                  <c:v>2348.8053359718897</c:v>
                </c:pt>
                <c:pt idx="48">
                  <c:v>2308.692309882857</c:v>
                </c:pt>
                <c:pt idx="49">
                  <c:v>2267.887649509225</c:v>
                </c:pt>
                <c:pt idx="50">
                  <c:v>2226.4648676547158</c:v>
                </c:pt>
                <c:pt idx="51">
                  <c:v>2184.4936621078568</c:v>
                </c:pt>
                <c:pt idx="52">
                  <c:v>2142.0401148465421</c:v>
                </c:pt>
                <c:pt idx="53">
                  <c:v>2099.1668774216619</c:v>
                </c:pt>
                <c:pt idx="54">
                  <c:v>2055.9333438209687</c:v>
                </c:pt>
                <c:pt idx="55">
                  <c:v>2012.3958119658998</c:v>
                </c:pt>
                <c:pt idx="56">
                  <c:v>1968.6076348648814</c:v>
                </c:pt>
                <c:pt idx="57">
                  <c:v>1924.6193623338338</c:v>
                </c:pt>
                <c:pt idx="58">
                  <c:v>1880.4788740959937</c:v>
                </c:pt>
                <c:pt idx="59">
                  <c:v>1836.2315049867254</c:v>
                </c:pt>
                <c:pt idx="60">
                  <c:v>1791.9201629130023</c:v>
                </c:pt>
                <c:pt idx="61">
                  <c:v>1747.5854401503957</c:v>
                </c:pt>
                <c:pt idx="62">
                  <c:v>1703.2657185013898</c:v>
                </c:pt>
                <c:pt idx="63">
                  <c:v>1658.9972687866923</c:v>
                </c:pt>
                <c:pt idx="64">
                  <c:v>1614.8143450950424</c:v>
                </c:pt>
                <c:pt idx="65">
                  <c:v>1570.7492741759913</c:v>
                </c:pt>
                <c:pt idx="66">
                  <c:v>1526.8325403237493</c:v>
                </c:pt>
                <c:pt idx="67">
                  <c:v>1483.0928660676959</c:v>
                </c:pt>
                <c:pt idx="68">
                  <c:v>1439.5572889562789</c:v>
                </c:pt>
                <c:pt idx="69">
                  <c:v>1396.251234695115</c:v>
                </c:pt>
                <c:pt idx="70">
                  <c:v>1353.1985868770089</c:v>
                </c:pt>
                <c:pt idx="71">
                  <c:v>1310.4217535208647</c:v>
                </c:pt>
                <c:pt idx="72">
                  <c:v>1267.9417306178555</c:v>
                </c:pt>
                <c:pt idx="73">
                  <c:v>1225.7781628664866</c:v>
                </c:pt>
                <c:pt idx="74">
                  <c:v>1183.9494017631368</c:v>
                </c:pt>
                <c:pt idx="75">
                  <c:v>1142.4725612010971</c:v>
                </c:pt>
                <c:pt idx="76">
                  <c:v>1101.3635707188571</c:v>
                </c:pt>
                <c:pt idx="77">
                  <c:v>1060.6372265273517</c:v>
                </c:pt>
                <c:pt idx="78">
                  <c:v>1020.3072404358268</c:v>
                </c:pt>
                <c:pt idx="79">
                  <c:v>980.38628678694238</c:v>
                </c:pt>
                <c:pt idx="80">
                  <c:v>940.88604750348031</c:v>
                </c:pt>
                <c:pt idx="81">
                  <c:v>901.81725534154384</c:v>
                </c:pt>
                <c:pt idx="82">
                  <c:v>863.18973543835091</c:v>
                </c:pt>
                <c:pt idx="83">
                  <c:v>825.01244523653202</c:v>
                </c:pt>
                <c:pt idx="84">
                  <c:v>787.29351286119027</c:v>
                </c:pt>
                <c:pt idx="85">
                  <c:v>750.04027402086149</c:v>
                </c:pt>
                <c:pt idx="86">
                  <c:v>713.25930749877887</c:v>
                </c:pt>
                <c:pt idx="87">
                  <c:v>676.9564692965813</c:v>
                </c:pt>
                <c:pt idx="88">
                  <c:v>641.13692548865606</c:v>
                </c:pt>
                <c:pt idx="89">
                  <c:v>605.80518384169068</c:v>
                </c:pt>
                <c:pt idx="90">
                  <c:v>570.96512425073377</c:v>
                </c:pt>
                <c:pt idx="91">
                  <c:v>536.62002803998428</c:v>
                </c:pt>
                <c:pt idx="92">
                  <c:v>502.77260617377937</c:v>
                </c:pt>
                <c:pt idx="93">
                  <c:v>469.42502642065068</c:v>
                </c:pt>
                <c:pt idx="94">
                  <c:v>436.57893951096275</c:v>
                </c:pt>
                <c:pt idx="95">
                  <c:v>404.23550432645828</c:v>
                </c:pt>
                <c:pt idx="96">
                  <c:v>372.3954121580316</c:v>
                </c:pt>
                <c:pt idx="97">
                  <c:v>341.05891006615684</c:v>
                </c:pt>
                <c:pt idx="98">
                  <c:v>310.22582337670286</c:v>
                </c:pt>
                <c:pt idx="99">
                  <c:v>279.89557734324291</c:v>
                </c:pt>
                <c:pt idx="100">
                  <c:v>250.06721800550145</c:v>
                </c:pt>
                <c:pt idx="101">
                  <c:v>220.73943227217634</c:v>
                </c:pt>
                <c:pt idx="102">
                  <c:v>191.91056725511848</c:v>
                </c:pt>
                <c:pt idx="103">
                  <c:v>163.5786488806342</c:v>
                </c:pt>
                <c:pt idx="104">
                  <c:v>135.7413998025728</c:v>
                </c:pt>
                <c:pt idx="105">
                  <c:v>108.39625664081649</c:v>
                </c:pt>
                <c:pt idx="106">
                  <c:v>81.540386567816029</c:v>
                </c:pt>
                <c:pt idx="107">
                  <c:v>55.170703264904319</c:v>
                </c:pt>
                <c:pt idx="108">
                  <c:v>29.283882269262332</c:v>
                </c:pt>
                <c:pt idx="109">
                  <c:v>3.8763757316210445</c:v>
                </c:pt>
                <c:pt idx="110">
                  <c:v>-21.05557339599396</c:v>
                </c:pt>
                <c:pt idx="111">
                  <c:v>-45.515917723857882</c:v>
                </c:pt>
                <c:pt idx="112">
                  <c:v>-69.508792321546508</c:v>
                </c:pt>
                <c:pt idx="113">
                  <c:v>-93.038502131037561</c:v>
                </c:pt>
                <c:pt idx="114">
                  <c:v>-116.10950987920765</c:v>
                </c:pt>
                <c:pt idx="115">
                  <c:v>-138.72642447358564</c:v>
                </c:pt>
                <c:pt idx="116">
                  <c:v>-160.89398986576521</c:v>
                </c:pt>
                <c:pt idx="117">
                  <c:v>-182.6170743673874</c:v>
                </c:pt>
                <c:pt idx="118">
                  <c:v>-203.9006604040913</c:v>
                </c:pt>
                <c:pt idx="119">
                  <c:v>-224.74983469329931</c:v>
                </c:pt>
                <c:pt idx="120">
                  <c:v>-245.16977883213661</c:v>
                </c:pt>
                <c:pt idx="121">
                  <c:v>-265.16576028221687</c:v>
                </c:pt>
                <c:pt idx="122">
                  <c:v>-284.74312373842298</c:v>
                </c:pt>
                <c:pt idx="123">
                  <c:v>-303.90728286920796</c:v>
                </c:pt>
                <c:pt idx="124">
                  <c:v>-322.66371241630105</c:v>
                </c:pt>
                <c:pt idx="125">
                  <c:v>-341.01794064207138</c:v>
                </c:pt>
                <c:pt idx="126">
                  <c:v>-358.97554211314343</c:v>
                </c:pt>
                <c:pt idx="127">
                  <c:v>-376.54213080918191</c:v>
                </c:pt>
                <c:pt idx="128">
                  <c:v>-393.72335354609078</c:v>
                </c:pt>
                <c:pt idx="129">
                  <c:v>-410.52488370317724</c:v>
                </c:pt>
                <c:pt idx="130">
                  <c:v>-426.95241524412239</c:v>
                </c:pt>
                <c:pt idx="131">
                  <c:v>-443.0116570218961</c:v>
                </c:pt>
                <c:pt idx="132">
                  <c:v>-458.70832735802696</c:v>
                </c:pt>
                <c:pt idx="133">
                  <c:v>-474.04814888690578</c:v>
                </c:pt>
                <c:pt idx="134">
                  <c:v>-489.03684365607018</c:v>
                </c:pt>
                <c:pt idx="135">
                  <c:v>-503.68012847366043</c:v>
                </c:pt>
                <c:pt idx="136">
                  <c:v>-517.9837104944919</c:v>
                </c:pt>
                <c:pt idx="137">
                  <c:v>-531.95328303642304</c:v>
                </c:pt>
                <c:pt idx="138">
                  <c:v>-545.59452161893387</c:v>
                </c:pt>
                <c:pt idx="139">
                  <c:v>-558.91308021605323</c:v>
                </c:pt>
                <c:pt idx="140">
                  <c:v>-571.91458771599503</c:v>
                </c:pt>
                <c:pt idx="141">
                  <c:v>-584.60464458007516</c:v>
                </c:pt>
                <c:pt idx="142">
                  <c:v>-596.98881969369791</c:v>
                </c:pt>
                <c:pt idx="143">
                  <c:v>-609.07264740239066</c:v>
                </c:pt>
                <c:pt idx="144">
                  <c:v>-620.86162472607737</c:v>
                </c:pt>
                <c:pt idx="145">
                  <c:v>-632.36120874496635</c:v>
                </c:pt>
                <c:pt idx="146">
                  <c:v>-643.57681415062132</c:v>
                </c:pt>
                <c:pt idx="147">
                  <c:v>-654.51381095596696</c:v>
                </c:pt>
                <c:pt idx="148">
                  <c:v>-665.17752235815999</c:v>
                </c:pt>
                <c:pt idx="149">
                  <c:v>-675.57322274843284</c:v>
                </c:pt>
                <c:pt idx="150">
                  <c:v>-685.7061358631903</c:v>
                </c:pt>
                <c:pt idx="151">
                  <c:v>-695.5814330708032</c:v>
                </c:pt>
                <c:pt idx="152">
                  <c:v>-705.20423178870942</c:v>
                </c:pt>
                <c:pt idx="153">
                  <c:v>-714.57959402559254</c:v>
                </c:pt>
                <c:pt idx="154">
                  <c:v>-723.71252504356187</c:v>
                </c:pt>
                <c:pt idx="155">
                  <c:v>-732.60797213541321</c:v>
                </c:pt>
                <c:pt idx="156">
                  <c:v>-741.27082351219565</c:v>
                </c:pt>
                <c:pt idx="157">
                  <c:v>-749.70590729645573</c:v>
                </c:pt>
                <c:pt idx="158">
                  <c:v>-757.91799061667587</c:v>
                </c:pt>
                <c:pt idx="159">
                  <c:v>-765.91177879855547</c:v>
                </c:pt>
                <c:pt idx="160">
                  <c:v>-773.69191464892469</c:v>
                </c:pt>
                <c:pt idx="161">
                  <c:v>-781.26297782821086</c:v>
                </c:pt>
                <c:pt idx="162">
                  <c:v>-788.62948430750646</c:v>
                </c:pt>
                <c:pt idx="163">
                  <c:v>-795.79588590641265</c:v>
                </c:pt>
                <c:pt idx="164">
                  <c:v>-802.76656990795686</c:v>
                </c:pt>
                <c:pt idx="165">
                  <c:v>-809.54585874700376</c:v>
                </c:pt>
                <c:pt idx="166">
                  <c:v>-816.13800976869231</c:v>
                </c:pt>
                <c:pt idx="167">
                  <c:v>-822.54721505354905</c:v>
                </c:pt>
                <c:pt idx="168">
                  <c:v>-828.77760130603963</c:v>
                </c:pt>
                <c:pt idx="169">
                  <c:v>-834.83322980342507</c:v>
                </c:pt>
                <c:pt idx="170">
                  <c:v>-840.71809640190099</c:v>
                </c:pt>
                <c:pt idx="171">
                  <c:v>-846.43613159709639</c:v>
                </c:pt>
                <c:pt idx="172">
                  <c:v>-851.9912006361119</c:v>
                </c:pt>
                <c:pt idx="173">
                  <c:v>-857.38710367837439</c:v>
                </c:pt>
                <c:pt idx="174">
                  <c:v>-862.62757600268208</c:v>
                </c:pt>
                <c:pt idx="175">
                  <c:v>-867.71628825790378</c:v>
                </c:pt>
                <c:pt idx="176">
                  <c:v>-872.65684675489126</c:v>
                </c:pt>
                <c:pt idx="177">
                  <c:v>-877.45279379724798</c:v>
                </c:pt>
                <c:pt idx="178">
                  <c:v>-882.10760804868573</c:v>
                </c:pt>
                <c:pt idx="179">
                  <c:v>-886.62470493478168</c:v>
                </c:pt>
                <c:pt idx="180">
                  <c:v>-891.00743707703509</c:v>
                </c:pt>
                <c:pt idx="181">
                  <c:v>-895.25909475719322</c:v>
                </c:pt>
                <c:pt idx="182">
                  <c:v>-899.38290640990317</c:v>
                </c:pt>
                <c:pt idx="183">
                  <c:v>-903.3820391418102</c:v>
                </c:pt>
                <c:pt idx="184">
                  <c:v>-907.25959927530687</c:v>
                </c:pt>
                <c:pt idx="185">
                  <c:v>-911.0186329151984</c:v>
                </c:pt>
                <c:pt idx="186">
                  <c:v>-914.66212653662274</c:v>
                </c:pt>
                <c:pt idx="187">
                  <c:v>-918.19300759263217</c:v>
                </c:pt>
                <c:pt idx="188">
                  <c:v>-921.61414513990042</c:v>
                </c:pt>
                <c:pt idx="189">
                  <c:v>-924.92835048109202</c:v>
                </c:pt>
                <c:pt idx="190">
                  <c:v>-928.13837782248368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8-43FB-A8D5-9E7718EE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116351"/>
        <c:axId val="1846128831"/>
      </c:lineChart>
      <c:catAx>
        <c:axId val="184611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28831"/>
        <c:crosses val="autoZero"/>
        <c:auto val="1"/>
        <c:lblAlgn val="ctr"/>
        <c:lblOffset val="100"/>
        <c:noMultiLvlLbl val="0"/>
      </c:catAx>
      <c:valAx>
        <c:axId val="18461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1.2902449693788275E-3"/>
          <c:y val="0.82291557305336838"/>
          <c:w val="0.99464173228346431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4</xdr:row>
      <xdr:rowOff>38100</xdr:rowOff>
    </xdr:from>
    <xdr:to>
      <xdr:col>18</xdr:col>
      <xdr:colOff>374349</xdr:colOff>
      <xdr:row>11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5D7CC5-0CF5-42F0-98B9-3F6073CC15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766"/>
        <a:stretch/>
      </xdr:blipFill>
      <xdr:spPr bwMode="auto">
        <a:xfrm>
          <a:off x="14500860" y="769620"/>
          <a:ext cx="3894789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1</xdr:row>
      <xdr:rowOff>163830</xdr:rowOff>
    </xdr:from>
    <xdr:to>
      <xdr:col>15</xdr:col>
      <xdr:colOff>502920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5D25F-C252-43E9-94E2-6D2E38F13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220980</xdr:colOff>
      <xdr:row>18</xdr:row>
      <xdr:rowOff>26670</xdr:rowOff>
    </xdr:from>
    <xdr:to>
      <xdr:col>15</xdr:col>
      <xdr:colOff>525780</xdr:colOff>
      <xdr:row>33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B96B8B-A84B-1BFD-3051-01BDE2E5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C10C-0AE5-49C0-A2F9-A30E0A43336F}">
  <dimension ref="B2:S26"/>
  <sheetViews>
    <sheetView topLeftCell="O8" workbookViewId="0">
      <selection activeCell="Q29" sqref="Q29"/>
    </sheetView>
  </sheetViews>
  <sheetFormatPr defaultRowHeight="14.4" x14ac:dyDescent="0.3"/>
  <cols>
    <col min="2" max="2" width="11.109375" bestFit="1" customWidth="1"/>
    <col min="3" max="3" width="10.88671875" bestFit="1" customWidth="1"/>
    <col min="4" max="4" width="12.6640625" bestFit="1" customWidth="1"/>
    <col min="5" max="5" width="13.21875" bestFit="1" customWidth="1"/>
    <col min="7" max="7" width="13.21875" bestFit="1" customWidth="1"/>
    <col min="9" max="9" width="17" customWidth="1"/>
    <col min="10" max="10" width="12.6640625" bestFit="1" customWidth="1"/>
    <col min="11" max="11" width="13.21875" bestFit="1" customWidth="1"/>
    <col min="13" max="13" width="18.5546875" customWidth="1"/>
    <col min="14" max="14" width="11.6640625" bestFit="1" customWidth="1"/>
    <col min="15" max="15" width="13.21875" bestFit="1" customWidth="1"/>
    <col min="16" max="16" width="11.6640625" bestFit="1" customWidth="1"/>
    <col min="17" max="17" width="19.33203125" bestFit="1" customWidth="1"/>
    <col min="18" max="18" width="13.21875" bestFit="1" customWidth="1"/>
  </cols>
  <sheetData>
    <row r="2" spans="2:19" x14ac:dyDescent="0.3">
      <c r="C2" t="s">
        <v>1</v>
      </c>
      <c r="D2" t="s">
        <v>2</v>
      </c>
    </row>
    <row r="3" spans="2:19" x14ac:dyDescent="0.3">
      <c r="B3" t="s">
        <v>0</v>
      </c>
      <c r="C3">
        <v>2.5000000000000001E-3</v>
      </c>
      <c r="D3">
        <v>0.03</v>
      </c>
      <c r="Q3" t="s">
        <v>14</v>
      </c>
      <c r="R3" s="1">
        <v>15</v>
      </c>
    </row>
    <row r="4" spans="2:19" x14ac:dyDescent="0.3">
      <c r="E4" s="3" t="s">
        <v>12</v>
      </c>
      <c r="F4" s="3"/>
      <c r="G4" s="3" t="s">
        <v>7</v>
      </c>
      <c r="H4" s="3"/>
      <c r="I4" s="3" t="s">
        <v>8</v>
      </c>
      <c r="J4" s="3"/>
      <c r="K4" s="3" t="s">
        <v>9</v>
      </c>
      <c r="L4" s="3"/>
      <c r="M4" s="3" t="s">
        <v>10</v>
      </c>
      <c r="N4" s="3"/>
      <c r="O4" s="3" t="s">
        <v>11</v>
      </c>
      <c r="P4" s="3"/>
    </row>
    <row r="5" spans="2:19" x14ac:dyDescent="0.3">
      <c r="D5" t="s">
        <v>4</v>
      </c>
      <c r="E5" t="s">
        <v>3</v>
      </c>
      <c r="F5" t="s">
        <v>5</v>
      </c>
      <c r="G5" t="s">
        <v>3</v>
      </c>
      <c r="H5" t="s">
        <v>5</v>
      </c>
      <c r="I5" t="s">
        <v>3</v>
      </c>
      <c r="J5" t="s">
        <v>5</v>
      </c>
      <c r="K5" t="s">
        <v>3</v>
      </c>
      <c r="L5" t="s">
        <v>5</v>
      </c>
      <c r="M5" t="s">
        <v>3</v>
      </c>
      <c r="N5" t="s">
        <v>5</v>
      </c>
      <c r="O5" t="s">
        <v>3</v>
      </c>
      <c r="P5" t="s">
        <v>5</v>
      </c>
      <c r="Q5" t="s">
        <v>13</v>
      </c>
      <c r="R5" t="s">
        <v>3</v>
      </c>
      <c r="S5" t="s">
        <v>5</v>
      </c>
    </row>
    <row r="6" spans="2:19" x14ac:dyDescent="0.3">
      <c r="D6">
        <v>0</v>
      </c>
      <c r="E6">
        <v>-625</v>
      </c>
      <c r="F6">
        <f xml:space="preserve"> E6*(1+$C$3)^(-D6)</f>
        <v>-625</v>
      </c>
      <c r="G6">
        <v>-5000</v>
      </c>
      <c r="H6">
        <f xml:space="preserve"> G6*(1+$C$3)^(-D6)</f>
        <v>-5000</v>
      </c>
      <c r="I6">
        <v>-5000</v>
      </c>
      <c r="J6">
        <f xml:space="preserve"> I6*(1+$C$3)^(-D6)</f>
        <v>-5000</v>
      </c>
      <c r="K6">
        <v>-5000</v>
      </c>
      <c r="L6">
        <f xml:space="preserve"> K6*(1+$C$3)^(-D6)</f>
        <v>-5000</v>
      </c>
      <c r="M6">
        <v>-5000</v>
      </c>
      <c r="N6">
        <f xml:space="preserve"> M6*(1+$C$3)^(-D6)</f>
        <v>-5000</v>
      </c>
      <c r="O6">
        <v>-5000</v>
      </c>
      <c r="P6">
        <f xml:space="preserve"> O6*(1+$C$3)^(-D6)</f>
        <v>-5000</v>
      </c>
      <c r="Q6">
        <f xml:space="preserve"> -35*$R$3</f>
        <v>-525</v>
      </c>
      <c r="R6">
        <f t="shared" ref="R6:R25" si="0" xml:space="preserve"> Q6+G6</f>
        <v>-5525</v>
      </c>
      <c r="S6">
        <f xml:space="preserve"> R6*(1+$C$3)^(-D6)</f>
        <v>-5525</v>
      </c>
    </row>
    <row r="7" spans="2:19" x14ac:dyDescent="0.3">
      <c r="D7">
        <v>1</v>
      </c>
      <c r="E7">
        <v>-625</v>
      </c>
      <c r="F7">
        <f t="shared" ref="F7:F25" si="1" xml:space="preserve"> E7*(1+$C$3)^(-D7)</f>
        <v>-623.44139650872819</v>
      </c>
      <c r="G7">
        <v>0</v>
      </c>
      <c r="H7">
        <f t="shared" ref="H7:H25" si="2" xml:space="preserve"> G7*(1+$C$3)^(-D7)</f>
        <v>0</v>
      </c>
      <c r="I7">
        <v>0</v>
      </c>
      <c r="J7">
        <f t="shared" ref="J7:J17" si="3" xml:space="preserve"> I7*(1+$C$3)^(-D7)</f>
        <v>0</v>
      </c>
      <c r="K7">
        <v>0</v>
      </c>
      <c r="L7">
        <f t="shared" ref="L7:L17" si="4" xml:space="preserve"> K7*(1+$C$3)^(-D7)</f>
        <v>0</v>
      </c>
      <c r="M7">
        <v>0</v>
      </c>
      <c r="N7">
        <f t="shared" ref="N7:N25" si="5" xml:space="preserve"> M7*(1+$C$3)^(-D7)</f>
        <v>0</v>
      </c>
      <c r="O7">
        <v>0</v>
      </c>
      <c r="P7">
        <f t="shared" ref="P7:P25" si="6" xml:space="preserve"> O7*(1+$C$3)^(-D7)</f>
        <v>0</v>
      </c>
      <c r="Q7">
        <f t="shared" ref="Q7:Q25" si="7" xml:space="preserve"> -35*$R$3</f>
        <v>-525</v>
      </c>
      <c r="R7">
        <f t="shared" si="0"/>
        <v>-525</v>
      </c>
      <c r="S7">
        <f t="shared" ref="S7:S25" si="8" xml:space="preserve"> R7*(1+$C$3)^(-D7)</f>
        <v>-523.69077306733175</v>
      </c>
    </row>
    <row r="8" spans="2:19" x14ac:dyDescent="0.3">
      <c r="D8">
        <v>2</v>
      </c>
      <c r="E8">
        <v>-625</v>
      </c>
      <c r="F8">
        <f t="shared" si="1"/>
        <v>-621.88667980920525</v>
      </c>
      <c r="G8">
        <v>0</v>
      </c>
      <c r="H8">
        <f t="shared" si="2"/>
        <v>0</v>
      </c>
      <c r="I8">
        <v>0</v>
      </c>
      <c r="J8">
        <f t="shared" si="3"/>
        <v>0</v>
      </c>
      <c r="K8">
        <v>0</v>
      </c>
      <c r="L8">
        <f t="shared" si="4"/>
        <v>0</v>
      </c>
      <c r="M8">
        <v>0</v>
      </c>
      <c r="N8">
        <f t="shared" si="5"/>
        <v>0</v>
      </c>
      <c r="O8">
        <v>0</v>
      </c>
      <c r="P8">
        <f t="shared" si="6"/>
        <v>0</v>
      </c>
      <c r="Q8">
        <f t="shared" si="7"/>
        <v>-525</v>
      </c>
      <c r="R8">
        <f t="shared" si="0"/>
        <v>-525</v>
      </c>
      <c r="S8">
        <f t="shared" si="8"/>
        <v>-522.38481103973243</v>
      </c>
    </row>
    <row r="9" spans="2:19" x14ac:dyDescent="0.3">
      <c r="D9">
        <v>3</v>
      </c>
      <c r="E9">
        <v>-625</v>
      </c>
      <c r="F9">
        <f t="shared" si="1"/>
        <v>-620.33584020868363</v>
      </c>
      <c r="G9">
        <v>0</v>
      </c>
      <c r="H9">
        <f t="shared" si="2"/>
        <v>0</v>
      </c>
      <c r="I9">
        <v>0</v>
      </c>
      <c r="J9">
        <f t="shared" si="3"/>
        <v>0</v>
      </c>
      <c r="K9">
        <v>0</v>
      </c>
      <c r="L9">
        <f t="shared" si="4"/>
        <v>0</v>
      </c>
      <c r="M9">
        <v>0</v>
      </c>
      <c r="N9">
        <f t="shared" si="5"/>
        <v>0</v>
      </c>
      <c r="O9">
        <v>0</v>
      </c>
      <c r="P9">
        <f t="shared" si="6"/>
        <v>0</v>
      </c>
      <c r="Q9">
        <f t="shared" si="7"/>
        <v>-525</v>
      </c>
      <c r="R9">
        <f t="shared" si="0"/>
        <v>-525</v>
      </c>
      <c r="S9">
        <f t="shared" si="8"/>
        <v>-521.08210577529417</v>
      </c>
    </row>
    <row r="10" spans="2:19" x14ac:dyDescent="0.3">
      <c r="D10">
        <v>4</v>
      </c>
      <c r="E10">
        <v>-625</v>
      </c>
      <c r="F10">
        <f t="shared" si="1"/>
        <v>-618.78886803858711</v>
      </c>
      <c r="G10">
        <v>0</v>
      </c>
      <c r="H10">
        <f t="shared" si="2"/>
        <v>0</v>
      </c>
      <c r="I10">
        <v>0</v>
      </c>
      <c r="J10">
        <f t="shared" si="3"/>
        <v>0</v>
      </c>
      <c r="K10">
        <v>0</v>
      </c>
      <c r="L10">
        <f t="shared" si="4"/>
        <v>0</v>
      </c>
      <c r="M10">
        <v>0</v>
      </c>
      <c r="N10">
        <f t="shared" si="5"/>
        <v>0</v>
      </c>
      <c r="O10">
        <v>0</v>
      </c>
      <c r="P10">
        <f t="shared" si="6"/>
        <v>0</v>
      </c>
      <c r="Q10">
        <f t="shared" si="7"/>
        <v>-525</v>
      </c>
      <c r="R10">
        <f t="shared" si="0"/>
        <v>-525</v>
      </c>
      <c r="S10">
        <f t="shared" si="8"/>
        <v>-519.78264915241311</v>
      </c>
    </row>
    <row r="11" spans="2:19" x14ac:dyDescent="0.3">
      <c r="D11">
        <v>5</v>
      </c>
      <c r="E11">
        <v>-625</v>
      </c>
      <c r="F11">
        <f t="shared" si="1"/>
        <v>-617.24575365445094</v>
      </c>
      <c r="G11">
        <v>0</v>
      </c>
      <c r="H11">
        <f t="shared" si="2"/>
        <v>0</v>
      </c>
      <c r="I11">
        <v>0</v>
      </c>
      <c r="J11">
        <f t="shared" si="3"/>
        <v>0</v>
      </c>
      <c r="K11">
        <v>0</v>
      </c>
      <c r="L11">
        <f t="shared" si="4"/>
        <v>0</v>
      </c>
      <c r="M11">
        <v>0</v>
      </c>
      <c r="N11">
        <f t="shared" si="5"/>
        <v>0</v>
      </c>
      <c r="O11">
        <v>0</v>
      </c>
      <c r="P11">
        <f t="shared" si="6"/>
        <v>0</v>
      </c>
      <c r="Q11">
        <f t="shared" si="7"/>
        <v>-525</v>
      </c>
      <c r="R11">
        <f t="shared" si="0"/>
        <v>-525</v>
      </c>
      <c r="S11">
        <f t="shared" si="8"/>
        <v>-518.48643306973884</v>
      </c>
    </row>
    <row r="12" spans="2:19" x14ac:dyDescent="0.3">
      <c r="D12">
        <v>6</v>
      </c>
      <c r="E12">
        <v>-625</v>
      </c>
      <c r="F12">
        <f t="shared" si="1"/>
        <v>-615.70648743586139</v>
      </c>
      <c r="G12">
        <v>0</v>
      </c>
      <c r="H12">
        <f t="shared" si="2"/>
        <v>0</v>
      </c>
      <c r="I12">
        <v>0</v>
      </c>
      <c r="J12">
        <f t="shared" si="3"/>
        <v>0</v>
      </c>
      <c r="K12">
        <v>0</v>
      </c>
      <c r="L12">
        <f t="shared" si="4"/>
        <v>0</v>
      </c>
      <c r="M12">
        <v>0</v>
      </c>
      <c r="N12">
        <f t="shared" si="5"/>
        <v>0</v>
      </c>
      <c r="O12">
        <v>0</v>
      </c>
      <c r="P12">
        <f t="shared" si="6"/>
        <v>0</v>
      </c>
      <c r="Q12">
        <f t="shared" si="7"/>
        <v>-525</v>
      </c>
      <c r="R12">
        <f t="shared" si="0"/>
        <v>-525</v>
      </c>
      <c r="S12">
        <f t="shared" si="8"/>
        <v>-517.19344944612362</v>
      </c>
    </row>
    <row r="13" spans="2:19" x14ac:dyDescent="0.3">
      <c r="D13">
        <v>7</v>
      </c>
      <c r="E13">
        <v>-625</v>
      </c>
      <c r="F13">
        <f t="shared" si="1"/>
        <v>-614.17105978639552</v>
      </c>
      <c r="G13">
        <v>0</v>
      </c>
      <c r="H13">
        <f t="shared" si="2"/>
        <v>0</v>
      </c>
      <c r="I13">
        <v>0</v>
      </c>
      <c r="J13">
        <f t="shared" si="3"/>
        <v>0</v>
      </c>
      <c r="K13">
        <v>0</v>
      </c>
      <c r="L13">
        <f t="shared" si="4"/>
        <v>0</v>
      </c>
      <c r="M13">
        <v>0</v>
      </c>
      <c r="N13">
        <f t="shared" si="5"/>
        <v>0</v>
      </c>
      <c r="O13">
        <v>0</v>
      </c>
      <c r="P13">
        <f t="shared" si="6"/>
        <v>0</v>
      </c>
      <c r="Q13">
        <f t="shared" si="7"/>
        <v>-525</v>
      </c>
      <c r="R13">
        <f t="shared" si="0"/>
        <v>-525</v>
      </c>
      <c r="S13">
        <f t="shared" si="8"/>
        <v>-515.90369022057223</v>
      </c>
    </row>
    <row r="14" spans="2:19" x14ac:dyDescent="0.3">
      <c r="D14">
        <v>8</v>
      </c>
      <c r="E14">
        <v>-625</v>
      </c>
      <c r="F14">
        <f t="shared" si="1"/>
        <v>-612.63946113356155</v>
      </c>
      <c r="G14">
        <v>0</v>
      </c>
      <c r="H14">
        <f t="shared" si="2"/>
        <v>0</v>
      </c>
      <c r="I14">
        <v>0</v>
      </c>
      <c r="J14">
        <f t="shared" si="3"/>
        <v>0</v>
      </c>
      <c r="K14">
        <v>0</v>
      </c>
      <c r="L14">
        <f t="shared" si="4"/>
        <v>0</v>
      </c>
      <c r="M14">
        <v>0</v>
      </c>
      <c r="N14">
        <f t="shared" si="5"/>
        <v>0</v>
      </c>
      <c r="O14">
        <v>0</v>
      </c>
      <c r="P14">
        <f t="shared" si="6"/>
        <v>0</v>
      </c>
      <c r="Q14">
        <f t="shared" si="7"/>
        <v>-525</v>
      </c>
      <c r="R14">
        <f t="shared" si="0"/>
        <v>-525</v>
      </c>
      <c r="S14">
        <f t="shared" si="8"/>
        <v>-514.61714735219175</v>
      </c>
    </row>
    <row r="15" spans="2:19" x14ac:dyDescent="0.3">
      <c r="D15">
        <v>9</v>
      </c>
      <c r="E15">
        <v>-625</v>
      </c>
      <c r="F15">
        <f t="shared" si="1"/>
        <v>-611.1116819287397</v>
      </c>
      <c r="G15">
        <v>0</v>
      </c>
      <c r="H15">
        <f t="shared" si="2"/>
        <v>0</v>
      </c>
      <c r="I15">
        <v>0</v>
      </c>
      <c r="J15">
        <f t="shared" si="3"/>
        <v>0</v>
      </c>
      <c r="K15">
        <v>0</v>
      </c>
      <c r="L15">
        <f t="shared" si="4"/>
        <v>0</v>
      </c>
      <c r="M15">
        <v>0</v>
      </c>
      <c r="N15">
        <f t="shared" si="5"/>
        <v>0</v>
      </c>
      <c r="O15">
        <v>0</v>
      </c>
      <c r="P15">
        <f t="shared" si="6"/>
        <v>0</v>
      </c>
      <c r="Q15">
        <f t="shared" si="7"/>
        <v>-525</v>
      </c>
      <c r="R15">
        <f t="shared" si="0"/>
        <v>-525</v>
      </c>
      <c r="S15">
        <f t="shared" si="8"/>
        <v>-513.33381282014136</v>
      </c>
    </row>
    <row r="16" spans="2:19" x14ac:dyDescent="0.3">
      <c r="D16">
        <v>10</v>
      </c>
      <c r="E16">
        <v>-625</v>
      </c>
      <c r="F16">
        <f t="shared" si="1"/>
        <v>-609.58771264712198</v>
      </c>
      <c r="G16">
        <v>0</v>
      </c>
      <c r="H16">
        <f t="shared" si="2"/>
        <v>0</v>
      </c>
      <c r="I16">
        <v>0</v>
      </c>
      <c r="J16">
        <f t="shared" si="3"/>
        <v>0</v>
      </c>
      <c r="K16">
        <v>0</v>
      </c>
      <c r="L16">
        <f t="shared" si="4"/>
        <v>0</v>
      </c>
      <c r="M16">
        <v>0</v>
      </c>
      <c r="N16">
        <f t="shared" si="5"/>
        <v>0</v>
      </c>
      <c r="O16">
        <v>0</v>
      </c>
      <c r="P16">
        <f t="shared" si="6"/>
        <v>0</v>
      </c>
      <c r="Q16">
        <f t="shared" si="7"/>
        <v>-525</v>
      </c>
      <c r="R16">
        <f t="shared" si="0"/>
        <v>-525</v>
      </c>
      <c r="S16">
        <f t="shared" si="8"/>
        <v>-512.05367862358241</v>
      </c>
    </row>
    <row r="17" spans="4:19" x14ac:dyDescent="0.3">
      <c r="D17">
        <v>11</v>
      </c>
      <c r="E17">
        <v>-625</v>
      </c>
      <c r="F17">
        <f t="shared" si="1"/>
        <v>-608.06754378765299</v>
      </c>
      <c r="G17">
        <v>0</v>
      </c>
      <c r="H17">
        <f t="shared" si="2"/>
        <v>0</v>
      </c>
      <c r="I17">
        <v>0</v>
      </c>
      <c r="J17">
        <f t="shared" si="3"/>
        <v>0</v>
      </c>
      <c r="K17">
        <v>0</v>
      </c>
      <c r="L17">
        <f t="shared" si="4"/>
        <v>0</v>
      </c>
      <c r="M17">
        <v>0</v>
      </c>
      <c r="N17">
        <f t="shared" si="5"/>
        <v>0</v>
      </c>
      <c r="O17">
        <v>0</v>
      </c>
      <c r="P17">
        <f t="shared" si="6"/>
        <v>0</v>
      </c>
      <c r="Q17">
        <f t="shared" si="7"/>
        <v>-525</v>
      </c>
      <c r="R17">
        <f t="shared" si="0"/>
        <v>-525</v>
      </c>
      <c r="S17">
        <f t="shared" si="8"/>
        <v>-510.77673678162847</v>
      </c>
    </row>
    <row r="18" spans="4:19" x14ac:dyDescent="0.3">
      <c r="D18">
        <v>12</v>
      </c>
      <c r="E18">
        <v>-625</v>
      </c>
      <c r="F18">
        <f t="shared" si="1"/>
        <v>-606.5511658729705</v>
      </c>
      <c r="G18">
        <v>0</v>
      </c>
      <c r="H18">
        <f t="shared" si="2"/>
        <v>0</v>
      </c>
      <c r="I18">
        <v>-625</v>
      </c>
      <c r="J18">
        <f xml:space="preserve"> I18*(1+$C$3)^(-D6)</f>
        <v>-625</v>
      </c>
      <c r="K18">
        <v>-5000</v>
      </c>
      <c r="L18">
        <f xml:space="preserve"> K18*(1+$C$3)^(-D6)</f>
        <v>-5000</v>
      </c>
      <c r="M18">
        <v>0</v>
      </c>
      <c r="N18">
        <f t="shared" si="5"/>
        <v>0</v>
      </c>
      <c r="O18">
        <v>0</v>
      </c>
      <c r="P18">
        <f t="shared" si="6"/>
        <v>0</v>
      </c>
      <c r="Q18">
        <f t="shared" si="7"/>
        <v>-525</v>
      </c>
      <c r="R18">
        <f t="shared" si="0"/>
        <v>-525</v>
      </c>
      <c r="S18">
        <f t="shared" si="8"/>
        <v>-509.50297933329517</v>
      </c>
    </row>
    <row r="19" spans="4:19" x14ac:dyDescent="0.3">
      <c r="D19">
        <v>13</v>
      </c>
      <c r="E19">
        <v>-625</v>
      </c>
      <c r="F19">
        <f t="shared" si="1"/>
        <v>-605.03856944934705</v>
      </c>
      <c r="G19">
        <v>0</v>
      </c>
      <c r="H19">
        <f t="shared" si="2"/>
        <v>0</v>
      </c>
      <c r="I19">
        <v>-625</v>
      </c>
      <c r="J19">
        <f t="shared" ref="J19:J25" si="9" xml:space="preserve"> I19*(1+$C$3)^(-D7)</f>
        <v>-623.44139650872819</v>
      </c>
      <c r="K19">
        <v>0</v>
      </c>
      <c r="L19">
        <f t="shared" ref="L19:L25" si="10" xml:space="preserve"> K19*(1+$C$3)^(-D7)</f>
        <v>0</v>
      </c>
      <c r="M19">
        <v>0</v>
      </c>
      <c r="N19">
        <f t="shared" si="5"/>
        <v>0</v>
      </c>
      <c r="O19">
        <v>0</v>
      </c>
      <c r="P19">
        <f t="shared" si="6"/>
        <v>0</v>
      </c>
      <c r="Q19">
        <f t="shared" si="7"/>
        <v>-525</v>
      </c>
      <c r="R19">
        <f t="shared" si="0"/>
        <v>-525</v>
      </c>
      <c r="S19">
        <f t="shared" si="8"/>
        <v>-508.23239833745151</v>
      </c>
    </row>
    <row r="20" spans="4:19" x14ac:dyDescent="0.3">
      <c r="D20">
        <v>14</v>
      </c>
      <c r="E20">
        <v>-625</v>
      </c>
      <c r="F20">
        <f t="shared" si="1"/>
        <v>-603.52974508663056</v>
      </c>
      <c r="G20">
        <v>0</v>
      </c>
      <c r="H20">
        <f t="shared" si="2"/>
        <v>0</v>
      </c>
      <c r="I20">
        <v>-625</v>
      </c>
      <c r="J20">
        <f t="shared" si="9"/>
        <v>-621.88667980920525</v>
      </c>
      <c r="K20">
        <v>0</v>
      </c>
      <c r="L20">
        <f t="shared" si="10"/>
        <v>0</v>
      </c>
      <c r="M20">
        <v>0</v>
      </c>
      <c r="N20">
        <f t="shared" si="5"/>
        <v>0</v>
      </c>
      <c r="O20">
        <v>0</v>
      </c>
      <c r="P20">
        <f t="shared" si="6"/>
        <v>0</v>
      </c>
      <c r="Q20">
        <f t="shared" si="7"/>
        <v>-525</v>
      </c>
      <c r="R20">
        <f t="shared" si="0"/>
        <v>-525</v>
      </c>
      <c r="S20">
        <f t="shared" si="8"/>
        <v>-506.96498587276972</v>
      </c>
    </row>
    <row r="21" spans="4:19" x14ac:dyDescent="0.3">
      <c r="D21">
        <v>15</v>
      </c>
      <c r="E21">
        <v>-625</v>
      </c>
      <c r="F21">
        <f t="shared" si="1"/>
        <v>-602.02468337818527</v>
      </c>
      <c r="G21">
        <v>0</v>
      </c>
      <c r="H21">
        <f t="shared" si="2"/>
        <v>0</v>
      </c>
      <c r="I21">
        <v>-625</v>
      </c>
      <c r="J21">
        <f t="shared" si="9"/>
        <v>-620.33584020868363</v>
      </c>
      <c r="K21">
        <v>0</v>
      </c>
      <c r="L21">
        <f t="shared" si="10"/>
        <v>0</v>
      </c>
      <c r="M21">
        <v>0</v>
      </c>
      <c r="N21">
        <f t="shared" si="5"/>
        <v>0</v>
      </c>
      <c r="O21">
        <v>0</v>
      </c>
      <c r="P21">
        <f t="shared" si="6"/>
        <v>0</v>
      </c>
      <c r="Q21">
        <f t="shared" si="7"/>
        <v>-525</v>
      </c>
      <c r="R21">
        <f t="shared" si="0"/>
        <v>-525</v>
      </c>
      <c r="S21">
        <f t="shared" si="8"/>
        <v>-505.7007340376756</v>
      </c>
    </row>
    <row r="22" spans="4:19" x14ac:dyDescent="0.3">
      <c r="D22">
        <v>16</v>
      </c>
      <c r="E22">
        <v>-625</v>
      </c>
      <c r="F22">
        <f t="shared" si="1"/>
        <v>-600.52337494083304</v>
      </c>
      <c r="G22">
        <v>0</v>
      </c>
      <c r="H22">
        <f t="shared" si="2"/>
        <v>0</v>
      </c>
      <c r="I22">
        <v>-625</v>
      </c>
      <c r="J22">
        <f t="shared" si="9"/>
        <v>-618.78886803858711</v>
      </c>
      <c r="K22">
        <v>0</v>
      </c>
      <c r="L22">
        <f t="shared" si="10"/>
        <v>0</v>
      </c>
      <c r="M22">
        <v>0</v>
      </c>
      <c r="N22">
        <f t="shared" si="5"/>
        <v>0</v>
      </c>
      <c r="O22">
        <v>0</v>
      </c>
      <c r="P22">
        <f t="shared" si="6"/>
        <v>0</v>
      </c>
      <c r="Q22">
        <f t="shared" si="7"/>
        <v>-525</v>
      </c>
      <c r="R22">
        <f t="shared" si="0"/>
        <v>-525</v>
      </c>
      <c r="S22">
        <f t="shared" si="8"/>
        <v>-504.43963495029976</v>
      </c>
    </row>
    <row r="23" spans="4:19" x14ac:dyDescent="0.3">
      <c r="D23">
        <v>17</v>
      </c>
      <c r="E23">
        <v>-625</v>
      </c>
      <c r="F23">
        <f t="shared" si="1"/>
        <v>-599.02581041479618</v>
      </c>
      <c r="G23">
        <v>0</v>
      </c>
      <c r="H23">
        <f t="shared" si="2"/>
        <v>0</v>
      </c>
      <c r="I23">
        <v>-625</v>
      </c>
      <c r="J23">
        <f t="shared" si="9"/>
        <v>-617.24575365445094</v>
      </c>
      <c r="K23">
        <v>0</v>
      </c>
      <c r="L23">
        <f t="shared" si="10"/>
        <v>0</v>
      </c>
      <c r="M23">
        <v>0</v>
      </c>
      <c r="N23">
        <f t="shared" si="5"/>
        <v>0</v>
      </c>
      <c r="O23">
        <v>0</v>
      </c>
      <c r="P23">
        <f t="shared" si="6"/>
        <v>0</v>
      </c>
      <c r="Q23">
        <f t="shared" si="7"/>
        <v>-525</v>
      </c>
      <c r="R23">
        <f t="shared" si="0"/>
        <v>-525</v>
      </c>
      <c r="S23">
        <f t="shared" si="8"/>
        <v>-503.18168074842879</v>
      </c>
    </row>
    <row r="24" spans="4:19" x14ac:dyDescent="0.3">
      <c r="D24">
        <v>18</v>
      </c>
      <c r="E24">
        <v>-625</v>
      </c>
      <c r="F24">
        <f t="shared" si="1"/>
        <v>-597.53198046363696</v>
      </c>
      <c r="G24">
        <v>0</v>
      </c>
      <c r="H24">
        <f t="shared" si="2"/>
        <v>0</v>
      </c>
      <c r="I24">
        <v>-625</v>
      </c>
      <c r="J24">
        <f t="shared" si="9"/>
        <v>-615.70648743586139</v>
      </c>
      <c r="K24">
        <v>0</v>
      </c>
      <c r="L24">
        <f t="shared" si="10"/>
        <v>0</v>
      </c>
      <c r="M24">
        <v>-625</v>
      </c>
      <c r="N24">
        <f t="shared" si="5"/>
        <v>-597.53198046363696</v>
      </c>
      <c r="O24">
        <v>-5000</v>
      </c>
      <c r="P24">
        <f t="shared" si="6"/>
        <v>-4780.2558437090956</v>
      </c>
      <c r="Q24">
        <f t="shared" si="7"/>
        <v>-525</v>
      </c>
      <c r="R24">
        <f t="shared" si="0"/>
        <v>-525</v>
      </c>
      <c r="S24">
        <f t="shared" si="8"/>
        <v>-501.92686358945508</v>
      </c>
    </row>
    <row r="25" spans="4:19" x14ac:dyDescent="0.3">
      <c r="D25">
        <v>19</v>
      </c>
      <c r="E25">
        <v>-625</v>
      </c>
      <c r="F25">
        <f t="shared" si="1"/>
        <v>-596.04187577420169</v>
      </c>
      <c r="G25">
        <v>2500</v>
      </c>
      <c r="H25">
        <f t="shared" si="2"/>
        <v>2384.1675030968067</v>
      </c>
      <c r="I25">
        <v>-625</v>
      </c>
      <c r="J25">
        <f t="shared" si="9"/>
        <v>-614.17105978639552</v>
      </c>
      <c r="K25">
        <v>2500</v>
      </c>
      <c r="L25">
        <f t="shared" si="10"/>
        <v>2456.6842391455821</v>
      </c>
      <c r="M25">
        <v>-625</v>
      </c>
      <c r="N25">
        <f t="shared" si="5"/>
        <v>-596.04187577420169</v>
      </c>
      <c r="O25">
        <v>2500</v>
      </c>
      <c r="P25">
        <f t="shared" si="6"/>
        <v>2384.1675030968067</v>
      </c>
      <c r="Q25">
        <f t="shared" si="7"/>
        <v>-525</v>
      </c>
      <c r="R25">
        <f t="shared" si="0"/>
        <v>1975</v>
      </c>
      <c r="S25">
        <f t="shared" si="8"/>
        <v>1883.4923274464772</v>
      </c>
    </row>
    <row r="26" spans="4:19" x14ac:dyDescent="0.3">
      <c r="E26" t="s">
        <v>6</v>
      </c>
      <c r="F26">
        <f xml:space="preserve"> SUM(F6:F25)</f>
        <v>-12208.24969031959</v>
      </c>
      <c r="H26" s="1">
        <f xml:space="preserve"> SUM(H6:H25)</f>
        <v>-2615.8324969031933</v>
      </c>
      <c r="J26">
        <f xml:space="preserve"> SUM(J6:J25)</f>
        <v>-9956.5760854419113</v>
      </c>
      <c r="L26" s="1">
        <f xml:space="preserve"> SUM(L6:L25)</f>
        <v>-7543.3157608544179</v>
      </c>
      <c r="N26" s="1">
        <f xml:space="preserve"> SUM(N6:N25)</f>
        <v>-6193.5738562378383</v>
      </c>
      <c r="P26">
        <f xml:space="preserve"> SUM(P6:P25)</f>
        <v>-7396.0883406122884</v>
      </c>
      <c r="S26">
        <f xml:space="preserve"> SUM(S6:S25)</f>
        <v>-12870.76223677165</v>
      </c>
    </row>
  </sheetData>
  <mergeCells count="6">
    <mergeCell ref="O4:P4"/>
    <mergeCell ref="E4:F4"/>
    <mergeCell ref="G4:H4"/>
    <mergeCell ref="K4:L4"/>
    <mergeCell ref="I4:J4"/>
    <mergeCell ref="M4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6EA63-148B-4B7C-B6EB-F96C63A32E0A}">
  <dimension ref="B3:L70"/>
  <sheetViews>
    <sheetView topLeftCell="D40" workbookViewId="0">
      <selection activeCell="H71" sqref="H71"/>
    </sheetView>
  </sheetViews>
  <sheetFormatPr defaultRowHeight="14.4" x14ac:dyDescent="0.3"/>
  <cols>
    <col min="3" max="3" width="24.6640625" bestFit="1" customWidth="1"/>
    <col min="4" max="4" width="23.77734375" bestFit="1" customWidth="1"/>
    <col min="5" max="5" width="25.21875" bestFit="1" customWidth="1"/>
    <col min="6" max="6" width="28.109375" bestFit="1" customWidth="1"/>
    <col min="7" max="7" width="21" bestFit="1" customWidth="1"/>
    <col min="8" max="8" width="22" bestFit="1" customWidth="1"/>
    <col min="9" max="11" width="12.6640625" bestFit="1" customWidth="1"/>
    <col min="12" max="12" width="10.5546875" bestFit="1" customWidth="1"/>
  </cols>
  <sheetData>
    <row r="3" spans="2:12" x14ac:dyDescent="0.3"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29</v>
      </c>
      <c r="H3" t="s">
        <v>30</v>
      </c>
      <c r="I3" t="s">
        <v>20</v>
      </c>
      <c r="J3" t="s">
        <v>22</v>
      </c>
      <c r="K3" t="s">
        <v>31</v>
      </c>
      <c r="L3" t="s">
        <v>28</v>
      </c>
    </row>
    <row r="4" spans="2:12" x14ac:dyDescent="0.3">
      <c r="B4">
        <v>0</v>
      </c>
      <c r="C4">
        <v>0</v>
      </c>
      <c r="D4">
        <v>0</v>
      </c>
      <c r="E4">
        <v>0</v>
      </c>
      <c r="F4">
        <v>3000</v>
      </c>
      <c r="G4">
        <f xml:space="preserve"> E4-F4</f>
        <v>-3000</v>
      </c>
      <c r="H4">
        <v>-3000</v>
      </c>
      <c r="I4">
        <f xml:space="preserve"> H4*(1+0.08)^(-B4)</f>
        <v>-3000</v>
      </c>
      <c r="J4">
        <f xml:space="preserve">  H4*(1+0.02)^(-B4)</f>
        <v>-3000</v>
      </c>
      <c r="K4">
        <f xml:space="preserve">  H4*(1+0.05)^(-B4)</f>
        <v>-3000</v>
      </c>
      <c r="L4">
        <f xml:space="preserve">  H4*(1+0.12)^(-B4)</f>
        <v>-3000</v>
      </c>
    </row>
    <row r="5" spans="2:12" x14ac:dyDescent="0.3">
      <c r="B5">
        <v>10</v>
      </c>
      <c r="C5">
        <v>0</v>
      </c>
      <c r="D5">
        <v>0</v>
      </c>
      <c r="E5">
        <v>0</v>
      </c>
      <c r="F5">
        <v>100</v>
      </c>
      <c r="G5">
        <f t="shared" ref="G5:G9" si="0" xml:space="preserve"> E5-F5</f>
        <v>-100</v>
      </c>
      <c r="H5">
        <v>0</v>
      </c>
      <c r="I5">
        <f t="shared" ref="I5:I9" si="1" xml:space="preserve"> H5*(1+0.08)^(-B5)</f>
        <v>0</v>
      </c>
      <c r="J5">
        <f t="shared" ref="J5:J9" si="2" xml:space="preserve">  H5*(1+0.02)^(-B5)</f>
        <v>0</v>
      </c>
      <c r="K5">
        <f t="shared" ref="K5:K9" si="3" xml:space="preserve">  H5*(1+0.05)^(-B5)</f>
        <v>0</v>
      </c>
      <c r="L5">
        <f t="shared" ref="L5:L9" si="4" xml:space="preserve">  H5*(1+0.12)^(-B5)</f>
        <v>0</v>
      </c>
    </row>
    <row r="6" spans="2:12" x14ac:dyDescent="0.3">
      <c r="B6">
        <v>20</v>
      </c>
      <c r="C6">
        <v>50</v>
      </c>
      <c r="D6">
        <v>214</v>
      </c>
      <c r="E6">
        <f xml:space="preserve"> D6*C6</f>
        <v>10700</v>
      </c>
      <c r="F6">
        <v>100</v>
      </c>
      <c r="G6">
        <f t="shared" si="0"/>
        <v>10600</v>
      </c>
      <c r="H6">
        <v>10700</v>
      </c>
      <c r="I6">
        <f t="shared" si="1"/>
        <v>2295.6658192234049</v>
      </c>
      <c r="J6">
        <f t="shared" si="2"/>
        <v>7200.7932642562182</v>
      </c>
      <c r="K6">
        <f t="shared" si="3"/>
        <v>4032.7174667411064</v>
      </c>
      <c r="L6">
        <f t="shared" si="4"/>
        <v>1109.2343863633648</v>
      </c>
    </row>
    <row r="7" spans="2:12" x14ac:dyDescent="0.3">
      <c r="B7">
        <v>30</v>
      </c>
      <c r="C7">
        <v>50</v>
      </c>
      <c r="D7">
        <v>214</v>
      </c>
      <c r="E7">
        <f xml:space="preserve"> D7*C7</f>
        <v>10700</v>
      </c>
      <c r="F7">
        <v>100</v>
      </c>
      <c r="G7">
        <f t="shared" si="0"/>
        <v>10600</v>
      </c>
      <c r="H7">
        <v>10700</v>
      </c>
      <c r="I7">
        <f t="shared" si="1"/>
        <v>1063.3374582828733</v>
      </c>
      <c r="J7">
        <f t="shared" si="2"/>
        <v>5907.1585120850577</v>
      </c>
      <c r="K7">
        <f t="shared" si="3"/>
        <v>2475.7387006176818</v>
      </c>
      <c r="L7">
        <f t="shared" si="4"/>
        <v>357.14378551510714</v>
      </c>
    </row>
    <row r="8" spans="2:12" x14ac:dyDescent="0.3">
      <c r="B8">
        <v>40</v>
      </c>
      <c r="C8">
        <v>50</v>
      </c>
      <c r="D8">
        <v>214</v>
      </c>
      <c r="E8">
        <f xml:space="preserve"> D8*C8</f>
        <v>10700</v>
      </c>
      <c r="F8">
        <v>100</v>
      </c>
      <c r="G8">
        <f t="shared" si="0"/>
        <v>10600</v>
      </c>
      <c r="H8">
        <v>10700</v>
      </c>
      <c r="I8">
        <f t="shared" si="1"/>
        <v>492.5309863131464</v>
      </c>
      <c r="J8">
        <f t="shared" si="2"/>
        <v>4845.9274424820296</v>
      </c>
      <c r="K8">
        <f t="shared" si="3"/>
        <v>1519.8888006129728</v>
      </c>
      <c r="L8">
        <f t="shared" si="4"/>
        <v>114.99074055055236</v>
      </c>
    </row>
    <row r="9" spans="2:12" x14ac:dyDescent="0.3">
      <c r="B9">
        <v>50</v>
      </c>
      <c r="C9">
        <v>350</v>
      </c>
      <c r="D9">
        <v>961</v>
      </c>
      <c r="E9">
        <f xml:space="preserve"> D9*C9</f>
        <v>336350</v>
      </c>
      <c r="F9">
        <v>100</v>
      </c>
      <c r="G9">
        <f t="shared" si="0"/>
        <v>336250</v>
      </c>
      <c r="H9">
        <v>336350</v>
      </c>
      <c r="I9">
        <f t="shared" si="1"/>
        <v>7171.3952245269393</v>
      </c>
      <c r="J9">
        <f t="shared" si="2"/>
        <v>124963.40315340365</v>
      </c>
      <c r="K9">
        <f t="shared" si="3"/>
        <v>29330.97356716021</v>
      </c>
      <c r="L9">
        <f t="shared" si="4"/>
        <v>1163.8320117845851</v>
      </c>
    </row>
    <row r="10" spans="2:12" x14ac:dyDescent="0.3">
      <c r="G10" t="s">
        <v>32</v>
      </c>
      <c r="I10">
        <f>((-10)*(1-(1+0.08)^(-50)))/0.08</f>
        <v>-122.33484643060541</v>
      </c>
      <c r="J10">
        <f>((-10)*(1-(1+0.02)^(-50)))/0.02</f>
        <v>-314.23605893651904</v>
      </c>
      <c r="K10">
        <f>((-10)*(1-(1+0.05)^(-50)))/0.05</f>
        <v>-182.5592546055239</v>
      </c>
      <c r="L10">
        <f>((-10)*(1-(1+0.12)^(-50)))/0.12</f>
        <v>-83.04498488385498</v>
      </c>
    </row>
    <row r="11" spans="2:12" x14ac:dyDescent="0.3">
      <c r="H11" t="s">
        <v>6</v>
      </c>
      <c r="I11">
        <f xml:space="preserve"> SUM(I4:I9) + I10</f>
        <v>7900.5946419157581</v>
      </c>
      <c r="J11">
        <f t="shared" ref="J11:L11" si="5" xml:space="preserve"> SUM(J4:J9) + J10</f>
        <v>139603.04631329043</v>
      </c>
      <c r="K11">
        <f t="shared" si="5"/>
        <v>34176.759280526443</v>
      </c>
      <c r="L11">
        <f t="shared" si="5"/>
        <v>-337.8440606702456</v>
      </c>
    </row>
    <row r="12" spans="2:12" x14ac:dyDescent="0.3">
      <c r="H12" t="s">
        <v>21</v>
      </c>
      <c r="I12">
        <f xml:space="preserve"> I11/(1-((1+0.08)^(-B9)))</f>
        <v>8072.7148400817459</v>
      </c>
      <c r="J12">
        <f xml:space="preserve"> J11/(1-((1+0.02)^(-B9)))</f>
        <v>222130.85090513524</v>
      </c>
      <c r="K12">
        <f xml:space="preserve"> K11/(1-((1+0.05)^(-B9)))</f>
        <v>37441.826057381724</v>
      </c>
      <c r="L12">
        <f xml:space="preserve"> L11/(1-((1+0.12)^(-B9)))</f>
        <v>-339.0171214058937</v>
      </c>
    </row>
    <row r="15" spans="2:12" x14ac:dyDescent="0.3">
      <c r="B15">
        <v>0</v>
      </c>
      <c r="C15">
        <v>0</v>
      </c>
      <c r="D15">
        <v>0</v>
      </c>
      <c r="E15">
        <f xml:space="preserve"> D15*C15</f>
        <v>0</v>
      </c>
      <c r="F15">
        <v>3000</v>
      </c>
      <c r="G15">
        <f xml:space="preserve"> E15-F15</f>
        <v>-3000</v>
      </c>
      <c r="H15" s="2">
        <f xml:space="preserve"> G15*(1+0.08)^(-B15)</f>
        <v>-3000</v>
      </c>
      <c r="I15">
        <f xml:space="preserve"> G15*(1+0.02)^(-B15)</f>
        <v>-3000</v>
      </c>
      <c r="J15">
        <f xml:space="preserve"> G15*(1+0.05)^(-B15)</f>
        <v>-3000</v>
      </c>
      <c r="K15">
        <f xml:space="preserve"> G15*(1+0.12)^(-B15)</f>
        <v>-3000</v>
      </c>
    </row>
    <row r="16" spans="2:12" x14ac:dyDescent="0.3">
      <c r="B16">
        <v>1</v>
      </c>
      <c r="C16">
        <v>0</v>
      </c>
      <c r="D16">
        <v>0</v>
      </c>
      <c r="E16">
        <f t="shared" ref="E16:E65" si="6" xml:space="preserve"> D16*C16</f>
        <v>0</v>
      </c>
      <c r="F16">
        <v>10</v>
      </c>
      <c r="G16">
        <f t="shared" ref="G16:G65" si="7" xml:space="preserve"> E16-F16</f>
        <v>-10</v>
      </c>
      <c r="H16" s="2">
        <f t="shared" ref="H16:H65" si="8" xml:space="preserve"> G16*(1+0.08)^(-B16)</f>
        <v>-9.2592592592592577</v>
      </c>
      <c r="I16">
        <f t="shared" ref="I16:I65" si="9" xml:space="preserve"> G16*(1+0.02)^(-B16)</f>
        <v>-9.8039215686274499</v>
      </c>
      <c r="J16">
        <f t="shared" ref="J16:J65" si="10" xml:space="preserve"> G16*(1+0.05)^(-B16)</f>
        <v>-9.5238095238095237</v>
      </c>
      <c r="K16">
        <f t="shared" ref="K16:K65" si="11" xml:space="preserve"> G16*(1+0.12)^(-B16)</f>
        <v>-8.928571428571427</v>
      </c>
    </row>
    <row r="17" spans="2:11" x14ac:dyDescent="0.3">
      <c r="B17">
        <v>2</v>
      </c>
      <c r="C17">
        <v>0</v>
      </c>
      <c r="D17">
        <v>0</v>
      </c>
      <c r="E17">
        <f t="shared" si="6"/>
        <v>0</v>
      </c>
      <c r="F17">
        <v>10</v>
      </c>
      <c r="G17">
        <f t="shared" si="7"/>
        <v>-10</v>
      </c>
      <c r="H17" s="2">
        <f t="shared" si="8"/>
        <v>-8.5733882030178314</v>
      </c>
      <c r="I17">
        <f t="shared" si="9"/>
        <v>-9.6116878123798539</v>
      </c>
      <c r="J17">
        <f t="shared" si="10"/>
        <v>-9.0702947845804989</v>
      </c>
      <c r="K17">
        <f t="shared" si="11"/>
        <v>-7.9719387755102034</v>
      </c>
    </row>
    <row r="18" spans="2:11" x14ac:dyDescent="0.3">
      <c r="B18">
        <v>3</v>
      </c>
      <c r="C18">
        <v>0</v>
      </c>
      <c r="D18">
        <v>0</v>
      </c>
      <c r="E18">
        <f t="shared" si="6"/>
        <v>0</v>
      </c>
      <c r="F18">
        <v>10</v>
      </c>
      <c r="G18">
        <f t="shared" si="7"/>
        <v>-10</v>
      </c>
      <c r="H18" s="2">
        <f t="shared" si="8"/>
        <v>-7.938322410201696</v>
      </c>
      <c r="I18">
        <f t="shared" si="9"/>
        <v>-9.423223345470447</v>
      </c>
      <c r="J18">
        <f t="shared" si="10"/>
        <v>-8.6383759853147595</v>
      </c>
      <c r="K18">
        <f t="shared" si="11"/>
        <v>-7.1178024781341085</v>
      </c>
    </row>
    <row r="19" spans="2:11" x14ac:dyDescent="0.3">
      <c r="B19">
        <v>4</v>
      </c>
      <c r="C19">
        <v>0</v>
      </c>
      <c r="D19">
        <v>0</v>
      </c>
      <c r="E19">
        <f t="shared" si="6"/>
        <v>0</v>
      </c>
      <c r="F19">
        <v>10</v>
      </c>
      <c r="G19">
        <f t="shared" si="7"/>
        <v>-10</v>
      </c>
      <c r="H19" s="2">
        <f t="shared" si="8"/>
        <v>-7.350298527964533</v>
      </c>
      <c r="I19">
        <f t="shared" si="9"/>
        <v>-9.2384542602651418</v>
      </c>
      <c r="J19">
        <f t="shared" si="10"/>
        <v>-8.2270247479188203</v>
      </c>
      <c r="K19">
        <f t="shared" si="11"/>
        <v>-6.3551807840483123</v>
      </c>
    </row>
    <row r="20" spans="2:11" x14ac:dyDescent="0.3">
      <c r="B20">
        <v>5</v>
      </c>
      <c r="C20">
        <v>0</v>
      </c>
      <c r="D20">
        <v>0</v>
      </c>
      <c r="E20">
        <f t="shared" si="6"/>
        <v>0</v>
      </c>
      <c r="F20">
        <v>10</v>
      </c>
      <c r="G20">
        <f t="shared" si="7"/>
        <v>-10</v>
      </c>
      <c r="H20" s="2">
        <f t="shared" si="8"/>
        <v>-6.8058319703375307</v>
      </c>
      <c r="I20">
        <f t="shared" si="9"/>
        <v>-9.0573080982991598</v>
      </c>
      <c r="J20">
        <f t="shared" si="10"/>
        <v>-7.8352616646845892</v>
      </c>
      <c r="K20">
        <f t="shared" si="11"/>
        <v>-5.6742685571859921</v>
      </c>
    </row>
    <row r="21" spans="2:11" x14ac:dyDescent="0.3">
      <c r="B21">
        <v>6</v>
      </c>
      <c r="C21">
        <v>0</v>
      </c>
      <c r="D21">
        <v>0</v>
      </c>
      <c r="E21">
        <f t="shared" si="6"/>
        <v>0</v>
      </c>
      <c r="F21">
        <v>10</v>
      </c>
      <c r="G21">
        <f t="shared" si="7"/>
        <v>-10</v>
      </c>
      <c r="H21" s="2">
        <f t="shared" si="8"/>
        <v>-6.3016962688310452</v>
      </c>
      <c r="I21">
        <f t="shared" si="9"/>
        <v>-8.8797138218619196</v>
      </c>
      <c r="J21">
        <f t="shared" si="10"/>
        <v>-7.4621539663662766</v>
      </c>
      <c r="K21">
        <f t="shared" si="11"/>
        <v>-5.0663112117732068</v>
      </c>
    </row>
    <row r="22" spans="2:11" x14ac:dyDescent="0.3">
      <c r="B22">
        <v>7</v>
      </c>
      <c r="C22">
        <v>0</v>
      </c>
      <c r="D22">
        <v>0</v>
      </c>
      <c r="E22">
        <f t="shared" si="6"/>
        <v>0</v>
      </c>
      <c r="F22">
        <v>10</v>
      </c>
      <c r="G22">
        <f t="shared" si="7"/>
        <v>-10</v>
      </c>
      <c r="H22" s="2">
        <f t="shared" si="8"/>
        <v>-5.8349039526213389</v>
      </c>
      <c r="I22">
        <f t="shared" si="9"/>
        <v>-8.7056017861391393</v>
      </c>
      <c r="J22">
        <f t="shared" si="10"/>
        <v>-7.1068133013012149</v>
      </c>
      <c r="K22">
        <f t="shared" si="11"/>
        <v>-4.5234921533689345</v>
      </c>
    </row>
    <row r="23" spans="2:11" x14ac:dyDescent="0.3">
      <c r="B23">
        <v>8</v>
      </c>
      <c r="C23">
        <v>0</v>
      </c>
      <c r="D23">
        <v>0</v>
      </c>
      <c r="E23">
        <f t="shared" si="6"/>
        <v>0</v>
      </c>
      <c r="F23">
        <v>10</v>
      </c>
      <c r="G23">
        <f t="shared" si="7"/>
        <v>-10</v>
      </c>
      <c r="H23" s="2">
        <f t="shared" si="8"/>
        <v>-5.4026888450197577</v>
      </c>
      <c r="I23">
        <f t="shared" si="9"/>
        <v>-8.5349037119011157</v>
      </c>
      <c r="J23">
        <f t="shared" si="10"/>
        <v>-6.7683936202868722</v>
      </c>
      <c r="K23">
        <f t="shared" si="11"/>
        <v>-4.0388322797936906</v>
      </c>
    </row>
    <row r="24" spans="2:11" x14ac:dyDescent="0.3">
      <c r="B24">
        <v>9</v>
      </c>
      <c r="C24">
        <v>0</v>
      </c>
      <c r="D24">
        <v>0</v>
      </c>
      <c r="E24">
        <f t="shared" si="6"/>
        <v>0</v>
      </c>
      <c r="F24">
        <v>10</v>
      </c>
      <c r="G24">
        <f t="shared" si="7"/>
        <v>-10</v>
      </c>
      <c r="H24" s="2">
        <f t="shared" si="8"/>
        <v>-5.0024896713145903</v>
      </c>
      <c r="I24">
        <f t="shared" si="9"/>
        <v>-8.3675526587265843</v>
      </c>
      <c r="J24">
        <f t="shared" si="10"/>
        <v>-6.446089162177973</v>
      </c>
      <c r="K24">
        <f t="shared" si="11"/>
        <v>-3.6061002498157957</v>
      </c>
    </row>
    <row r="25" spans="2:11" x14ac:dyDescent="0.3">
      <c r="B25">
        <v>10</v>
      </c>
      <c r="C25">
        <v>0</v>
      </c>
      <c r="D25">
        <v>0</v>
      </c>
      <c r="E25">
        <f t="shared" si="6"/>
        <v>0</v>
      </c>
      <c r="F25">
        <v>10</v>
      </c>
      <c r="G25">
        <f t="shared" si="7"/>
        <v>-10</v>
      </c>
      <c r="H25" s="2">
        <f t="shared" si="8"/>
        <v>-4.6319348808468428</v>
      </c>
      <c r="I25">
        <f t="shared" si="9"/>
        <v>-8.2034829987515536</v>
      </c>
      <c r="J25">
        <f t="shared" si="10"/>
        <v>-6.139132535407593</v>
      </c>
      <c r="K25">
        <f t="shared" si="11"/>
        <v>-3.2197323659069599</v>
      </c>
    </row>
    <row r="26" spans="2:11" x14ac:dyDescent="0.3">
      <c r="B26">
        <v>11</v>
      </c>
      <c r="C26">
        <v>0</v>
      </c>
      <c r="D26">
        <v>0</v>
      </c>
      <c r="E26">
        <f t="shared" si="6"/>
        <v>0</v>
      </c>
      <c r="F26">
        <v>10</v>
      </c>
      <c r="G26">
        <f t="shared" si="7"/>
        <v>-10</v>
      </c>
      <c r="H26" s="2">
        <f t="shared" si="8"/>
        <v>-4.2888285933767065</v>
      </c>
      <c r="I26">
        <f t="shared" si="9"/>
        <v>-8.0426303909328958</v>
      </c>
      <c r="J26">
        <f t="shared" si="10"/>
        <v>-5.846792890864374</v>
      </c>
      <c r="K26">
        <f t="shared" si="11"/>
        <v>-2.8747610409883566</v>
      </c>
    </row>
    <row r="27" spans="2:11" x14ac:dyDescent="0.3">
      <c r="B27">
        <v>12</v>
      </c>
      <c r="C27">
        <v>0</v>
      </c>
      <c r="D27">
        <v>0</v>
      </c>
      <c r="E27">
        <f t="shared" si="6"/>
        <v>0</v>
      </c>
      <c r="F27">
        <v>10</v>
      </c>
      <c r="G27">
        <f t="shared" si="7"/>
        <v>-10</v>
      </c>
      <c r="H27" s="2">
        <f t="shared" si="8"/>
        <v>-3.9711375864599123</v>
      </c>
      <c r="I27">
        <f t="shared" si="9"/>
        <v>-7.8849317558165648</v>
      </c>
      <c r="J27">
        <f t="shared" si="10"/>
        <v>-5.568374181775595</v>
      </c>
      <c r="K27">
        <f t="shared" si="11"/>
        <v>-2.5667509294538906</v>
      </c>
    </row>
    <row r="28" spans="2:11" x14ac:dyDescent="0.3">
      <c r="B28">
        <v>13</v>
      </c>
      <c r="C28">
        <v>0</v>
      </c>
      <c r="D28">
        <v>0</v>
      </c>
      <c r="E28">
        <f t="shared" si="6"/>
        <v>0</v>
      </c>
      <c r="F28">
        <v>10</v>
      </c>
      <c r="G28">
        <f t="shared" si="7"/>
        <v>-10</v>
      </c>
      <c r="H28" s="2">
        <f t="shared" si="8"/>
        <v>-3.6769792467221412</v>
      </c>
      <c r="I28">
        <f t="shared" si="9"/>
        <v>-7.7303252508005542</v>
      </c>
      <c r="J28">
        <f t="shared" si="10"/>
        <v>-5.3032135064529466</v>
      </c>
      <c r="K28">
        <f t="shared" si="11"/>
        <v>-2.2917419012981157</v>
      </c>
    </row>
    <row r="29" spans="2:11" x14ac:dyDescent="0.3">
      <c r="B29">
        <v>14</v>
      </c>
      <c r="C29">
        <v>0</v>
      </c>
      <c r="D29">
        <v>0</v>
      </c>
      <c r="E29">
        <f t="shared" si="6"/>
        <v>0</v>
      </c>
      <c r="F29">
        <v>10</v>
      </c>
      <c r="G29">
        <f t="shared" si="7"/>
        <v>-10</v>
      </c>
      <c r="H29" s="2">
        <f t="shared" si="8"/>
        <v>-3.404610413631612</v>
      </c>
      <c r="I29">
        <f t="shared" si="9"/>
        <v>-7.5787502458828948</v>
      </c>
      <c r="J29">
        <f t="shared" si="10"/>
        <v>-5.0506795299551888</v>
      </c>
      <c r="K29">
        <f t="shared" si="11"/>
        <v>-2.0461981261590316</v>
      </c>
    </row>
    <row r="30" spans="2:11" x14ac:dyDescent="0.3">
      <c r="B30">
        <v>15</v>
      </c>
      <c r="C30">
        <v>0</v>
      </c>
      <c r="D30">
        <v>0</v>
      </c>
      <c r="E30">
        <f t="shared" si="6"/>
        <v>0</v>
      </c>
      <c r="F30">
        <v>10</v>
      </c>
      <c r="G30">
        <f t="shared" si="7"/>
        <v>-10</v>
      </c>
      <c r="H30" s="2">
        <f t="shared" si="8"/>
        <v>-3.1524170496588995</v>
      </c>
      <c r="I30">
        <f t="shared" si="9"/>
        <v>-7.4301472998851921</v>
      </c>
      <c r="J30">
        <f t="shared" si="10"/>
        <v>-4.8101709809097022</v>
      </c>
      <c r="K30">
        <f t="shared" si="11"/>
        <v>-1.8269626126419927</v>
      </c>
    </row>
    <row r="31" spans="2:11" x14ac:dyDescent="0.3">
      <c r="B31">
        <v>16</v>
      </c>
      <c r="C31">
        <v>0</v>
      </c>
      <c r="D31">
        <v>0</v>
      </c>
      <c r="E31">
        <f t="shared" si="6"/>
        <v>0</v>
      </c>
      <c r="F31">
        <v>10</v>
      </c>
      <c r="G31">
        <f t="shared" si="7"/>
        <v>-10</v>
      </c>
      <c r="H31" s="2">
        <f t="shared" si="8"/>
        <v>-2.9189046756100923</v>
      </c>
      <c r="I31">
        <f t="shared" si="9"/>
        <v>-7.2844581371423445</v>
      </c>
      <c r="J31">
        <f t="shared" si="10"/>
        <v>-4.5811152199140022</v>
      </c>
      <c r="K31">
        <f t="shared" si="11"/>
        <v>-1.6312166184303503</v>
      </c>
    </row>
    <row r="32" spans="2:11" x14ac:dyDescent="0.3">
      <c r="B32">
        <v>17</v>
      </c>
      <c r="C32">
        <v>0</v>
      </c>
      <c r="D32">
        <v>0</v>
      </c>
      <c r="E32">
        <f t="shared" si="6"/>
        <v>0</v>
      </c>
      <c r="F32">
        <v>10</v>
      </c>
      <c r="G32">
        <f t="shared" si="7"/>
        <v>-10</v>
      </c>
      <c r="H32" s="2">
        <f t="shared" si="8"/>
        <v>-2.7026895144537892</v>
      </c>
      <c r="I32">
        <f t="shared" si="9"/>
        <v>-7.1416256246493575</v>
      </c>
      <c r="J32">
        <f t="shared" si="10"/>
        <v>-4.3629668761085725</v>
      </c>
      <c r="K32">
        <f t="shared" si="11"/>
        <v>-1.4564434093128129</v>
      </c>
    </row>
    <row r="33" spans="2:11" x14ac:dyDescent="0.3">
      <c r="B33">
        <v>18</v>
      </c>
      <c r="C33">
        <v>0</v>
      </c>
      <c r="D33">
        <v>0</v>
      </c>
      <c r="E33">
        <f t="shared" si="6"/>
        <v>0</v>
      </c>
      <c r="F33">
        <v>10</v>
      </c>
      <c r="G33">
        <f t="shared" si="7"/>
        <v>-10</v>
      </c>
      <c r="H33" s="2">
        <f t="shared" si="8"/>
        <v>-2.5024902911609153</v>
      </c>
      <c r="I33">
        <f t="shared" si="9"/>
        <v>-7.0015937496562328</v>
      </c>
      <c r="J33">
        <f t="shared" si="10"/>
        <v>-4.1552065486748315</v>
      </c>
      <c r="K33">
        <f t="shared" si="11"/>
        <v>-1.3003959011721542</v>
      </c>
    </row>
    <row r="34" spans="2:11" x14ac:dyDescent="0.3">
      <c r="B34">
        <v>19</v>
      </c>
      <c r="C34">
        <v>0</v>
      </c>
      <c r="D34">
        <v>0</v>
      </c>
      <c r="E34">
        <f t="shared" si="6"/>
        <v>0</v>
      </c>
      <c r="F34">
        <v>10</v>
      </c>
      <c r="G34">
        <f t="shared" si="7"/>
        <v>-10</v>
      </c>
      <c r="H34" s="2">
        <f t="shared" si="8"/>
        <v>-2.3171206399638105</v>
      </c>
      <c r="I34">
        <f t="shared" si="9"/>
        <v>-6.8643075977021892</v>
      </c>
      <c r="J34">
        <f t="shared" si="10"/>
        <v>-3.9573395701665062</v>
      </c>
      <c r="K34">
        <f t="shared" si="11"/>
        <v>-1.161067768903709</v>
      </c>
    </row>
    <row r="35" spans="2:11" x14ac:dyDescent="0.3">
      <c r="B35">
        <v>20</v>
      </c>
      <c r="C35">
        <v>50</v>
      </c>
      <c r="D35">
        <v>214</v>
      </c>
      <c r="E35">
        <f t="shared" si="6"/>
        <v>10700</v>
      </c>
      <c r="F35">
        <v>10</v>
      </c>
      <c r="G35">
        <f t="shared" si="7"/>
        <v>10690</v>
      </c>
      <c r="H35" s="2">
        <f t="shared" si="8"/>
        <v>2293.5203371493644</v>
      </c>
      <c r="I35">
        <f t="shared" si="9"/>
        <v>7194.0635509251379</v>
      </c>
      <c r="J35">
        <f t="shared" si="10"/>
        <v>4028.9485719123768</v>
      </c>
      <c r="K35">
        <f t="shared" si="11"/>
        <v>1108.1977187125578</v>
      </c>
    </row>
    <row r="36" spans="2:11" x14ac:dyDescent="0.3">
      <c r="B36">
        <v>21</v>
      </c>
      <c r="C36">
        <v>0</v>
      </c>
      <c r="D36">
        <v>0</v>
      </c>
      <c r="E36">
        <f t="shared" si="6"/>
        <v>0</v>
      </c>
      <c r="F36">
        <v>10</v>
      </c>
      <c r="G36">
        <f t="shared" si="7"/>
        <v>-10</v>
      </c>
      <c r="H36" s="2">
        <f t="shared" si="8"/>
        <v>-1.9865574759634863</v>
      </c>
      <c r="I36">
        <f t="shared" si="9"/>
        <v>-6.5977581677260568</v>
      </c>
      <c r="J36">
        <f t="shared" si="10"/>
        <v>-3.5894236464095295</v>
      </c>
      <c r="K36">
        <f t="shared" si="11"/>
        <v>-0.92559611679185971</v>
      </c>
    </row>
    <row r="37" spans="2:11" x14ac:dyDescent="0.3">
      <c r="B37">
        <v>22</v>
      </c>
      <c r="C37">
        <v>0</v>
      </c>
      <c r="D37">
        <v>0</v>
      </c>
      <c r="E37">
        <f t="shared" si="6"/>
        <v>0</v>
      </c>
      <c r="F37">
        <v>10</v>
      </c>
      <c r="G37">
        <f t="shared" si="7"/>
        <v>-10</v>
      </c>
      <c r="H37" s="2">
        <f t="shared" si="8"/>
        <v>-1.8394050703365612</v>
      </c>
      <c r="I37">
        <f t="shared" si="9"/>
        <v>-6.4683903605157411</v>
      </c>
      <c r="J37">
        <f t="shared" si="10"/>
        <v>-3.4184987108662188</v>
      </c>
      <c r="K37">
        <f t="shared" si="11"/>
        <v>-0.82642510427844607</v>
      </c>
    </row>
    <row r="38" spans="2:11" x14ac:dyDescent="0.3">
      <c r="B38">
        <v>23</v>
      </c>
      <c r="C38">
        <v>0</v>
      </c>
      <c r="D38">
        <v>0</v>
      </c>
      <c r="E38">
        <f t="shared" si="6"/>
        <v>0</v>
      </c>
      <c r="F38">
        <v>10</v>
      </c>
      <c r="G38">
        <f t="shared" si="7"/>
        <v>-10</v>
      </c>
      <c r="H38" s="2">
        <f t="shared" si="8"/>
        <v>-1.7031528429042233</v>
      </c>
      <c r="I38">
        <f t="shared" si="9"/>
        <v>-6.3415591769762178</v>
      </c>
      <c r="J38">
        <f t="shared" si="10"/>
        <v>-3.2557130579678266</v>
      </c>
      <c r="K38">
        <f t="shared" si="11"/>
        <v>-0.73787955739146982</v>
      </c>
    </row>
    <row r="39" spans="2:11" x14ac:dyDescent="0.3">
      <c r="B39">
        <v>24</v>
      </c>
      <c r="C39">
        <v>0</v>
      </c>
      <c r="D39">
        <v>0</v>
      </c>
      <c r="E39">
        <f t="shared" si="6"/>
        <v>0</v>
      </c>
      <c r="F39">
        <v>10</v>
      </c>
      <c r="G39">
        <f t="shared" si="7"/>
        <v>-10</v>
      </c>
      <c r="H39" s="2">
        <f t="shared" si="8"/>
        <v>-1.5769933730594659</v>
      </c>
      <c r="I39">
        <f t="shared" si="9"/>
        <v>-6.2172148793884485</v>
      </c>
      <c r="J39">
        <f t="shared" si="10"/>
        <v>-3.1006791028265024</v>
      </c>
      <c r="K39">
        <f t="shared" si="11"/>
        <v>-0.65882103338524078</v>
      </c>
    </row>
    <row r="40" spans="2:11" x14ac:dyDescent="0.3">
      <c r="B40">
        <v>25</v>
      </c>
      <c r="C40">
        <v>0</v>
      </c>
      <c r="D40">
        <v>0</v>
      </c>
      <c r="E40">
        <f t="shared" si="6"/>
        <v>0</v>
      </c>
      <c r="F40">
        <v>10</v>
      </c>
      <c r="G40">
        <f t="shared" si="7"/>
        <v>-10</v>
      </c>
      <c r="H40" s="2">
        <f t="shared" si="8"/>
        <v>-1.4601790491291351</v>
      </c>
      <c r="I40">
        <f t="shared" si="9"/>
        <v>-6.0953087052827932</v>
      </c>
      <c r="J40">
        <f t="shared" si="10"/>
        <v>-2.9530277169776209</v>
      </c>
      <c r="K40">
        <f t="shared" si="11"/>
        <v>-0.5882330655225364</v>
      </c>
    </row>
    <row r="41" spans="2:11" x14ac:dyDescent="0.3">
      <c r="B41">
        <v>26</v>
      </c>
      <c r="C41">
        <v>0</v>
      </c>
      <c r="D41">
        <v>0</v>
      </c>
      <c r="E41">
        <f t="shared" si="6"/>
        <v>0</v>
      </c>
      <c r="F41">
        <v>10</v>
      </c>
      <c r="G41">
        <f t="shared" si="7"/>
        <v>-10</v>
      </c>
      <c r="H41" s="2">
        <f t="shared" si="8"/>
        <v>-1.3520176380825324</v>
      </c>
      <c r="I41">
        <f t="shared" si="9"/>
        <v>-5.9757928483164635</v>
      </c>
      <c r="J41">
        <f t="shared" si="10"/>
        <v>-2.8124073495024957</v>
      </c>
      <c r="K41">
        <f t="shared" si="11"/>
        <v>-0.52520809421655035</v>
      </c>
    </row>
    <row r="42" spans="2:11" x14ac:dyDescent="0.3">
      <c r="B42">
        <v>27</v>
      </c>
      <c r="C42">
        <v>0</v>
      </c>
      <c r="D42">
        <v>0</v>
      </c>
      <c r="E42">
        <f t="shared" si="6"/>
        <v>0</v>
      </c>
      <c r="F42">
        <v>10</v>
      </c>
      <c r="G42">
        <f t="shared" si="7"/>
        <v>-10</v>
      </c>
      <c r="H42" s="2">
        <f t="shared" si="8"/>
        <v>-1.2518681834097523</v>
      </c>
      <c r="I42">
        <f t="shared" si="9"/>
        <v>-5.8586204395259456</v>
      </c>
      <c r="J42">
        <f t="shared" si="10"/>
        <v>-2.6784831900023769</v>
      </c>
      <c r="K42">
        <f t="shared" si="11"/>
        <v>-0.46893579840763416</v>
      </c>
    </row>
    <row r="43" spans="2:11" x14ac:dyDescent="0.3">
      <c r="B43">
        <v>28</v>
      </c>
      <c r="C43">
        <v>0</v>
      </c>
      <c r="D43">
        <v>0</v>
      </c>
      <c r="E43">
        <f t="shared" si="6"/>
        <v>0</v>
      </c>
      <c r="F43">
        <v>10</v>
      </c>
      <c r="G43">
        <f t="shared" si="7"/>
        <v>-10</v>
      </c>
      <c r="H43" s="2">
        <f t="shared" si="8"/>
        <v>-1.1591372068608816</v>
      </c>
      <c r="I43">
        <f t="shared" si="9"/>
        <v>-5.7437455289470041</v>
      </c>
      <c r="J43">
        <f t="shared" si="10"/>
        <v>-2.550936371430836</v>
      </c>
      <c r="K43">
        <f t="shared" si="11"/>
        <v>-0.4186926771496734</v>
      </c>
    </row>
    <row r="44" spans="2:11" x14ac:dyDescent="0.3">
      <c r="B44">
        <v>29</v>
      </c>
      <c r="C44">
        <v>0</v>
      </c>
      <c r="D44">
        <v>0</v>
      </c>
      <c r="E44">
        <f t="shared" si="6"/>
        <v>0</v>
      </c>
      <c r="F44">
        <v>10</v>
      </c>
      <c r="G44">
        <f t="shared" si="7"/>
        <v>-10</v>
      </c>
      <c r="H44" s="2">
        <f t="shared" si="8"/>
        <v>-1.0732751915378533</v>
      </c>
      <c r="I44">
        <f t="shared" si="9"/>
        <v>-5.6311230675951034</v>
      </c>
      <c r="J44">
        <f t="shared" si="10"/>
        <v>-2.4294632108865097</v>
      </c>
      <c r="K44">
        <f t="shared" si="11"/>
        <v>-0.37383274745506545</v>
      </c>
    </row>
    <row r="45" spans="2:11" x14ac:dyDescent="0.3">
      <c r="B45">
        <v>30</v>
      </c>
      <c r="C45">
        <v>50</v>
      </c>
      <c r="D45">
        <v>214</v>
      </c>
      <c r="E45">
        <f t="shared" si="6"/>
        <v>10700</v>
      </c>
      <c r="F45">
        <v>10</v>
      </c>
      <c r="G45">
        <f t="shared" si="7"/>
        <v>10690</v>
      </c>
      <c r="H45" s="2">
        <f t="shared" si="8"/>
        <v>1062.3436849573752</v>
      </c>
      <c r="I45">
        <f t="shared" si="9"/>
        <v>5901.637803195259</v>
      </c>
      <c r="J45">
        <f t="shared" si="10"/>
        <v>2473.4249261311234</v>
      </c>
      <c r="K45">
        <f t="shared" si="11"/>
        <v>356.81000627630794</v>
      </c>
    </row>
    <row r="46" spans="2:11" x14ac:dyDescent="0.3">
      <c r="B46">
        <v>31</v>
      </c>
      <c r="C46">
        <v>0</v>
      </c>
      <c r="D46">
        <v>0</v>
      </c>
      <c r="E46">
        <f t="shared" si="6"/>
        <v>0</v>
      </c>
      <c r="F46">
        <v>10</v>
      </c>
      <c r="G46">
        <f t="shared" si="7"/>
        <v>-10</v>
      </c>
      <c r="H46" s="2">
        <f t="shared" si="8"/>
        <v>-0.92016048657223348</v>
      </c>
      <c r="I46">
        <f t="shared" si="9"/>
        <v>-5.4124596958814921</v>
      </c>
      <c r="J46">
        <f t="shared" si="10"/>
        <v>-2.2035947491034098</v>
      </c>
      <c r="K46">
        <f t="shared" si="11"/>
        <v>-0.29801717749925499</v>
      </c>
    </row>
    <row r="47" spans="2:11" x14ac:dyDescent="0.3">
      <c r="B47">
        <v>32</v>
      </c>
      <c r="C47">
        <v>0</v>
      </c>
      <c r="D47">
        <v>0</v>
      </c>
      <c r="E47">
        <f t="shared" si="6"/>
        <v>0</v>
      </c>
      <c r="F47">
        <v>10</v>
      </c>
      <c r="G47">
        <f t="shared" si="7"/>
        <v>-10</v>
      </c>
      <c r="H47" s="2">
        <f t="shared" si="8"/>
        <v>-0.85200045052984574</v>
      </c>
      <c r="I47">
        <f t="shared" si="9"/>
        <v>-5.3063330351779312</v>
      </c>
      <c r="J47">
        <f t="shared" si="10"/>
        <v>-2.0986616658127715</v>
      </c>
      <c r="K47">
        <f t="shared" si="11"/>
        <v>-0.26608676562433475</v>
      </c>
    </row>
    <row r="48" spans="2:11" x14ac:dyDescent="0.3">
      <c r="B48">
        <v>33</v>
      </c>
      <c r="C48">
        <v>0</v>
      </c>
      <c r="D48">
        <v>0</v>
      </c>
      <c r="E48">
        <f t="shared" si="6"/>
        <v>0</v>
      </c>
      <c r="F48">
        <v>10</v>
      </c>
      <c r="G48">
        <f t="shared" si="7"/>
        <v>-10</v>
      </c>
      <c r="H48" s="2">
        <f t="shared" si="8"/>
        <v>-0.78888930604615348</v>
      </c>
      <c r="I48">
        <f t="shared" si="9"/>
        <v>-5.202287289390128</v>
      </c>
      <c r="J48">
        <f t="shared" si="10"/>
        <v>-1.9987253960121634</v>
      </c>
      <c r="K48">
        <f t="shared" si="11"/>
        <v>-0.2375774693074417</v>
      </c>
    </row>
    <row r="49" spans="2:11" x14ac:dyDescent="0.3">
      <c r="B49">
        <v>34</v>
      </c>
      <c r="C49">
        <v>0</v>
      </c>
      <c r="D49">
        <v>0</v>
      </c>
      <c r="E49">
        <f t="shared" si="6"/>
        <v>0</v>
      </c>
      <c r="F49">
        <v>10</v>
      </c>
      <c r="G49">
        <f t="shared" si="7"/>
        <v>-10</v>
      </c>
      <c r="H49" s="2">
        <f t="shared" si="8"/>
        <v>-0.73045306115384578</v>
      </c>
      <c r="I49">
        <f t="shared" si="9"/>
        <v>-5.1002816562648325</v>
      </c>
      <c r="J49">
        <f t="shared" si="10"/>
        <v>-1.9035479962020605</v>
      </c>
      <c r="K49">
        <f t="shared" si="11"/>
        <v>-0.21212274045307292</v>
      </c>
    </row>
    <row r="50" spans="2:11" x14ac:dyDescent="0.3">
      <c r="B50">
        <v>35</v>
      </c>
      <c r="C50">
        <v>0</v>
      </c>
      <c r="D50">
        <v>0</v>
      </c>
      <c r="E50">
        <f t="shared" si="6"/>
        <v>0</v>
      </c>
      <c r="F50">
        <v>10</v>
      </c>
      <c r="G50">
        <f t="shared" si="7"/>
        <v>-10</v>
      </c>
      <c r="H50" s="2">
        <f t="shared" si="8"/>
        <v>-0.67634542699430156</v>
      </c>
      <c r="I50">
        <f t="shared" si="9"/>
        <v>-5.0002761335929735</v>
      </c>
      <c r="J50">
        <f t="shared" si="10"/>
        <v>-1.8129028535257716</v>
      </c>
      <c r="K50">
        <f t="shared" si="11"/>
        <v>-0.18939530397595797</v>
      </c>
    </row>
    <row r="51" spans="2:11" x14ac:dyDescent="0.3">
      <c r="B51">
        <v>36</v>
      </c>
      <c r="C51">
        <v>0</v>
      </c>
      <c r="D51">
        <v>0</v>
      </c>
      <c r="E51">
        <f t="shared" si="6"/>
        <v>0</v>
      </c>
      <c r="F51">
        <v>10</v>
      </c>
      <c r="G51">
        <f t="shared" si="7"/>
        <v>-10</v>
      </c>
      <c r="H51" s="2">
        <f t="shared" si="8"/>
        <v>-0.62624576573546431</v>
      </c>
      <c r="I51">
        <f t="shared" si="9"/>
        <v>-4.9022315035225237</v>
      </c>
      <c r="J51">
        <f t="shared" si="10"/>
        <v>-1.7265741462150208</v>
      </c>
      <c r="K51">
        <f t="shared" si="11"/>
        <v>-0.1691029499785339</v>
      </c>
    </row>
    <row r="52" spans="2:11" x14ac:dyDescent="0.3">
      <c r="B52">
        <v>37</v>
      </c>
      <c r="C52">
        <v>0</v>
      </c>
      <c r="D52">
        <v>0</v>
      </c>
      <c r="E52">
        <f t="shared" si="6"/>
        <v>0</v>
      </c>
      <c r="F52">
        <v>10</v>
      </c>
      <c r="G52">
        <f t="shared" si="7"/>
        <v>-10</v>
      </c>
      <c r="H52" s="2">
        <f t="shared" si="8"/>
        <v>-0.57985719049580031</v>
      </c>
      <c r="I52">
        <f t="shared" si="9"/>
        <v>-4.8061093171789437</v>
      </c>
      <c r="J52">
        <f t="shared" si="10"/>
        <v>-1.644356329728591</v>
      </c>
      <c r="K52">
        <f t="shared" si="11"/>
        <v>-0.15098477676654812</v>
      </c>
    </row>
    <row r="53" spans="2:11" x14ac:dyDescent="0.3">
      <c r="B53">
        <v>38</v>
      </c>
      <c r="C53">
        <v>0</v>
      </c>
      <c r="D53">
        <v>0</v>
      </c>
      <c r="E53">
        <f t="shared" si="6"/>
        <v>0</v>
      </c>
      <c r="F53">
        <v>10</v>
      </c>
      <c r="G53">
        <f t="shared" si="7"/>
        <v>-10</v>
      </c>
      <c r="H53" s="2">
        <f t="shared" si="8"/>
        <v>-0.53690480601462987</v>
      </c>
      <c r="I53">
        <f t="shared" si="9"/>
        <v>-4.711871879587199</v>
      </c>
      <c r="J53">
        <f t="shared" si="10"/>
        <v>-1.5660536473605633</v>
      </c>
      <c r="K53">
        <f t="shared" si="11"/>
        <v>-0.13480783639870367</v>
      </c>
    </row>
    <row r="54" spans="2:11" x14ac:dyDescent="0.3">
      <c r="B54">
        <v>39</v>
      </c>
      <c r="C54">
        <v>0</v>
      </c>
      <c r="D54">
        <v>0</v>
      </c>
      <c r="E54">
        <f t="shared" si="6"/>
        <v>0</v>
      </c>
      <c r="F54">
        <v>10</v>
      </c>
      <c r="G54">
        <f t="shared" si="7"/>
        <v>-10</v>
      </c>
      <c r="H54" s="2">
        <f t="shared" si="8"/>
        <v>-0.49713407964317585</v>
      </c>
      <c r="I54">
        <f t="shared" si="9"/>
        <v>-4.6194822348894125</v>
      </c>
      <c r="J54">
        <f t="shared" si="10"/>
        <v>-1.4914796641529171</v>
      </c>
      <c r="K54">
        <f t="shared" si="11"/>
        <v>-0.1203641396416997</v>
      </c>
    </row>
    <row r="55" spans="2:11" x14ac:dyDescent="0.3">
      <c r="B55">
        <v>40</v>
      </c>
      <c r="C55">
        <v>50</v>
      </c>
      <c r="D55">
        <v>214</v>
      </c>
      <c r="E55">
        <f t="shared" si="6"/>
        <v>10700</v>
      </c>
      <c r="F55">
        <v>10</v>
      </c>
      <c r="G55">
        <f t="shared" si="7"/>
        <v>10690</v>
      </c>
      <c r="H55" s="2">
        <f t="shared" si="8"/>
        <v>492.07067698014345</v>
      </c>
      <c r="I55">
        <f t="shared" si="9"/>
        <v>4841.398538330177</v>
      </c>
      <c r="J55">
        <f t="shared" si="10"/>
        <v>1518.46834378997</v>
      </c>
      <c r="K55">
        <f t="shared" si="11"/>
        <v>114.88327256872942</v>
      </c>
    </row>
    <row r="56" spans="2:11" x14ac:dyDescent="0.3">
      <c r="B56">
        <v>41</v>
      </c>
      <c r="C56">
        <v>0</v>
      </c>
      <c r="D56">
        <v>0</v>
      </c>
      <c r="E56">
        <f t="shared" si="6"/>
        <v>0</v>
      </c>
      <c r="F56">
        <v>10</v>
      </c>
      <c r="G56">
        <f t="shared" si="7"/>
        <v>-10</v>
      </c>
      <c r="H56" s="2">
        <f t="shared" si="8"/>
        <v>-0.4262123453730931</v>
      </c>
      <c r="I56">
        <f t="shared" si="9"/>
        <v>-4.4401021096591808</v>
      </c>
      <c r="J56">
        <f t="shared" si="10"/>
        <v>-1.3528160219074079</v>
      </c>
      <c r="K56">
        <f t="shared" si="11"/>
        <v>-9.5953555199059071E-2</v>
      </c>
    </row>
    <row r="57" spans="2:11" x14ac:dyDescent="0.3">
      <c r="B57">
        <v>42</v>
      </c>
      <c r="C57">
        <v>0</v>
      </c>
      <c r="D57">
        <v>0</v>
      </c>
      <c r="E57">
        <f t="shared" si="6"/>
        <v>0</v>
      </c>
      <c r="F57">
        <v>10</v>
      </c>
      <c r="G57">
        <f t="shared" si="7"/>
        <v>-10</v>
      </c>
      <c r="H57" s="2">
        <f t="shared" si="8"/>
        <v>-0.39464106053064174</v>
      </c>
      <c r="I57">
        <f t="shared" si="9"/>
        <v>-4.3530412839795893</v>
      </c>
      <c r="J57">
        <f t="shared" si="10"/>
        <v>-1.2883962113403884</v>
      </c>
      <c r="K57">
        <f t="shared" si="11"/>
        <v>-8.5672817142017008E-2</v>
      </c>
    </row>
    <row r="58" spans="2:11" x14ac:dyDescent="0.3">
      <c r="B58">
        <v>43</v>
      </c>
      <c r="C58">
        <v>0</v>
      </c>
      <c r="D58">
        <v>0</v>
      </c>
      <c r="E58">
        <f t="shared" si="6"/>
        <v>0</v>
      </c>
      <c r="F58">
        <v>10</v>
      </c>
      <c r="G58">
        <f t="shared" si="7"/>
        <v>-10</v>
      </c>
      <c r="H58" s="2">
        <f t="shared" si="8"/>
        <v>-0.36540838938022391</v>
      </c>
      <c r="I58">
        <f t="shared" si="9"/>
        <v>-4.2676875333133228</v>
      </c>
      <c r="J58">
        <f t="shared" si="10"/>
        <v>-1.2270440108003697</v>
      </c>
      <c r="K58">
        <f t="shared" si="11"/>
        <v>-7.6493586733943741E-2</v>
      </c>
    </row>
    <row r="59" spans="2:11" x14ac:dyDescent="0.3">
      <c r="B59">
        <v>44</v>
      </c>
      <c r="C59">
        <v>0</v>
      </c>
      <c r="D59">
        <v>0</v>
      </c>
      <c r="E59">
        <f t="shared" si="6"/>
        <v>0</v>
      </c>
      <c r="F59">
        <v>10</v>
      </c>
      <c r="G59">
        <f t="shared" si="7"/>
        <v>-10</v>
      </c>
      <c r="H59" s="2">
        <f t="shared" si="8"/>
        <v>-0.338341101277985</v>
      </c>
      <c r="I59">
        <f t="shared" si="9"/>
        <v>-4.1840073856012969</v>
      </c>
      <c r="J59">
        <f t="shared" si="10"/>
        <v>-1.1686133436193999</v>
      </c>
      <c r="K59">
        <f t="shared" si="11"/>
        <v>-6.8297845298164059E-2</v>
      </c>
    </row>
    <row r="60" spans="2:11" x14ac:dyDescent="0.3">
      <c r="B60">
        <v>45</v>
      </c>
      <c r="C60">
        <v>0</v>
      </c>
      <c r="D60">
        <v>0</v>
      </c>
      <c r="E60">
        <f t="shared" si="6"/>
        <v>0</v>
      </c>
      <c r="F60">
        <v>10</v>
      </c>
      <c r="G60">
        <f t="shared" si="7"/>
        <v>-10</v>
      </c>
      <c r="H60" s="2">
        <f t="shared" si="8"/>
        <v>-0.31327879747961579</v>
      </c>
      <c r="I60">
        <f t="shared" si="9"/>
        <v>-4.1019680250993105</v>
      </c>
      <c r="J60">
        <f t="shared" si="10"/>
        <v>-1.112965089161333</v>
      </c>
      <c r="K60">
        <f t="shared" si="11"/>
        <v>-6.0980219016217897E-2</v>
      </c>
    </row>
    <row r="61" spans="2:11" x14ac:dyDescent="0.3">
      <c r="B61">
        <v>46</v>
      </c>
      <c r="C61">
        <v>0</v>
      </c>
      <c r="D61">
        <v>0</v>
      </c>
      <c r="E61">
        <f t="shared" si="6"/>
        <v>0</v>
      </c>
      <c r="F61">
        <v>10</v>
      </c>
      <c r="G61">
        <f t="shared" si="7"/>
        <v>-10</v>
      </c>
      <c r="H61" s="2">
        <f t="shared" si="8"/>
        <v>-0.29007296062927379</v>
      </c>
      <c r="I61">
        <f t="shared" si="9"/>
        <v>-4.0215372795091273</v>
      </c>
      <c r="J61">
        <f t="shared" si="10"/>
        <v>-1.0599667515822222</v>
      </c>
      <c r="K61">
        <f t="shared" si="11"/>
        <v>-5.4446624121623113E-2</v>
      </c>
    </row>
    <row r="62" spans="2:11" x14ac:dyDescent="0.3">
      <c r="B62">
        <v>47</v>
      </c>
      <c r="C62">
        <v>0</v>
      </c>
      <c r="D62">
        <v>0</v>
      </c>
      <c r="E62">
        <f t="shared" si="6"/>
        <v>0</v>
      </c>
      <c r="F62">
        <v>10</v>
      </c>
      <c r="G62">
        <f t="shared" si="7"/>
        <v>-10</v>
      </c>
      <c r="H62" s="2">
        <f t="shared" si="8"/>
        <v>-0.26858607465673495</v>
      </c>
      <c r="I62">
        <f t="shared" si="9"/>
        <v>-3.9426836073618912</v>
      </c>
      <c r="J62">
        <f t="shared" si="10"/>
        <v>-1.0094921443640208</v>
      </c>
      <c r="K62">
        <f t="shared" si="11"/>
        <v>-4.8613057251449224E-2</v>
      </c>
    </row>
    <row r="63" spans="2:11" x14ac:dyDescent="0.3">
      <c r="B63">
        <v>48</v>
      </c>
      <c r="C63">
        <v>0</v>
      </c>
      <c r="D63">
        <v>0</v>
      </c>
      <c r="E63">
        <f t="shared" si="6"/>
        <v>0</v>
      </c>
      <c r="F63">
        <v>10</v>
      </c>
      <c r="G63">
        <f t="shared" si="7"/>
        <v>-10</v>
      </c>
      <c r="H63" s="2">
        <f t="shared" si="8"/>
        <v>-0.24869080986734723</v>
      </c>
      <c r="I63">
        <f t="shared" si="9"/>
        <v>-3.8653760856489123</v>
      </c>
      <c r="J63">
        <f t="shared" si="10"/>
        <v>-0.96142108987049613</v>
      </c>
      <c r="K63">
        <f t="shared" si="11"/>
        <v>-4.3404515403079644E-2</v>
      </c>
    </row>
    <row r="64" spans="2:11" x14ac:dyDescent="0.3">
      <c r="B64">
        <v>49</v>
      </c>
      <c r="C64">
        <v>0</v>
      </c>
      <c r="D64">
        <v>0</v>
      </c>
      <c r="E64">
        <f t="shared" si="6"/>
        <v>0</v>
      </c>
      <c r="F64">
        <v>10</v>
      </c>
      <c r="G64">
        <f t="shared" si="7"/>
        <v>-10</v>
      </c>
      <c r="H64" s="2">
        <f t="shared" si="8"/>
        <v>-0.23026926839569184</v>
      </c>
      <c r="I64">
        <f t="shared" si="9"/>
        <v>-3.7895843976950117</v>
      </c>
      <c r="J64">
        <f t="shared" si="10"/>
        <v>-0.91563913320999624</v>
      </c>
      <c r="K64">
        <f t="shared" si="11"/>
        <v>-3.8754031609892547E-2</v>
      </c>
    </row>
    <row r="65" spans="2:11" x14ac:dyDescent="0.3">
      <c r="B65">
        <v>50</v>
      </c>
      <c r="C65">
        <v>350</v>
      </c>
      <c r="D65">
        <v>961</v>
      </c>
      <c r="E65">
        <f t="shared" si="6"/>
        <v>336350</v>
      </c>
      <c r="F65">
        <v>10</v>
      </c>
      <c r="G65">
        <f t="shared" si="7"/>
        <v>336340</v>
      </c>
      <c r="H65" s="2">
        <f t="shared" si="8"/>
        <v>7171.1820122413883</v>
      </c>
      <c r="I65">
        <f t="shared" si="9"/>
        <v>124959.68787458238</v>
      </c>
      <c r="J65">
        <f t="shared" si="10"/>
        <v>29330.101529890486</v>
      </c>
      <c r="K65">
        <f t="shared" si="11"/>
        <v>1163.7974099706478</v>
      </c>
    </row>
    <row r="66" spans="2:11" x14ac:dyDescent="0.3">
      <c r="G66" t="s">
        <v>6</v>
      </c>
      <c r="H66">
        <f xml:space="preserve"> SUM(H15:H65)</f>
        <v>7900.594641915759</v>
      </c>
      <c r="I66">
        <f xml:space="preserve"> SUM(I15:I65)</f>
        <v>139603.04631329043</v>
      </c>
      <c r="J66">
        <f xml:space="preserve"> SUM(J15:J65)</f>
        <v>34176.759280526443</v>
      </c>
      <c r="K66">
        <f xml:space="preserve"> SUM(K15:K65)</f>
        <v>-337.84406067024565</v>
      </c>
    </row>
    <row r="67" spans="2:11" x14ac:dyDescent="0.3">
      <c r="G67" t="s">
        <v>21</v>
      </c>
      <c r="H67">
        <f xml:space="preserve"> H66/(1-((1+0.08)^(-B65)))</f>
        <v>8072.7148400817468</v>
      </c>
      <c r="I67">
        <f xml:space="preserve">  I66/(1-((1+0.02)^(-B65)))</f>
        <v>222130.85090513524</v>
      </c>
      <c r="J67">
        <f xml:space="preserve">  J66/(1-((1+0.05)^(-B65)))</f>
        <v>37441.826057381724</v>
      </c>
      <c r="K67">
        <f xml:space="preserve">  K66/(1-((1+0.12)^(-B65)))</f>
        <v>-339.01712140589376</v>
      </c>
    </row>
    <row r="68" spans="2:11" x14ac:dyDescent="0.3">
      <c r="G68" t="s">
        <v>23</v>
      </c>
      <c r="H68">
        <f xml:space="preserve"> G65 + H67</f>
        <v>344412.71484008175</v>
      </c>
      <c r="I68">
        <f xml:space="preserve"> G65 + I67</f>
        <v>558470.85090513527</v>
      </c>
      <c r="J68">
        <f xml:space="preserve"> G65 + J67</f>
        <v>373781.8260573817</v>
      </c>
      <c r="K68">
        <f xml:space="preserve"> G65 + K67</f>
        <v>336000.98287859408</v>
      </c>
    </row>
    <row r="70" spans="2:11" x14ac:dyDescent="0.3">
      <c r="G70" t="s">
        <v>33</v>
      </c>
      <c r="H70" s="4">
        <f xml:space="preserve"> IRR(G15:G65)</f>
        <v>0.11628369216294265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D8E3E-547F-4FF9-A236-6506F42C5D79}">
  <dimension ref="B3:H207"/>
  <sheetViews>
    <sheetView tabSelected="1" workbookViewId="0">
      <selection activeCell="Q30" sqref="Q30"/>
    </sheetView>
  </sheetViews>
  <sheetFormatPr defaultRowHeight="14.4" x14ac:dyDescent="0.3"/>
  <cols>
    <col min="2" max="2" width="10.6640625" bestFit="1" customWidth="1"/>
    <col min="3" max="3" width="15" bestFit="1" customWidth="1"/>
    <col min="4" max="4" width="22.6640625" bestFit="1" customWidth="1"/>
    <col min="5" max="5" width="14" bestFit="1" customWidth="1"/>
    <col min="7" max="7" width="19.77734375" bestFit="1" customWidth="1"/>
    <col min="8" max="8" width="19.21875" bestFit="1" customWidth="1"/>
  </cols>
  <sheetData>
    <row r="3" spans="2:8" x14ac:dyDescent="0.3">
      <c r="D3" t="s">
        <v>27</v>
      </c>
      <c r="E3">
        <v>0.03</v>
      </c>
      <c r="G3" t="s">
        <v>34</v>
      </c>
      <c r="H3">
        <v>100</v>
      </c>
    </row>
    <row r="5" spans="2:8" x14ac:dyDescent="0.3">
      <c r="B5" t="s">
        <v>24</v>
      </c>
      <c r="C5" t="s">
        <v>25</v>
      </c>
      <c r="D5" t="s">
        <v>26</v>
      </c>
      <c r="E5" t="s">
        <v>35</v>
      </c>
      <c r="F5" t="s">
        <v>36</v>
      </c>
      <c r="G5" t="s">
        <v>37</v>
      </c>
      <c r="H5" t="s">
        <v>38</v>
      </c>
    </row>
    <row r="7" spans="2:8" x14ac:dyDescent="0.3">
      <c r="B7">
        <v>0</v>
      </c>
      <c r="C7">
        <v>0</v>
      </c>
      <c r="D7">
        <f xml:space="preserve"> C7</f>
        <v>0</v>
      </c>
      <c r="E7">
        <v>-1000</v>
      </c>
      <c r="F7">
        <f xml:space="preserve"> E7*(1+$E$3)^(-B7)</f>
        <v>-1000</v>
      </c>
      <c r="G7">
        <f t="shared" ref="G7:G16" si="0" xml:space="preserve"> F7+$F$7</f>
        <v>-2000</v>
      </c>
      <c r="H7" t="e">
        <f t="shared" ref="H7:H16" si="1">G7/((1-(1+$E$3)^(-B7)))</f>
        <v>#DIV/0!</v>
      </c>
    </row>
    <row r="8" spans="2:8" x14ac:dyDescent="0.3">
      <c r="B8">
        <v>1</v>
      </c>
      <c r="C8">
        <f xml:space="preserve"> 0.15*B8*LOG(150/B8)</f>
        <v>0.3264136888583522</v>
      </c>
      <c r="D8">
        <f xml:space="preserve"> D7+C8</f>
        <v>0.3264136888583522</v>
      </c>
      <c r="E8">
        <v>0</v>
      </c>
      <c r="F8">
        <f t="shared" ref="F8:F71" si="2" xml:space="preserve"> E8*(1+$E$3)^(-B8)</f>
        <v>0</v>
      </c>
      <c r="G8">
        <f t="shared" si="0"/>
        <v>-1000</v>
      </c>
      <c r="H8">
        <f t="shared" si="1"/>
        <v>-34333.33333333335</v>
      </c>
    </row>
    <row r="9" spans="2:8" x14ac:dyDescent="0.3">
      <c r="B9">
        <v>2</v>
      </c>
      <c r="C9">
        <f t="shared" ref="C9:C72" si="3" xml:space="preserve"> 0.15*B9*LOG(150/B9)</f>
        <v>0.56251837901751001</v>
      </c>
      <c r="D9">
        <f xml:space="preserve"> D8+C9</f>
        <v>0.88893206787586221</v>
      </c>
      <c r="E9">
        <v>0</v>
      </c>
      <c r="F9">
        <f t="shared" si="2"/>
        <v>0</v>
      </c>
      <c r="G9">
        <f t="shared" si="0"/>
        <v>-1000</v>
      </c>
      <c r="H9">
        <f t="shared" si="1"/>
        <v>-17420.36124794745</v>
      </c>
    </row>
    <row r="10" spans="2:8" x14ac:dyDescent="0.3">
      <c r="B10">
        <v>3</v>
      </c>
      <c r="C10">
        <f t="shared" si="3"/>
        <v>0.76453650195120837</v>
      </c>
      <c r="D10">
        <f xml:space="preserve"> D9+C10</f>
        <v>1.6534685698270706</v>
      </c>
      <c r="E10">
        <v>0</v>
      </c>
      <c r="F10">
        <f t="shared" si="2"/>
        <v>0</v>
      </c>
      <c r="G10">
        <f t="shared" si="0"/>
        <v>-1000</v>
      </c>
      <c r="H10">
        <f t="shared" si="1"/>
        <v>-11784.345444153272</v>
      </c>
    </row>
    <row r="11" spans="2:8" x14ac:dyDescent="0.3">
      <c r="B11">
        <v>4</v>
      </c>
      <c r="C11">
        <f t="shared" si="3"/>
        <v>0.94441876063663122</v>
      </c>
      <c r="D11">
        <f xml:space="preserve"> D10+C11</f>
        <v>2.5978873304637018</v>
      </c>
      <c r="E11">
        <v>0</v>
      </c>
      <c r="F11">
        <f t="shared" si="2"/>
        <v>0</v>
      </c>
      <c r="G11">
        <f t="shared" si="0"/>
        <v>-1000</v>
      </c>
      <c r="H11">
        <f t="shared" si="1"/>
        <v>-8967.5681731027562</v>
      </c>
    </row>
    <row r="12" spans="2:8" x14ac:dyDescent="0.3">
      <c r="B12">
        <v>5</v>
      </c>
      <c r="C12">
        <f t="shared" si="3"/>
        <v>1.1078409410397467</v>
      </c>
      <c r="D12">
        <f t="shared" ref="D12" si="4" xml:space="preserve"> D11+C12</f>
        <v>3.7057282715034487</v>
      </c>
      <c r="E12">
        <v>0</v>
      </c>
      <c r="F12">
        <f t="shared" si="2"/>
        <v>0</v>
      </c>
      <c r="G12">
        <f t="shared" si="0"/>
        <v>-1000</v>
      </c>
      <c r="H12">
        <f t="shared" si="1"/>
        <v>-7278.4857133525402</v>
      </c>
    </row>
    <row r="13" spans="2:8" x14ac:dyDescent="0.3">
      <c r="B13">
        <v>6</v>
      </c>
      <c r="C13">
        <f t="shared" si="3"/>
        <v>1.2581460078048339</v>
      </c>
      <c r="D13">
        <f xml:space="preserve"> D12+C13</f>
        <v>4.9638742793082828</v>
      </c>
      <c r="E13">
        <v>0</v>
      </c>
      <c r="F13">
        <f t="shared" si="2"/>
        <v>0</v>
      </c>
      <c r="G13">
        <f t="shared" si="0"/>
        <v>-1000</v>
      </c>
      <c r="H13">
        <f t="shared" si="1"/>
        <v>-6153.2500150059104</v>
      </c>
    </row>
    <row r="14" spans="2:8" x14ac:dyDescent="0.3">
      <c r="B14">
        <v>7</v>
      </c>
      <c r="C14">
        <f t="shared" si="3"/>
        <v>1.3975428799934957</v>
      </c>
      <c r="D14">
        <f t="shared" ref="D14:D30" si="5" xml:space="preserve"> D13+C14</f>
        <v>6.3614171593017783</v>
      </c>
      <c r="E14">
        <v>0</v>
      </c>
      <c r="F14">
        <f t="shared" si="2"/>
        <v>0</v>
      </c>
      <c r="G14">
        <f t="shared" si="0"/>
        <v>-1000</v>
      </c>
      <c r="H14">
        <f t="shared" si="1"/>
        <v>-5350.211791809068</v>
      </c>
    </row>
    <row r="15" spans="2:8" x14ac:dyDescent="0.3">
      <c r="B15">
        <v>8</v>
      </c>
      <c r="C15">
        <f t="shared" si="3"/>
        <v>1.5276015264764851</v>
      </c>
      <c r="D15">
        <f t="shared" si="5"/>
        <v>7.8890186857782636</v>
      </c>
      <c r="E15">
        <v>0</v>
      </c>
      <c r="F15">
        <f t="shared" si="2"/>
        <v>0</v>
      </c>
      <c r="G15">
        <f t="shared" si="0"/>
        <v>-1000</v>
      </c>
      <c r="H15">
        <f t="shared" si="1"/>
        <v>-4748.5462942413078</v>
      </c>
    </row>
    <row r="16" spans="2:8" x14ac:dyDescent="0.3">
      <c r="B16">
        <v>9</v>
      </c>
      <c r="C16">
        <f t="shared" si="3"/>
        <v>1.6494958119820808</v>
      </c>
      <c r="D16">
        <f t="shared" si="5"/>
        <v>9.5385144977603442</v>
      </c>
      <c r="E16">
        <v>0</v>
      </c>
      <c r="F16">
        <f t="shared" si="2"/>
        <v>0</v>
      </c>
      <c r="G16">
        <f t="shared" si="0"/>
        <v>-1000</v>
      </c>
      <c r="H16">
        <f t="shared" si="1"/>
        <v>-4281.1285672701142</v>
      </c>
    </row>
    <row r="17" spans="2:8" x14ac:dyDescent="0.3">
      <c r="B17">
        <v>10</v>
      </c>
      <c r="C17">
        <f t="shared" si="3"/>
        <v>1.764136888583522</v>
      </c>
      <c r="D17">
        <f t="shared" si="5"/>
        <v>11.302651386343866</v>
      </c>
      <c r="E17">
        <f xml:space="preserve"> D17*$H$3</f>
        <v>1130.2651386343866</v>
      </c>
      <c r="F17">
        <f t="shared" si="2"/>
        <v>841.0234118777505</v>
      </c>
      <c r="G17">
        <f xml:space="preserve"> F17+$F$7</f>
        <v>-158.9765881222495</v>
      </c>
      <c r="H17">
        <f>G17/((1-(1+$E$3)^(-B17)))</f>
        <v>-621.23019879770368</v>
      </c>
    </row>
    <row r="18" spans="2:8" x14ac:dyDescent="0.3">
      <c r="B18">
        <v>11</v>
      </c>
      <c r="C18">
        <f t="shared" si="3"/>
        <v>1.8722526469308027</v>
      </c>
      <c r="D18">
        <f t="shared" si="5"/>
        <v>13.174904033274668</v>
      </c>
      <c r="E18">
        <f xml:space="preserve"> D18*$H$3</f>
        <v>1317.4904033274668</v>
      </c>
      <c r="F18">
        <f t="shared" si="2"/>
        <v>951.78309907844675</v>
      </c>
      <c r="G18">
        <f t="shared" ref="G18:G81" si="6" xml:space="preserve"> F18+$F$7</f>
        <v>-48.216900921553247</v>
      </c>
      <c r="H18">
        <f t="shared" ref="H18:H81" si="7">G18/((1-(1+$E$3)^(-B18)))</f>
        <v>-173.70531981248479</v>
      </c>
    </row>
    <row r="19" spans="2:8" x14ac:dyDescent="0.3">
      <c r="B19">
        <v>12</v>
      </c>
      <c r="C19">
        <f t="shared" si="3"/>
        <v>1.9744380234145014</v>
      </c>
      <c r="D19">
        <f t="shared" si="5"/>
        <v>15.14934205668917</v>
      </c>
      <c r="E19">
        <f t="shared" ref="E19:E82" si="8" xml:space="preserve"> D19*$H$3</f>
        <v>1514.934205668917</v>
      </c>
      <c r="F19">
        <f t="shared" si="2"/>
        <v>1062.5443716723021</v>
      </c>
      <c r="G19">
        <f t="shared" si="6"/>
        <v>62.544371672302077</v>
      </c>
      <c r="H19">
        <f t="shared" si="7"/>
        <v>209.44460042651943</v>
      </c>
    </row>
    <row r="20" spans="2:8" x14ac:dyDescent="0.3">
      <c r="B20">
        <v>13</v>
      </c>
      <c r="C20">
        <f t="shared" si="3"/>
        <v>2.0711884181602467</v>
      </c>
      <c r="D20">
        <f t="shared" si="5"/>
        <v>17.220530474849415</v>
      </c>
      <c r="E20">
        <f t="shared" si="8"/>
        <v>1722.0530474849415</v>
      </c>
      <c r="F20">
        <f t="shared" si="2"/>
        <v>1172.6343302242067</v>
      </c>
      <c r="G20">
        <f t="shared" si="6"/>
        <v>172.63433022420668</v>
      </c>
      <c r="H20">
        <f t="shared" si="7"/>
        <v>541.09091140052215</v>
      </c>
    </row>
    <row r="21" spans="2:8" x14ac:dyDescent="0.3">
      <c r="B21">
        <v>14</v>
      </c>
      <c r="C21">
        <f t="shared" si="3"/>
        <v>2.1629227690926309</v>
      </c>
      <c r="D21">
        <f t="shared" si="5"/>
        <v>19.383453243942046</v>
      </c>
      <c r="E21">
        <f t="shared" si="8"/>
        <v>1938.3453243942047</v>
      </c>
      <c r="F21">
        <f t="shared" si="2"/>
        <v>1281.4746077822763</v>
      </c>
      <c r="G21">
        <f t="shared" si="6"/>
        <v>281.47460778227628</v>
      </c>
      <c r="H21">
        <f t="shared" si="7"/>
        <v>830.59721819324011</v>
      </c>
    </row>
    <row r="22" spans="2:8" x14ac:dyDescent="0.3">
      <c r="B22">
        <v>15</v>
      </c>
      <c r="C22">
        <f t="shared" si="3"/>
        <v>2.25</v>
      </c>
      <c r="D22">
        <f t="shared" si="5"/>
        <v>21.633453243942046</v>
      </c>
      <c r="E22">
        <f t="shared" si="8"/>
        <v>2163.3453243942045</v>
      </c>
      <c r="F22">
        <f t="shared" si="2"/>
        <v>1388.569042807248</v>
      </c>
      <c r="G22">
        <f t="shared" si="6"/>
        <v>388.56904280724802</v>
      </c>
      <c r="H22">
        <f t="shared" si="7"/>
        <v>1084.9699996489196</v>
      </c>
    </row>
    <row r="23" spans="2:8" x14ac:dyDescent="0.3">
      <c r="B23">
        <v>16</v>
      </c>
      <c r="C23">
        <f t="shared" si="3"/>
        <v>2.3327310633594154</v>
      </c>
      <c r="D23">
        <f t="shared" si="5"/>
        <v>23.966184307301461</v>
      </c>
      <c r="E23">
        <f t="shared" si="8"/>
        <v>2396.618430730146</v>
      </c>
      <c r="F23">
        <f t="shared" si="2"/>
        <v>1493.4933719566186</v>
      </c>
      <c r="G23">
        <f t="shared" si="6"/>
        <v>493.4933719566186</v>
      </c>
      <c r="H23">
        <f t="shared" si="7"/>
        <v>1309.5808816118608</v>
      </c>
    </row>
    <row r="24" spans="2:8" x14ac:dyDescent="0.3">
      <c r="B24">
        <v>17</v>
      </c>
      <c r="C24">
        <f t="shared" si="3"/>
        <v>2.4113879610773887</v>
      </c>
      <c r="D24">
        <f t="shared" si="5"/>
        <v>26.377572268378849</v>
      </c>
      <c r="E24">
        <f t="shared" si="8"/>
        <v>2637.7572268378849</v>
      </c>
      <c r="F24">
        <f t="shared" si="2"/>
        <v>1595.8865023828171</v>
      </c>
      <c r="G24">
        <f t="shared" si="6"/>
        <v>595.88650238281707</v>
      </c>
      <c r="H24">
        <f t="shared" si="7"/>
        <v>1508.6362358991616</v>
      </c>
    </row>
    <row r="25" spans="2:8" x14ac:dyDescent="0.3">
      <c r="B25">
        <v>18</v>
      </c>
      <c r="C25">
        <f t="shared" si="3"/>
        <v>2.4862106356714126</v>
      </c>
      <c r="D25">
        <f t="shared" si="5"/>
        <v>28.863782904050261</v>
      </c>
      <c r="E25">
        <f t="shared" si="8"/>
        <v>2886.3782904050263</v>
      </c>
      <c r="F25">
        <f t="shared" si="2"/>
        <v>1695.4430433246173</v>
      </c>
      <c r="G25">
        <f t="shared" si="6"/>
        <v>695.44304332461729</v>
      </c>
      <c r="H25">
        <f t="shared" si="7"/>
        <v>1685.4918916761633</v>
      </c>
    </row>
    <row r="26" spans="2:8" x14ac:dyDescent="0.3">
      <c r="B26">
        <v>19</v>
      </c>
      <c r="C26">
        <f t="shared" si="3"/>
        <v>2.5574123255931291</v>
      </c>
      <c r="D26">
        <f t="shared" si="5"/>
        <v>31.421195229643391</v>
      </c>
      <c r="E26">
        <f t="shared" si="8"/>
        <v>3142.119522964339</v>
      </c>
      <c r="F26">
        <f t="shared" si="2"/>
        <v>1791.9068585195139</v>
      </c>
      <c r="G26">
        <f t="shared" si="6"/>
        <v>791.90685851951389</v>
      </c>
      <c r="H26">
        <f t="shared" si="7"/>
        <v>1842.8696945652175</v>
      </c>
    </row>
    <row r="27" spans="2:8" x14ac:dyDescent="0.3">
      <c r="B27">
        <v>20</v>
      </c>
      <c r="C27">
        <f t="shared" si="3"/>
        <v>2.6251837901751003</v>
      </c>
      <c r="D27">
        <f t="shared" si="5"/>
        <v>34.046379019818488</v>
      </c>
      <c r="E27">
        <f t="shared" si="8"/>
        <v>3404.6379019818487</v>
      </c>
      <c r="F27">
        <f t="shared" si="2"/>
        <v>1885.0654581111812</v>
      </c>
      <c r="G27">
        <f t="shared" si="6"/>
        <v>885.06545811118121</v>
      </c>
      <c r="H27">
        <f t="shared" si="7"/>
        <v>1983.0100345493786</v>
      </c>
    </row>
    <row r="28" spans="2:8" x14ac:dyDescent="0.3">
      <c r="B28">
        <v>21</v>
      </c>
      <c r="C28">
        <f t="shared" si="3"/>
        <v>2.6896966876135502</v>
      </c>
      <c r="D28">
        <f t="shared" si="5"/>
        <v>36.736075707432036</v>
      </c>
      <c r="E28">
        <f t="shared" si="8"/>
        <v>3673.6075707432037</v>
      </c>
      <c r="F28">
        <f t="shared" si="2"/>
        <v>1974.7450896270614</v>
      </c>
      <c r="G28">
        <f t="shared" si="6"/>
        <v>974.74508962706136</v>
      </c>
      <c r="H28">
        <f t="shared" si="7"/>
        <v>2107.7815188702921</v>
      </c>
    </row>
    <row r="29" spans="2:8" x14ac:dyDescent="0.3">
      <c r="B29">
        <v>22</v>
      </c>
      <c r="C29">
        <f t="shared" si="3"/>
        <v>2.7511063081704674</v>
      </c>
      <c r="D29">
        <f t="shared" si="5"/>
        <v>39.487182015602507</v>
      </c>
      <c r="E29">
        <f t="shared" si="8"/>
        <v>3948.7182015602507</v>
      </c>
      <c r="F29">
        <f t="shared" si="2"/>
        <v>2060.8064174928645</v>
      </c>
      <c r="G29">
        <f t="shared" si="6"/>
        <v>1060.8064174928645</v>
      </c>
      <c r="H29">
        <f t="shared" si="7"/>
        <v>2218.7613025336586</v>
      </c>
    </row>
    <row r="30" spans="2:8" x14ac:dyDescent="0.3">
      <c r="B30">
        <v>23</v>
      </c>
      <c r="C30">
        <f t="shared" si="3"/>
        <v>2.8095538094814043</v>
      </c>
      <c r="D30">
        <f t="shared" si="5"/>
        <v>42.296735825083914</v>
      </c>
      <c r="E30">
        <f t="shared" si="8"/>
        <v>4229.6735825083915</v>
      </c>
      <c r="F30">
        <f t="shared" si="2"/>
        <v>2143.1407028080671</v>
      </c>
      <c r="G30">
        <f t="shared" si="6"/>
        <v>1143.1407028080671</v>
      </c>
      <c r="H30">
        <f t="shared" si="7"/>
        <v>2317.2949148310545</v>
      </c>
    </row>
    <row r="31" spans="2:8" x14ac:dyDescent="0.3">
      <c r="B31">
        <v>24</v>
      </c>
      <c r="C31">
        <f t="shared" si="3"/>
        <v>2.8651680624386704</v>
      </c>
      <c r="D31">
        <f xml:space="preserve"> D30+C31</f>
        <v>45.161903887522584</v>
      </c>
      <c r="E31">
        <f t="shared" si="8"/>
        <v>4516.1903887522585</v>
      </c>
      <c r="F31">
        <f t="shared" si="2"/>
        <v>2221.6664119594802</v>
      </c>
      <c r="G31">
        <f t="shared" si="6"/>
        <v>1221.6664119594802</v>
      </c>
      <c r="H31">
        <f t="shared" si="7"/>
        <v>2404.541492595235</v>
      </c>
    </row>
    <row r="32" spans="2:8" x14ac:dyDescent="0.3">
      <c r="B32">
        <v>25</v>
      </c>
      <c r="C32">
        <f t="shared" si="3"/>
        <v>2.9180671889386636</v>
      </c>
      <c r="D32">
        <f xml:space="preserve"> D31+C32</f>
        <v>48.079971076461248</v>
      </c>
      <c r="E32">
        <f t="shared" si="8"/>
        <v>4807.9971076461252</v>
      </c>
      <c r="F32">
        <f t="shared" si="2"/>
        <v>2296.3261956057408</v>
      </c>
      <c r="G32">
        <f t="shared" si="6"/>
        <v>1296.3261956057408</v>
      </c>
      <c r="H32">
        <f t="shared" si="7"/>
        <v>2481.5084528629891</v>
      </c>
    </row>
    <row r="33" spans="2:8" x14ac:dyDescent="0.3">
      <c r="B33">
        <v>26</v>
      </c>
      <c r="C33">
        <f t="shared" si="3"/>
        <v>2.9683598532309667</v>
      </c>
      <c r="D33">
        <f xml:space="preserve"> D32+C33</f>
        <v>51.048330929692213</v>
      </c>
      <c r="E33">
        <f t="shared" si="8"/>
        <v>5104.8330929692211</v>
      </c>
      <c r="F33">
        <f t="shared" si="2"/>
        <v>2367.0841896634206</v>
      </c>
      <c r="G33">
        <f t="shared" si="6"/>
        <v>1367.0841896634206</v>
      </c>
      <c r="H33">
        <f t="shared" si="7"/>
        <v>2549.0784066581477</v>
      </c>
    </row>
    <row r="34" spans="2:8" x14ac:dyDescent="0.3">
      <c r="B34">
        <v>27</v>
      </c>
      <c r="C34">
        <f t="shared" si="3"/>
        <v>3.0161463543316103</v>
      </c>
      <c r="D34">
        <f xml:space="preserve"> D33+C34</f>
        <v>54.064477284023823</v>
      </c>
      <c r="E34">
        <f t="shared" si="8"/>
        <v>5406.4477284023824</v>
      </c>
      <c r="F34">
        <f t="shared" si="2"/>
        <v>2433.9235978952083</v>
      </c>
      <c r="G34">
        <f t="shared" si="6"/>
        <v>1433.9235978952083</v>
      </c>
      <c r="H34">
        <f t="shared" si="7"/>
        <v>2608.0302928341225</v>
      </c>
    </row>
    <row r="35" spans="2:8" x14ac:dyDescent="0.3">
      <c r="B35">
        <v>28</v>
      </c>
      <c r="C35">
        <f t="shared" si="3"/>
        <v>3.0615195563965405</v>
      </c>
      <c r="D35">
        <f t="shared" ref="D35" si="9" xml:space="preserve"> D34+C35</f>
        <v>57.125996840420363</v>
      </c>
      <c r="E35">
        <f t="shared" si="8"/>
        <v>5712.5996840420366</v>
      </c>
      <c r="F35">
        <f t="shared" si="2"/>
        <v>2496.8445220634926</v>
      </c>
      <c r="G35">
        <f t="shared" si="6"/>
        <v>1496.8445220634926</v>
      </c>
      <c r="H35">
        <f t="shared" si="7"/>
        <v>2659.0561510718067</v>
      </c>
    </row>
    <row r="36" spans="2:8" x14ac:dyDescent="0.3">
      <c r="B36">
        <v>29</v>
      </c>
      <c r="C36">
        <f t="shared" si="3"/>
        <v>3.1045656860317541</v>
      </c>
      <c r="D36">
        <f xml:space="preserve"> D35+C36</f>
        <v>60.230562526452118</v>
      </c>
      <c r="E36">
        <f t="shared" si="8"/>
        <v>6023.0562526452122</v>
      </c>
      <c r="F36">
        <f t="shared" si="2"/>
        <v>2555.8620107466022</v>
      </c>
      <c r="G36">
        <f t="shared" si="6"/>
        <v>1555.8620107466022</v>
      </c>
      <c r="H36">
        <f t="shared" si="7"/>
        <v>2702.7745659121074</v>
      </c>
    </row>
    <row r="37" spans="2:8" x14ac:dyDescent="0.3">
      <c r="B37">
        <v>30</v>
      </c>
      <c r="C37">
        <f t="shared" si="3"/>
        <v>3.1453650195120848</v>
      </c>
      <c r="D37">
        <f t="shared" ref="D37:D43" si="10" xml:space="preserve"> D36+C37</f>
        <v>63.375927545964203</v>
      </c>
      <c r="E37">
        <f t="shared" si="8"/>
        <v>6337.5927545964205</v>
      </c>
      <c r="F37">
        <f t="shared" si="2"/>
        <v>2611.0043020976696</v>
      </c>
      <c r="G37">
        <f t="shared" si="6"/>
        <v>1611.0043020976696</v>
      </c>
      <c r="H37">
        <f t="shared" si="7"/>
        <v>2739.7415418254523</v>
      </c>
    </row>
    <row r="38" spans="2:8" x14ac:dyDescent="0.3">
      <c r="B38">
        <v>31</v>
      </c>
      <c r="C38">
        <f t="shared" si="3"/>
        <v>3.1839924782795497</v>
      </c>
      <c r="D38">
        <f t="shared" si="10"/>
        <v>66.559920024243752</v>
      </c>
      <c r="E38">
        <f t="shared" si="8"/>
        <v>6655.9920024243747</v>
      </c>
      <c r="F38">
        <f t="shared" si="2"/>
        <v>2662.3112392646699</v>
      </c>
      <c r="G38">
        <f t="shared" si="6"/>
        <v>1662.3112392646699</v>
      </c>
      <c r="H38">
        <f t="shared" si="7"/>
        <v>2770.4593757594084</v>
      </c>
    </row>
    <row r="39" spans="2:8" x14ac:dyDescent="0.3">
      <c r="B39">
        <v>32</v>
      </c>
      <c r="C39">
        <f t="shared" si="3"/>
        <v>3.2205181475317213</v>
      </c>
      <c r="D39">
        <f t="shared" si="10"/>
        <v>69.780438171775472</v>
      </c>
      <c r="E39">
        <f t="shared" si="8"/>
        <v>6978.0438171775477</v>
      </c>
      <c r="F39">
        <f t="shared" si="2"/>
        <v>2709.8328400405198</v>
      </c>
      <c r="G39">
        <f t="shared" si="6"/>
        <v>1709.8328400405198</v>
      </c>
      <c r="H39">
        <f t="shared" si="7"/>
        <v>2795.3839540178919</v>
      </c>
    </row>
    <row r="40" spans="2:8" x14ac:dyDescent="0.3">
      <c r="B40">
        <v>33</v>
      </c>
      <c r="C40">
        <f t="shared" si="3"/>
        <v>3.2550077299300795</v>
      </c>
      <c r="D40">
        <f t="shared" si="10"/>
        <v>73.035445901705558</v>
      </c>
      <c r="E40">
        <f t="shared" si="8"/>
        <v>7303.5445901705561</v>
      </c>
      <c r="F40">
        <f t="shared" si="2"/>
        <v>2753.6280046931206</v>
      </c>
      <c r="G40">
        <f t="shared" si="6"/>
        <v>1753.6280046931206</v>
      </c>
      <c r="H40">
        <f t="shared" si="7"/>
        <v>2814.9307984520074</v>
      </c>
    </row>
    <row r="41" spans="2:8" x14ac:dyDescent="0.3">
      <c r="B41">
        <v>34</v>
      </c>
      <c r="C41">
        <f t="shared" si="3"/>
        <v>3.2875229442684728</v>
      </c>
      <c r="D41">
        <f t="shared" si="10"/>
        <v>76.322968845974032</v>
      </c>
      <c r="E41">
        <f t="shared" si="8"/>
        <v>7632.2968845974028</v>
      </c>
      <c r="F41">
        <f t="shared" si="2"/>
        <v>2793.7633479285128</v>
      </c>
      <c r="G41">
        <f t="shared" si="6"/>
        <v>1793.7633479285128</v>
      </c>
      <c r="H41">
        <f t="shared" si="7"/>
        <v>2829.4801117623556</v>
      </c>
    </row>
    <row r="42" spans="2:8" x14ac:dyDescent="0.3">
      <c r="B42">
        <v>35</v>
      </c>
      <c r="C42">
        <f t="shared" si="3"/>
        <v>3.3181218772033794</v>
      </c>
      <c r="D42">
        <f t="shared" si="10"/>
        <v>79.641090723177413</v>
      </c>
      <c r="E42">
        <f t="shared" si="8"/>
        <v>7964.1090723177413</v>
      </c>
      <c r="F42">
        <f t="shared" si="2"/>
        <v>2830.3121426368825</v>
      </c>
      <c r="G42">
        <f t="shared" si="6"/>
        <v>1830.3121426368825</v>
      </c>
      <c r="H42">
        <f t="shared" si="7"/>
        <v>2839.3810156518762</v>
      </c>
    </row>
    <row r="43" spans="2:8" x14ac:dyDescent="0.3">
      <c r="B43">
        <v>36</v>
      </c>
      <c r="C43">
        <f t="shared" si="3"/>
        <v>3.3468592947573272</v>
      </c>
      <c r="D43">
        <f t="shared" si="10"/>
        <v>82.987950017934736</v>
      </c>
      <c r="E43">
        <f t="shared" si="8"/>
        <v>8298.7950017934745</v>
      </c>
      <c r="F43">
        <f t="shared" si="2"/>
        <v>2863.3533645171137</v>
      </c>
      <c r="G43">
        <f t="shared" si="6"/>
        <v>1863.3533645171137</v>
      </c>
      <c r="H43">
        <f t="shared" si="7"/>
        <v>2844.9551333566169</v>
      </c>
    </row>
    <row r="44" spans="2:8" x14ac:dyDescent="0.3">
      <c r="B44">
        <v>37</v>
      </c>
      <c r="C44">
        <f t="shared" si="3"/>
        <v>3.3737869191872085</v>
      </c>
      <c r="D44">
        <f xml:space="preserve"> D43+C44</f>
        <v>86.361736937121947</v>
      </c>
      <c r="E44">
        <f t="shared" si="8"/>
        <v>8636.173693712195</v>
      </c>
      <c r="F44">
        <f t="shared" si="2"/>
        <v>2892.9708279148376</v>
      </c>
      <c r="G44">
        <f t="shared" si="6"/>
        <v>1892.9708279148376</v>
      </c>
      <c r="H44">
        <f t="shared" si="7"/>
        <v>2846.4996360063342</v>
      </c>
    </row>
    <row r="45" spans="2:8" x14ac:dyDescent="0.3">
      <c r="B45">
        <v>38</v>
      </c>
      <c r="C45">
        <f t="shared" si="3"/>
        <v>3.3989536759015655</v>
      </c>
      <c r="D45">
        <f xml:space="preserve"> D44+C45</f>
        <v>89.760690613023513</v>
      </c>
      <c r="E45">
        <f t="shared" si="8"/>
        <v>8976.0690613023507</v>
      </c>
      <c r="F45">
        <f t="shared" si="2"/>
        <v>2919.2524042769805</v>
      </c>
      <c r="G45">
        <f t="shared" si="6"/>
        <v>1919.2524042769805</v>
      </c>
      <c r="H45">
        <f t="shared" si="7"/>
        <v>2844.2898476840255</v>
      </c>
    </row>
    <row r="46" spans="2:8" x14ac:dyDescent="0.3">
      <c r="B46">
        <v>39</v>
      </c>
      <c r="C46">
        <f t="shared" si="3"/>
        <v>3.4224059143707146</v>
      </c>
      <c r="D46">
        <f xml:space="preserve"> D45+C46</f>
        <v>93.183096527394227</v>
      </c>
      <c r="E46">
        <f t="shared" si="8"/>
        <v>9318.3096527394227</v>
      </c>
      <c r="F46">
        <f t="shared" si="2"/>
        <v>2942.2893155507422</v>
      </c>
      <c r="G46">
        <f t="shared" si="6"/>
        <v>1942.2893155507422</v>
      </c>
      <c r="H46">
        <f t="shared" si="7"/>
        <v>2838.5814850598936</v>
      </c>
    </row>
    <row r="47" spans="2:8" x14ac:dyDescent="0.3">
      <c r="B47">
        <v>40</v>
      </c>
      <c r="C47">
        <f t="shared" si="3"/>
        <v>3.444187606366313</v>
      </c>
      <c r="D47">
        <f xml:space="preserve"> D46+C47</f>
        <v>96.62728413376054</v>
      </c>
      <c r="E47">
        <f t="shared" si="8"/>
        <v>9662.7284133760531</v>
      </c>
      <c r="F47">
        <f t="shared" si="2"/>
        <v>2962.175495659862</v>
      </c>
      <c r="G47">
        <f t="shared" si="6"/>
        <v>1962.175495659862</v>
      </c>
      <c r="H47">
        <f t="shared" si="7"/>
        <v>2829.6125926881095</v>
      </c>
    </row>
    <row r="48" spans="2:8" x14ac:dyDescent="0.3">
      <c r="B48">
        <v>41</v>
      </c>
      <c r="C48">
        <f t="shared" si="3"/>
        <v>3.4643405243660661</v>
      </c>
      <c r="D48">
        <f t="shared" ref="D48" si="11" xml:space="preserve"> D47+C48</f>
        <v>100.09162465812661</v>
      </c>
      <c r="E48">
        <f t="shared" si="8"/>
        <v>10009.16246581266</v>
      </c>
      <c r="F48">
        <f t="shared" si="2"/>
        <v>2979.0070138944616</v>
      </c>
      <c r="G48">
        <f t="shared" si="6"/>
        <v>1979.0070138944616</v>
      </c>
      <c r="H48">
        <f t="shared" si="7"/>
        <v>2817.6052234588515</v>
      </c>
    </row>
    <row r="49" spans="2:8" x14ac:dyDescent="0.3">
      <c r="B49">
        <v>42</v>
      </c>
      <c r="C49">
        <f t="shared" si="3"/>
        <v>3.482904402544019</v>
      </c>
      <c r="D49">
        <f xml:space="preserve"> D48+C49</f>
        <v>103.57452906067063</v>
      </c>
      <c r="E49">
        <f t="shared" si="8"/>
        <v>10357.452906067063</v>
      </c>
      <c r="F49">
        <f t="shared" si="2"/>
        <v>2992.8815546681149</v>
      </c>
      <c r="G49">
        <f t="shared" si="6"/>
        <v>1992.8815546681149</v>
      </c>
      <c r="H49">
        <f t="shared" si="7"/>
        <v>2802.7669045427592</v>
      </c>
    </row>
    <row r="50" spans="2:8" x14ac:dyDescent="0.3">
      <c r="B50">
        <v>43</v>
      </c>
      <c r="C50">
        <f t="shared" si="3"/>
        <v>3.499917082420811</v>
      </c>
      <c r="D50">
        <f t="shared" ref="D50:D60" si="12" xml:space="preserve"> D49+C50</f>
        <v>107.07444614309144</v>
      </c>
      <c r="E50">
        <f t="shared" si="8"/>
        <v>10707.444614309143</v>
      </c>
      <c r="F50">
        <f t="shared" si="2"/>
        <v>3003.8979486396174</v>
      </c>
      <c r="G50">
        <f t="shared" si="6"/>
        <v>2003.8979486396174</v>
      </c>
      <c r="H50">
        <f t="shared" si="7"/>
        <v>2785.291921889278</v>
      </c>
    </row>
    <row r="51" spans="2:8" x14ac:dyDescent="0.3">
      <c r="B51">
        <v>44</v>
      </c>
      <c r="C51">
        <f t="shared" si="3"/>
        <v>3.5154146449586592</v>
      </c>
      <c r="D51">
        <f t="shared" si="12"/>
        <v>110.58986078805009</v>
      </c>
      <c r="E51">
        <f t="shared" si="8"/>
        <v>11058.986078805008</v>
      </c>
      <c r="F51">
        <f t="shared" si="2"/>
        <v>3012.1557506777522</v>
      </c>
      <c r="G51">
        <f t="shared" si="6"/>
        <v>2012.1557506777522</v>
      </c>
      <c r="H51">
        <f t="shared" si="7"/>
        <v>2765.36245052299</v>
      </c>
    </row>
    <row r="52" spans="2:8" x14ac:dyDescent="0.3">
      <c r="B52">
        <v>45</v>
      </c>
      <c r="C52">
        <f t="shared" si="3"/>
        <v>3.5294315306422788</v>
      </c>
      <c r="D52">
        <f t="shared" si="12"/>
        <v>114.11929231869237</v>
      </c>
      <c r="E52">
        <f t="shared" si="8"/>
        <v>11411.929231869237</v>
      </c>
      <c r="F52">
        <f t="shared" si="2"/>
        <v>3017.7548605738621</v>
      </c>
      <c r="G52">
        <f t="shared" si="6"/>
        <v>2017.7548605738621</v>
      </c>
      <c r="H52">
        <f t="shared" si="7"/>
        <v>2743.1495532032518</v>
      </c>
    </row>
    <row r="53" spans="2:8" x14ac:dyDescent="0.3">
      <c r="B53">
        <v>46</v>
      </c>
      <c r="C53">
        <f t="shared" si="3"/>
        <v>3.5420006488813391</v>
      </c>
      <c r="D53">
        <f t="shared" si="12"/>
        <v>117.66129296757371</v>
      </c>
      <c r="E53">
        <f t="shared" si="8"/>
        <v>11766.129296757372</v>
      </c>
      <c r="F53">
        <f t="shared" si="2"/>
        <v>3020.7951827865945</v>
      </c>
      <c r="G53">
        <f t="shared" si="6"/>
        <v>2020.7951827865945</v>
      </c>
      <c r="H53">
        <f t="shared" si="7"/>
        <v>2718.8140662284786</v>
      </c>
    </row>
    <row r="54" spans="2:8" x14ac:dyDescent="0.3">
      <c r="B54">
        <v>47</v>
      </c>
      <c r="C54">
        <f t="shared" si="3"/>
        <v>3.5531534778957448</v>
      </c>
      <c r="D54">
        <f t="shared" si="12"/>
        <v>121.21444644546946</v>
      </c>
      <c r="E54">
        <f t="shared" si="8"/>
        <v>12121.444644546946</v>
      </c>
      <c r="F54">
        <f t="shared" si="2"/>
        <v>3021.3763218419144</v>
      </c>
      <c r="G54">
        <f t="shared" si="6"/>
        <v>2021.3763218419144</v>
      </c>
      <c r="H54">
        <f t="shared" si="7"/>
        <v>2692.5073880897371</v>
      </c>
    </row>
    <row r="55" spans="2:8" x14ac:dyDescent="0.3">
      <c r="B55">
        <v>48</v>
      </c>
      <c r="C55">
        <f t="shared" si="3"/>
        <v>3.5629201560966766</v>
      </c>
      <c r="D55">
        <f t="shared" si="12"/>
        <v>124.77736660156614</v>
      </c>
      <c r="E55">
        <f t="shared" si="8"/>
        <v>12477.736660156614</v>
      </c>
      <c r="F55">
        <f t="shared" si="2"/>
        <v>3019.5973103146562</v>
      </c>
      <c r="G55">
        <f t="shared" si="6"/>
        <v>2019.5973103146562</v>
      </c>
      <c r="H55">
        <f t="shared" si="7"/>
        <v>2664.3721841641045</v>
      </c>
    </row>
    <row r="56" spans="2:8" x14ac:dyDescent="0.3">
      <c r="B56">
        <v>49</v>
      </c>
      <c r="C56">
        <f t="shared" si="3"/>
        <v>3.5713295658496813</v>
      </c>
      <c r="D56">
        <f t="shared" si="12"/>
        <v>128.34869616741582</v>
      </c>
      <c r="E56">
        <f t="shared" si="8"/>
        <v>12834.869616741582</v>
      </c>
      <c r="F56">
        <f t="shared" si="2"/>
        <v>3015.5563665898758</v>
      </c>
      <c r="G56">
        <f t="shared" si="6"/>
        <v>2015.5563665898758</v>
      </c>
      <c r="H56">
        <f t="shared" si="7"/>
        <v>2634.5430185736031</v>
      </c>
    </row>
    <row r="57" spans="2:8" x14ac:dyDescent="0.3">
      <c r="B57">
        <v>50</v>
      </c>
      <c r="C57">
        <f t="shared" si="3"/>
        <v>3.5784094103974682</v>
      </c>
      <c r="D57">
        <f t="shared" si="12"/>
        <v>131.92710557781328</v>
      </c>
      <c r="E57">
        <f t="shared" si="8"/>
        <v>13192.710557781327</v>
      </c>
      <c r="F57">
        <f t="shared" si="2"/>
        <v>3009.3506798469548</v>
      </c>
      <c r="G57">
        <f t="shared" si="6"/>
        <v>2009.3506798469548</v>
      </c>
      <c r="H57">
        <f t="shared" si="7"/>
        <v>2603.1469226322915</v>
      </c>
    </row>
    <row r="58" spans="2:8" x14ac:dyDescent="0.3">
      <c r="B58">
        <v>51</v>
      </c>
      <c r="C58">
        <f t="shared" si="3"/>
        <v>3.5841862846267483</v>
      </c>
      <c r="D58">
        <f t="shared" si="12"/>
        <v>135.51129186244003</v>
      </c>
      <c r="E58">
        <f t="shared" si="8"/>
        <v>13551.129186244003</v>
      </c>
      <c r="F58">
        <f t="shared" si="2"/>
        <v>3001.076219929927</v>
      </c>
      <c r="G58">
        <f t="shared" si="6"/>
        <v>2001.076219929927</v>
      </c>
      <c r="H58">
        <f t="shared" si="7"/>
        <v>2570.3039078926254</v>
      </c>
    </row>
    <row r="59" spans="2:8" x14ac:dyDescent="0.3">
      <c r="B59">
        <v>52</v>
      </c>
      <c r="C59">
        <f t="shared" si="3"/>
        <v>3.5886857402828802</v>
      </c>
      <c r="D59">
        <f t="shared" si="12"/>
        <v>139.0999776027229</v>
      </c>
      <c r="E59">
        <f t="shared" si="8"/>
        <v>13909.99776027229</v>
      </c>
      <c r="F59">
        <f t="shared" si="2"/>
        <v>2990.8275699667552</v>
      </c>
      <c r="G59">
        <f t="shared" si="6"/>
        <v>1990.8275699667552</v>
      </c>
      <c r="H59">
        <f t="shared" si="7"/>
        <v>2536.1274306276764</v>
      </c>
    </row>
    <row r="60" spans="2:8" x14ac:dyDescent="0.3">
      <c r="B60">
        <v>53</v>
      </c>
      <c r="C60">
        <f t="shared" si="3"/>
        <v>3.5919323461663928</v>
      </c>
      <c r="D60">
        <f t="shared" si="12"/>
        <v>142.6919099488893</v>
      </c>
      <c r="E60">
        <f t="shared" si="8"/>
        <v>14269.19099488893</v>
      </c>
      <c r="F60">
        <f t="shared" si="2"/>
        <v>2978.6977797806485</v>
      </c>
      <c r="G60">
        <f t="shared" si="6"/>
        <v>1978.6977797806485</v>
      </c>
      <c r="H60">
        <f t="shared" si="7"/>
        <v>2500.7248136043422</v>
      </c>
    </row>
    <row r="61" spans="2:8" x14ac:dyDescent="0.3">
      <c r="B61">
        <v>54</v>
      </c>
      <c r="C61">
        <f t="shared" si="3"/>
        <v>3.593949743784973</v>
      </c>
      <c r="D61">
        <f xml:space="preserve"> D60+C61</f>
        <v>146.28585969267428</v>
      </c>
      <c r="E61">
        <f t="shared" si="8"/>
        <v>14628.585969267428</v>
      </c>
      <c r="F61">
        <f t="shared" si="2"/>
        <v>2964.7782383000281</v>
      </c>
      <c r="G61">
        <f t="shared" si="6"/>
        <v>1964.7782383000281</v>
      </c>
      <c r="H61">
        <f t="shared" si="7"/>
        <v>2464.197630179377</v>
      </c>
    </row>
    <row r="62" spans="2:8" x14ac:dyDescent="0.3">
      <c r="B62">
        <v>55</v>
      </c>
      <c r="C62">
        <f t="shared" si="3"/>
        <v>3.5947606988818581</v>
      </c>
      <c r="D62">
        <f xml:space="preserve"> D61+C62</f>
        <v>149.88062039155614</v>
      </c>
      <c r="E62">
        <f t="shared" si="8"/>
        <v>14988.062039155613</v>
      </c>
      <c r="F62">
        <f t="shared" si="2"/>
        <v>2949.1585633223644</v>
      </c>
      <c r="G62">
        <f t="shared" si="6"/>
        <v>1949.1585633223644</v>
      </c>
      <c r="H62">
        <f t="shared" si="7"/>
        <v>2426.6420550568482</v>
      </c>
    </row>
    <row r="63" spans="2:8" x14ac:dyDescent="0.3">
      <c r="B63">
        <v>56</v>
      </c>
      <c r="C63">
        <f t="shared" si="3"/>
        <v>3.5943871492156387</v>
      </c>
      <c r="D63">
        <f xml:space="preserve"> D62+C63</f>
        <v>153.47500754077177</v>
      </c>
      <c r="E63">
        <f t="shared" si="8"/>
        <v>15347.500754077177</v>
      </c>
      <c r="F63">
        <f t="shared" si="2"/>
        <v>2931.9265071222671</v>
      </c>
      <c r="G63">
        <f t="shared" si="6"/>
        <v>1931.9265071222671</v>
      </c>
      <c r="H63">
        <f t="shared" si="7"/>
        <v>2388.1491854597716</v>
      </c>
    </row>
    <row r="64" spans="2:8" x14ac:dyDescent="0.3">
      <c r="B64">
        <v>57</v>
      </c>
      <c r="C64">
        <f t="shared" si="3"/>
        <v>3.5928502489262732</v>
      </c>
      <c r="D64">
        <f xml:space="preserve"> D63+C64</f>
        <v>157.06785778969805</v>
      </c>
      <c r="E64">
        <f t="shared" si="8"/>
        <v>15706.785778969805</v>
      </c>
      <c r="F64">
        <f t="shared" si="2"/>
        <v>2913.1678765174192</v>
      </c>
      <c r="G64">
        <f t="shared" si="6"/>
        <v>1913.1678765174192</v>
      </c>
      <c r="H64">
        <f t="shared" si="7"/>
        <v>2348.8053359718897</v>
      </c>
    </row>
    <row r="65" spans="2:8" x14ac:dyDescent="0.3">
      <c r="B65">
        <v>58</v>
      </c>
      <c r="C65">
        <f t="shared" si="3"/>
        <v>3.5901704097868721</v>
      </c>
      <c r="D65">
        <f t="shared" ref="D65" si="13" xml:space="preserve"> D64+C65</f>
        <v>160.65802819948493</v>
      </c>
      <c r="E65">
        <f t="shared" si="8"/>
        <v>16065.802819948492</v>
      </c>
      <c r="F65">
        <f t="shared" si="2"/>
        <v>2892.966466118397</v>
      </c>
      <c r="G65">
        <f t="shared" si="6"/>
        <v>1892.966466118397</v>
      </c>
      <c r="H65">
        <f t="shared" si="7"/>
        <v>2308.692309882857</v>
      </c>
    </row>
    <row r="66" spans="2:8" x14ac:dyDescent="0.3">
      <c r="B66">
        <v>59</v>
      </c>
      <c r="C66">
        <f t="shared" si="3"/>
        <v>3.5863673396098026</v>
      </c>
      <c r="D66">
        <f xml:space="preserve"> D65+C66</f>
        <v>164.24439553909474</v>
      </c>
      <c r="E66">
        <f t="shared" si="8"/>
        <v>16424.439553909473</v>
      </c>
      <c r="F66">
        <f t="shared" si="2"/>
        <v>2871.4040035911157</v>
      </c>
      <c r="G66">
        <f t="shared" si="6"/>
        <v>1871.4040035911157</v>
      </c>
      <c r="H66">
        <f t="shared" si="7"/>
        <v>2267.887649509225</v>
      </c>
    </row>
    <row r="67" spans="2:8" x14ac:dyDescent="0.3">
      <c r="B67">
        <v>60</v>
      </c>
      <c r="C67">
        <f t="shared" si="3"/>
        <v>3.5814600780483383</v>
      </c>
      <c r="D67">
        <f t="shared" ref="D67:D76" si="14" xml:space="preserve"> D66+C67</f>
        <v>167.82585561714308</v>
      </c>
      <c r="E67">
        <f t="shared" si="8"/>
        <v>16782.585561714306</v>
      </c>
      <c r="F67">
        <f t="shared" si="2"/>
        <v>2848.5601058546863</v>
      </c>
      <c r="G67">
        <f t="shared" si="6"/>
        <v>1848.5601058546863</v>
      </c>
      <c r="H67">
        <f t="shared" si="7"/>
        <v>2226.4648676547158</v>
      </c>
    </row>
    <row r="68" spans="2:8" x14ac:dyDescent="0.3">
      <c r="B68">
        <v>61</v>
      </c>
      <c r="C68">
        <f t="shared" si="3"/>
        <v>3.575467030010965</v>
      </c>
      <c r="D68">
        <f t="shared" si="14"/>
        <v>171.40132264715405</v>
      </c>
      <c r="E68">
        <f t="shared" si="8"/>
        <v>17140.132264715405</v>
      </c>
      <c r="F68">
        <f t="shared" si="2"/>
        <v>2824.5122452235396</v>
      </c>
      <c r="G68">
        <f t="shared" si="6"/>
        <v>1824.5122452235396</v>
      </c>
      <c r="H68">
        <f t="shared" si="7"/>
        <v>2184.4936621078568</v>
      </c>
    </row>
    <row r="69" spans="2:8" x14ac:dyDescent="0.3">
      <c r="B69">
        <v>62</v>
      </c>
      <c r="C69">
        <f t="shared" si="3"/>
        <v>3.5684059968840742</v>
      </c>
      <c r="D69">
        <f t="shared" si="14"/>
        <v>174.96972864403813</v>
      </c>
      <c r="E69">
        <f t="shared" si="8"/>
        <v>17496.972864403811</v>
      </c>
      <c r="F69">
        <f t="shared" si="2"/>
        <v>2799.3357245816483</v>
      </c>
      <c r="G69">
        <f t="shared" si="6"/>
        <v>1799.3357245816483</v>
      </c>
      <c r="H69">
        <f t="shared" si="7"/>
        <v>2142.0401148465421</v>
      </c>
    </row>
    <row r="70" spans="2:8" x14ac:dyDescent="0.3">
      <c r="B70">
        <v>63</v>
      </c>
      <c r="C70">
        <f t="shared" si="3"/>
        <v>3.5602942057398406</v>
      </c>
      <c r="D70">
        <f t="shared" si="14"/>
        <v>178.53002284977796</v>
      </c>
      <c r="E70">
        <f t="shared" si="8"/>
        <v>17853.002284977796</v>
      </c>
      <c r="F70">
        <f t="shared" si="2"/>
        <v>2773.1036607491596</v>
      </c>
      <c r="G70">
        <f t="shared" si="6"/>
        <v>1773.1036607491596</v>
      </c>
      <c r="H70">
        <f t="shared" si="7"/>
        <v>2099.1668774216619</v>
      </c>
    </row>
    <row r="71" spans="2:8" x14ac:dyDescent="0.3">
      <c r="B71">
        <v>64</v>
      </c>
      <c r="C71">
        <f t="shared" si="3"/>
        <v>3.5511483366892227</v>
      </c>
      <c r="D71">
        <f t="shared" si="14"/>
        <v>182.08117118646717</v>
      </c>
      <c r="E71">
        <f t="shared" si="8"/>
        <v>18208.117118646718</v>
      </c>
      <c r="F71">
        <f t="shared" si="2"/>
        <v>2745.8869752683145</v>
      </c>
      <c r="G71">
        <f t="shared" si="6"/>
        <v>1745.8869752683145</v>
      </c>
      <c r="H71">
        <f t="shared" si="7"/>
        <v>2055.9333438209687</v>
      </c>
    </row>
    <row r="72" spans="2:8" x14ac:dyDescent="0.3">
      <c r="B72">
        <v>65</v>
      </c>
      <c r="C72">
        <f t="shared" si="3"/>
        <v>3.5409845485250497</v>
      </c>
      <c r="D72">
        <f t="shared" si="14"/>
        <v>185.62215573499222</v>
      </c>
      <c r="E72">
        <f t="shared" si="8"/>
        <v>18562.215573499223</v>
      </c>
      <c r="F72">
        <f t="shared" ref="F72:F135" si="15" xml:space="preserve"> E72*(1+$E$3)^(-B72)</f>
        <v>2717.7543918967767</v>
      </c>
      <c r="G72">
        <f t="shared" si="6"/>
        <v>1717.7543918967767</v>
      </c>
      <c r="H72">
        <f t="shared" si="7"/>
        <v>2012.3958119658998</v>
      </c>
    </row>
    <row r="73" spans="2:8" x14ac:dyDescent="0.3">
      <c r="B73">
        <v>66</v>
      </c>
      <c r="C73">
        <f t="shared" ref="C73:C136" si="16" xml:space="preserve"> 0.15*B73*LOG(150/B73)</f>
        <v>3.5298185027867452</v>
      </c>
      <c r="D73">
        <f t="shared" si="14"/>
        <v>189.15197423777897</v>
      </c>
      <c r="E73">
        <f t="shared" si="8"/>
        <v>18915.197423777896</v>
      </c>
      <c r="F73">
        <f t="shared" si="15"/>
        <v>2688.7724401528608</v>
      </c>
      <c r="G73">
        <f t="shared" si="6"/>
        <v>1688.7724401528608</v>
      </c>
      <c r="H73">
        <f t="shared" si="7"/>
        <v>1968.6076348648814</v>
      </c>
    </row>
    <row r="74" spans="2:8" x14ac:dyDescent="0.3">
      <c r="B74">
        <v>67</v>
      </c>
      <c r="C74">
        <f t="shared" si="16"/>
        <v>3.5176653863662901</v>
      </c>
      <c r="D74">
        <f t="shared" si="14"/>
        <v>192.66963962414528</v>
      </c>
      <c r="E74">
        <f t="shared" si="8"/>
        <v>19266.963962414527</v>
      </c>
      <c r="F74">
        <f t="shared" si="15"/>
        <v>2659.0054643090166</v>
      </c>
      <c r="G74">
        <f t="shared" si="6"/>
        <v>1659.0054643090166</v>
      </c>
      <c r="H74">
        <f t="shared" si="7"/>
        <v>1924.6193623338338</v>
      </c>
    </row>
    <row r="75" spans="2:8" x14ac:dyDescent="0.3">
      <c r="B75">
        <v>68</v>
      </c>
      <c r="C75">
        <f t="shared" si="16"/>
        <v>3.5045399327643385</v>
      </c>
      <c r="D75">
        <f t="shared" si="14"/>
        <v>196.17417955690962</v>
      </c>
      <c r="E75">
        <f t="shared" si="8"/>
        <v>19617.417955690962</v>
      </c>
      <c r="F75">
        <f t="shared" si="15"/>
        <v>2628.515637277771</v>
      </c>
      <c r="G75">
        <f t="shared" si="6"/>
        <v>1628.515637277771</v>
      </c>
      <c r="H75">
        <f t="shared" si="7"/>
        <v>1880.4788740959937</v>
      </c>
    </row>
    <row r="76" spans="2:8" x14ac:dyDescent="0.3">
      <c r="B76">
        <v>69</v>
      </c>
      <c r="C76">
        <f t="shared" si="16"/>
        <v>3.490456442095708</v>
      </c>
      <c r="D76">
        <f t="shared" si="14"/>
        <v>199.66463599900533</v>
      </c>
      <c r="E76">
        <f t="shared" si="8"/>
        <v>19966.463599900533</v>
      </c>
      <c r="F76">
        <f t="shared" si="15"/>
        <v>2597.3629788784497</v>
      </c>
      <c r="G76">
        <f t="shared" si="6"/>
        <v>1597.3629788784497</v>
      </c>
      <c r="H76">
        <f t="shared" si="7"/>
        <v>1836.2315049867254</v>
      </c>
    </row>
    <row r="77" spans="2:8" x14ac:dyDescent="0.3">
      <c r="B77">
        <v>70</v>
      </c>
      <c r="C77">
        <f t="shared" si="16"/>
        <v>3.4754287999349565</v>
      </c>
      <c r="D77">
        <f xml:space="preserve"> D76+C77</f>
        <v>203.14006479894027</v>
      </c>
      <c r="E77">
        <f t="shared" si="8"/>
        <v>20314.006479894026</v>
      </c>
      <c r="F77">
        <f t="shared" si="15"/>
        <v>2565.6053780136758</v>
      </c>
      <c r="G77">
        <f t="shared" si="6"/>
        <v>1565.6053780136758</v>
      </c>
      <c r="H77">
        <f t="shared" si="7"/>
        <v>1791.9201629130023</v>
      </c>
    </row>
    <row r="78" spans="2:8" x14ac:dyDescent="0.3">
      <c r="B78">
        <v>71</v>
      </c>
      <c r="C78">
        <f t="shared" si="16"/>
        <v>3.4594704950848532</v>
      </c>
      <c r="D78">
        <f xml:space="preserve"> D77+C78</f>
        <v>206.59953529402512</v>
      </c>
      <c r="E78">
        <f t="shared" si="8"/>
        <v>20659.953529402512</v>
      </c>
      <c r="F78">
        <f t="shared" si="15"/>
        <v>2533.2986183222397</v>
      </c>
      <c r="G78">
        <f t="shared" si="6"/>
        <v>1533.2986183222397</v>
      </c>
      <c r="H78">
        <f t="shared" si="7"/>
        <v>1747.5854401503957</v>
      </c>
    </row>
    <row r="79" spans="2:8" x14ac:dyDescent="0.3">
      <c r="B79">
        <v>72</v>
      </c>
      <c r="C79">
        <f t="shared" si="16"/>
        <v>3.4425946363436584</v>
      </c>
      <c r="D79">
        <f xml:space="preserve"> D78+C79</f>
        <v>210.04212993036879</v>
      </c>
      <c r="E79">
        <f t="shared" si="8"/>
        <v>21004.212993036879</v>
      </c>
      <c r="F79">
        <f t="shared" si="15"/>
        <v>2500.4964069096172</v>
      </c>
      <c r="G79">
        <f t="shared" si="6"/>
        <v>1500.4964069096172</v>
      </c>
      <c r="H79">
        <f t="shared" si="7"/>
        <v>1703.2657185013898</v>
      </c>
    </row>
    <row r="80" spans="2:8" x14ac:dyDescent="0.3">
      <c r="B80">
        <v>73</v>
      </c>
      <c r="C80">
        <f t="shared" si="16"/>
        <v>3.4248139683407177</v>
      </c>
      <c r="D80">
        <f xml:space="preserve"> D79+C80</f>
        <v>213.4669438987095</v>
      </c>
      <c r="E80">
        <f t="shared" si="8"/>
        <v>21346.694389870951</v>
      </c>
      <c r="F80">
        <f t="shared" si="15"/>
        <v>2467.2504057894948</v>
      </c>
      <c r="G80">
        <f t="shared" si="6"/>
        <v>1467.2504057894948</v>
      </c>
      <c r="H80">
        <f t="shared" si="7"/>
        <v>1658.9972687866923</v>
      </c>
    </row>
    <row r="81" spans="2:8" x14ac:dyDescent="0.3">
      <c r="B81">
        <v>74</v>
      </c>
      <c r="C81">
        <f t="shared" si="16"/>
        <v>3.4061408865042266</v>
      </c>
      <c r="D81">
        <f t="shared" ref="D81" si="17" xml:space="preserve"> D80+C81</f>
        <v>216.87308478521373</v>
      </c>
      <c r="E81">
        <f t="shared" si="8"/>
        <v>21687.308478521372</v>
      </c>
      <c r="F81">
        <f t="shared" si="15"/>
        <v>2433.6102656993066</v>
      </c>
      <c r="G81">
        <f t="shared" si="6"/>
        <v>1433.6102656993066</v>
      </c>
      <c r="H81">
        <f t="shared" si="7"/>
        <v>1614.8143450950424</v>
      </c>
    </row>
    <row r="82" spans="2:8" x14ac:dyDescent="0.3">
      <c r="B82">
        <v>75</v>
      </c>
      <c r="C82">
        <f t="shared" si="16"/>
        <v>3.3865874512197887</v>
      </c>
      <c r="D82">
        <f xml:space="preserve"> D81+C82</f>
        <v>220.25967223643352</v>
      </c>
      <c r="E82">
        <f t="shared" si="8"/>
        <v>22025.967223643351</v>
      </c>
      <c r="F82">
        <f t="shared" si="15"/>
        <v>2399.6236619801775</v>
      </c>
      <c r="G82">
        <f t="shared" ref="G82:G145" si="18" xml:space="preserve"> F82+$F$7</f>
        <v>1399.6236619801775</v>
      </c>
      <c r="H82">
        <f t="shared" ref="H82:H145" si="19">G82/((1-(1+$E$3)^(-B82)))</f>
        <v>1570.7492741759913</v>
      </c>
    </row>
    <row r="83" spans="2:8" x14ac:dyDescent="0.3">
      <c r="B83">
        <v>76</v>
      </c>
      <c r="C83">
        <f t="shared" si="16"/>
        <v>3.3661654012337445</v>
      </c>
      <c r="D83">
        <f t="shared" ref="D83:D94" si="20" xml:space="preserve"> D82+C83</f>
        <v>223.62583763766727</v>
      </c>
      <c r="E83">
        <f t="shared" ref="E83:E146" si="21" xml:space="preserve"> D83*$H$3</f>
        <v>22362.583763766728</v>
      </c>
      <c r="F83">
        <f t="shared" si="15"/>
        <v>2365.3363322370483</v>
      </c>
      <c r="G83">
        <f t="shared" si="18"/>
        <v>1365.3363322370483</v>
      </c>
      <c r="H83">
        <f t="shared" si="19"/>
        <v>1526.8325403237493</v>
      </c>
    </row>
    <row r="84" spans="2:8" x14ac:dyDescent="0.3">
      <c r="B84">
        <v>77</v>
      </c>
      <c r="C84">
        <f t="shared" si="16"/>
        <v>3.3448861663509519</v>
      </c>
      <c r="D84">
        <f t="shared" si="20"/>
        <v>226.97072380401823</v>
      </c>
      <c r="E84">
        <f t="shared" si="21"/>
        <v>22697.072380401823</v>
      </c>
      <c r="F84">
        <f t="shared" si="15"/>
        <v>2330.7921155181816</v>
      </c>
      <c r="G84">
        <f t="shared" si="18"/>
        <v>1330.7921155181816</v>
      </c>
      <c r="H84">
        <f t="shared" si="19"/>
        <v>1483.0928660676959</v>
      </c>
    </row>
    <row r="85" spans="2:8" x14ac:dyDescent="0.3">
      <c r="B85">
        <v>78</v>
      </c>
      <c r="C85">
        <f t="shared" si="16"/>
        <v>3.3227608794728494</v>
      </c>
      <c r="D85">
        <f t="shared" si="20"/>
        <v>230.29348468349107</v>
      </c>
      <c r="E85">
        <f t="shared" si="21"/>
        <v>23029.348468349108</v>
      </c>
      <c r="F85">
        <f t="shared" si="15"/>
        <v>2296.0329927749945</v>
      </c>
      <c r="G85">
        <f t="shared" si="18"/>
        <v>1296.0329927749945</v>
      </c>
      <c r="H85">
        <f t="shared" si="19"/>
        <v>1439.5572889562789</v>
      </c>
    </row>
    <row r="86" spans="2:8" x14ac:dyDescent="0.3">
      <c r="B86">
        <v>79</v>
      </c>
      <c r="C86">
        <f t="shared" si="16"/>
        <v>3.2998003880180917</v>
      </c>
      <c r="D86">
        <f t="shared" si="20"/>
        <v>233.59328507150917</v>
      </c>
      <c r="E86">
        <f t="shared" si="21"/>
        <v>23359.328507150916</v>
      </c>
      <c r="F86">
        <f t="shared" si="15"/>
        <v>2261.0991283832127</v>
      </c>
      <c r="G86">
        <f t="shared" si="18"/>
        <v>1261.0991283832127</v>
      </c>
      <c r="H86">
        <f t="shared" si="19"/>
        <v>1396.251234695115</v>
      </c>
    </row>
    <row r="87" spans="2:8" x14ac:dyDescent="0.3">
      <c r="B87">
        <v>80</v>
      </c>
      <c r="C87">
        <f t="shared" si="16"/>
        <v>3.2760152647648519</v>
      </c>
      <c r="D87">
        <f t="shared" si="20"/>
        <v>236.86930033627402</v>
      </c>
      <c r="E87">
        <f t="shared" si="21"/>
        <v>23686.930033627403</v>
      </c>
      <c r="F87">
        <f t="shared" si="15"/>
        <v>2226.028912524961</v>
      </c>
      <c r="G87">
        <f t="shared" si="18"/>
        <v>1226.028912524961</v>
      </c>
      <c r="H87">
        <f t="shared" si="19"/>
        <v>1353.1985868770089</v>
      </c>
    </row>
    <row r="88" spans="2:8" x14ac:dyDescent="0.3">
      <c r="B88">
        <v>81</v>
      </c>
      <c r="C88">
        <f t="shared" si="16"/>
        <v>3.2514158181509329</v>
      </c>
      <c r="D88">
        <f t="shared" si="20"/>
        <v>240.12071615442497</v>
      </c>
      <c r="E88">
        <f t="shared" si="21"/>
        <v>24012.071615442495</v>
      </c>
      <c r="F88">
        <f t="shared" si="15"/>
        <v>2190.8590042486153</v>
      </c>
      <c r="G88">
        <f t="shared" si="18"/>
        <v>1190.8590042486153</v>
      </c>
      <c r="H88">
        <f t="shared" si="19"/>
        <v>1310.4217535208647</v>
      </c>
    </row>
    <row r="89" spans="2:8" x14ac:dyDescent="0.3">
      <c r="B89">
        <v>82</v>
      </c>
      <c r="C89">
        <f t="shared" si="16"/>
        <v>3.2260121020651642</v>
      </c>
      <c r="D89">
        <f t="shared" si="20"/>
        <v>243.34672825649014</v>
      </c>
      <c r="E89">
        <f t="shared" si="21"/>
        <v>24334.672825649013</v>
      </c>
      <c r="F89">
        <f t="shared" si="15"/>
        <v>2155.6243750391777</v>
      </c>
      <c r="G89">
        <f t="shared" si="18"/>
        <v>1155.6243750391777</v>
      </c>
      <c r="H89">
        <f t="shared" si="19"/>
        <v>1267.9417306178555</v>
      </c>
    </row>
    <row r="90" spans="2:8" x14ac:dyDescent="0.3">
      <c r="B90">
        <v>83</v>
      </c>
      <c r="C90">
        <f t="shared" si="16"/>
        <v>3.1998139251611111</v>
      </c>
      <c r="D90">
        <f t="shared" si="20"/>
        <v>246.54654218165126</v>
      </c>
      <c r="E90">
        <f t="shared" si="21"/>
        <v>24654.654218165128</v>
      </c>
      <c r="F90">
        <f t="shared" si="15"/>
        <v>2120.3583527466808</v>
      </c>
      <c r="G90">
        <f t="shared" si="18"/>
        <v>1120.3583527466808</v>
      </c>
      <c r="H90">
        <f t="shared" si="19"/>
        <v>1225.7781628664866</v>
      </c>
    </row>
    <row r="91" spans="2:8" x14ac:dyDescent="0.3">
      <c r="B91">
        <v>84</v>
      </c>
      <c r="C91">
        <f t="shared" si="16"/>
        <v>3.1728308597218748</v>
      </c>
      <c r="D91">
        <f t="shared" si="20"/>
        <v>249.71937304137313</v>
      </c>
      <c r="E91">
        <f t="shared" si="21"/>
        <v>24971.937304137315</v>
      </c>
      <c r="F91">
        <f t="shared" si="15"/>
        <v>2085.0926657338005</v>
      </c>
      <c r="G91">
        <f t="shared" si="18"/>
        <v>1085.0926657338005</v>
      </c>
      <c r="H91">
        <f t="shared" si="19"/>
        <v>1183.9494017631368</v>
      </c>
    </row>
    <row r="92" spans="2:8" x14ac:dyDescent="0.3">
      <c r="B92">
        <v>85</v>
      </c>
      <c r="C92">
        <f t="shared" si="16"/>
        <v>3.1450722501027033</v>
      </c>
      <c r="D92">
        <f t="shared" si="20"/>
        <v>252.86444529147585</v>
      </c>
      <c r="E92">
        <f t="shared" si="21"/>
        <v>25286.444529147586</v>
      </c>
      <c r="F92">
        <f t="shared" si="15"/>
        <v>2049.8574871164933</v>
      </c>
      <c r="G92">
        <f t="shared" si="18"/>
        <v>1049.8574871164933</v>
      </c>
      <c r="H92">
        <f t="shared" si="19"/>
        <v>1142.4725612010971</v>
      </c>
    </row>
    <row r="93" spans="2:8" x14ac:dyDescent="0.3">
      <c r="B93">
        <v>86</v>
      </c>
      <c r="C93">
        <f t="shared" si="16"/>
        <v>3.1165472207762646</v>
      </c>
      <c r="D93">
        <f t="shared" si="20"/>
        <v>255.9809925122521</v>
      </c>
      <c r="E93">
        <f t="shared" si="21"/>
        <v>25598.099251225209</v>
      </c>
      <c r="F93">
        <f t="shared" si="15"/>
        <v>2014.6814789831653</v>
      </c>
      <c r="G93">
        <f t="shared" si="18"/>
        <v>1014.6814789831653</v>
      </c>
      <c r="H93">
        <f t="shared" si="19"/>
        <v>1101.3635707188571</v>
      </c>
    </row>
    <row r="94" spans="2:8" x14ac:dyDescent="0.3">
      <c r="B94">
        <v>87</v>
      </c>
      <c r="C94">
        <f t="shared" si="16"/>
        <v>3.0872646840036677</v>
      </c>
      <c r="D94">
        <f t="shared" si="20"/>
        <v>259.06825719625579</v>
      </c>
      <c r="E94">
        <f t="shared" si="21"/>
        <v>25906.82571962558</v>
      </c>
      <c r="F94">
        <f t="shared" si="15"/>
        <v>1979.591836488732</v>
      </c>
      <c r="G94">
        <f t="shared" si="18"/>
        <v>979.59183648873204</v>
      </c>
      <c r="H94">
        <f t="shared" si="19"/>
        <v>1060.6372265273517</v>
      </c>
    </row>
    <row r="95" spans="2:8" x14ac:dyDescent="0.3">
      <c r="B95">
        <v>88</v>
      </c>
      <c r="C95">
        <f t="shared" si="16"/>
        <v>3.0572333471527662</v>
      </c>
      <c r="D95">
        <f xml:space="preserve"> D94+C95</f>
        <v>262.12549054340855</v>
      </c>
      <c r="E95">
        <f t="shared" si="21"/>
        <v>26212.549054340856</v>
      </c>
      <c r="F95">
        <f t="shared" si="15"/>
        <v>1944.6143317299204</v>
      </c>
      <c r="G95">
        <f t="shared" si="18"/>
        <v>944.61433172992042</v>
      </c>
      <c r="H95">
        <f t="shared" si="19"/>
        <v>1020.3072404358268</v>
      </c>
    </row>
    <row r="96" spans="2:8" x14ac:dyDescent="0.3">
      <c r="B96">
        <v>89</v>
      </c>
      <c r="C96">
        <f t="shared" si="16"/>
        <v>3.0264617196837587</v>
      </c>
      <c r="D96">
        <f xml:space="preserve"> D95+C96</f>
        <v>265.15195226309231</v>
      </c>
      <c r="E96">
        <f t="shared" si="21"/>
        <v>26515.195226309232</v>
      </c>
      <c r="F96">
        <f t="shared" si="15"/>
        <v>1909.7733573174539</v>
      </c>
      <c r="G96">
        <f t="shared" si="18"/>
        <v>909.77335731745393</v>
      </c>
      <c r="H96">
        <f t="shared" si="19"/>
        <v>980.38628678694238</v>
      </c>
    </row>
    <row r="97" spans="2:8" x14ac:dyDescent="0.3">
      <c r="B97">
        <v>90</v>
      </c>
      <c r="C97">
        <f t="shared" si="16"/>
        <v>2.9949581198208115</v>
      </c>
      <c r="D97">
        <f xml:space="preserve"> D96+C97</f>
        <v>268.14691038291312</v>
      </c>
      <c r="E97">
        <f t="shared" si="21"/>
        <v>26814.691038291312</v>
      </c>
      <c r="F97">
        <f t="shared" si="15"/>
        <v>1875.0919695693262</v>
      </c>
      <c r="G97">
        <f t="shared" si="18"/>
        <v>875.09196956932624</v>
      </c>
      <c r="H97">
        <f t="shared" si="19"/>
        <v>940.88604750348031</v>
      </c>
    </row>
    <row r="98" spans="2:8" x14ac:dyDescent="0.3">
      <c r="B98">
        <v>91</v>
      </c>
      <c r="C98">
        <f t="shared" si="16"/>
        <v>2.962730680927121</v>
      </c>
      <c r="D98">
        <f xml:space="preserve"> D97+C98</f>
        <v>271.10964106384023</v>
      </c>
      <c r="E98">
        <f t="shared" si="21"/>
        <v>27110.964106384024</v>
      </c>
      <c r="F98">
        <f t="shared" si="15"/>
        <v>1840.5919312572792</v>
      </c>
      <c r="G98">
        <f t="shared" si="18"/>
        <v>840.59193125727916</v>
      </c>
      <c r="H98">
        <f t="shared" si="19"/>
        <v>901.81725534154384</v>
      </c>
    </row>
    <row r="99" spans="2:8" x14ac:dyDescent="0.3">
      <c r="B99">
        <v>92</v>
      </c>
      <c r="C99">
        <f t="shared" si="16"/>
        <v>2.929787357599738</v>
      </c>
      <c r="D99">
        <f t="shared" ref="D99" si="22" xml:space="preserve"> D98+C99</f>
        <v>274.03942842143999</v>
      </c>
      <c r="E99">
        <f t="shared" si="21"/>
        <v>27403.942842143999</v>
      </c>
      <c r="F99">
        <f t="shared" si="15"/>
        <v>1806.293753845936</v>
      </c>
      <c r="G99">
        <f t="shared" si="18"/>
        <v>806.29375384593595</v>
      </c>
      <c r="H99">
        <f t="shared" si="19"/>
        <v>863.18973543835091</v>
      </c>
    </row>
    <row r="100" spans="2:8" x14ac:dyDescent="0.3">
      <c r="B100">
        <v>93</v>
      </c>
      <c r="C100">
        <f t="shared" si="16"/>
        <v>2.8961359314993582</v>
      </c>
      <c r="D100">
        <f xml:space="preserve"> D99+C100</f>
        <v>276.93556435293937</v>
      </c>
      <c r="E100">
        <f t="shared" si="21"/>
        <v>27693.556435293936</v>
      </c>
      <c r="F100">
        <f t="shared" si="15"/>
        <v>1772.2167391708044</v>
      </c>
      <c r="G100">
        <f t="shared" si="18"/>
        <v>772.21673917080443</v>
      </c>
      <c r="H100">
        <f t="shared" si="19"/>
        <v>825.01244523653202</v>
      </c>
    </row>
    <row r="101" spans="2:8" x14ac:dyDescent="0.3">
      <c r="B101">
        <v>94</v>
      </c>
      <c r="C101">
        <f t="shared" si="16"/>
        <v>2.861784016929354</v>
      </c>
      <c r="D101">
        <f t="shared" ref="D101:D112" si="23" xml:space="preserve"> D100+C101</f>
        <v>279.7973483698687</v>
      </c>
      <c r="E101">
        <f t="shared" si="21"/>
        <v>27979.734836986871</v>
      </c>
      <c r="F101">
        <f t="shared" si="15"/>
        <v>1738.3790205075879</v>
      </c>
      <c r="G101">
        <f t="shared" si="18"/>
        <v>738.37902050758794</v>
      </c>
      <c r="H101">
        <f t="shared" si="19"/>
        <v>787.29351286119027</v>
      </c>
    </row>
    <row r="102" spans="2:8" x14ac:dyDescent="0.3">
      <c r="B102">
        <v>95</v>
      </c>
      <c r="C102">
        <f t="shared" si="16"/>
        <v>2.8267390661773772</v>
      </c>
      <c r="D102">
        <f t="shared" si="23"/>
        <v>282.62408743604607</v>
      </c>
      <c r="E102">
        <f t="shared" si="21"/>
        <v>28262.408743604607</v>
      </c>
      <c r="F102">
        <f t="shared" si="15"/>
        <v>1704.7976029910312</v>
      </c>
      <c r="G102">
        <f t="shared" si="18"/>
        <v>704.79760299103123</v>
      </c>
      <c r="H102">
        <f t="shared" si="19"/>
        <v>750.04027402086149</v>
      </c>
    </row>
    <row r="103" spans="2:8" x14ac:dyDescent="0.3">
      <c r="B103">
        <v>96</v>
      </c>
      <c r="C103">
        <f t="shared" si="16"/>
        <v>2.7910083746320247</v>
      </c>
      <c r="D103">
        <f t="shared" si="23"/>
        <v>285.41509581067811</v>
      </c>
      <c r="E103">
        <f t="shared" si="21"/>
        <v>28541.50958106781</v>
      </c>
      <c r="F103">
        <f t="shared" si="15"/>
        <v>1671.4884033468065</v>
      </c>
      <c r="G103">
        <f t="shared" si="18"/>
        <v>671.48840334680654</v>
      </c>
      <c r="H103">
        <f t="shared" si="19"/>
        <v>713.25930749877887</v>
      </c>
    </row>
    <row r="104" spans="2:8" x14ac:dyDescent="0.3">
      <c r="B104">
        <v>97</v>
      </c>
      <c r="C104">
        <f t="shared" si="16"/>
        <v>2.7545990856862992</v>
      </c>
      <c r="D104">
        <f t="shared" si="23"/>
        <v>288.16969489636443</v>
      </c>
      <c r="E104">
        <f t="shared" si="21"/>
        <v>28816.969489636442</v>
      </c>
      <c r="F104">
        <f t="shared" si="15"/>
        <v>1638.4662889048711</v>
      </c>
      <c r="G104">
        <f t="shared" si="18"/>
        <v>638.46628890487113</v>
      </c>
      <c r="H104">
        <f t="shared" si="19"/>
        <v>676.9564692965813</v>
      </c>
    </row>
    <row r="105" spans="2:8" x14ac:dyDescent="0.3">
      <c r="B105">
        <v>98</v>
      </c>
      <c r="C105">
        <f t="shared" si="16"/>
        <v>2.7175181954388394</v>
      </c>
      <c r="D105">
        <f t="shared" si="23"/>
        <v>290.88721309180329</v>
      </c>
      <c r="E105">
        <f t="shared" si="21"/>
        <v>29088.721309180328</v>
      </c>
      <c r="F105">
        <f t="shared" si="15"/>
        <v>1605.7451158672195</v>
      </c>
      <c r="G105">
        <f t="shared" si="18"/>
        <v>605.74511586721951</v>
      </c>
      <c r="H105">
        <f t="shared" si="19"/>
        <v>641.13692548865606</v>
      </c>
    </row>
    <row r="106" spans="2:8" x14ac:dyDescent="0.3">
      <c r="B106">
        <v>99</v>
      </c>
      <c r="C106">
        <f t="shared" si="16"/>
        <v>2.67977255720325</v>
      </c>
      <c r="D106">
        <f t="shared" si="23"/>
        <v>293.56698564900654</v>
      </c>
      <c r="E106">
        <f t="shared" si="21"/>
        <v>29356.698564900653</v>
      </c>
      <c r="F106">
        <f t="shared" si="15"/>
        <v>1573.3377668070916</v>
      </c>
      <c r="G106">
        <f t="shared" si="18"/>
        <v>573.33776680709161</v>
      </c>
      <c r="H106">
        <f t="shared" si="19"/>
        <v>605.80518384169068</v>
      </c>
    </row>
    <row r="107" spans="2:8" x14ac:dyDescent="0.3">
      <c r="B107">
        <v>100</v>
      </c>
      <c r="C107">
        <f t="shared" si="16"/>
        <v>2.6413688858352184</v>
      </c>
      <c r="D107">
        <f t="shared" si="23"/>
        <v>296.20835453484176</v>
      </c>
      <c r="E107">
        <f t="shared" si="21"/>
        <v>29620.835453484175</v>
      </c>
      <c r="F107">
        <f t="shared" si="15"/>
        <v>1541.2561873805405</v>
      </c>
      <c r="G107">
        <f t="shared" si="18"/>
        <v>541.2561873805405</v>
      </c>
      <c r="H107">
        <f t="shared" si="19"/>
        <v>570.96512425073377</v>
      </c>
    </row>
    <row r="108" spans="2:8" x14ac:dyDescent="0.3">
      <c r="B108">
        <v>101</v>
      </c>
      <c r="C108">
        <f t="shared" si="16"/>
        <v>2.6023137618865353</v>
      </c>
      <c r="D108">
        <f t="shared" si="23"/>
        <v>298.81066829672829</v>
      </c>
      <c r="E108">
        <f t="shared" si="21"/>
        <v>29881.066829672829</v>
      </c>
      <c r="F108">
        <f t="shared" si="15"/>
        <v>1509.5114222347229</v>
      </c>
      <c r="G108">
        <f t="shared" si="18"/>
        <v>509.51142223472289</v>
      </c>
      <c r="H108">
        <f t="shared" si="19"/>
        <v>536.62002803998428</v>
      </c>
    </row>
    <row r="109" spans="2:8" x14ac:dyDescent="0.3">
      <c r="B109">
        <v>102</v>
      </c>
      <c r="C109">
        <f t="shared" si="16"/>
        <v>2.5626136355945848</v>
      </c>
      <c r="D109">
        <f t="shared" si="23"/>
        <v>301.37328193232287</v>
      </c>
      <c r="E109">
        <f t="shared" si="21"/>
        <v>30137.328193232286</v>
      </c>
      <c r="F109">
        <f t="shared" si="15"/>
        <v>1478.1136501005278</v>
      </c>
      <c r="G109">
        <f t="shared" si="18"/>
        <v>478.11365010052782</v>
      </c>
      <c r="H109">
        <f t="shared" si="19"/>
        <v>502.77260617377937</v>
      </c>
    </row>
    <row r="110" spans="2:8" x14ac:dyDescent="0.3">
      <c r="B110">
        <v>103</v>
      </c>
      <c r="C110">
        <f t="shared" si="16"/>
        <v>2.5222748307153644</v>
      </c>
      <c r="D110">
        <f t="shared" si="23"/>
        <v>303.89555676303826</v>
      </c>
      <c r="E110">
        <f t="shared" si="21"/>
        <v>30389.555676303826</v>
      </c>
      <c r="F110">
        <f t="shared" si="15"/>
        <v>1447.0722180600758</v>
      </c>
      <c r="G110">
        <f t="shared" si="18"/>
        <v>447.07221806007578</v>
      </c>
      <c r="H110">
        <f t="shared" si="19"/>
        <v>469.42502642065068</v>
      </c>
    </row>
    <row r="111" spans="2:8" x14ac:dyDescent="0.3">
      <c r="B111">
        <v>104</v>
      </c>
      <c r="C111">
        <f t="shared" si="16"/>
        <v>2.481303548207654</v>
      </c>
      <c r="D111">
        <f t="shared" si="23"/>
        <v>306.37686031124593</v>
      </c>
      <c r="E111">
        <f t="shared" si="21"/>
        <v>30637.686031124595</v>
      </c>
      <c r="F111">
        <f t="shared" si="15"/>
        <v>1416.3956749823199</v>
      </c>
      <c r="G111">
        <f t="shared" si="18"/>
        <v>416.39567498231986</v>
      </c>
      <c r="H111">
        <f t="shared" si="19"/>
        <v>436.57893951096275</v>
      </c>
    </row>
    <row r="112" spans="2:8" x14ac:dyDescent="0.3">
      <c r="B112">
        <v>105</v>
      </c>
      <c r="C112">
        <f t="shared" si="16"/>
        <v>2.4397058697754552</v>
      </c>
      <c r="D112">
        <f t="shared" si="23"/>
        <v>308.81656618102141</v>
      </c>
      <c r="E112">
        <f t="shared" si="21"/>
        <v>30881.656618102141</v>
      </c>
      <c r="F112">
        <f t="shared" si="15"/>
        <v>1386.0918041224425</v>
      </c>
      <c r="G112">
        <f t="shared" si="18"/>
        <v>386.09180412244245</v>
      </c>
      <c r="H112">
        <f t="shared" si="19"/>
        <v>404.23550432645828</v>
      </c>
    </row>
    <row r="113" spans="2:8" x14ac:dyDescent="0.3">
      <c r="B113">
        <v>106</v>
      </c>
      <c r="C113">
        <f t="shared" si="16"/>
        <v>2.3974877612754844</v>
      </c>
      <c r="D113">
        <f xml:space="preserve"> D112+C113</f>
        <v>311.21405394229691</v>
      </c>
      <c r="E113">
        <f t="shared" si="21"/>
        <v>31121.405394229692</v>
      </c>
      <c r="F113">
        <f t="shared" si="15"/>
        <v>1356.167654882996</v>
      </c>
      <c r="G113">
        <f t="shared" si="18"/>
        <v>356.16765488299598</v>
      </c>
      <c r="H113">
        <f t="shared" si="19"/>
        <v>372.3954121580316</v>
      </c>
    </row>
    <row r="114" spans="2:8" x14ac:dyDescent="0.3">
      <c r="B114">
        <v>107</v>
      </c>
      <c r="C114">
        <f t="shared" si="16"/>
        <v>2.3546550759960687</v>
      </c>
      <c r="D114">
        <f xml:space="preserve"> D113+C114</f>
        <v>313.56870901829296</v>
      </c>
      <c r="E114">
        <f t="shared" si="21"/>
        <v>31356.870901829298</v>
      </c>
      <c r="F114">
        <f t="shared" si="15"/>
        <v>1326.6295737367532</v>
      </c>
      <c r="G114">
        <f t="shared" si="18"/>
        <v>326.62957373675317</v>
      </c>
      <c r="H114">
        <f t="shared" si="19"/>
        <v>341.05891006615684</v>
      </c>
    </row>
    <row r="115" spans="2:8" x14ac:dyDescent="0.3">
      <c r="B115">
        <v>108</v>
      </c>
      <c r="C115">
        <f t="shared" si="16"/>
        <v>2.3112135578134509</v>
      </c>
      <c r="D115">
        <f xml:space="preserve"> D114+C115</f>
        <v>315.87992257610642</v>
      </c>
      <c r="E115">
        <f t="shared" si="21"/>
        <v>31587.992257610644</v>
      </c>
      <c r="F115">
        <f t="shared" si="15"/>
        <v>1297.4832343131236</v>
      </c>
      <c r="G115">
        <f t="shared" si="18"/>
        <v>297.4832343131236</v>
      </c>
      <c r="H115">
        <f t="shared" si="19"/>
        <v>310.22582337670286</v>
      </c>
    </row>
    <row r="116" spans="2:8" x14ac:dyDescent="0.3">
      <c r="B116">
        <v>109</v>
      </c>
      <c r="C116">
        <f t="shared" si="16"/>
        <v>2.2671688442311915</v>
      </c>
      <c r="D116">
        <f xml:space="preserve"> D115+C116</f>
        <v>318.14709142033763</v>
      </c>
      <c r="E116">
        <f t="shared" si="21"/>
        <v>31814.709142033764</v>
      </c>
      <c r="F116">
        <f t="shared" si="15"/>
        <v>1268.7336666516535</v>
      </c>
      <c r="G116">
        <f t="shared" si="18"/>
        <v>268.73366665165349</v>
      </c>
      <c r="H116">
        <f t="shared" si="19"/>
        <v>279.89557734324291</v>
      </c>
    </row>
    <row r="117" spans="2:8" x14ac:dyDescent="0.3">
      <c r="B117">
        <v>110</v>
      </c>
      <c r="C117">
        <f t="shared" si="16"/>
        <v>2.2225264693080269</v>
      </c>
      <c r="D117">
        <f t="shared" ref="D117" si="24" xml:space="preserve"> D116+C117</f>
        <v>320.36961788964567</v>
      </c>
      <c r="E117">
        <f t="shared" si="21"/>
        <v>32036.961788964567</v>
      </c>
      <c r="F117">
        <f t="shared" si="15"/>
        <v>1240.3852856276717</v>
      </c>
      <c r="G117">
        <f t="shared" si="18"/>
        <v>240.38528562767169</v>
      </c>
      <c r="H117">
        <f t="shared" si="19"/>
        <v>250.06721800550145</v>
      </c>
    </row>
    <row r="118" spans="2:8" x14ac:dyDescent="0.3">
      <c r="B118">
        <v>111</v>
      </c>
      <c r="C118">
        <f t="shared" si="16"/>
        <v>2.177291866479246</v>
      </c>
      <c r="D118">
        <f xml:space="preserve"> D117+C118</f>
        <v>322.54690975612493</v>
      </c>
      <c r="E118">
        <f t="shared" si="21"/>
        <v>32254.690975612495</v>
      </c>
      <c r="F118">
        <f t="shared" si="15"/>
        <v>1212.4419185564968</v>
      </c>
      <c r="G118">
        <f t="shared" si="18"/>
        <v>212.44191855649683</v>
      </c>
      <c r="H118">
        <f t="shared" si="19"/>
        <v>220.73943227217634</v>
      </c>
    </row>
    <row r="119" spans="2:8" x14ac:dyDescent="0.3">
      <c r="B119">
        <v>112</v>
      </c>
      <c r="C119">
        <f t="shared" si="16"/>
        <v>2.1314703712763934</v>
      </c>
      <c r="D119">
        <f t="shared" ref="D119:D129" si="25" xml:space="preserve"> D118+C119</f>
        <v>324.67838012740134</v>
      </c>
      <c r="E119">
        <f t="shared" si="21"/>
        <v>32467.838012740132</v>
      </c>
      <c r="F119">
        <f t="shared" si="15"/>
        <v>1184.9068319838859</v>
      </c>
      <c r="G119">
        <f t="shared" si="18"/>
        <v>184.90683198388592</v>
      </c>
      <c r="H119">
        <f t="shared" si="19"/>
        <v>191.91056725511848</v>
      </c>
    </row>
    <row r="120" spans="2:8" x14ac:dyDescent="0.3">
      <c r="B120">
        <v>113</v>
      </c>
      <c r="C120">
        <f t="shared" si="16"/>
        <v>2.0850672239498329</v>
      </c>
      <c r="D120">
        <f t="shared" si="25"/>
        <v>326.76344735135115</v>
      </c>
      <c r="E120">
        <f t="shared" si="21"/>
        <v>32676.344735135113</v>
      </c>
      <c r="F120">
        <f t="shared" si="15"/>
        <v>1157.7827576714942</v>
      </c>
      <c r="G120">
        <f t="shared" si="18"/>
        <v>157.78275767149421</v>
      </c>
      <c r="H120">
        <f t="shared" si="19"/>
        <v>163.5786488806342</v>
      </c>
    </row>
    <row r="121" spans="2:8" x14ac:dyDescent="0.3">
      <c r="B121">
        <v>114</v>
      </c>
      <c r="C121">
        <f t="shared" si="16"/>
        <v>2.0380875719984681</v>
      </c>
      <c r="D121">
        <f t="shared" si="25"/>
        <v>328.80153492334961</v>
      </c>
      <c r="E121">
        <f t="shared" si="21"/>
        <v>32880.153492334961</v>
      </c>
      <c r="F121">
        <f t="shared" si="15"/>
        <v>1131.0719177871194</v>
      </c>
      <c r="G121">
        <f t="shared" si="18"/>
        <v>131.07191778711945</v>
      </c>
      <c r="H121">
        <f t="shared" si="19"/>
        <v>135.7413998025728</v>
      </c>
    </row>
    <row r="122" spans="2:8" x14ac:dyDescent="0.3">
      <c r="B122">
        <v>115</v>
      </c>
      <c r="C122">
        <f t="shared" si="16"/>
        <v>1.9905364726107</v>
      </c>
      <c r="D122">
        <f t="shared" si="25"/>
        <v>330.79207139596031</v>
      </c>
      <c r="E122">
        <f t="shared" si="21"/>
        <v>33079.20713959603</v>
      </c>
      <c r="F122">
        <f t="shared" si="15"/>
        <v>1104.7760493103835</v>
      </c>
      <c r="G122">
        <f t="shared" si="18"/>
        <v>104.77604931038354</v>
      </c>
      <c r="H122">
        <f t="shared" si="19"/>
        <v>108.39625664081649</v>
      </c>
    </row>
    <row r="123" spans="2:8" x14ac:dyDescent="0.3">
      <c r="B123">
        <v>116</v>
      </c>
      <c r="C123">
        <f t="shared" si="16"/>
        <v>1.9424188950204722</v>
      </c>
      <c r="D123">
        <f t="shared" si="25"/>
        <v>332.73449029098077</v>
      </c>
      <c r="E123">
        <f t="shared" si="21"/>
        <v>33273.449029098076</v>
      </c>
      <c r="F123">
        <f t="shared" si="15"/>
        <v>1078.896427665283</v>
      </c>
      <c r="G123">
        <f t="shared" si="18"/>
        <v>78.896427665282999</v>
      </c>
      <c r="H123">
        <f t="shared" si="19"/>
        <v>81.540386567816029</v>
      </c>
    </row>
    <row r="124" spans="2:8" x14ac:dyDescent="0.3">
      <c r="B124">
        <v>117</v>
      </c>
      <c r="C124">
        <f t="shared" si="16"/>
        <v>1.8937397227820696</v>
      </c>
      <c r="D124">
        <f t="shared" si="25"/>
        <v>334.62823001376285</v>
      </c>
      <c r="E124">
        <f t="shared" si="21"/>
        <v>33462.823001376288</v>
      </c>
      <c r="F124">
        <f t="shared" si="15"/>
        <v>1053.4338895917283</v>
      </c>
      <c r="G124">
        <f t="shared" si="18"/>
        <v>53.433889591728303</v>
      </c>
      <c r="H124">
        <f t="shared" si="19"/>
        <v>55.170703264904319</v>
      </c>
    </row>
    <row r="125" spans="2:8" x14ac:dyDescent="0.3">
      <c r="B125">
        <v>118</v>
      </c>
      <c r="C125">
        <f t="shared" si="16"/>
        <v>1.8445037559671382</v>
      </c>
      <c r="D125">
        <f t="shared" si="25"/>
        <v>336.47273376972998</v>
      </c>
      <c r="E125">
        <f t="shared" si="21"/>
        <v>33647.273376972997</v>
      </c>
      <c r="F125">
        <f t="shared" si="15"/>
        <v>1028.3888552687886</v>
      </c>
      <c r="G125">
        <f t="shared" si="18"/>
        <v>28.388855268788575</v>
      </c>
      <c r="H125">
        <f t="shared" si="19"/>
        <v>29.283882269262332</v>
      </c>
    </row>
    <row r="126" spans="2:8" x14ac:dyDescent="0.3">
      <c r="B126">
        <v>119</v>
      </c>
      <c r="C126">
        <f t="shared" si="16"/>
        <v>1.7947157132872358</v>
      </c>
      <c r="D126">
        <f t="shared" si="25"/>
        <v>338.26744948301723</v>
      </c>
      <c r="E126">
        <f t="shared" si="21"/>
        <v>33826.744948301726</v>
      </c>
      <c r="F126">
        <f t="shared" si="15"/>
        <v>1003.7613497028892</v>
      </c>
      <c r="G126">
        <f t="shared" si="18"/>
        <v>3.7613497028892198</v>
      </c>
      <c r="H126">
        <f t="shared" si="19"/>
        <v>3.8763757316210445</v>
      </c>
    </row>
    <row r="127" spans="2:8" x14ac:dyDescent="0.3">
      <c r="B127">
        <v>120</v>
      </c>
      <c r="C127">
        <f t="shared" si="16"/>
        <v>1.7443802341450156</v>
      </c>
      <c r="D127">
        <f t="shared" si="25"/>
        <v>340.01182971716224</v>
      </c>
      <c r="E127">
        <f t="shared" si="21"/>
        <v>34001.182971716225</v>
      </c>
      <c r="F127">
        <f t="shared" si="15"/>
        <v>979.55102339463429</v>
      </c>
      <c r="G127">
        <f t="shared" si="18"/>
        <v>-20.448976605365715</v>
      </c>
      <c r="H127">
        <f t="shared" si="19"/>
        <v>-21.05557339599396</v>
      </c>
    </row>
    <row r="128" spans="2:8" x14ac:dyDescent="0.3">
      <c r="B128">
        <v>121</v>
      </c>
      <c r="C128">
        <f t="shared" si="16"/>
        <v>1.6935018806170461</v>
      </c>
      <c r="D128">
        <f t="shared" si="25"/>
        <v>341.70533159777926</v>
      </c>
      <c r="E128">
        <f t="shared" si="21"/>
        <v>34170.53315977793</v>
      </c>
      <c r="F128">
        <f t="shared" si="15"/>
        <v>955.7571722983231</v>
      </c>
      <c r="G128">
        <f t="shared" si="18"/>
        <v>-44.242827701676902</v>
      </c>
      <c r="H128">
        <f t="shared" si="19"/>
        <v>-45.515917723857882</v>
      </c>
    </row>
    <row r="129" spans="2:8" x14ac:dyDescent="0.3">
      <c r="B129">
        <v>122</v>
      </c>
      <c r="C129">
        <f t="shared" si="16"/>
        <v>1.6420851393710745</v>
      </c>
      <c r="D129">
        <f t="shared" si="25"/>
        <v>343.34741673715035</v>
      </c>
      <c r="E129">
        <f t="shared" si="21"/>
        <v>34334.741673715034</v>
      </c>
      <c r="F129">
        <f t="shared" si="15"/>
        <v>932.37875708853403</v>
      </c>
      <c r="G129">
        <f t="shared" si="18"/>
        <v>-67.62124291146597</v>
      </c>
      <c r="H129">
        <f t="shared" si="19"/>
        <v>-69.508792321546508</v>
      </c>
    </row>
    <row r="130" spans="2:8" x14ac:dyDescent="0.3">
      <c r="B130">
        <v>123</v>
      </c>
      <c r="C130">
        <f t="shared" si="16"/>
        <v>1.5901344235204269</v>
      </c>
      <c r="D130">
        <f xml:space="preserve"> D129+C130</f>
        <v>344.93755116067081</v>
      </c>
      <c r="E130">
        <f t="shared" si="21"/>
        <v>34493.755116067077</v>
      </c>
      <c r="F130">
        <f t="shared" si="15"/>
        <v>909.41442174840472</v>
      </c>
      <c r="G130">
        <f t="shared" si="18"/>
        <v>-90.58557825159528</v>
      </c>
      <c r="H130">
        <f t="shared" si="19"/>
        <v>-93.038502131037561</v>
      </c>
    </row>
    <row r="131" spans="2:8" x14ac:dyDescent="0.3">
      <c r="B131">
        <v>124</v>
      </c>
      <c r="C131">
        <f t="shared" si="16"/>
        <v>1.5376540744180989</v>
      </c>
      <c r="D131">
        <f xml:space="preserve"> D130+C131</f>
        <v>346.47520523508888</v>
      </c>
      <c r="E131">
        <f t="shared" si="21"/>
        <v>34647.520523508887</v>
      </c>
      <c r="F131">
        <f t="shared" si="15"/>
        <v>886.86251149444286</v>
      </c>
      <c r="G131">
        <f t="shared" si="18"/>
        <v>-113.13748850555714</v>
      </c>
      <c r="H131">
        <f t="shared" si="19"/>
        <v>-116.10950987920765</v>
      </c>
    </row>
    <row r="132" spans="2:8" x14ac:dyDescent="0.3">
      <c r="B132">
        <v>125</v>
      </c>
      <c r="C132">
        <f t="shared" si="16"/>
        <v>1.4846483633929652</v>
      </c>
      <c r="D132">
        <f xml:space="preserve"> D131+C132</f>
        <v>347.95985359848186</v>
      </c>
      <c r="E132">
        <f t="shared" si="21"/>
        <v>34795.985359848186</v>
      </c>
      <c r="F132">
        <f t="shared" si="15"/>
        <v>864.7210900528562</v>
      </c>
      <c r="G132">
        <f t="shared" si="18"/>
        <v>-135.2789099471438</v>
      </c>
      <c r="H132">
        <f t="shared" si="19"/>
        <v>-138.72642447358564</v>
      </c>
    </row>
    <row r="133" spans="2:8" x14ac:dyDescent="0.3">
      <c r="B133">
        <v>126</v>
      </c>
      <c r="C133">
        <f t="shared" si="16"/>
        <v>1.4311214934304366</v>
      </c>
      <c r="D133">
        <f xml:space="preserve"> D132+C133</f>
        <v>349.39097509191231</v>
      </c>
      <c r="E133">
        <f t="shared" si="21"/>
        <v>34939.097509191233</v>
      </c>
      <c r="F133">
        <f t="shared" si="15"/>
        <v>842.9879563024956</v>
      </c>
      <c r="G133">
        <f t="shared" si="18"/>
        <v>-157.0120436975044</v>
      </c>
      <c r="H133">
        <f t="shared" si="19"/>
        <v>-160.89398986576521</v>
      </c>
    </row>
    <row r="134" spans="2:8" x14ac:dyDescent="0.3">
      <c r="B134">
        <v>127</v>
      </c>
      <c r="C134">
        <f t="shared" si="16"/>
        <v>1.3770776007997487</v>
      </c>
      <c r="D134">
        <f t="shared" ref="D134" si="26" xml:space="preserve"> D133+C134</f>
        <v>350.76805269271205</v>
      </c>
      <c r="E134">
        <f t="shared" si="21"/>
        <v>35076.805269271208</v>
      </c>
      <c r="F134">
        <f t="shared" si="15"/>
        <v>821.66066029957597</v>
      </c>
      <c r="G134">
        <f t="shared" si="18"/>
        <v>-178.33933970042403</v>
      </c>
      <c r="H134">
        <f t="shared" si="19"/>
        <v>-182.6170743673874</v>
      </c>
    </row>
    <row r="135" spans="2:8" x14ac:dyDescent="0.3">
      <c r="B135">
        <v>128</v>
      </c>
      <c r="C135">
        <f t="shared" si="16"/>
        <v>1.3225207566300072</v>
      </c>
      <c r="D135">
        <f xml:space="preserve"> D134+C135</f>
        <v>352.09057344934206</v>
      </c>
      <c r="E135">
        <f t="shared" si="21"/>
        <v>35209.057344934205</v>
      </c>
      <c r="F135">
        <f t="shared" si="15"/>
        <v>800.7365186993693</v>
      </c>
      <c r="G135">
        <f t="shared" si="18"/>
        <v>-199.2634813006307</v>
      </c>
      <c r="H135">
        <f t="shared" si="19"/>
        <v>-203.9006604040913</v>
      </c>
    </row>
    <row r="136" spans="2:8" x14ac:dyDescent="0.3">
      <c r="B136">
        <v>129</v>
      </c>
      <c r="C136">
        <f t="shared" si="16"/>
        <v>1.2674549684369649</v>
      </c>
      <c r="D136">
        <f t="shared" ref="D136:D147" si="27" xml:space="preserve"> D135+C136</f>
        <v>353.358028417779</v>
      </c>
      <c r="E136">
        <f t="shared" si="21"/>
        <v>35335.802841777899</v>
      </c>
      <c r="F136">
        <f t="shared" ref="F136:F199" si="28" xml:space="preserve"> E136*(1+$E$3)^(-B136)</f>
        <v>780.21262959005549</v>
      </c>
      <c r="G136">
        <f t="shared" si="18"/>
        <v>-219.78737040994451</v>
      </c>
      <c r="H136">
        <f t="shared" si="19"/>
        <v>-224.74983469329931</v>
      </c>
    </row>
    <row r="137" spans="2:8" x14ac:dyDescent="0.3">
      <c r="B137">
        <v>130</v>
      </c>
      <c r="C137">
        <f t="shared" ref="C137:C200" si="29" xml:space="preserve"> 0.15*B137*LOG(150/B137)</f>
        <v>1.2118841816024664</v>
      </c>
      <c r="D137">
        <f t="shared" si="27"/>
        <v>354.56991259938144</v>
      </c>
      <c r="E137">
        <f t="shared" si="21"/>
        <v>35456.991259938142</v>
      </c>
      <c r="F137">
        <f t="shared" si="28"/>
        <v>760.08588675388933</v>
      </c>
      <c r="G137">
        <f t="shared" si="18"/>
        <v>-239.91411324611067</v>
      </c>
      <c r="H137">
        <f t="shared" si="19"/>
        <v>-245.16977883213661</v>
      </c>
    </row>
    <row r="138" spans="2:8" x14ac:dyDescent="0.3">
      <c r="B138">
        <v>131</v>
      </c>
      <c r="C138">
        <f t="shared" si="29"/>
        <v>1.155812280808368</v>
      </c>
      <c r="D138">
        <f t="shared" si="27"/>
        <v>355.72572488018983</v>
      </c>
      <c r="E138">
        <f t="shared" si="21"/>
        <v>35572.572488018981</v>
      </c>
      <c r="F138">
        <f t="shared" si="28"/>
        <v>740.35299337076947</v>
      </c>
      <c r="G138">
        <f t="shared" si="18"/>
        <v>-259.64700662923053</v>
      </c>
      <c r="H138">
        <f t="shared" si="19"/>
        <v>-265.16576028221687</v>
      </c>
    </row>
    <row r="139" spans="2:8" x14ac:dyDescent="0.3">
      <c r="B139">
        <v>132</v>
      </c>
      <c r="C139">
        <f t="shared" si="29"/>
        <v>1.099243091426662</v>
      </c>
      <c r="D139">
        <f t="shared" si="27"/>
        <v>356.8249679716165</v>
      </c>
      <c r="E139">
        <f t="shared" si="21"/>
        <v>35682.49679716165</v>
      </c>
      <c r="F139">
        <f t="shared" si="28"/>
        <v>721.01047517921177</v>
      </c>
      <c r="G139">
        <f t="shared" si="18"/>
        <v>-278.98952482078823</v>
      </c>
      <c r="H139">
        <f t="shared" si="19"/>
        <v>-284.74312373842298</v>
      </c>
    </row>
    <row r="140" spans="2:8" x14ac:dyDescent="0.3">
      <c r="B140">
        <v>133</v>
      </c>
      <c r="C140">
        <f t="shared" si="29"/>
        <v>1.0421803808674794</v>
      </c>
      <c r="D140">
        <f t="shared" si="27"/>
        <v>357.86714835248398</v>
      </c>
      <c r="E140">
        <f t="shared" si="21"/>
        <v>35786.7148352484</v>
      </c>
      <c r="F140">
        <f t="shared" si="28"/>
        <v>702.05469310960882</v>
      </c>
      <c r="G140">
        <f t="shared" si="18"/>
        <v>-297.94530689039118</v>
      </c>
      <c r="H140">
        <f t="shared" si="19"/>
        <v>-303.90728286920796</v>
      </c>
    </row>
    <row r="141" spans="2:8" x14ac:dyDescent="0.3">
      <c r="B141">
        <v>134</v>
      </c>
      <c r="C141">
        <f t="shared" si="29"/>
        <v>0.98462785988655877</v>
      </c>
      <c r="D141">
        <f t="shared" si="27"/>
        <v>358.85177621237057</v>
      </c>
      <c r="E141">
        <f t="shared" si="21"/>
        <v>35885.177621237053</v>
      </c>
      <c r="F141">
        <f t="shared" si="28"/>
        <v>683.48185540453358</v>
      </c>
      <c r="G141">
        <f t="shared" si="18"/>
        <v>-316.51814459546642</v>
      </c>
      <c r="H141">
        <f t="shared" si="19"/>
        <v>-322.66371241630105</v>
      </c>
    </row>
    <row r="142" spans="2:8" x14ac:dyDescent="0.3">
      <c r="B142">
        <v>135</v>
      </c>
      <c r="C142">
        <f t="shared" si="29"/>
        <v>0.92658918385367162</v>
      </c>
      <c r="D142">
        <f t="shared" si="27"/>
        <v>359.77836539622422</v>
      </c>
      <c r="E142">
        <f t="shared" si="21"/>
        <v>35977.836539622425</v>
      </c>
      <c r="F142">
        <f t="shared" si="28"/>
        <v>665.28802924068191</v>
      </c>
      <c r="G142">
        <f t="shared" si="18"/>
        <v>-334.71197075931809</v>
      </c>
      <c r="H142">
        <f t="shared" si="19"/>
        <v>-341.01794064207138</v>
      </c>
    </row>
    <row r="143" spans="2:8" x14ac:dyDescent="0.3">
      <c r="B143">
        <v>136</v>
      </c>
      <c r="C143">
        <f t="shared" si="29"/>
        <v>0.86806795398346059</v>
      </c>
      <c r="D143">
        <f t="shared" si="27"/>
        <v>360.6464333502077</v>
      </c>
      <c r="E143">
        <f t="shared" si="21"/>
        <v>36064.643335020774</v>
      </c>
      <c r="F143">
        <f t="shared" si="28"/>
        <v>647.46915186688136</v>
      </c>
      <c r="G143">
        <f t="shared" si="18"/>
        <v>-352.53084813311864</v>
      </c>
      <c r="H143">
        <f t="shared" si="19"/>
        <v>-358.97554211314343</v>
      </c>
    </row>
    <row r="144" spans="2:8" x14ac:dyDescent="0.3">
      <c r="B144">
        <v>137</v>
      </c>
      <c r="C144">
        <f t="shared" si="29"/>
        <v>0.80906771853009041</v>
      </c>
      <c r="D144">
        <f t="shared" si="27"/>
        <v>361.45550106873782</v>
      </c>
      <c r="E144">
        <f t="shared" si="21"/>
        <v>36145.550106873779</v>
      </c>
      <c r="F144">
        <f t="shared" si="28"/>
        <v>630.0210412724133</v>
      </c>
      <c r="G144">
        <f t="shared" si="18"/>
        <v>-369.9789587275867</v>
      </c>
      <c r="H144">
        <f t="shared" si="19"/>
        <v>-376.54213080918191</v>
      </c>
    </row>
    <row r="145" spans="2:8" x14ac:dyDescent="0.3">
      <c r="B145">
        <v>138</v>
      </c>
      <c r="C145">
        <f t="shared" si="29"/>
        <v>0.74959197394700539</v>
      </c>
      <c r="D145">
        <f t="shared" si="27"/>
        <v>362.20509304268484</v>
      </c>
      <c r="E145">
        <f t="shared" si="21"/>
        <v>36220.509304268482</v>
      </c>
      <c r="F145">
        <f t="shared" si="28"/>
        <v>612.93940639968935</v>
      </c>
      <c r="G145">
        <f t="shared" si="18"/>
        <v>-387.06059360031065</v>
      </c>
      <c r="H145">
        <f t="shared" si="19"/>
        <v>-393.72335354609078</v>
      </c>
    </row>
    <row r="146" spans="2:8" x14ac:dyDescent="0.3">
      <c r="B146">
        <v>139</v>
      </c>
      <c r="C146">
        <f t="shared" si="29"/>
        <v>0.68964416601307099</v>
      </c>
      <c r="D146">
        <f t="shared" si="27"/>
        <v>362.8947372086979</v>
      </c>
      <c r="E146">
        <f t="shared" si="21"/>
        <v>36289.473720869792</v>
      </c>
      <c r="F146">
        <f t="shared" si="28"/>
        <v>596.21985691511509</v>
      </c>
      <c r="G146">
        <f t="shared" ref="G146:G207" si="30" xml:space="preserve"> F146+$F$7</f>
        <v>-403.78014308488491</v>
      </c>
      <c r="H146">
        <f t="shared" ref="H146:H207" si="31">G146/((1-(1+$E$3)^(-B146)))</f>
        <v>-410.52488370317724</v>
      </c>
    </row>
    <row r="147" spans="2:8" x14ac:dyDescent="0.3">
      <c r="B147">
        <v>140</v>
      </c>
      <c r="C147">
        <f t="shared" si="29"/>
        <v>0.62922769092630726</v>
      </c>
      <c r="D147">
        <f t="shared" si="27"/>
        <v>363.52396489962422</v>
      </c>
      <c r="E147">
        <f t="shared" ref="E147:E207" si="32" xml:space="preserve"> D147*$H$3</f>
        <v>36352.396489962419</v>
      </c>
      <c r="F147">
        <f t="shared" si="28"/>
        <v>579.85791255175616</v>
      </c>
      <c r="G147">
        <f t="shared" si="30"/>
        <v>-420.14208744824384</v>
      </c>
      <c r="H147">
        <f t="shared" si="31"/>
        <v>-426.95241524412239</v>
      </c>
    </row>
    <row r="148" spans="2:8" x14ac:dyDescent="0.3">
      <c r="B148">
        <v>141</v>
      </c>
      <c r="C148">
        <f t="shared" si="29"/>
        <v>0.56834589636637312</v>
      </c>
      <c r="D148">
        <f xml:space="preserve"> D147+C148</f>
        <v>364.09231079599061</v>
      </c>
      <c r="E148">
        <f t="shared" si="32"/>
        <v>36409.231079599063</v>
      </c>
      <c r="F148">
        <f t="shared" si="28"/>
        <v>563.84901203718539</v>
      </c>
      <c r="G148">
        <f t="shared" si="30"/>
        <v>-436.15098796281461</v>
      </c>
      <c r="H148">
        <f t="shared" si="31"/>
        <v>-443.0116570218961</v>
      </c>
    </row>
    <row r="149" spans="2:8" x14ac:dyDescent="0.3">
      <c r="B149">
        <v>142</v>
      </c>
      <c r="C149">
        <f t="shared" si="29"/>
        <v>0.50700208252690682</v>
      </c>
      <c r="D149">
        <f xml:space="preserve"> D148+C149</f>
        <v>364.59931287851754</v>
      </c>
      <c r="E149">
        <f t="shared" si="32"/>
        <v>36459.931287851752</v>
      </c>
      <c r="F149">
        <f t="shared" si="28"/>
        <v>548.18852161965629</v>
      </c>
      <c r="G149">
        <f t="shared" si="30"/>
        <v>-451.81147838034371</v>
      </c>
      <c r="H149">
        <f t="shared" si="31"/>
        <v>-458.70832735802696</v>
      </c>
    </row>
    <row r="150" spans="2:8" x14ac:dyDescent="0.3">
      <c r="B150">
        <v>143</v>
      </c>
      <c r="C150">
        <f t="shared" si="29"/>
        <v>0.44519950311878687</v>
      </c>
      <c r="D150">
        <f xml:space="preserve"> D149+C150</f>
        <v>365.04451238163631</v>
      </c>
      <c r="E150">
        <f t="shared" si="32"/>
        <v>36504.45123816363</v>
      </c>
      <c r="F150">
        <f t="shared" si="28"/>
        <v>532.87174320550344</v>
      </c>
      <c r="G150">
        <f t="shared" si="30"/>
        <v>-467.12825679449656</v>
      </c>
      <c r="H150">
        <f t="shared" si="31"/>
        <v>-474.04814888690578</v>
      </c>
    </row>
    <row r="151" spans="2:8" x14ac:dyDescent="0.3">
      <c r="B151">
        <v>144</v>
      </c>
      <c r="C151">
        <f t="shared" si="29"/>
        <v>0.38294136634532289</v>
      </c>
      <c r="D151">
        <f xml:space="preserve"> D150+C151</f>
        <v>365.42745374798164</v>
      </c>
      <c r="E151">
        <f t="shared" si="32"/>
        <v>36542.745374798164</v>
      </c>
      <c r="F151">
        <f t="shared" si="28"/>
        <v>517.89392212041412</v>
      </c>
      <c r="G151">
        <f t="shared" si="30"/>
        <v>-482.10607787958588</v>
      </c>
      <c r="H151">
        <f t="shared" si="31"/>
        <v>-489.03684365607018</v>
      </c>
    </row>
    <row r="152" spans="2:8" x14ac:dyDescent="0.3">
      <c r="B152">
        <v>145</v>
      </c>
      <c r="C152">
        <f t="shared" si="29"/>
        <v>0.32023083585036372</v>
      </c>
      <c r="D152">
        <f t="shared" ref="D152" si="33" xml:space="preserve"> D151+C152</f>
        <v>365.74768458383198</v>
      </c>
      <c r="E152">
        <f t="shared" si="32"/>
        <v>36574.768458383202</v>
      </c>
      <c r="F152">
        <f t="shared" si="28"/>
        <v>503.2502545069699</v>
      </c>
      <c r="G152">
        <f t="shared" si="30"/>
        <v>-496.7497454930301</v>
      </c>
      <c r="H152">
        <f t="shared" si="31"/>
        <v>-503.68012847366043</v>
      </c>
    </row>
    <row r="153" spans="2:8" x14ac:dyDescent="0.3">
      <c r="B153">
        <v>146</v>
      </c>
      <c r="C153">
        <f t="shared" si="29"/>
        <v>0.2570710316402478</v>
      </c>
      <c r="D153">
        <f xml:space="preserve"> D152+C153</f>
        <v>366.00475561547222</v>
      </c>
      <c r="E153">
        <f t="shared" si="32"/>
        <v>36600.475561547224</v>
      </c>
      <c r="F153">
        <f t="shared" si="28"/>
        <v>488.93589437059074</v>
      </c>
      <c r="G153">
        <f t="shared" si="30"/>
        <v>-511.06410562940926</v>
      </c>
      <c r="H153">
        <f t="shared" si="31"/>
        <v>-517.9837104944919</v>
      </c>
    </row>
    <row r="154" spans="2:8" x14ac:dyDescent="0.3">
      <c r="B154">
        <v>147</v>
      </c>
      <c r="C154">
        <f t="shared" si="29"/>
        <v>0.19346503098048862</v>
      </c>
      <c r="D154">
        <f t="shared" ref="D154:D167" si="34" xml:space="preserve"> D153+C154</f>
        <v>366.19822064645268</v>
      </c>
      <c r="E154">
        <f t="shared" si="32"/>
        <v>36619.822064645268</v>
      </c>
      <c r="F154">
        <f t="shared" si="28"/>
        <v>474.9459602857562</v>
      </c>
      <c r="G154">
        <f t="shared" si="30"/>
        <v>-525.0540397142438</v>
      </c>
      <c r="H154">
        <f t="shared" si="31"/>
        <v>-531.95328303642304</v>
      </c>
    </row>
    <row r="155" spans="2:8" x14ac:dyDescent="0.3">
      <c r="B155">
        <v>148</v>
      </c>
      <c r="C155">
        <f t="shared" si="29"/>
        <v>0.12941586926807039</v>
      </c>
      <c r="D155">
        <f t="shared" si="34"/>
        <v>366.32763651572077</v>
      </c>
      <c r="E155">
        <f t="shared" si="32"/>
        <v>36632.763651572081</v>
      </c>
      <c r="F155">
        <f t="shared" si="28"/>
        <v>461.27554177411184</v>
      </c>
      <c r="G155">
        <f t="shared" si="30"/>
        <v>-538.72445822588816</v>
      </c>
      <c r="H155">
        <f t="shared" si="31"/>
        <v>-545.59452161893387</v>
      </c>
    </row>
    <row r="156" spans="2:8" x14ac:dyDescent="0.3">
      <c r="B156">
        <v>149</v>
      </c>
      <c r="C156">
        <f t="shared" si="29"/>
        <v>6.4926540880151984E-2</v>
      </c>
      <c r="D156">
        <f t="shared" si="34"/>
        <v>366.39256305660092</v>
      </c>
      <c r="E156">
        <f t="shared" si="32"/>
        <v>36639.256305660092</v>
      </c>
      <c r="F156">
        <f t="shared" si="28"/>
        <v>447.91970536580897</v>
      </c>
      <c r="G156">
        <f t="shared" si="30"/>
        <v>-552.08029463419098</v>
      </c>
      <c r="H156">
        <f t="shared" si="31"/>
        <v>-558.91308021605323</v>
      </c>
    </row>
    <row r="157" spans="2:8" x14ac:dyDescent="0.3">
      <c r="B157">
        <v>150</v>
      </c>
      <c r="C157">
        <f t="shared" si="29"/>
        <v>0</v>
      </c>
      <c r="D157">
        <f t="shared" si="34"/>
        <v>366.39256305660092</v>
      </c>
      <c r="E157">
        <f t="shared" si="32"/>
        <v>36639.256305660092</v>
      </c>
      <c r="F157">
        <f t="shared" si="28"/>
        <v>434.87350035515425</v>
      </c>
      <c r="G157">
        <f t="shared" si="30"/>
        <v>-565.12649964484581</v>
      </c>
      <c r="H157">
        <f t="shared" si="31"/>
        <v>-571.91458771599503</v>
      </c>
    </row>
    <row r="158" spans="2:8" x14ac:dyDescent="0.3">
      <c r="B158">
        <v>151</v>
      </c>
      <c r="C158">
        <f t="shared" si="29"/>
        <v>-6.5360838579107947E-2</v>
      </c>
      <c r="D158">
        <f t="shared" si="34"/>
        <v>366.3272022180218</v>
      </c>
      <c r="E158">
        <f t="shared" si="32"/>
        <v>36632.720221802178</v>
      </c>
      <c r="F158">
        <f t="shared" si="28"/>
        <v>422.13196426138455</v>
      </c>
      <c r="G158">
        <f t="shared" si="30"/>
        <v>-577.86803573861539</v>
      </c>
      <c r="H158">
        <f t="shared" si="31"/>
        <v>-584.60464458007516</v>
      </c>
    </row>
    <row r="159" spans="2:8" x14ac:dyDescent="0.3">
      <c r="B159">
        <v>152</v>
      </c>
      <c r="C159">
        <f t="shared" si="29"/>
        <v>-0.13115309867128216</v>
      </c>
      <c r="D159">
        <f t="shared" si="34"/>
        <v>366.1960491193505</v>
      </c>
      <c r="E159">
        <f t="shared" si="32"/>
        <v>36619.60491193505</v>
      </c>
      <c r="F159">
        <f t="shared" si="28"/>
        <v>409.69012800511291</v>
      </c>
      <c r="G159">
        <f t="shared" si="30"/>
        <v>-590.30987199488709</v>
      </c>
      <c r="H159">
        <f t="shared" si="31"/>
        <v>-596.98881969369791</v>
      </c>
    </row>
    <row r="160" spans="2:8" x14ac:dyDescent="0.3">
      <c r="B160">
        <v>153</v>
      </c>
      <c r="C160">
        <f t="shared" si="29"/>
        <v>-0.19737394193600843</v>
      </c>
      <c r="D160">
        <f t="shared" si="34"/>
        <v>365.9986751774145</v>
      </c>
      <c r="E160">
        <f t="shared" si="32"/>
        <v>36599.867517741448</v>
      </c>
      <c r="F160">
        <f t="shared" si="28"/>
        <v>397.54302081072956</v>
      </c>
      <c r="G160">
        <f t="shared" si="30"/>
        <v>-602.45697918927044</v>
      </c>
      <c r="H160">
        <f t="shared" si="31"/>
        <v>-609.07264740239066</v>
      </c>
    </row>
    <row r="161" spans="2:8" x14ac:dyDescent="0.3">
      <c r="B161">
        <v>154</v>
      </c>
      <c r="C161">
        <f t="shared" si="29"/>
        <v>-0.2640205671360602</v>
      </c>
      <c r="D161">
        <f t="shared" si="34"/>
        <v>365.73465461027843</v>
      </c>
      <c r="E161">
        <f t="shared" si="32"/>
        <v>36573.465461027845</v>
      </c>
      <c r="F161">
        <f t="shared" si="28"/>
        <v>385.68567484477848</v>
      </c>
      <c r="G161">
        <f t="shared" si="30"/>
        <v>-614.31432515522147</v>
      </c>
      <c r="H161">
        <f t="shared" si="31"/>
        <v>-620.86162472607737</v>
      </c>
    </row>
    <row r="162" spans="2:8" x14ac:dyDescent="0.3">
      <c r="B162">
        <v>155</v>
      </c>
      <c r="C162">
        <f t="shared" si="29"/>
        <v>-0.33109020941468786</v>
      </c>
      <c r="D162">
        <f t="shared" si="34"/>
        <v>365.40356440086373</v>
      </c>
      <c r="E162">
        <f t="shared" si="32"/>
        <v>36540.356440086376</v>
      </c>
      <c r="F162">
        <f t="shared" si="28"/>
        <v>374.11312960006768</v>
      </c>
      <c r="G162">
        <f t="shared" si="30"/>
        <v>-625.88687039993238</v>
      </c>
      <c r="H162">
        <f t="shared" si="31"/>
        <v>-632.36120874496635</v>
      </c>
    </row>
    <row r="163" spans="2:8" x14ac:dyDescent="0.3">
      <c r="B163">
        <v>156</v>
      </c>
      <c r="C163">
        <f t="shared" si="29"/>
        <v>-0.39858013959145999</v>
      </c>
      <c r="D163">
        <f t="shared" si="34"/>
        <v>365.00498426127228</v>
      </c>
      <c r="E163">
        <f t="shared" si="32"/>
        <v>36500.498426127226</v>
      </c>
      <c r="F163">
        <f t="shared" si="28"/>
        <v>362.82043603500927</v>
      </c>
      <c r="G163">
        <f t="shared" si="30"/>
        <v>-637.17956396499073</v>
      </c>
      <c r="H163">
        <f t="shared" si="31"/>
        <v>-643.57681415062132</v>
      </c>
    </row>
    <row r="164" spans="2:8" x14ac:dyDescent="0.3">
      <c r="B164">
        <v>157</v>
      </c>
      <c r="C164">
        <f t="shared" si="29"/>
        <v>-0.46648766347616116</v>
      </c>
      <c r="D164">
        <f t="shared" si="34"/>
        <v>364.5384965977961</v>
      </c>
      <c r="E164">
        <f t="shared" si="32"/>
        <v>36453.849659779611</v>
      </c>
      <c r="F164">
        <f t="shared" si="28"/>
        <v>351.80266047743515</v>
      </c>
      <c r="G164">
        <f t="shared" si="30"/>
        <v>-648.19733952256479</v>
      </c>
      <c r="H164">
        <f t="shared" si="31"/>
        <v>-654.51381095596696</v>
      </c>
    </row>
    <row r="165" spans="2:8" x14ac:dyDescent="0.3">
      <c r="B165">
        <v>158</v>
      </c>
      <c r="C165">
        <f t="shared" si="29"/>
        <v>-0.53481012120017124</v>
      </c>
      <c r="D165">
        <f t="shared" si="34"/>
        <v>364.00368647659593</v>
      </c>
      <c r="E165">
        <f t="shared" si="32"/>
        <v>36400.36864765959</v>
      </c>
      <c r="F165">
        <f t="shared" si="28"/>
        <v>341.05488830187232</v>
      </c>
      <c r="G165">
        <f t="shared" si="30"/>
        <v>-658.94511169812768</v>
      </c>
      <c r="H165">
        <f t="shared" si="31"/>
        <v>-665.17752235815999</v>
      </c>
    </row>
    <row r="166" spans="2:8" x14ac:dyDescent="0.3">
      <c r="B166">
        <v>159</v>
      </c>
      <c r="C166">
        <f t="shared" si="29"/>
        <v>-0.60354488656477001</v>
      </c>
      <c r="D166">
        <f t="shared" si="34"/>
        <v>363.40014159003118</v>
      </c>
      <c r="E166">
        <f t="shared" si="32"/>
        <v>36340.01415900312</v>
      </c>
      <c r="F166">
        <f t="shared" si="28"/>
        <v>330.57222738901567</v>
      </c>
      <c r="G166">
        <f t="shared" si="30"/>
        <v>-669.42777261098433</v>
      </c>
      <c r="H166">
        <f t="shared" si="31"/>
        <v>-675.57322274843284</v>
      </c>
    </row>
    <row r="167" spans="2:8" x14ac:dyDescent="0.3">
      <c r="B167">
        <v>160</v>
      </c>
      <c r="C167">
        <f t="shared" si="29"/>
        <v>-0.67268936640584487</v>
      </c>
      <c r="D167">
        <f t="shared" si="34"/>
        <v>362.72745222362533</v>
      </c>
      <c r="E167">
        <f t="shared" si="32"/>
        <v>36272.745222362537</v>
      </c>
      <c r="F167">
        <f t="shared" si="28"/>
        <v>320.34981137588539</v>
      </c>
      <c r="G167">
        <f t="shared" si="30"/>
        <v>-679.65018862411466</v>
      </c>
      <c r="H167">
        <f t="shared" si="31"/>
        <v>-685.7061358631903</v>
      </c>
    </row>
    <row r="168" spans="2:8" x14ac:dyDescent="0.3">
      <c r="B168">
        <v>161</v>
      </c>
      <c r="C168">
        <f t="shared" si="29"/>
        <v>-0.74224099997446868</v>
      </c>
      <c r="D168">
        <f xml:space="preserve"> D167+C168</f>
        <v>361.98521122365088</v>
      </c>
      <c r="E168">
        <f t="shared" si="32"/>
        <v>36198.521122365091</v>
      </c>
      <c r="F168">
        <f t="shared" si="28"/>
        <v>310.38280270491271</v>
      </c>
      <c r="G168">
        <f t="shared" si="30"/>
        <v>-689.61719729508729</v>
      </c>
      <c r="H168">
        <f t="shared" si="31"/>
        <v>-695.5814330708032</v>
      </c>
    </row>
    <row r="169" spans="2:8" x14ac:dyDescent="0.3">
      <c r="B169">
        <v>162</v>
      </c>
      <c r="C169">
        <f t="shared" si="29"/>
        <v>-0.81219725833287781</v>
      </c>
      <c r="D169">
        <f xml:space="preserve"> D168+C169</f>
        <v>361.17301396531798</v>
      </c>
      <c r="E169">
        <f t="shared" si="32"/>
        <v>36117.301396531795</v>
      </c>
      <c r="F169">
        <f t="shared" si="28"/>
        <v>300.66639547995703</v>
      </c>
      <c r="G169">
        <f t="shared" si="30"/>
        <v>-699.33360452004297</v>
      </c>
      <c r="H169">
        <f t="shared" si="31"/>
        <v>-705.20423178870942</v>
      </c>
    </row>
    <row r="170" spans="2:8" x14ac:dyDescent="0.3">
      <c r="B170">
        <v>163</v>
      </c>
      <c r="C170">
        <f t="shared" si="29"/>
        <v>-0.88255564376536177</v>
      </c>
      <c r="D170">
        <f xml:space="preserve"> D169+C170</f>
        <v>360.29045832155259</v>
      </c>
      <c r="E170">
        <f t="shared" si="32"/>
        <v>36029.045832155258</v>
      </c>
      <c r="F170">
        <f t="shared" si="28"/>
        <v>291.19581813701853</v>
      </c>
      <c r="G170">
        <f t="shared" si="30"/>
        <v>-708.80418186298152</v>
      </c>
      <c r="H170">
        <f t="shared" si="31"/>
        <v>-714.57959402559254</v>
      </c>
    </row>
    <row r="171" spans="2:8" x14ac:dyDescent="0.3">
      <c r="B171">
        <v>164</v>
      </c>
      <c r="C171">
        <f t="shared" si="29"/>
        <v>-0.95331368920360893</v>
      </c>
      <c r="D171">
        <f xml:space="preserve"> D170+C171</f>
        <v>359.33714463234901</v>
      </c>
      <c r="E171">
        <f t="shared" si="32"/>
        <v>35933.714463234901</v>
      </c>
      <c r="F171">
        <f t="shared" si="28"/>
        <v>281.96633593717979</v>
      </c>
      <c r="G171">
        <f t="shared" si="30"/>
        <v>-718.03366406282021</v>
      </c>
      <c r="H171">
        <f t="shared" si="31"/>
        <v>-723.71252504356187</v>
      </c>
    </row>
    <row r="172" spans="2:8" x14ac:dyDescent="0.3">
      <c r="B172">
        <v>165</v>
      </c>
      <c r="C172">
        <f t="shared" si="29"/>
        <v>-1.0244689576660702</v>
      </c>
      <c r="D172">
        <f t="shared" ref="D172" si="35" xml:space="preserve"> D171+C172</f>
        <v>358.31267567468296</v>
      </c>
      <c r="E172">
        <f t="shared" si="32"/>
        <v>35831.267567468298</v>
      </c>
      <c r="F172">
        <f t="shared" si="28"/>
        <v>272.9732532890784</v>
      </c>
      <c r="G172">
        <f t="shared" si="30"/>
        <v>-727.02674671092154</v>
      </c>
      <c r="H172">
        <f t="shared" si="31"/>
        <v>-732.60797213541321</v>
      </c>
    </row>
    <row r="173" spans="2:8" x14ac:dyDescent="0.3">
      <c r="B173">
        <v>166</v>
      </c>
      <c r="C173">
        <f t="shared" si="29"/>
        <v>-1.0960190417109088</v>
      </c>
      <c r="D173">
        <f xml:space="preserve"> D172+C173</f>
        <v>357.21665663297205</v>
      </c>
      <c r="E173">
        <f t="shared" si="32"/>
        <v>35721.665663297208</v>
      </c>
      <c r="F173">
        <f t="shared" si="28"/>
        <v>264.21191590799003</v>
      </c>
      <c r="G173">
        <f t="shared" si="30"/>
        <v>-735.78808409200997</v>
      </c>
      <c r="H173">
        <f t="shared" si="31"/>
        <v>-741.27082351219565</v>
      </c>
    </row>
    <row r="174" spans="2:8" x14ac:dyDescent="0.3">
      <c r="B174">
        <v>167</v>
      </c>
      <c r="C174">
        <f t="shared" si="29"/>
        <v>-1.1679615629021463</v>
      </c>
      <c r="D174">
        <f t="shared" ref="D174:D182" si="36" xml:space="preserve"> D173+C174</f>
        <v>356.04869507006993</v>
      </c>
      <c r="E174">
        <f t="shared" si="32"/>
        <v>35604.869507006995</v>
      </c>
      <c r="F174">
        <f t="shared" si="28"/>
        <v>255.67771281837892</v>
      </c>
      <c r="G174">
        <f t="shared" si="30"/>
        <v>-744.32228718162105</v>
      </c>
      <c r="H174">
        <f t="shared" si="31"/>
        <v>-749.70590729645573</v>
      </c>
    </row>
    <row r="175" spans="2:8" x14ac:dyDescent="0.3">
      <c r="B175">
        <v>168</v>
      </c>
      <c r="C175">
        <f t="shared" si="29"/>
        <v>-1.240294171288576</v>
      </c>
      <c r="D175">
        <f t="shared" si="36"/>
        <v>354.80840089878137</v>
      </c>
      <c r="E175">
        <f t="shared" si="32"/>
        <v>35480.84008987814</v>
      </c>
      <c r="F175">
        <f t="shared" si="28"/>
        <v>247.36607820655712</v>
      </c>
      <c r="G175">
        <f t="shared" si="30"/>
        <v>-752.63392179344282</v>
      </c>
      <c r="H175">
        <f t="shared" si="31"/>
        <v>-757.91799061667587</v>
      </c>
    </row>
    <row r="176" spans="2:8" x14ac:dyDescent="0.3">
      <c r="B176">
        <v>169</v>
      </c>
      <c r="C176">
        <f t="shared" si="29"/>
        <v>-1.3130145448951049</v>
      </c>
      <c r="D176">
        <f t="shared" si="36"/>
        <v>353.49538635388626</v>
      </c>
      <c r="E176">
        <f t="shared" si="32"/>
        <v>35349.538635388628</v>
      </c>
      <c r="F176">
        <f t="shared" si="28"/>
        <v>239.27249312988235</v>
      </c>
      <c r="G176">
        <f t="shared" si="30"/>
        <v>-760.72750687011762</v>
      </c>
      <c r="H176">
        <f t="shared" si="31"/>
        <v>-765.91177879855547</v>
      </c>
    </row>
    <row r="177" spans="2:8" x14ac:dyDescent="0.3">
      <c r="B177">
        <v>170</v>
      </c>
      <c r="C177">
        <f t="shared" si="29"/>
        <v>-1.3861203892261138</v>
      </c>
      <c r="D177">
        <f t="shared" si="36"/>
        <v>352.10926596466015</v>
      </c>
      <c r="E177">
        <f t="shared" si="32"/>
        <v>35210.926596466015</v>
      </c>
      <c r="F177">
        <f t="shared" si="28"/>
        <v>231.39248708871702</v>
      </c>
      <c r="G177">
        <f t="shared" si="30"/>
        <v>-768.60751291128304</v>
      </c>
      <c r="H177">
        <f t="shared" si="31"/>
        <v>-773.69191464892469</v>
      </c>
    </row>
    <row r="178" spans="2:8" x14ac:dyDescent="0.3">
      <c r="B178">
        <v>171</v>
      </c>
      <c r="C178">
        <f t="shared" si="29"/>
        <v>-1.4596094367805226</v>
      </c>
      <c r="D178">
        <f t="shared" si="36"/>
        <v>350.64965652787964</v>
      </c>
      <c r="E178">
        <f t="shared" si="32"/>
        <v>35064.965652787963</v>
      </c>
      <c r="F178">
        <f t="shared" si="28"/>
        <v>223.72163946716728</v>
      </c>
      <c r="G178">
        <f t="shared" si="30"/>
        <v>-776.27836053283272</v>
      </c>
      <c r="H178">
        <f t="shared" si="31"/>
        <v>-781.26297782821086</v>
      </c>
    </row>
    <row r="179" spans="2:8" x14ac:dyDescent="0.3">
      <c r="B179">
        <v>172</v>
      </c>
      <c r="C179">
        <f t="shared" si="29"/>
        <v>-1.533479446578186</v>
      </c>
      <c r="D179">
        <f t="shared" si="36"/>
        <v>349.11617708130143</v>
      </c>
      <c r="E179">
        <f t="shared" si="32"/>
        <v>34911.617708130143</v>
      </c>
      <c r="F179">
        <f t="shared" si="28"/>
        <v>216.2555808484228</v>
      </c>
      <c r="G179">
        <f t="shared" si="30"/>
        <v>-783.74441915157718</v>
      </c>
      <c r="H179">
        <f t="shared" si="31"/>
        <v>-788.62948430750646</v>
      </c>
    </row>
    <row r="180" spans="2:8" x14ac:dyDescent="0.3">
      <c r="B180">
        <v>173</v>
      </c>
      <c r="C180">
        <f t="shared" si="29"/>
        <v>-1.6077282036973126</v>
      </c>
      <c r="D180">
        <f t="shared" si="36"/>
        <v>347.50844887760411</v>
      </c>
      <c r="E180">
        <f t="shared" si="32"/>
        <v>34750.84488776041</v>
      </c>
      <c r="F180">
        <f t="shared" si="28"/>
        <v>208.98999421032551</v>
      </c>
      <c r="G180">
        <f t="shared" si="30"/>
        <v>-791.01000578967455</v>
      </c>
      <c r="H180">
        <f t="shared" si="31"/>
        <v>-795.79588590641265</v>
      </c>
    </row>
    <row r="181" spans="2:8" x14ac:dyDescent="0.3">
      <c r="B181">
        <v>174</v>
      </c>
      <c r="C181">
        <f t="shared" si="29"/>
        <v>-1.6823535188225729</v>
      </c>
      <c r="D181">
        <f t="shared" si="36"/>
        <v>345.82609535878152</v>
      </c>
      <c r="E181">
        <f t="shared" si="32"/>
        <v>34582.609535878153</v>
      </c>
      <c r="F181">
        <f t="shared" si="28"/>
        <v>201.92061600660395</v>
      </c>
      <c r="G181">
        <f t="shared" si="30"/>
        <v>-798.07938399339605</v>
      </c>
      <c r="H181">
        <f t="shared" si="31"/>
        <v>-802.76656990795686</v>
      </c>
    </row>
    <row r="182" spans="2:8" x14ac:dyDescent="0.3">
      <c r="B182">
        <v>175</v>
      </c>
      <c r="C182">
        <f t="shared" si="29"/>
        <v>-1.757353227803597</v>
      </c>
      <c r="D182">
        <f t="shared" si="36"/>
        <v>344.06874213097791</v>
      </c>
      <c r="E182">
        <f t="shared" si="32"/>
        <v>34406.874213097792</v>
      </c>
      <c r="F182">
        <f t="shared" si="28"/>
        <v>195.04323713902707</v>
      </c>
      <c r="G182">
        <f t="shared" si="30"/>
        <v>-804.95676286097296</v>
      </c>
      <c r="H182">
        <f t="shared" si="31"/>
        <v>-809.54585874700376</v>
      </c>
    </row>
    <row r="183" spans="2:8" x14ac:dyDescent="0.3">
      <c r="B183">
        <v>176</v>
      </c>
      <c r="C183">
        <f t="shared" si="29"/>
        <v>-1.8327251912235702</v>
      </c>
      <c r="D183">
        <f xml:space="preserve"> D182+C183</f>
        <v>342.23601693975434</v>
      </c>
      <c r="E183">
        <f t="shared" si="32"/>
        <v>34223.601693975434</v>
      </c>
      <c r="F183">
        <f t="shared" si="28"/>
        <v>188.3537038255495</v>
      </c>
      <c r="G183">
        <f t="shared" si="30"/>
        <v>-811.64629617445053</v>
      </c>
      <c r="H183">
        <f t="shared" si="31"/>
        <v>-816.13800976869231</v>
      </c>
    </row>
    <row r="184" spans="2:8" x14ac:dyDescent="0.3">
      <c r="B184">
        <v>177</v>
      </c>
      <c r="C184">
        <f t="shared" si="29"/>
        <v>-1.9084672939776295</v>
      </c>
      <c r="D184">
        <f xml:space="preserve"> D183+C184</f>
        <v>340.32754964577668</v>
      </c>
      <c r="E184">
        <f t="shared" si="32"/>
        <v>34032.754964577667</v>
      </c>
      <c r="F184">
        <f t="shared" si="28"/>
        <v>181.84791836934525</v>
      </c>
      <c r="G184">
        <f t="shared" si="30"/>
        <v>-818.15208163065472</v>
      </c>
      <c r="H184">
        <f t="shared" si="31"/>
        <v>-822.54721505354905</v>
      </c>
    </row>
    <row r="185" spans="2:8" x14ac:dyDescent="0.3">
      <c r="B185">
        <v>178</v>
      </c>
      <c r="C185">
        <f t="shared" si="29"/>
        <v>-1.9845774448607807</v>
      </c>
      <c r="D185">
        <f xml:space="preserve"> D184+C185</f>
        <v>338.34297220091588</v>
      </c>
      <c r="E185">
        <f t="shared" si="32"/>
        <v>33834.29722009159</v>
      </c>
      <c r="F185">
        <f t="shared" si="28"/>
        <v>175.52183983345628</v>
      </c>
      <c r="G185">
        <f t="shared" si="30"/>
        <v>-824.47816016654372</v>
      </c>
      <c r="H185">
        <f t="shared" si="31"/>
        <v>-828.77760130603963</v>
      </c>
    </row>
    <row r="186" spans="2:8" x14ac:dyDescent="0.3">
      <c r="B186">
        <v>179</v>
      </c>
      <c r="C186">
        <f t="shared" si="29"/>
        <v>-2.0610535761650901</v>
      </c>
      <c r="D186">
        <f xml:space="preserve"> D185+C186</f>
        <v>336.2819186247508</v>
      </c>
      <c r="E186">
        <f t="shared" si="32"/>
        <v>33628.191862475083</v>
      </c>
      <c r="F186">
        <f t="shared" si="28"/>
        <v>169.37148462561274</v>
      </c>
      <c r="G186">
        <f t="shared" si="30"/>
        <v>-830.62851537438723</v>
      </c>
      <c r="H186">
        <f t="shared" si="31"/>
        <v>-834.83322980342507</v>
      </c>
    </row>
    <row r="187" spans="2:8" x14ac:dyDescent="0.3">
      <c r="B187">
        <v>180</v>
      </c>
      <c r="C187">
        <f t="shared" si="29"/>
        <v>-2.1378936432858695</v>
      </c>
      <c r="D187">
        <f t="shared" ref="D187" si="37" xml:space="preserve"> D186+C187</f>
        <v>334.14402498146495</v>
      </c>
      <c r="E187">
        <f t="shared" si="32"/>
        <v>33414.402498146497</v>
      </c>
      <c r="F187">
        <f t="shared" si="28"/>
        <v>163.39292699762242</v>
      </c>
      <c r="G187">
        <f t="shared" si="30"/>
        <v>-836.60707300237755</v>
      </c>
      <c r="H187">
        <f t="shared" si="31"/>
        <v>-840.71809640190099</v>
      </c>
    </row>
    <row r="188" spans="2:8" x14ac:dyDescent="0.3">
      <c r="B188">
        <v>181</v>
      </c>
      <c r="C188">
        <f t="shared" si="29"/>
        <v>-2.2150956243366138</v>
      </c>
      <c r="D188">
        <f xml:space="preserve"> D187+C188</f>
        <v>331.92892935712831</v>
      </c>
      <c r="E188">
        <f t="shared" si="32"/>
        <v>33192.892935712829</v>
      </c>
      <c r="F188">
        <f t="shared" si="28"/>
        <v>157.58229946356613</v>
      </c>
      <c r="G188">
        <f t="shared" si="30"/>
        <v>-842.41770053643381</v>
      </c>
      <c r="H188">
        <f t="shared" si="31"/>
        <v>-846.43613159709639</v>
      </c>
    </row>
    <row r="189" spans="2:8" x14ac:dyDescent="0.3">
      <c r="B189">
        <v>182</v>
      </c>
      <c r="C189">
        <f t="shared" si="29"/>
        <v>-2.2926575197724448</v>
      </c>
      <c r="D189">
        <f t="shared" ref="D189:D199" si="38" xml:space="preserve"> D188+C189</f>
        <v>329.63627183735588</v>
      </c>
      <c r="E189">
        <f t="shared" si="32"/>
        <v>32963.627183735589</v>
      </c>
      <c r="F189">
        <f t="shared" si="28"/>
        <v>151.93579314088274</v>
      </c>
      <c r="G189">
        <f t="shared" si="30"/>
        <v>-848.06420685911723</v>
      </c>
      <c r="H189">
        <f t="shared" si="31"/>
        <v>-851.9912006361119</v>
      </c>
    </row>
    <row r="190" spans="2:8" x14ac:dyDescent="0.3">
      <c r="B190">
        <v>183</v>
      </c>
      <c r="C190">
        <f t="shared" si="29"/>
        <v>-2.3705773520218383</v>
      </c>
      <c r="D190">
        <f t="shared" si="38"/>
        <v>327.26569448533405</v>
      </c>
      <c r="E190">
        <f t="shared" si="32"/>
        <v>32726.569448533406</v>
      </c>
      <c r="F190">
        <f t="shared" si="28"/>
        <v>146.44965801827834</v>
      </c>
      <c r="G190">
        <f t="shared" si="30"/>
        <v>-853.55034198172166</v>
      </c>
      <c r="H190">
        <f t="shared" si="31"/>
        <v>-857.38710367837439</v>
      </c>
    </row>
    <row r="191" spans="2:8" x14ac:dyDescent="0.3">
      <c r="B191">
        <v>184</v>
      </c>
      <c r="C191">
        <f t="shared" si="29"/>
        <v>-2.4488531651264043</v>
      </c>
      <c r="D191">
        <f t="shared" si="38"/>
        <v>324.81684132020763</v>
      </c>
      <c r="E191">
        <f t="shared" si="32"/>
        <v>32481.684132020764</v>
      </c>
      <c r="F191">
        <f t="shared" si="28"/>
        <v>141.12020315424743</v>
      </c>
      <c r="G191">
        <f t="shared" si="30"/>
        <v>-858.87979684575259</v>
      </c>
      <c r="H191">
        <f t="shared" si="31"/>
        <v>-862.62757600268208</v>
      </c>
    </row>
    <row r="192" spans="2:8" x14ac:dyDescent="0.3">
      <c r="B192">
        <v>185</v>
      </c>
      <c r="C192">
        <f t="shared" si="29"/>
        <v>-2.5274830243884781</v>
      </c>
      <c r="D192">
        <f t="shared" si="38"/>
        <v>322.28935829581917</v>
      </c>
      <c r="E192">
        <f t="shared" si="32"/>
        <v>32228.935829581918</v>
      </c>
      <c r="F192">
        <f t="shared" si="28"/>
        <v>135.94379680985267</v>
      </c>
      <c r="G192">
        <f t="shared" si="30"/>
        <v>-864.05620319014736</v>
      </c>
      <c r="H192">
        <f t="shared" si="31"/>
        <v>-867.71628825790378</v>
      </c>
    </row>
    <row r="193" spans="2:8" x14ac:dyDescent="0.3">
      <c r="B193">
        <v>186</v>
      </c>
      <c r="C193">
        <f t="shared" si="29"/>
        <v>-2.6064650160263589</v>
      </c>
      <c r="D193">
        <f t="shared" si="38"/>
        <v>319.68289327979284</v>
      </c>
      <c r="E193">
        <f t="shared" si="32"/>
        <v>31968.289327979284</v>
      </c>
      <c r="F193">
        <f t="shared" si="28"/>
        <v>130.91686651927355</v>
      </c>
      <c r="G193">
        <f t="shared" si="30"/>
        <v>-869.08313348072647</v>
      </c>
      <c r="H193">
        <f t="shared" si="31"/>
        <v>-872.65684675489126</v>
      </c>
    </row>
    <row r="194" spans="2:8" x14ac:dyDescent="0.3">
      <c r="B194">
        <v>187</v>
      </c>
      <c r="C194">
        <f t="shared" si="29"/>
        <v>-2.6857972468369375</v>
      </c>
      <c r="D194">
        <f t="shared" si="38"/>
        <v>316.99709603295588</v>
      </c>
      <c r="E194">
        <f t="shared" si="32"/>
        <v>31699.709603295589</v>
      </c>
      <c r="F194">
        <f t="shared" si="28"/>
        <v>126.03589910149888</v>
      </c>
      <c r="G194">
        <f t="shared" si="30"/>
        <v>-873.9641008985011</v>
      </c>
      <c r="H194">
        <f t="shared" si="31"/>
        <v>-877.45279379724798</v>
      </c>
    </row>
    <row r="195" spans="2:8" x14ac:dyDescent="0.3">
      <c r="B195">
        <v>188</v>
      </c>
      <c r="C195">
        <f t="shared" si="29"/>
        <v>-2.7654778438655612</v>
      </c>
      <c r="D195">
        <f t="shared" si="38"/>
        <v>314.23161818909034</v>
      </c>
      <c r="E195">
        <f t="shared" si="32"/>
        <v>31423.161818909033</v>
      </c>
      <c r="F195">
        <f t="shared" si="28"/>
        <v>121.29744061641021</v>
      </c>
      <c r="G195">
        <f t="shared" si="30"/>
        <v>-878.7025593835898</v>
      </c>
      <c r="H195">
        <f t="shared" si="31"/>
        <v>-882.10760804868573</v>
      </c>
    </row>
    <row r="196" spans="2:8" x14ac:dyDescent="0.3">
      <c r="B196">
        <v>189</v>
      </c>
      <c r="C196">
        <f t="shared" si="29"/>
        <v>-2.8455049540829087</v>
      </c>
      <c r="D196">
        <f t="shared" si="38"/>
        <v>311.38611323500743</v>
      </c>
      <c r="E196">
        <f t="shared" si="32"/>
        <v>31138.611323500743</v>
      </c>
      <c r="F196">
        <f t="shared" si="28"/>
        <v>116.69809626837642</v>
      </c>
      <c r="G196">
        <f t="shared" si="30"/>
        <v>-883.30190373162361</v>
      </c>
      <c r="H196">
        <f t="shared" si="31"/>
        <v>-886.62470493478168</v>
      </c>
    </row>
    <row r="197" spans="2:8" x14ac:dyDescent="0.3">
      <c r="B197">
        <v>190</v>
      </c>
      <c r="C197">
        <f t="shared" si="29"/>
        <v>-2.9258767440687095</v>
      </c>
      <c r="D197">
        <f t="shared" si="38"/>
        <v>308.46023649093871</v>
      </c>
      <c r="E197">
        <f t="shared" si="32"/>
        <v>30846.02364909387</v>
      </c>
      <c r="F197">
        <f t="shared" si="28"/>
        <v>112.23453026035838</v>
      </c>
      <c r="G197">
        <f t="shared" si="30"/>
        <v>-887.76546973964162</v>
      </c>
      <c r="H197">
        <f t="shared" si="31"/>
        <v>-891.00743707703509</v>
      </c>
    </row>
    <row r="198" spans="2:8" x14ac:dyDescent="0.3">
      <c r="B198">
        <v>191</v>
      </c>
      <c r="C198">
        <f t="shared" si="29"/>
        <v>-3.0065913997021254</v>
      </c>
      <c r="D198">
        <f t="shared" si="38"/>
        <v>305.45364509123658</v>
      </c>
      <c r="E198">
        <f t="shared" si="32"/>
        <v>30545.364509123658</v>
      </c>
      <c r="F198">
        <f t="shared" si="28"/>
        <v>107.90346560140456</v>
      </c>
      <c r="G198">
        <f t="shared" si="30"/>
        <v>-892.0965343985954</v>
      </c>
      <c r="H198">
        <f t="shared" si="31"/>
        <v>-895.25909475719322</v>
      </c>
    </row>
    <row r="199" spans="2:8" x14ac:dyDescent="0.3">
      <c r="B199">
        <v>192</v>
      </c>
      <c r="C199">
        <f t="shared" si="29"/>
        <v>-3.0876471258586089</v>
      </c>
      <c r="D199">
        <f t="shared" si="38"/>
        <v>302.36599796537797</v>
      </c>
      <c r="E199">
        <f t="shared" si="32"/>
        <v>30236.599796537797</v>
      </c>
      <c r="F199">
        <f t="shared" si="28"/>
        <v>103.70168387030266</v>
      </c>
      <c r="G199">
        <f t="shared" si="30"/>
        <v>-896.29831612969735</v>
      </c>
      <c r="H199">
        <f t="shared" si="31"/>
        <v>-899.38290640990317</v>
      </c>
    </row>
    <row r="200" spans="2:8" x14ac:dyDescent="0.3">
      <c r="B200">
        <v>193</v>
      </c>
      <c r="C200">
        <f t="shared" si="29"/>
        <v>-3.1690421461130787</v>
      </c>
      <c r="D200">
        <f xml:space="preserve"> D199+C200</f>
        <v>299.19695581926487</v>
      </c>
      <c r="E200">
        <f t="shared" si="32"/>
        <v>29919.695581926488</v>
      </c>
      <c r="F200">
        <f t="shared" ref="F200:F207" si="39" xml:space="preserve"> E200*(1+$E$3)^(-B200)</f>
        <v>99.626024938042562</v>
      </c>
      <c r="G200">
        <f t="shared" si="30"/>
        <v>-900.37397506195748</v>
      </c>
      <c r="H200">
        <f t="shared" si="31"/>
        <v>-903.3820391418102</v>
      </c>
    </row>
    <row r="201" spans="2:8" x14ac:dyDescent="0.3">
      <c r="B201">
        <v>194</v>
      </c>
      <c r="C201">
        <f t="shared" ref="C201:C207" si="40" xml:space="preserve"> 0.15*B201*LOG(150/B201)</f>
        <v>-3.2507747024492533</v>
      </c>
      <c r="D201">
        <f xml:space="preserve"> D200+C201</f>
        <v>295.94618111681564</v>
      </c>
      <c r="E201">
        <f t="shared" si="32"/>
        <v>29594.618111681564</v>
      </c>
      <c r="F201">
        <f t="shared" si="39"/>
        <v>95.673386651638211</v>
      </c>
      <c r="G201">
        <f t="shared" si="30"/>
        <v>-904.32661334836178</v>
      </c>
      <c r="H201">
        <f t="shared" si="31"/>
        <v>-907.25959927530687</v>
      </c>
    </row>
    <row r="202" spans="2:8" x14ac:dyDescent="0.3">
      <c r="B202">
        <v>195</v>
      </c>
      <c r="C202">
        <f t="shared" si="40"/>
        <v>-3.3328430549749748</v>
      </c>
      <c r="D202">
        <f xml:space="preserve"> D201+C202</f>
        <v>292.61333806184064</v>
      </c>
      <c r="E202">
        <f t="shared" si="32"/>
        <v>29261.333806184062</v>
      </c>
      <c r="F202">
        <f t="shared" si="39"/>
        <v>91.840724481750598</v>
      </c>
      <c r="G202">
        <f t="shared" si="30"/>
        <v>-908.15927551824939</v>
      </c>
      <c r="H202">
        <f t="shared" si="31"/>
        <v>-911.0186329151984</v>
      </c>
    </row>
    <row r="203" spans="2:8" x14ac:dyDescent="0.3">
      <c r="B203">
        <v>196</v>
      </c>
      <c r="C203">
        <f t="shared" si="40"/>
        <v>-3.4152454816433675</v>
      </c>
      <c r="D203">
        <f xml:space="preserve"> D202+C203</f>
        <v>289.19809258019728</v>
      </c>
      <c r="E203">
        <f t="shared" si="32"/>
        <v>28919.80925801973</v>
      </c>
      <c r="F203">
        <f t="shared" si="39"/>
        <v>88.125051136454857</v>
      </c>
      <c r="G203">
        <f t="shared" si="30"/>
        <v>-911.87494886354511</v>
      </c>
      <c r="H203">
        <f t="shared" si="31"/>
        <v>-914.66212653662274</v>
      </c>
    </row>
    <row r="204" spans="2:8" x14ac:dyDescent="0.3">
      <c r="B204">
        <v>197</v>
      </c>
      <c r="C204">
        <f t="shared" si="40"/>
        <v>-3.4979802779796905</v>
      </c>
      <c r="D204">
        <f t="shared" ref="D204" si="41" xml:space="preserve"> D203+C204</f>
        <v>285.70011230221758</v>
      </c>
      <c r="E204">
        <f t="shared" si="32"/>
        <v>28570.011230221757</v>
      </c>
      <c r="F204">
        <f t="shared" si="39"/>
        <v>84.523436143395202</v>
      </c>
      <c r="G204">
        <f t="shared" si="30"/>
        <v>-915.4765638566048</v>
      </c>
      <c r="H204">
        <f t="shared" si="31"/>
        <v>-918.19300759263217</v>
      </c>
    </row>
    <row r="205" spans="2:8" x14ac:dyDescent="0.3">
      <c r="B205">
        <v>198</v>
      </c>
      <c r="C205">
        <f t="shared" si="40"/>
        <v>-3.581045756813741</v>
      </c>
      <c r="D205">
        <f xml:space="preserve"> D204+C205</f>
        <v>282.11906654540383</v>
      </c>
      <c r="E205">
        <f t="shared" si="32"/>
        <v>28211.906654540384</v>
      </c>
      <c r="F205">
        <f t="shared" si="39"/>
        <v>81.033005402479048</v>
      </c>
      <c r="G205">
        <f t="shared" si="30"/>
        <v>-918.96699459752097</v>
      </c>
      <c r="H205">
        <f t="shared" si="31"/>
        <v>-921.61414513990042</v>
      </c>
    </row>
    <row r="206" spans="2:8" x14ac:dyDescent="0.3">
      <c r="B206">
        <v>199</v>
      </c>
      <c r="C206">
        <f t="shared" si="40"/>
        <v>-3.6644402480176574</v>
      </c>
      <c r="D206">
        <f t="shared" ref="D206:D207" si="42" xml:space="preserve"> D205+C206</f>
        <v>278.45462629738614</v>
      </c>
      <c r="E206">
        <f t="shared" si="32"/>
        <v>27845.462629738613</v>
      </c>
      <c r="F206">
        <f t="shared" si="39"/>
        <v>77.650940711167806</v>
      </c>
      <c r="G206">
        <f t="shared" si="30"/>
        <v>-922.34905928883222</v>
      </c>
      <c r="H206">
        <f t="shared" si="31"/>
        <v>-924.92835048109202</v>
      </c>
    </row>
    <row r="207" spans="2:8" x14ac:dyDescent="0.3">
      <c r="B207">
        <v>200</v>
      </c>
      <c r="C207">
        <f t="shared" si="40"/>
        <v>-3.7481620982489985</v>
      </c>
      <c r="D207">
        <f t="shared" si="42"/>
        <v>274.70646419913714</v>
      </c>
      <c r="E207">
        <f t="shared" si="32"/>
        <v>27470.646419913715</v>
      </c>
      <c r="F207">
        <f t="shared" si="39"/>
        <v>74.374479264335889</v>
      </c>
      <c r="G207">
        <f t="shared" si="30"/>
        <v>-925.62552073566417</v>
      </c>
      <c r="H207">
        <f t="shared" si="31"/>
        <v>-928.13837782248368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Mahesh Vaknalli</dc:creator>
  <cp:lastModifiedBy>Om Mahesh Vaknalli</cp:lastModifiedBy>
  <dcterms:created xsi:type="dcterms:W3CDTF">2024-11-20T12:22:28Z</dcterms:created>
  <dcterms:modified xsi:type="dcterms:W3CDTF">2024-11-25T15:17:11Z</dcterms:modified>
</cp:coreProperties>
</file>