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Om\SUFONAMA\Block_2\Economics\"/>
    </mc:Choice>
  </mc:AlternateContent>
  <xr:revisionPtr revIDLastSave="0" documentId="13_ncr:1_{BADAACC9-8D66-4654-A4DF-FB88092B6C1D}" xr6:coauthVersionLast="47" xr6:coauthVersionMax="47" xr10:uidLastSave="{00000000-0000-0000-0000-000000000000}"/>
  <bookViews>
    <workbookView xWindow="-96" yWindow="0" windowWidth="16152" windowHeight="12336" activeTab="1" xr2:uid="{00000000-000D-0000-FFFF-FFFF00000000}"/>
  </bookViews>
  <sheets>
    <sheet name="Eucalyptus" sheetId="2" r:id="rId1"/>
    <sheet name="Norway spruce" sheetId="1" r:id="rId2"/>
    <sheet name="Sheet3" sheetId="3" r:id="rId3"/>
  </sheets>
  <externalReferences>
    <externalReference r:id="rId4"/>
  </externalReferences>
  <definedNames>
    <definedName name="solver_adj" localSheetId="1" hidden="1">'Norway spruce'!#REF!</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'Norway spruce'!#REF!</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1</definedName>
    <definedName name="solver_typ" localSheetId="1" hidden="1">2</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2" l="1"/>
  <c r="K11" i="2"/>
  <c r="K12" i="2"/>
  <c r="K13" i="2"/>
  <c r="K14" i="2"/>
  <c r="K15" i="2"/>
  <c r="K16" i="2"/>
  <c r="K17" i="2"/>
  <c r="K18" i="2"/>
  <c r="K19" i="2"/>
  <c r="K20" i="2"/>
  <c r="K21" i="2"/>
  <c r="K22" i="2"/>
  <c r="K23" i="2"/>
  <c r="K24" i="2"/>
  <c r="K25" i="2"/>
  <c r="K26" i="2"/>
  <c r="K27" i="2"/>
  <c r="K28" i="2"/>
  <c r="K29" i="2"/>
  <c r="K30" i="2"/>
  <c r="K31" i="2"/>
  <c r="K32" i="2"/>
  <c r="K33" i="2"/>
  <c r="K9" i="2"/>
  <c r="J9" i="2"/>
  <c r="J10" i="2"/>
  <c r="J11" i="2"/>
  <c r="J12" i="2"/>
  <c r="J14" i="2"/>
  <c r="J15" i="2"/>
  <c r="J16" i="2"/>
  <c r="J17" i="2"/>
  <c r="J18" i="2"/>
  <c r="J19" i="2"/>
  <c r="J20" i="2"/>
  <c r="J21" i="2"/>
  <c r="J22" i="2"/>
  <c r="J23" i="2"/>
  <c r="J24" i="2"/>
  <c r="J25" i="2"/>
  <c r="J26" i="2"/>
  <c r="J27" i="2"/>
  <c r="J28" i="2"/>
  <c r="J29" i="2"/>
  <c r="J30" i="2"/>
  <c r="J31" i="2"/>
  <c r="J32" i="2"/>
  <c r="J33" i="2"/>
  <c r="J13" i="2"/>
  <c r="I9" i="2"/>
  <c r="I10" i="2"/>
  <c r="I11" i="2"/>
  <c r="I12" i="2"/>
  <c r="I13" i="2"/>
  <c r="I14" i="2"/>
  <c r="I15" i="2"/>
  <c r="I16" i="2"/>
  <c r="I17" i="2"/>
  <c r="I18" i="2"/>
  <c r="I19" i="2"/>
  <c r="I20" i="2"/>
  <c r="I21" i="2"/>
  <c r="I22" i="2"/>
  <c r="I23" i="2"/>
  <c r="I24" i="2"/>
  <c r="I25" i="2"/>
  <c r="I26" i="2"/>
  <c r="I27" i="2"/>
  <c r="I28" i="2"/>
  <c r="I29" i="2"/>
  <c r="I30" i="2"/>
  <c r="I31" i="2"/>
  <c r="I32" i="2"/>
  <c r="I33" i="2"/>
  <c r="I8" i="2"/>
  <c r="H9" i="2"/>
  <c r="H10" i="2"/>
  <c r="H11" i="2"/>
  <c r="H12" i="2"/>
  <c r="H14" i="2"/>
  <c r="H15" i="2"/>
  <c r="H16" i="2"/>
  <c r="H17" i="2"/>
  <c r="H18" i="2"/>
  <c r="H19" i="2"/>
  <c r="H20" i="2"/>
  <c r="H21" i="2"/>
  <c r="H22" i="2"/>
  <c r="H23" i="2"/>
  <c r="H24" i="2"/>
  <c r="H25" i="2"/>
  <c r="H26" i="2"/>
  <c r="H27" i="2"/>
  <c r="H28" i="2"/>
  <c r="H29" i="2"/>
  <c r="H30" i="2"/>
  <c r="H31" i="2"/>
  <c r="H32" i="2"/>
  <c r="H33" i="2"/>
  <c r="H13" i="2"/>
  <c r="G8" i="2"/>
  <c r="G9" i="2"/>
  <c r="G10" i="2"/>
  <c r="G11" i="2"/>
  <c r="G12" i="2"/>
  <c r="G14" i="2"/>
  <c r="G15" i="2"/>
  <c r="G16" i="2"/>
  <c r="G17" i="2"/>
  <c r="G18" i="2"/>
  <c r="G19" i="2"/>
  <c r="G20" i="2"/>
  <c r="G21" i="2"/>
  <c r="G22" i="2"/>
  <c r="G23" i="2"/>
  <c r="G24" i="2"/>
  <c r="G25" i="2"/>
  <c r="G26" i="2"/>
  <c r="G27" i="2"/>
  <c r="G28" i="2"/>
  <c r="G29" i="2"/>
  <c r="G30" i="2"/>
  <c r="G31" i="2"/>
  <c r="G32" i="2"/>
  <c r="G33" i="2"/>
  <c r="G13" i="2"/>
  <c r="F10" i="2"/>
  <c r="F11" i="2"/>
  <c r="F12" i="2"/>
  <c r="F13" i="2"/>
  <c r="F14" i="2"/>
  <c r="F15" i="2"/>
  <c r="F16" i="2"/>
  <c r="F17" i="2"/>
  <c r="F18" i="2"/>
  <c r="F19" i="2"/>
  <c r="F20" i="2"/>
  <c r="F21" i="2"/>
  <c r="F22" i="2"/>
  <c r="F23" i="2"/>
  <c r="F24" i="2"/>
  <c r="F25" i="2"/>
  <c r="F26" i="2"/>
  <c r="F27" i="2"/>
  <c r="F28" i="2"/>
  <c r="F29" i="2"/>
  <c r="F30" i="2"/>
  <c r="F31" i="2"/>
  <c r="F32" i="2"/>
  <c r="F33" i="2"/>
  <c r="F9" i="2"/>
  <c r="F8" i="2"/>
  <c r="E10" i="2"/>
  <c r="E11" i="2"/>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9" i="2"/>
  <c r="E8" i="2"/>
  <c r="C13" i="2"/>
  <c r="C14" i="2"/>
  <c r="C15" i="2"/>
  <c r="C16" i="2"/>
  <c r="C17" i="2"/>
  <c r="C18" i="2"/>
  <c r="C19" i="2"/>
  <c r="C20" i="2"/>
  <c r="C21" i="2"/>
  <c r="C22" i="2"/>
  <c r="C23" i="2"/>
  <c r="C24" i="2"/>
  <c r="C25" i="2"/>
  <c r="C26" i="2"/>
  <c r="C27" i="2"/>
  <c r="C28" i="2"/>
  <c r="C29" i="2"/>
  <c r="C30" i="2"/>
  <c r="C31" i="2"/>
  <c r="C32" i="2"/>
  <c r="C33" i="2"/>
  <c r="C12" i="2"/>
  <c r="C9" i="2"/>
  <c r="C10" i="2"/>
  <c r="C11" i="2"/>
  <c r="C8" i="2"/>
  <c r="AF10" i="1"/>
  <c r="AF11" i="1" s="1"/>
  <c r="AF12" i="1" s="1"/>
  <c r="AF13" i="1" s="1"/>
  <c r="AF14" i="1" s="1"/>
  <c r="AF15" i="1" s="1"/>
  <c r="AF16" i="1" s="1"/>
  <c r="AF17" i="1" s="1"/>
  <c r="AF18" i="1" s="1"/>
  <c r="AF19" i="1" s="1"/>
  <c r="AF20" i="1" s="1"/>
  <c r="AF21" i="1" s="1"/>
  <c r="AF22" i="1" s="1"/>
  <c r="AF23" i="1" s="1"/>
  <c r="AF24" i="1" s="1"/>
  <c r="AF25" i="1" s="1"/>
  <c r="AF26" i="1" s="1"/>
  <c r="AF27" i="1" s="1"/>
  <c r="AF28" i="1" s="1"/>
  <c r="B12" i="2" l="1"/>
  <c r="B13" i="2"/>
  <c r="B14" i="2"/>
  <c r="B15" i="2"/>
  <c r="B16" i="2"/>
  <c r="B17" i="2"/>
  <c r="B18" i="2"/>
  <c r="B19" i="2"/>
  <c r="B20" i="2"/>
  <c r="B21" i="2"/>
  <c r="B22" i="2"/>
  <c r="B23" i="2"/>
  <c r="B24" i="2"/>
  <c r="B25" i="2"/>
  <c r="B26" i="2"/>
  <c r="B27" i="2"/>
  <c r="B28" i="2"/>
  <c r="B29" i="2"/>
  <c r="B30" i="2"/>
  <c r="B33" i="2"/>
  <c r="B32" i="2"/>
  <c r="B31" i="2"/>
  <c r="AH12" i="1"/>
  <c r="AG10" i="1"/>
  <c r="AL10" i="1" s="1"/>
  <c r="AM11" i="1" s="1"/>
  <c r="AH11" i="1"/>
  <c r="AH13" i="1"/>
  <c r="AH14" i="1"/>
  <c r="AH15" i="1"/>
  <c r="AH16" i="1"/>
  <c r="AH17" i="1"/>
  <c r="AH18" i="1"/>
  <c r="AH19" i="1"/>
  <c r="AH20" i="1"/>
  <c r="AH10" i="1"/>
  <c r="V9" i="1"/>
  <c r="AA9" i="1" s="1"/>
  <c r="AB10" i="1"/>
  <c r="AG11" i="1"/>
  <c r="AL11" i="1" s="1"/>
  <c r="AG13" i="1"/>
  <c r="AL13" i="1" s="1"/>
  <c r="V10" i="1"/>
  <c r="AA10" i="1" s="1"/>
  <c r="AB11" i="1"/>
  <c r="V11" i="1"/>
  <c r="AA11" i="1" s="1"/>
  <c r="AB12" i="1"/>
  <c r="V12" i="1"/>
  <c r="AA12" i="1" s="1"/>
  <c r="AB13" i="1"/>
  <c r="V13" i="1"/>
  <c r="AA13" i="1" s="1"/>
  <c r="AB14" i="1"/>
  <c r="V14" i="1"/>
  <c r="AA14" i="1" s="1"/>
  <c r="AB15" i="1"/>
  <c r="V15" i="1"/>
  <c r="AA15" i="1" s="1"/>
  <c r="AB16" i="1"/>
  <c r="V16" i="1"/>
  <c r="AA16" i="1" s="1"/>
  <c r="AB17" i="1"/>
  <c r="V17" i="1"/>
  <c r="AA17" i="1"/>
  <c r="AB18" i="1"/>
  <c r="V18" i="1"/>
  <c r="AA18" i="1" s="1"/>
  <c r="AB19" i="1"/>
  <c r="V19" i="1"/>
  <c r="AA19" i="1" s="1"/>
  <c r="AB20" i="1"/>
  <c r="Z21" i="1"/>
  <c r="AB21" i="1" s="1"/>
  <c r="V20" i="1"/>
  <c r="AA20" i="1" s="1"/>
  <c r="Z22" i="1"/>
  <c r="AH22" i="1" s="1"/>
  <c r="V21" i="1"/>
  <c r="AA21" i="1" s="1"/>
  <c r="Z23" i="1"/>
  <c r="AH23" i="1" s="1"/>
  <c r="AB23" i="1"/>
  <c r="V22" i="1"/>
  <c r="AA22" i="1" s="1"/>
  <c r="Z24" i="1"/>
  <c r="AH24" i="1" s="1"/>
  <c r="V23" i="1"/>
  <c r="AA23" i="1"/>
  <c r="Z25" i="1"/>
  <c r="AH25" i="1" s="1"/>
  <c r="V24" i="1"/>
  <c r="AA24" i="1" s="1"/>
  <c r="Z26" i="1"/>
  <c r="AH26" i="1" s="1"/>
  <c r="V25" i="1"/>
  <c r="AA25" i="1"/>
  <c r="Z27" i="1"/>
  <c r="AH27" i="1" s="1"/>
  <c r="V26" i="1"/>
  <c r="AA26" i="1" s="1"/>
  <c r="Z28" i="1"/>
  <c r="AH28" i="1" s="1"/>
  <c r="AB28" i="1"/>
  <c r="V27" i="1"/>
  <c r="AA27" i="1"/>
  <c r="Z29" i="1"/>
  <c r="AH29" i="1"/>
  <c r="V28" i="1"/>
  <c r="AA28" i="1" s="1"/>
  <c r="Z30" i="1"/>
  <c r="V29" i="1"/>
  <c r="AA29" i="1" s="1"/>
  <c r="AB30" i="1"/>
  <c r="Z31" i="1"/>
  <c r="AB31" i="1" s="1"/>
  <c r="AH31" i="1"/>
  <c r="V30" i="1"/>
  <c r="AA30" i="1" s="1"/>
  <c r="Z32" i="1"/>
  <c r="AB32" i="1" s="1"/>
  <c r="V31" i="1"/>
  <c r="AA31" i="1" s="1"/>
  <c r="Z33" i="1"/>
  <c r="AB33" i="1"/>
  <c r="V32" i="1"/>
  <c r="AA32" i="1" s="1"/>
  <c r="Z34" i="1"/>
  <c r="AB34" i="1" s="1"/>
  <c r="V33" i="1"/>
  <c r="AA33" i="1"/>
  <c r="Z35" i="1"/>
  <c r="AB35" i="1" s="1"/>
  <c r="V34" i="1"/>
  <c r="AA34" i="1" s="1"/>
  <c r="Z36" i="1"/>
  <c r="AB36" i="1" s="1"/>
  <c r="V35" i="1"/>
  <c r="AA35" i="1" s="1"/>
  <c r="Z37" i="1"/>
  <c r="AB37" i="1" s="1"/>
  <c r="V36" i="1"/>
  <c r="AA36" i="1" s="1"/>
  <c r="Z38" i="1"/>
  <c r="AB38" i="1" s="1"/>
  <c r="V37" i="1"/>
  <c r="AA37" i="1" s="1"/>
  <c r="Z39" i="1"/>
  <c r="AB39" i="1" s="1"/>
  <c r="V38" i="1"/>
  <c r="AA38" i="1" s="1"/>
  <c r="Z40" i="1"/>
  <c r="AB40" i="1" s="1"/>
  <c r="V39" i="1"/>
  <c r="AA39" i="1" s="1"/>
  <c r="Z41" i="1"/>
  <c r="AB41" i="1"/>
  <c r="V40" i="1"/>
  <c r="AA40" i="1" s="1"/>
  <c r="Z42" i="1"/>
  <c r="AB42" i="1" s="1"/>
  <c r="V41" i="1"/>
  <c r="AA41" i="1"/>
  <c r="Z43" i="1"/>
  <c r="AB43" i="1" s="1"/>
  <c r="V42" i="1"/>
  <c r="AA42" i="1" s="1"/>
  <c r="Z44" i="1"/>
  <c r="AB44" i="1" s="1"/>
  <c r="V43" i="1"/>
  <c r="AA43" i="1" s="1"/>
  <c r="Z45" i="1"/>
  <c r="AB45" i="1" s="1"/>
  <c r="V44" i="1"/>
  <c r="AA44" i="1" s="1"/>
  <c r="Z46" i="1"/>
  <c r="AB46" i="1" s="1"/>
  <c r="V45" i="1"/>
  <c r="AA45" i="1" s="1"/>
  <c r="Z47" i="1"/>
  <c r="AB47" i="1" s="1"/>
  <c r="V46" i="1"/>
  <c r="AA46" i="1" s="1"/>
  <c r="Z48" i="1"/>
  <c r="AB48" i="1" s="1"/>
  <c r="V47" i="1"/>
  <c r="AA47" i="1" s="1"/>
  <c r="Z49" i="1"/>
  <c r="AB49" i="1"/>
  <c r="V48" i="1"/>
  <c r="AA48" i="1" s="1"/>
  <c r="Z50" i="1"/>
  <c r="AB50" i="1" s="1"/>
  <c r="V49" i="1"/>
  <c r="AA49" i="1"/>
  <c r="Z51" i="1"/>
  <c r="AB51" i="1" s="1"/>
  <c r="V50" i="1"/>
  <c r="AA50" i="1" s="1"/>
  <c r="Z52" i="1"/>
  <c r="AB52" i="1" s="1"/>
  <c r="V51" i="1"/>
  <c r="AA51" i="1" s="1"/>
  <c r="Z53" i="1"/>
  <c r="AB53" i="1" s="1"/>
  <c r="V52" i="1"/>
  <c r="AA52" i="1" s="1"/>
  <c r="Z54" i="1"/>
  <c r="AB54" i="1" s="1"/>
  <c r="V53" i="1"/>
  <c r="AA53" i="1" s="1"/>
  <c r="Z55" i="1"/>
  <c r="AB55" i="1" s="1"/>
  <c r="V54" i="1"/>
  <c r="AA54" i="1" s="1"/>
  <c r="Z56" i="1"/>
  <c r="AB56" i="1" s="1"/>
  <c r="V55" i="1"/>
  <c r="AA55" i="1" s="1"/>
  <c r="Z57" i="1"/>
  <c r="AB57" i="1"/>
  <c r="V56" i="1"/>
  <c r="AA56" i="1" s="1"/>
  <c r="Z58" i="1"/>
  <c r="AB58" i="1" s="1"/>
  <c r="V57" i="1"/>
  <c r="AA57" i="1"/>
  <c r="Z59" i="1"/>
  <c r="AB59" i="1" s="1"/>
  <c r="V58" i="1"/>
  <c r="AA58" i="1" s="1"/>
  <c r="Z60" i="1"/>
  <c r="AB60" i="1" s="1"/>
  <c r="V59" i="1"/>
  <c r="AA59" i="1" s="1"/>
  <c r="Z61" i="1"/>
  <c r="AB61" i="1" s="1"/>
  <c r="V60" i="1"/>
  <c r="AA60" i="1" s="1"/>
  <c r="Z62" i="1"/>
  <c r="AB62" i="1" s="1"/>
  <c r="V61" i="1"/>
  <c r="AA61" i="1" s="1"/>
  <c r="Z63" i="1"/>
  <c r="AB63" i="1" s="1"/>
  <c r="V62" i="1"/>
  <c r="AA62" i="1" s="1"/>
  <c r="Z64" i="1"/>
  <c r="AB64" i="1" s="1"/>
  <c r="V63" i="1"/>
  <c r="AA63" i="1" s="1"/>
  <c r="Z65" i="1"/>
  <c r="AB65" i="1"/>
  <c r="V64" i="1"/>
  <c r="AA64" i="1" s="1"/>
  <c r="Z66" i="1"/>
  <c r="AB66" i="1" s="1"/>
  <c r="V65" i="1"/>
  <c r="AA65" i="1"/>
  <c r="Z67" i="1"/>
  <c r="AB67" i="1" s="1"/>
  <c r="V66" i="1"/>
  <c r="AA66" i="1" s="1"/>
  <c r="Z68" i="1"/>
  <c r="AB68" i="1" s="1"/>
  <c r="V67" i="1"/>
  <c r="AA67" i="1" s="1"/>
  <c r="Z69" i="1"/>
  <c r="AB69" i="1" s="1"/>
  <c r="V68" i="1"/>
  <c r="AA68" i="1" s="1"/>
  <c r="Z70" i="1"/>
  <c r="AB70" i="1" s="1"/>
  <c r="V69" i="1"/>
  <c r="AA69" i="1" s="1"/>
  <c r="Z71" i="1"/>
  <c r="AB71" i="1" s="1"/>
  <c r="V70" i="1"/>
  <c r="AA70" i="1" s="1"/>
  <c r="Z72" i="1"/>
  <c r="AB72" i="1" s="1"/>
  <c r="V71" i="1"/>
  <c r="AA71" i="1" s="1"/>
  <c r="Z73" i="1"/>
  <c r="AB73" i="1"/>
  <c r="V72" i="1"/>
  <c r="AA72" i="1" s="1"/>
  <c r="Z74" i="1"/>
  <c r="AB74" i="1" s="1"/>
  <c r="V73" i="1"/>
  <c r="AA73" i="1"/>
  <c r="Z75" i="1"/>
  <c r="AH75" i="1" s="1"/>
  <c r="V74" i="1"/>
  <c r="AA74" i="1" s="1"/>
  <c r="Z76" i="1"/>
  <c r="AH76" i="1" s="1"/>
  <c r="V75" i="1"/>
  <c r="AA75" i="1" s="1"/>
  <c r="Z77" i="1"/>
  <c r="V76" i="1"/>
  <c r="AA76" i="1" s="1"/>
  <c r="Z78" i="1"/>
  <c r="AB78" i="1" s="1"/>
  <c r="AH78" i="1"/>
  <c r="V77" i="1"/>
  <c r="AA77" i="1" s="1"/>
  <c r="Z79" i="1"/>
  <c r="AH79" i="1" s="1"/>
  <c r="V78" i="1"/>
  <c r="AA78" i="1" s="1"/>
  <c r="AB79" i="1"/>
  <c r="AC79" i="1" s="1"/>
  <c r="AD79" i="1" s="1"/>
  <c r="Z80" i="1"/>
  <c r="AH80" i="1" s="1"/>
  <c r="V79" i="1"/>
  <c r="AA79" i="1" s="1"/>
  <c r="AB9" i="1"/>
  <c r="V80" i="1"/>
  <c r="AA80" i="1" s="1"/>
  <c r="AB80" i="1"/>
  <c r="AG12" i="1"/>
  <c r="AL12" i="1" s="1"/>
  <c r="AB29" i="1"/>
  <c r="AH74" i="1"/>
  <c r="AH73" i="1"/>
  <c r="AH71" i="1"/>
  <c r="AH68" i="1"/>
  <c r="AH67" i="1"/>
  <c r="AH66" i="1"/>
  <c r="AH65" i="1"/>
  <c r="AH63" i="1"/>
  <c r="AH60" i="1"/>
  <c r="AH59" i="1"/>
  <c r="AH58" i="1"/>
  <c r="AH57" i="1"/>
  <c r="AH55" i="1"/>
  <c r="AH52" i="1"/>
  <c r="AH51" i="1"/>
  <c r="AH50" i="1"/>
  <c r="AH49" i="1"/>
  <c r="AH47" i="1"/>
  <c r="AH44" i="1"/>
  <c r="AH43" i="1"/>
  <c r="AH42" i="1"/>
  <c r="AH41" i="1"/>
  <c r="AH39" i="1"/>
  <c r="AH36" i="1"/>
  <c r="AH35" i="1"/>
  <c r="AH34" i="1"/>
  <c r="AH33" i="1"/>
  <c r="AH30" i="1"/>
  <c r="AB24" i="1"/>
  <c r="AG14" i="1"/>
  <c r="AB75" i="1" l="1"/>
  <c r="AH37" i="1"/>
  <c r="AH45" i="1"/>
  <c r="AH53" i="1"/>
  <c r="AH61" i="1"/>
  <c r="AH69" i="1"/>
  <c r="AB76" i="1"/>
  <c r="AB25" i="1"/>
  <c r="AC72" i="1"/>
  <c r="AD72" i="1" s="1"/>
  <c r="AC59" i="1"/>
  <c r="AD59" i="1" s="1"/>
  <c r="AC56" i="1"/>
  <c r="AD56" i="1" s="1"/>
  <c r="AC43" i="1"/>
  <c r="AD43" i="1" s="1"/>
  <c r="AC40" i="1"/>
  <c r="AD40" i="1" s="1"/>
  <c r="AC23" i="1"/>
  <c r="AD23" i="1" s="1"/>
  <c r="AH32" i="1"/>
  <c r="AH40" i="1"/>
  <c r="AH48" i="1"/>
  <c r="AH56" i="1"/>
  <c r="AH64" i="1"/>
  <c r="AH72" i="1"/>
  <c r="AH38" i="1"/>
  <c r="AH46" i="1"/>
  <c r="AH54" i="1"/>
  <c r="AH62" i="1"/>
  <c r="AH70" i="1"/>
  <c r="AB27" i="1"/>
  <c r="AB26" i="1"/>
  <c r="AC26" i="1" s="1"/>
  <c r="AD26" i="1" s="1"/>
  <c r="AH21" i="1"/>
  <c r="AI10" i="1"/>
  <c r="AH77" i="1"/>
  <c r="AB77" i="1"/>
  <c r="AC77" i="1" s="1"/>
  <c r="AD77" i="1" s="1"/>
  <c r="AC65" i="1"/>
  <c r="AD65" i="1" s="1"/>
  <c r="AC62" i="1"/>
  <c r="AD62" i="1" s="1"/>
  <c r="AC49" i="1"/>
  <c r="AD49" i="1" s="1"/>
  <c r="AC46" i="1"/>
  <c r="AD46" i="1" s="1"/>
  <c r="AC33" i="1"/>
  <c r="AD33" i="1" s="1"/>
  <c r="AM13" i="1"/>
  <c r="AM12" i="1"/>
  <c r="AI12" i="1"/>
  <c r="AC71" i="1"/>
  <c r="AD71" i="1" s="1"/>
  <c r="AC68" i="1"/>
  <c r="AD68" i="1" s="1"/>
  <c r="AC55" i="1"/>
  <c r="AD55" i="1" s="1"/>
  <c r="AC52" i="1"/>
  <c r="AD52" i="1" s="1"/>
  <c r="AC39" i="1"/>
  <c r="AD39" i="1" s="1"/>
  <c r="AC36" i="1"/>
  <c r="AD36" i="1" s="1"/>
  <c r="AC42" i="1"/>
  <c r="AD42" i="1" s="1"/>
  <c r="AC18" i="1"/>
  <c r="AD18" i="1" s="1"/>
  <c r="AC67" i="1"/>
  <c r="AD67" i="1" s="1"/>
  <c r="AC64" i="1"/>
  <c r="AD64" i="1" s="1"/>
  <c r="AC51" i="1"/>
  <c r="AD51" i="1" s="1"/>
  <c r="AC48" i="1"/>
  <c r="AD48" i="1" s="1"/>
  <c r="AC35" i="1"/>
  <c r="AD35" i="1" s="1"/>
  <c r="AC32" i="1"/>
  <c r="AD32" i="1" s="1"/>
  <c r="AC14" i="1"/>
  <c r="AD14" i="1" s="1"/>
  <c r="AC15" i="1"/>
  <c r="AD15" i="1" s="1"/>
  <c r="AC27" i="1"/>
  <c r="AD27" i="1" s="1"/>
  <c r="AC80" i="1"/>
  <c r="AD80" i="1" s="1"/>
  <c r="AC30" i="1"/>
  <c r="AD30" i="1" s="1"/>
  <c r="AC13" i="1"/>
  <c r="AD13" i="1" s="1"/>
  <c r="AC16" i="1"/>
  <c r="AD16" i="1" s="1"/>
  <c r="AC19" i="1"/>
  <c r="AD19" i="1" s="1"/>
  <c r="AC29" i="1"/>
  <c r="AD29" i="1" s="1"/>
  <c r="AC75" i="1"/>
  <c r="AD75" i="1" s="1"/>
  <c r="AC24" i="1"/>
  <c r="AD24" i="1" s="1"/>
  <c r="AC28" i="1"/>
  <c r="AD28" i="1" s="1"/>
  <c r="AC10" i="1"/>
  <c r="AD10" i="1" s="1"/>
  <c r="AC76" i="1"/>
  <c r="AD76" i="1" s="1"/>
  <c r="AC12" i="1"/>
  <c r="AC20" i="1"/>
  <c r="AD20" i="1" s="1"/>
  <c r="AC11" i="1"/>
  <c r="AC25" i="1"/>
  <c r="AD25" i="1" s="1"/>
  <c r="AC17" i="1"/>
  <c r="AD17" i="1" s="1"/>
  <c r="AC78" i="1"/>
  <c r="AD78" i="1" s="1"/>
  <c r="AC58" i="1"/>
  <c r="AD58" i="1" s="1"/>
  <c r="AI14" i="1"/>
  <c r="AC73" i="1"/>
  <c r="AD73" i="1" s="1"/>
  <c r="AC70" i="1"/>
  <c r="AD70" i="1" s="1"/>
  <c r="AC57" i="1"/>
  <c r="AD57" i="1" s="1"/>
  <c r="AC54" i="1"/>
  <c r="AD54" i="1" s="1"/>
  <c r="AC41" i="1"/>
  <c r="AD41" i="1" s="1"/>
  <c r="AC38" i="1"/>
  <c r="AD38" i="1" s="1"/>
  <c r="AC21" i="1"/>
  <c r="AD21" i="1" s="1"/>
  <c r="AC74" i="1"/>
  <c r="AD74" i="1" s="1"/>
  <c r="AC63" i="1"/>
  <c r="AD63" i="1" s="1"/>
  <c r="AC60" i="1"/>
  <c r="AD60" i="1" s="1"/>
  <c r="AC47" i="1"/>
  <c r="AD47" i="1" s="1"/>
  <c r="AC44" i="1"/>
  <c r="AD44" i="1" s="1"/>
  <c r="AI13" i="1"/>
  <c r="AC61" i="1"/>
  <c r="AD61" i="1" s="1"/>
  <c r="AC45" i="1"/>
  <c r="AD45" i="1" s="1"/>
  <c r="AM14" i="1"/>
  <c r="AC69" i="1"/>
  <c r="AD69" i="1" s="1"/>
  <c r="AC66" i="1"/>
  <c r="AD66" i="1" s="1"/>
  <c r="AC53" i="1"/>
  <c r="AD53" i="1" s="1"/>
  <c r="AC50" i="1"/>
  <c r="AD50" i="1" s="1"/>
  <c r="AC37" i="1"/>
  <c r="AD37" i="1" s="1"/>
  <c r="AC34" i="1"/>
  <c r="AD34" i="1" s="1"/>
  <c r="AC31" i="1"/>
  <c r="AD31" i="1" s="1"/>
  <c r="AI11" i="1"/>
  <c r="AL14" i="1"/>
  <c r="AB22" i="1"/>
  <c r="AC22" i="1" s="1"/>
  <c r="AD22" i="1" s="1"/>
  <c r="AJ14" i="1" l="1"/>
  <c r="AJ12" i="1"/>
  <c r="AD12" i="1"/>
  <c r="AJ15" i="1"/>
  <c r="AG15" i="1"/>
  <c r="AM15" i="1"/>
  <c r="AJ11" i="1"/>
  <c r="AK11" i="1"/>
  <c r="AK12" i="1" s="1"/>
  <c r="AK13" i="1" s="1"/>
  <c r="AK14" i="1" s="1"/>
  <c r="AK15" i="1" s="1"/>
  <c r="AK16" i="1" s="1"/>
  <c r="AD11" i="1"/>
  <c r="AJ13" i="1"/>
  <c r="AI15" i="1" l="1"/>
  <c r="AJ16" i="1" s="1"/>
  <c r="AL15" i="1"/>
  <c r="AM16" i="1" s="1"/>
  <c r="AG16" i="1"/>
  <c r="AG17" i="1" l="1"/>
  <c r="AL16" i="1"/>
  <c r="AM17" i="1" s="1"/>
  <c r="AI16" i="1"/>
  <c r="AJ17" i="1" s="1"/>
  <c r="AK17" i="1"/>
  <c r="AK18" i="1" s="1"/>
  <c r="AL17" i="1" l="1"/>
  <c r="AM18" i="1" s="1"/>
  <c r="AI17" i="1"/>
  <c r="AJ18" i="1" s="1"/>
  <c r="AG18" i="1"/>
  <c r="AK19" i="1" s="1"/>
  <c r="AL18" i="1" l="1"/>
  <c r="AM19" i="1" s="1"/>
  <c r="AI18" i="1"/>
  <c r="AJ19" i="1" s="1"/>
  <c r="AG19" i="1"/>
  <c r="AL19" i="1" l="1"/>
  <c r="AM20" i="1" s="1"/>
  <c r="AI19" i="1"/>
  <c r="AJ20" i="1" s="1"/>
  <c r="AG20" i="1"/>
  <c r="AN19" i="1"/>
  <c r="AK20" i="1"/>
  <c r="AK21" i="1" l="1"/>
  <c r="AL20" i="1"/>
  <c r="AM21" i="1" s="1"/>
  <c r="AI20" i="1"/>
  <c r="AJ21" i="1" s="1"/>
  <c r="AG21" i="1"/>
  <c r="AN20" i="1"/>
  <c r="AN21" i="1" l="1"/>
  <c r="AG22" i="1"/>
  <c r="AL21" i="1"/>
  <c r="AM22" i="1" s="1"/>
  <c r="AI21" i="1"/>
  <c r="AJ22" i="1" s="1"/>
  <c r="AK22" i="1"/>
  <c r="AK23" i="1" l="1"/>
  <c r="AN22" i="1"/>
  <c r="AG23" i="1"/>
  <c r="AL22" i="1"/>
  <c r="AM23" i="1" s="1"/>
  <c r="AI22" i="1"/>
  <c r="AJ23" i="1" s="1"/>
  <c r="AN23" i="1" l="1"/>
  <c r="AG24" i="1"/>
  <c r="AL23" i="1"/>
  <c r="AM24" i="1" s="1"/>
  <c r="AI23" i="1"/>
  <c r="AJ24" i="1" s="1"/>
  <c r="AK24" i="1"/>
  <c r="AN24" i="1" l="1"/>
  <c r="AK25" i="1"/>
  <c r="AG25" i="1"/>
  <c r="AL24" i="1"/>
  <c r="AM25" i="1" s="1"/>
  <c r="AI24" i="1"/>
  <c r="AJ25" i="1" s="1"/>
  <c r="AN25" i="1" l="1"/>
  <c r="AG26" i="1"/>
  <c r="AL25" i="1"/>
  <c r="AM26" i="1" s="1"/>
  <c r="AI25" i="1"/>
  <c r="AJ26" i="1" s="1"/>
  <c r="AK26" i="1"/>
  <c r="AK27" i="1" l="1"/>
  <c r="AN26" i="1"/>
  <c r="AL26" i="1"/>
  <c r="AM27" i="1" s="1"/>
  <c r="AI26" i="1"/>
  <c r="AJ27" i="1" s="1"/>
  <c r="AG27" i="1"/>
  <c r="AK28" i="1" s="1"/>
  <c r="AN27" i="1" l="1"/>
  <c r="AL27" i="1"/>
  <c r="AI27" i="1"/>
  <c r="AJ28" i="1" s="1"/>
  <c r="AG28" i="1"/>
  <c r="AM28" i="1"/>
  <c r="AL28" i="1" l="1"/>
  <c r="AM29" i="1" s="1"/>
  <c r="AI28" i="1"/>
  <c r="AJ29" i="1" s="1"/>
  <c r="AN28" i="1"/>
  <c r="AG29" i="1"/>
  <c r="AF29" i="1"/>
  <c r="AK29" i="1"/>
  <c r="AK30" i="1" l="1"/>
  <c r="AN29" i="1"/>
  <c r="AI29" i="1"/>
  <c r="AL29" i="1"/>
  <c r="AM30" i="1" s="1"/>
  <c r="AF30" i="1"/>
  <c r="AG30" i="1"/>
  <c r="AJ30" i="1"/>
  <c r="AI30" i="1" l="1"/>
  <c r="AJ31" i="1" s="1"/>
  <c r="AL30" i="1"/>
  <c r="AM31" i="1" s="1"/>
  <c r="AG31" i="1"/>
  <c r="AF31" i="1"/>
  <c r="AN30" i="1"/>
  <c r="AK31" i="1"/>
  <c r="AK32" i="1" l="1"/>
  <c r="AN31" i="1"/>
  <c r="AI31" i="1"/>
  <c r="AJ32" i="1" s="1"/>
  <c r="AL31" i="1"/>
  <c r="AM32" i="1" s="1"/>
  <c r="AF32" i="1"/>
  <c r="AG32" i="1"/>
  <c r="AG33" i="1" l="1"/>
  <c r="AF33" i="1"/>
  <c r="AN32" i="1"/>
  <c r="AL32" i="1"/>
  <c r="AM33" i="1" s="1"/>
  <c r="AI32" i="1"/>
  <c r="AJ33" i="1" s="1"/>
  <c r="AK33" i="1"/>
  <c r="AK34" i="1" l="1"/>
  <c r="AN33" i="1"/>
  <c r="AG34" i="1"/>
  <c r="AF34" i="1"/>
  <c r="AK35" i="1" s="1"/>
  <c r="AL33" i="1"/>
  <c r="AM34" i="1" s="1"/>
  <c r="AI33" i="1"/>
  <c r="AJ34" i="1" s="1"/>
  <c r="AN34" i="1" l="1"/>
  <c r="AG35" i="1"/>
  <c r="AF35" i="1"/>
  <c r="AK36" i="1"/>
  <c r="AL34" i="1"/>
  <c r="AM35" i="1" s="1"/>
  <c r="AI34" i="1"/>
  <c r="AJ35" i="1" s="1"/>
  <c r="AN35" i="1" l="1"/>
  <c r="AG36" i="1"/>
  <c r="AF36" i="1"/>
  <c r="AL35" i="1"/>
  <c r="AM36" i="1" s="1"/>
  <c r="AI35" i="1"/>
  <c r="AJ36" i="1" s="1"/>
  <c r="AN36" i="1" l="1"/>
  <c r="AF37" i="1"/>
  <c r="AG37" i="1"/>
  <c r="AI36" i="1"/>
  <c r="AJ37" i="1" s="1"/>
  <c r="AL36" i="1"/>
  <c r="AM37" i="1" s="1"/>
  <c r="AK37" i="1"/>
  <c r="AK38" i="1" l="1"/>
  <c r="AN37" i="1"/>
  <c r="AG38" i="1"/>
  <c r="AF38" i="1"/>
  <c r="AI37" i="1"/>
  <c r="AJ38" i="1" s="1"/>
  <c r="AL37" i="1"/>
  <c r="AM38" i="1" s="1"/>
  <c r="AN38" i="1" l="1"/>
  <c r="AF39" i="1"/>
  <c r="AG39" i="1"/>
  <c r="AL38" i="1"/>
  <c r="AM39" i="1" s="1"/>
  <c r="AI38" i="1"/>
  <c r="AJ39" i="1" s="1"/>
  <c r="AK39" i="1"/>
  <c r="AK40" i="1" l="1"/>
  <c r="AN39" i="1"/>
  <c r="AL39" i="1"/>
  <c r="AM40" i="1" s="1"/>
  <c r="AI39" i="1"/>
  <c r="AJ40" i="1" s="1"/>
  <c r="AG40" i="1"/>
  <c r="AF40" i="1"/>
  <c r="AN40" i="1" l="1"/>
  <c r="AI40" i="1"/>
  <c r="AJ41" i="1" s="1"/>
  <c r="AL40" i="1"/>
  <c r="AM41" i="1" s="1"/>
  <c r="AG41" i="1"/>
  <c r="AF41" i="1"/>
  <c r="AK41" i="1"/>
  <c r="AK42" i="1" l="1"/>
  <c r="AF42" i="1"/>
  <c r="AG42" i="1"/>
  <c r="AN41" i="1"/>
  <c r="AI41" i="1"/>
  <c r="AJ42" i="1" s="1"/>
  <c r="AL41" i="1"/>
  <c r="AM42" i="1" s="1"/>
  <c r="AK43" i="1" l="1"/>
  <c r="AN42" i="1"/>
  <c r="AF43" i="1"/>
  <c r="AG43" i="1"/>
  <c r="AL42" i="1"/>
  <c r="AM43" i="1" s="1"/>
  <c r="AI42" i="1"/>
  <c r="AJ43" i="1" s="1"/>
  <c r="AK44" i="1" l="1"/>
  <c r="AN43" i="1"/>
  <c r="AL43" i="1"/>
  <c r="AI43" i="1"/>
  <c r="AJ44" i="1" s="1"/>
  <c r="AG44" i="1"/>
  <c r="AF44" i="1"/>
  <c r="AM44" i="1"/>
  <c r="AN44" i="1" l="1"/>
  <c r="AG45" i="1"/>
  <c r="AF45" i="1"/>
  <c r="AK45" i="1"/>
  <c r="AL44" i="1"/>
  <c r="AM45" i="1" s="1"/>
  <c r="AI44" i="1"/>
  <c r="AJ45" i="1" s="1"/>
  <c r="AK46" i="1" l="1"/>
  <c r="AN45" i="1"/>
  <c r="AF46" i="1"/>
  <c r="AG46" i="1"/>
  <c r="AI45" i="1"/>
  <c r="AJ46" i="1" s="1"/>
  <c r="AL45" i="1"/>
  <c r="AM46" i="1" s="1"/>
  <c r="AK47" i="1" l="1"/>
  <c r="AN46" i="1"/>
  <c r="AL46" i="1"/>
  <c r="AI46" i="1"/>
  <c r="AJ47" i="1" s="1"/>
  <c r="AF47" i="1"/>
  <c r="AG47" i="1"/>
  <c r="AM47" i="1"/>
  <c r="AN47" i="1" l="1"/>
  <c r="AL47" i="1"/>
  <c r="AM48" i="1" s="1"/>
  <c r="AI47" i="1"/>
  <c r="AJ48" i="1" s="1"/>
  <c r="AF48" i="1"/>
  <c r="AG48" i="1"/>
  <c r="AK48" i="1"/>
  <c r="AK49" i="1" l="1"/>
  <c r="AK50" i="1" s="1"/>
  <c r="AI48" i="1"/>
  <c r="AJ49" i="1" s="1"/>
  <c r="AL48" i="1"/>
  <c r="AM49" i="1" s="1"/>
  <c r="AF49" i="1"/>
  <c r="AG49" i="1"/>
  <c r="AN48" i="1"/>
  <c r="AN49" i="1" l="1"/>
  <c r="AI49" i="1"/>
  <c r="AJ50" i="1" s="1"/>
  <c r="AL49" i="1"/>
  <c r="AF50" i="1"/>
  <c r="AG50" i="1"/>
  <c r="AM50" i="1"/>
  <c r="AN50" i="1" l="1"/>
  <c r="AL50" i="1"/>
  <c r="AI50" i="1"/>
  <c r="AJ51" i="1" s="1"/>
  <c r="AG51" i="1"/>
  <c r="AM51" i="1"/>
  <c r="AF51" i="1"/>
  <c r="AK51" i="1"/>
  <c r="AK52" i="1" s="1"/>
  <c r="AG52" i="1" l="1"/>
  <c r="AF52" i="1"/>
  <c r="AL51" i="1"/>
  <c r="AM52" i="1" s="1"/>
  <c r="AI51" i="1"/>
  <c r="AJ52" i="1" s="1"/>
  <c r="AN51" i="1"/>
  <c r="AN52" i="1" l="1"/>
  <c r="AF53" i="1"/>
  <c r="AG53" i="1"/>
  <c r="AL52" i="1"/>
  <c r="AM53" i="1" s="1"/>
  <c r="AI52" i="1"/>
  <c r="AJ53" i="1" s="1"/>
  <c r="AK53" i="1"/>
  <c r="AK54" i="1" l="1"/>
  <c r="AN53" i="1"/>
  <c r="AI53" i="1"/>
  <c r="AJ54" i="1" s="1"/>
  <c r="AL53" i="1"/>
  <c r="AM54" i="1" s="1"/>
  <c r="AG54" i="1"/>
  <c r="AF54" i="1"/>
  <c r="AG55" i="1" l="1"/>
  <c r="AF55" i="1"/>
  <c r="AN54" i="1"/>
  <c r="AI54" i="1"/>
  <c r="AJ55" i="1" s="1"/>
  <c r="AL54" i="1"/>
  <c r="AM55" i="1" s="1"/>
  <c r="AK55" i="1"/>
  <c r="AK56" i="1" s="1"/>
  <c r="AN55" i="1" l="1"/>
  <c r="AG56" i="1"/>
  <c r="AF56" i="1"/>
  <c r="AI55" i="1"/>
  <c r="AJ56" i="1" s="1"/>
  <c r="AL55" i="1"/>
  <c r="AM56" i="1" s="1"/>
  <c r="AN56" i="1" l="1"/>
  <c r="AI56" i="1"/>
  <c r="AL56" i="1"/>
  <c r="AM57" i="1" s="1"/>
  <c r="AG57" i="1"/>
  <c r="AF57" i="1"/>
  <c r="AJ57" i="1"/>
  <c r="AK57" i="1"/>
  <c r="AK58" i="1" l="1"/>
  <c r="AN57" i="1"/>
  <c r="AG58" i="1"/>
  <c r="AF58" i="1"/>
  <c r="AK59" i="1" s="1"/>
  <c r="AL57" i="1"/>
  <c r="AM58" i="1" s="1"/>
  <c r="AI57" i="1"/>
  <c r="AJ58" i="1" s="1"/>
  <c r="AN58" i="1" s="1"/>
  <c r="AF59" i="1" l="1"/>
  <c r="AG59" i="1"/>
  <c r="AL58" i="1"/>
  <c r="AM59" i="1" s="1"/>
  <c r="AI58" i="1"/>
  <c r="AJ59" i="1" s="1"/>
  <c r="AN59" i="1" l="1"/>
  <c r="AL59" i="1"/>
  <c r="AI59" i="1"/>
  <c r="AJ60" i="1" s="1"/>
  <c r="AF60" i="1"/>
  <c r="AG60" i="1"/>
  <c r="AM60" i="1"/>
  <c r="AK60" i="1"/>
  <c r="AK61" i="1" l="1"/>
  <c r="AN60" i="1"/>
  <c r="AL60" i="1"/>
  <c r="AM61" i="1" s="1"/>
  <c r="AI60" i="1"/>
  <c r="AJ61" i="1" s="1"/>
  <c r="AF61" i="1"/>
  <c r="AG61" i="1"/>
  <c r="AN61" i="1" l="1"/>
  <c r="AL61" i="1"/>
  <c r="AI61" i="1"/>
  <c r="AJ62" i="1" s="1"/>
  <c r="AM62" i="1"/>
  <c r="AF62" i="1"/>
  <c r="AG62" i="1"/>
  <c r="AK62" i="1"/>
  <c r="AK63" i="1" s="1"/>
  <c r="AN62" i="1" l="1"/>
  <c r="AL62" i="1"/>
  <c r="AM63" i="1" s="1"/>
  <c r="AI62" i="1"/>
  <c r="AG63" i="1"/>
  <c r="AF63" i="1"/>
  <c r="AJ63" i="1"/>
  <c r="AN63" i="1" l="1"/>
  <c r="AG64" i="1"/>
  <c r="AF64" i="1"/>
  <c r="AL63" i="1"/>
  <c r="AM64" i="1" s="1"/>
  <c r="AI63" i="1"/>
  <c r="AJ64" i="1" s="1"/>
  <c r="AK64" i="1"/>
  <c r="AK65" i="1" s="1"/>
  <c r="AN64" i="1" l="1"/>
  <c r="AF65" i="1"/>
  <c r="AG65" i="1"/>
  <c r="AI64" i="1"/>
  <c r="AJ65" i="1" s="1"/>
  <c r="AL64" i="1"/>
  <c r="AM65" i="1" s="1"/>
  <c r="AN65" i="1" l="1"/>
  <c r="AL65" i="1"/>
  <c r="AI65" i="1"/>
  <c r="AJ66" i="1" s="1"/>
  <c r="AG66" i="1"/>
  <c r="AF66" i="1"/>
  <c r="AM66" i="1"/>
  <c r="AK66" i="1"/>
  <c r="AK67" i="1" s="1"/>
  <c r="AI66" i="1" l="1"/>
  <c r="AJ67" i="1" s="1"/>
  <c r="AL66" i="1"/>
  <c r="AM67" i="1" s="1"/>
  <c r="AN66" i="1"/>
  <c r="AF67" i="1"/>
  <c r="AG67" i="1"/>
  <c r="AF68" i="1" l="1"/>
  <c r="AG68" i="1"/>
  <c r="AN67" i="1"/>
  <c r="AI67" i="1"/>
  <c r="AJ68" i="1" s="1"/>
  <c r="AL67" i="1"/>
  <c r="AM68" i="1" s="1"/>
  <c r="AK68" i="1"/>
  <c r="AK69" i="1" l="1"/>
  <c r="AN68" i="1"/>
  <c r="AL68" i="1"/>
  <c r="AM69" i="1" s="1"/>
  <c r="AI68" i="1"/>
  <c r="AJ69" i="1" s="1"/>
  <c r="AG69" i="1"/>
  <c r="AF69" i="1"/>
  <c r="AN69" i="1" l="1"/>
  <c r="AG70" i="1"/>
  <c r="AF70" i="1"/>
  <c r="AI69" i="1"/>
  <c r="AJ70" i="1" s="1"/>
  <c r="AL69" i="1"/>
  <c r="AM70" i="1" s="1"/>
  <c r="AK70" i="1"/>
  <c r="AK71" i="1" s="1"/>
  <c r="AN70" i="1" l="1"/>
  <c r="AG71" i="1"/>
  <c r="AF71" i="1"/>
  <c r="AI70" i="1"/>
  <c r="AJ71" i="1" s="1"/>
  <c r="AL70" i="1"/>
  <c r="AM71" i="1" s="1"/>
  <c r="AN71" i="1" l="1"/>
  <c r="AF72" i="1"/>
  <c r="AG72" i="1"/>
  <c r="AI71" i="1"/>
  <c r="AJ72" i="1" s="1"/>
  <c r="AL71" i="1"/>
  <c r="AM72" i="1" s="1"/>
  <c r="AK72" i="1"/>
  <c r="AK73" i="1" s="1"/>
  <c r="AN72" i="1" l="1"/>
  <c r="AI72" i="1"/>
  <c r="AL72" i="1"/>
  <c r="AM73" i="1" s="1"/>
  <c r="AF73" i="1"/>
  <c r="AK74" i="1" s="1"/>
  <c r="AG73" i="1"/>
  <c r="AJ73" i="1"/>
  <c r="AN73" i="1" l="1"/>
  <c r="AI73" i="1"/>
  <c r="AL73" i="1"/>
  <c r="AM74" i="1" s="1"/>
  <c r="AG74" i="1"/>
  <c r="AK75" i="1" s="1"/>
  <c r="AF74" i="1"/>
  <c r="AJ74" i="1"/>
  <c r="AN74" i="1" l="1"/>
  <c r="AG75" i="1"/>
  <c r="AF75" i="1"/>
  <c r="AI74" i="1"/>
  <c r="AJ75" i="1" s="1"/>
  <c r="AL74" i="1"/>
  <c r="AM75" i="1" s="1"/>
  <c r="AN75" i="1" l="1"/>
  <c r="AG76" i="1"/>
  <c r="AF76" i="1"/>
  <c r="AL75" i="1"/>
  <c r="AM76" i="1" s="1"/>
  <c r="AI75" i="1"/>
  <c r="AJ76" i="1" s="1"/>
  <c r="AN76" i="1" s="1"/>
  <c r="AK76" i="1"/>
  <c r="AK77" i="1" l="1"/>
  <c r="AL76" i="1"/>
  <c r="AM77" i="1" s="1"/>
  <c r="AI76" i="1"/>
  <c r="AJ77" i="1" s="1"/>
  <c r="AG77" i="1"/>
  <c r="AF77" i="1"/>
  <c r="AN77" i="1" l="1"/>
  <c r="AG78" i="1"/>
  <c r="AF78" i="1"/>
  <c r="AL77" i="1"/>
  <c r="AM78" i="1" s="1"/>
  <c r="AI77" i="1"/>
  <c r="AJ78" i="1" s="1"/>
  <c r="AK78" i="1"/>
  <c r="AK79" i="1" l="1"/>
  <c r="AN78" i="1"/>
  <c r="AF79" i="1"/>
  <c r="AG79" i="1"/>
  <c r="AL78" i="1"/>
  <c r="AM79" i="1" s="1"/>
  <c r="AI78" i="1"/>
  <c r="AJ79" i="1" s="1"/>
  <c r="AN79" i="1" l="1"/>
  <c r="AI79" i="1"/>
  <c r="AJ80" i="1" s="1"/>
  <c r="AL79" i="1"/>
  <c r="AG80" i="1"/>
  <c r="AF80" i="1"/>
  <c r="AM80" i="1"/>
  <c r="AK80" i="1"/>
  <c r="AN80" i="1" l="1"/>
  <c r="AI80" i="1"/>
  <c r="AL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Jette Bredahl Jacobsen</author>
  </authors>
  <commentList>
    <comment ref="AK6" authorId="0" shapeId="0" xr:uid="{00000000-0006-0000-0100-000001000000}">
      <text>
        <r>
          <rPr>
            <b/>
            <sz val="9"/>
            <color indexed="81"/>
            <rFont val="Tahoma"/>
            <family val="2"/>
          </rPr>
          <t>Jette Bredahl Jacobsen:</t>
        </r>
        <r>
          <rPr>
            <sz val="9"/>
            <color indexed="81"/>
            <rFont val="Tahoma"/>
            <family val="2"/>
          </rPr>
          <t xml:space="preserve">
this one follows more directly the note. But notice that this example has thinnings included, the one in the note does not
</t>
        </r>
      </text>
    </comment>
    <comment ref="AD7" authorId="0" shapeId="0" xr:uid="{00000000-0006-0000-0100-000002000000}">
      <text>
        <r>
          <rPr>
            <b/>
            <sz val="9"/>
            <color indexed="81"/>
            <rFont val="Tahoma"/>
            <family val="2"/>
          </rPr>
          <t>Jette Bredahl Jacobsen:</t>
        </r>
        <r>
          <rPr>
            <sz val="9"/>
            <color indexed="81"/>
            <rFont val="Tahoma"/>
            <family val="2"/>
          </rPr>
          <t xml:space="preserve">
As in the last exercise this is SEV given the rotation age of that particular year</t>
        </r>
      </text>
    </comment>
    <comment ref="AJ7" authorId="0" shapeId="0" xr:uid="{00000000-0006-0000-0100-000003000000}">
      <text>
        <r>
          <rPr>
            <b/>
            <sz val="9"/>
            <color indexed="81"/>
            <rFont val="Tahoma"/>
            <family val="2"/>
          </rPr>
          <t>Jette Bredahl Jacobsen: The expected net present value=E(NPV)=NPVfirst in the notation of the note. 
Notice that this is NPVfirst IF the rotation age of the given year is chosen (as for column AC)</t>
        </r>
      </text>
    </comment>
    <comment ref="AK7" authorId="0" shapeId="0" xr:uid="{00000000-0006-0000-0100-000004000000}">
      <text>
        <r>
          <rPr>
            <b/>
            <sz val="9"/>
            <color indexed="81"/>
            <rFont val="Tahoma"/>
            <family val="2"/>
          </rPr>
          <t>Jette Bredahl Jacobsen: The expected net present value=E(NPV)=NPVfirst in the notation of the note. 
Notice that this is NPVfirst IF the rotation age of the given year is chosen (as for column AC)</t>
        </r>
      </text>
    </comment>
    <comment ref="AN7" authorId="0" shapeId="0" xr:uid="{00000000-0006-0000-0100-000005000000}">
      <text>
        <r>
          <rPr>
            <b/>
            <sz val="9"/>
            <color indexed="81"/>
            <rFont val="Tahoma"/>
            <family val="2"/>
          </rPr>
          <t>Jette Bredahl Jacobsen:</t>
        </r>
        <r>
          <rPr>
            <sz val="9"/>
            <color indexed="81"/>
            <rFont val="Tahoma"/>
            <family val="2"/>
          </rPr>
          <t xml:space="preserve">
calculate one SEV for each possible rotation age below the one that was optimal under deterministic conditions</t>
        </r>
      </text>
    </comment>
    <comment ref="AK12" authorId="0" shapeId="0" xr:uid="{00000000-0006-0000-0100-000006000000}">
      <text>
        <r>
          <rPr>
            <b/>
            <sz val="9"/>
            <color indexed="81"/>
            <rFont val="Tahoma"/>
            <family val="2"/>
          </rPr>
          <t>Jette Bredahl Jacobsen:</t>
        </r>
        <r>
          <rPr>
            <sz val="9"/>
            <color indexed="81"/>
            <rFont val="Tahoma"/>
            <family val="2"/>
          </rPr>
          <t xml:space="preserve">
the previous year there was no thining. Thus NPVfirst=all discounted cashflows before that. But as AN6 contains clearcut that year we have to subtract that. If the forest survived last year we get the thinning from that year and the return from cutting it this year</t>
        </r>
      </text>
    </comment>
    <comment ref="AK30" authorId="0" shapeId="0" xr:uid="{00000000-0006-0000-0100-000007000000}">
      <text>
        <r>
          <rPr>
            <b/>
            <sz val="9"/>
            <color indexed="81"/>
            <rFont val="Tahoma"/>
            <family val="2"/>
          </rPr>
          <t>Jette Bredahl Jacobsen:</t>
        </r>
        <r>
          <rPr>
            <sz val="9"/>
            <color indexed="81"/>
            <rFont val="Tahoma"/>
            <family val="2"/>
          </rPr>
          <t xml:space="preserve">
the previous year was the first year with a windthrow risk. Thus NPVfirst=all discounted cashflows before that. But as AN24 contains clearcut that year we have to subtract that. If the forest survived last year we get the thinning from that year and the return from cutting it this year</t>
        </r>
      </text>
    </comment>
  </commentList>
</comments>
</file>

<file path=xl/sharedStrings.xml><?xml version="1.0" encoding="utf-8"?>
<sst xmlns="http://schemas.openxmlformats.org/spreadsheetml/2006/main" count="100" uniqueCount="65">
  <si>
    <t>T</t>
  </si>
  <si>
    <t>Hg1</t>
  </si>
  <si>
    <t>D1</t>
  </si>
  <si>
    <t>N1</t>
  </si>
  <si>
    <t>G1</t>
  </si>
  <si>
    <t>V1</t>
  </si>
  <si>
    <t>D2</t>
  </si>
  <si>
    <t>N2</t>
  </si>
  <si>
    <t>G2</t>
  </si>
  <si>
    <t>V2</t>
  </si>
  <si>
    <t>Hg3</t>
  </si>
  <si>
    <t>D3</t>
  </si>
  <si>
    <t>N3</t>
  </si>
  <si>
    <t>G3</t>
  </si>
  <si>
    <t>V3</t>
  </si>
  <si>
    <t>[Years]</t>
  </si>
  <si>
    <t>[m]</t>
  </si>
  <si>
    <t>[cm]</t>
  </si>
  <si>
    <t>[/ha]</t>
  </si>
  <si>
    <t>[m2/ha]</t>
  </si>
  <si>
    <t>[m3/ha]</t>
  </si>
  <si>
    <t>[kr/m3]</t>
  </si>
  <si>
    <t>[kr/ha]</t>
  </si>
  <si>
    <t>Norway spruce, capital region</t>
  </si>
  <si>
    <t>Silvicultural costs</t>
  </si>
  <si>
    <t>Turn over balance</t>
  </si>
  <si>
    <t>Intermediate returns</t>
  </si>
  <si>
    <t>Final return - for a given rotation age</t>
  </si>
  <si>
    <t>For a rotation age of T</t>
  </si>
  <si>
    <t>Net Price</t>
  </si>
  <si>
    <t>Net income</t>
  </si>
  <si>
    <t>Net price</t>
  </si>
  <si>
    <t>Retun if cut</t>
  </si>
  <si>
    <t>NPV</t>
  </si>
  <si>
    <t>Interest rate</t>
  </si>
  <si>
    <t>Unconditional probability</t>
  </si>
  <si>
    <t>Conditional probability</t>
  </si>
  <si>
    <t>annual risk</t>
  </si>
  <si>
    <t>P(survival)</t>
  </si>
  <si>
    <t>discounted net return if cut</t>
  </si>
  <si>
    <t>Discounted net income</t>
  </si>
  <si>
    <t>P(hazard)</t>
  </si>
  <si>
    <t>SEV / J without risk</t>
  </si>
  <si>
    <t>SEV / J with risk</t>
  </si>
  <si>
    <t>discounted net return if windthrown</t>
  </si>
  <si>
    <t>Probability weighted NPV if windthrown this year</t>
  </si>
  <si>
    <t>NPVfirst</t>
  </si>
  <si>
    <t>A contribution</t>
  </si>
  <si>
    <t>A (accumulated)</t>
  </si>
  <si>
    <t>Salvage percentage</t>
  </si>
  <si>
    <t>Extra establishment cost if windthrown</t>
  </si>
  <si>
    <t>Alternative way of calculus</t>
  </si>
  <si>
    <t>interest rate</t>
  </si>
  <si>
    <t>Extra establishment cost</t>
  </si>
  <si>
    <t>J without risk</t>
  </si>
  <si>
    <t>t</t>
  </si>
  <si>
    <t>V(t) base</t>
  </si>
  <si>
    <t>NPV contribution if windthrown this year or before</t>
  </si>
  <si>
    <t>A contribution if windthrown this year or before</t>
  </si>
  <si>
    <t>A</t>
  </si>
  <si>
    <t>J</t>
  </si>
  <si>
    <t>value growth parameters</t>
  </si>
  <si>
    <t>USD</t>
  </si>
  <si>
    <t>P(dying)</t>
  </si>
  <si>
    <r>
      <t>J</t>
    </r>
    <r>
      <rPr>
        <b/>
        <vertAlign val="subscript"/>
        <sz val="10"/>
        <rFont val="Arial"/>
        <family val="2"/>
      </rPr>
      <t>F</t>
    </r>
    <r>
      <rPr>
        <b/>
        <sz val="10"/>
        <rFont val="Arial"/>
        <family val="2"/>
      </rPr>
      <t xml:space="preserve"> (if harvested)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</si>
</sst>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sz val="11"/>
      <color theme="1"/>
      <name val="Calibri"/>
      <family val="2"/>
    </font>
    <font>
      <sz val="11"/>
      <name val="Calibri"/>
      <family val="2"/>
    </font>
    <font>
      <b/>
      <sz val="10"/>
      <name val="Arial"/>
      <family val="2"/>
    </font>
    <font>
      <sz val="9"/>
      <color indexed="81"/>
      <name val="Tahoma"/>
      <family val="2"/>
    </font>
    <font>
      <b/>
      <sz val="9"/>
      <color indexed="81"/>
      <name val="Tahoma"/>
      <family val="2"/>
    </font>
    <font>
      <b/>
      <sz val="11"/>
      <color theme="1"/>
      <name val="Calibri"/>
      <family val="2"/>
      <scheme val="minor"/>
    </font>
    <font>
      <b/>
      <sz val="11"/>
      <color theme="1"/>
      <name val="Calibri"/>
      <family val="2"/>
    </font>
    <font>
      <sz val="12"/>
      <color theme="1"/>
      <name val="Times New Roman"/>
      <family val="1"/>
    </font>
    <font>
      <b/>
      <vertAlign val="subscript"/>
      <sz val="10"/>
      <name val="Arial"/>
      <family val="2"/>
    </font>
  </fonts>
  <fills count="7">
    <fill>
      <patternFill patternType="none"/>
    </fill>
    <fill>
      <patternFill patternType="gray125"/>
    </fill>
    <fill>
      <patternFill patternType="solid">
        <fgColor rgb="FFBFBFBF"/>
        <bgColor rgb="FF000000"/>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1" fillId="0" borderId="0" xfId="0" applyFont="1"/>
    <xf numFmtId="0" fontId="1" fillId="2" borderId="0" xfId="0" applyFont="1" applyFill="1"/>
    <xf numFmtId="0" fontId="2" fillId="0" borderId="0" xfId="0" applyFont="1"/>
    <xf numFmtId="0" fontId="1" fillId="3" borderId="0" xfId="0" applyFont="1" applyFill="1"/>
    <xf numFmtId="0" fontId="0" fillId="3" borderId="0" xfId="0" applyFill="1"/>
    <xf numFmtId="0" fontId="3" fillId="0" borderId="0" xfId="0" applyFont="1"/>
    <xf numFmtId="164" fontId="3" fillId="0" borderId="0" xfId="0" applyNumberFormat="1" applyFont="1"/>
    <xf numFmtId="0" fontId="1" fillId="2" borderId="0" xfId="0" applyFont="1" applyFill="1" applyAlignment="1">
      <alignment vertical="justify"/>
    </xf>
    <xf numFmtId="0" fontId="1" fillId="0" borderId="0" xfId="0" applyFont="1" applyAlignment="1">
      <alignment vertical="justify"/>
    </xf>
    <xf numFmtId="0" fontId="0" fillId="0" borderId="0" xfId="0" applyAlignment="1">
      <alignment vertical="justify"/>
    </xf>
    <xf numFmtId="0" fontId="0" fillId="0" borderId="0" xfId="0" applyAlignment="1">
      <alignment vertical="justify" wrapText="1"/>
    </xf>
    <xf numFmtId="1" fontId="1" fillId="3" borderId="0" xfId="0" applyNumberFormat="1" applyFont="1" applyFill="1"/>
    <xf numFmtId="1" fontId="7" fillId="3" borderId="0" xfId="0" applyNumberFormat="1" applyFont="1" applyFill="1"/>
    <xf numFmtId="1" fontId="0" fillId="3" borderId="0" xfId="0" applyNumberFormat="1" applyFill="1"/>
    <xf numFmtId="1" fontId="6" fillId="3" borderId="0" xfId="0" applyNumberFormat="1" applyFont="1" applyFill="1"/>
    <xf numFmtId="1" fontId="0" fillId="4" borderId="0" xfId="0" applyNumberFormat="1" applyFill="1"/>
    <xf numFmtId="1" fontId="0" fillId="5" borderId="0" xfId="0" applyNumberFormat="1" applyFill="1"/>
    <xf numFmtId="0" fontId="8" fillId="0" borderId="0" xfId="0" applyFont="1" applyAlignment="1">
      <alignment vertical="justify"/>
    </xf>
    <xf numFmtId="0" fontId="0" fillId="0" borderId="2" xfId="0" applyBorder="1"/>
    <xf numFmtId="164" fontId="0" fillId="0" borderId="0" xfId="0" applyNumberFormat="1"/>
    <xf numFmtId="0" fontId="0" fillId="0" borderId="4" xfId="0" applyBorder="1"/>
    <xf numFmtId="0" fontId="0" fillId="0" borderId="6" xfId="0" applyBorder="1"/>
    <xf numFmtId="0" fontId="0" fillId="0" borderId="5" xfId="0" applyBorder="1"/>
    <xf numFmtId="0" fontId="3" fillId="0" borderId="0" xfId="0" applyFont="1" applyAlignment="1">
      <alignment horizontal="right"/>
    </xf>
    <xf numFmtId="2" fontId="0" fillId="0" borderId="0" xfId="0" applyNumberFormat="1"/>
    <xf numFmtId="0" fontId="0" fillId="6" borderId="0" xfId="0" applyFill="1"/>
    <xf numFmtId="164" fontId="0" fillId="6" borderId="0" xfId="0" applyNumberFormat="1" applyFill="1"/>
    <xf numFmtId="0" fontId="0" fillId="0" borderId="1" xfId="0" applyBorder="1" applyAlignment="1">
      <alignment vertical="center"/>
    </xf>
    <xf numFmtId="0" fontId="0" fillId="0" borderId="3" xfId="0" applyBorder="1" applyAlignment="1">
      <alignment vertical="center"/>
    </xf>
    <xf numFmtId="0" fontId="0" fillId="0" borderId="5" xfId="0" applyBorder="1" applyAlignment="1">
      <alignment vertical="center"/>
    </xf>
    <xf numFmtId="164" fontId="0" fillId="0" borderId="0" xfId="0" applyNumberFormat="1" applyAlignment="1">
      <alignment vertical="justify"/>
    </xf>
    <xf numFmtId="0" fontId="0" fillId="0" borderId="0" xfId="0" applyAlignment="1">
      <alignment vertical="justify"/>
    </xf>
    <xf numFmtId="0" fontId="0" fillId="4" borderId="0" xfId="0" applyFill="1"/>
    <xf numFmtId="164" fontId="0" fillId="4" borderId="0" xfId="0" applyNumberFormat="1" applyFill="1"/>
    <xf numFmtId="1" fontId="7"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31322505800464"/>
          <c:y val="7.1808603890411882E-2"/>
          <c:w val="0.68213457076566131"/>
          <c:h val="0.80585211032573334"/>
        </c:manualLayout>
      </c:layout>
      <c:scatterChart>
        <c:scatterStyle val="lineMarker"/>
        <c:varyColors val="0"/>
        <c:ser>
          <c:idx val="0"/>
          <c:order val="0"/>
          <c:spPr>
            <a:ln w="12700">
              <a:solidFill>
                <a:srgbClr val="000080"/>
              </a:solidFill>
              <a:prstDash val="solid"/>
            </a:ln>
          </c:spPr>
          <c:marker>
            <c:symbol val="none"/>
          </c:marker>
          <c:xVal>
            <c:numRef>
              <c:f>[1]Eucalyptus!$A$8:$A$33</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[1]Eucalyptus!$B$8:$B$33</c:f>
              <c:numCache>
                <c:formatCode>General</c:formatCode>
                <c:ptCount val="26"/>
                <c:pt idx="0">
                  <c:v>6.7379469990854668</c:v>
                </c:pt>
                <c:pt idx="1">
                  <c:v>10.843525663081738</c:v>
                </c:pt>
                <c:pt idx="2">
                  <c:v>16.678183924787898</c:v>
                </c:pt>
                <c:pt idx="3">
                  <c:v>24.62258658546471</c:v>
                </c:pt>
                <c:pt idx="4">
                  <c:v>35.028255955573854</c:v>
                </c:pt>
                <c:pt idx="5">
                  <c:v>48.187612233416345</c:v>
                </c:pt>
                <c:pt idx="6">
                  <c:v>64.30883975293456</c:v>
                </c:pt>
                <c:pt idx="7">
                  <c:v>83.498507715386339</c:v>
                </c:pt>
                <c:pt idx="8">
                  <c:v>105.75345178599828</c:v>
                </c:pt>
                <c:pt idx="9">
                  <c:v>130.96197059826764</c:v>
                </c:pt>
                <c:pt idx="10">
                  <c:v>158.91318918096101</c:v>
                </c:pt>
                <c:pt idx="11">
                  <c:v>189.31264609332348</c:v>
                </c:pt>
                <c:pt idx="12">
                  <c:v>221.80180645853437</c:v>
                </c:pt>
                <c:pt idx="13">
                  <c:v>255.97923139161992</c:v>
                </c:pt>
                <c:pt idx="14">
                  <c:v>291.42143777901924</c:v>
                </c:pt>
                <c:pt idx="15">
                  <c:v>327.70194082053854</c:v>
                </c:pt>
                <c:pt idx="16">
                  <c:v>364.40747888498856</c:v>
                </c:pt>
                <c:pt idx="17">
                  <c:v>401.15089718051951</c:v>
                </c:pt>
                <c:pt idx="18">
                  <c:v>437.58056520057539</c:v>
                </c:pt>
                <c:pt idx="19">
                  <c:v>473.38650156499915</c:v>
                </c:pt>
                <c:pt idx="20">
                  <c:v>508.30357760397214</c:v>
                </c:pt>
                <c:pt idx="21">
                  <c:v>542.1122794906255</c:v>
                </c:pt>
                <c:pt idx="22">
                  <c:v>574.63754594990962</c:v>
                </c:pt>
                <c:pt idx="23">
                  <c:v>605.74618419376952</c:v>
                </c:pt>
                <c:pt idx="24">
                  <c:v>635.34331893883973</c:v>
                </c:pt>
                <c:pt idx="25">
                  <c:v>663.3682632717439</c:v>
                </c:pt>
              </c:numCache>
            </c:numRef>
          </c:yVal>
          <c:smooth val="0"/>
          <c:extLst>
            <c:ext xmlns:c16="http://schemas.microsoft.com/office/drawing/2014/chart" uri="{C3380CC4-5D6E-409C-BE32-E72D297353CC}">
              <c16:uniqueId val="{00000000-9BA3-4B76-A2BC-8AE0FFFBB93C}"/>
            </c:ext>
          </c:extLst>
        </c:ser>
        <c:dLbls>
          <c:showLegendKey val="0"/>
          <c:showVal val="0"/>
          <c:showCatName val="0"/>
          <c:showSerName val="0"/>
          <c:showPercent val="0"/>
          <c:showBubbleSize val="0"/>
        </c:dLbls>
        <c:axId val="213721472"/>
        <c:axId val="213723008"/>
      </c:scatterChart>
      <c:valAx>
        <c:axId val="213721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3723008"/>
        <c:crosses val="autoZero"/>
        <c:crossBetween val="midCat"/>
      </c:valAx>
      <c:valAx>
        <c:axId val="213723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3721472"/>
        <c:crosses val="autoZero"/>
        <c:crossBetween val="midCat"/>
      </c:valAx>
      <c:spPr>
        <a:solidFill>
          <a:srgbClr val="C0C0C0"/>
        </a:solidFill>
        <a:ln w="12700">
          <a:solidFill>
            <a:srgbClr val="808080"/>
          </a:solidFill>
          <a:prstDash val="solid"/>
        </a:ln>
      </c:spPr>
    </c:plotArea>
    <c:legend>
      <c:legendPos val="r"/>
      <c:layout>
        <c:manualLayout>
          <c:xMode val="edge"/>
          <c:yMode val="edge"/>
          <c:x val="0.81438515081206497"/>
          <c:y val="0.44946864354721616"/>
          <c:w val="0.17633410672853833"/>
          <c:h val="4.7872340425531901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1"/>
          <c:order val="0"/>
          <c:tx>
            <c:strRef>
              <c:f>Eucalyptus!$C$7</c:f>
              <c:strCache>
                <c:ptCount val="1"/>
                <c:pt idx="0">
                  <c:v>JF (if harvested)</c:v>
                </c:pt>
              </c:strCache>
            </c:strRef>
          </c:tx>
          <c:marker>
            <c:symbol val="none"/>
          </c:marker>
          <c:xVal>
            <c:numRef>
              <c:f>Eucalyptus!$A$8:$A$33</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Eucalyptus!$C$8:$C$33</c:f>
              <c:numCache>
                <c:formatCode>General</c:formatCode>
                <c:ptCount val="26"/>
                <c:pt idx="0">
                  <c:v>0</c:v>
                </c:pt>
                <c:pt idx="1">
                  <c:v>0</c:v>
                </c:pt>
                <c:pt idx="2">
                  <c:v>0</c:v>
                </c:pt>
                <c:pt idx="3">
                  <c:v>0</c:v>
                </c:pt>
                <c:pt idx="4">
                  <c:v>424.93434547358521</c:v>
                </c:pt>
                <c:pt idx="5">
                  <c:v>462.98270912475402</c:v>
                </c:pt>
                <c:pt idx="6">
                  <c:v>509.73055310841534</c:v>
                </c:pt>
                <c:pt idx="7">
                  <c:v>561.57738022431874</c:v>
                </c:pt>
                <c:pt idx="8">
                  <c:v>616.06567126443611</c:v>
                </c:pt>
                <c:pt idx="9">
                  <c:v>671.2811847375043</c:v>
                </c:pt>
                <c:pt idx="10">
                  <c:v>725.64948999506726</c:v>
                </c:pt>
                <c:pt idx="11">
                  <c:v>777.86619032250951</c:v>
                </c:pt>
                <c:pt idx="12">
                  <c:v>826.87266098951432</c:v>
                </c:pt>
                <c:pt idx="13">
                  <c:v>871.84417802820224</c:v>
                </c:pt>
                <c:pt idx="14">
                  <c:v>912.17780795548117</c:v>
                </c:pt>
                <c:pt idx="15">
                  <c:v>947.47597426346044</c:v>
                </c:pt>
                <c:pt idx="16">
                  <c:v>977.52535547577645</c:v>
                </c:pt>
                <c:pt idx="17">
                  <c:v>1002.2723235139687</c:v>
                </c:pt>
                <c:pt idx="18">
                  <c:v>1021.7966127599055</c:v>
                </c:pt>
                <c:pt idx="19">
                  <c:v>1036.2848591147197</c:v>
                </c:pt>
                <c:pt idx="20">
                  <c:v>1046.0053532761679</c:v>
                </c:pt>
                <c:pt idx="21">
                  <c:v>1051.2849750728337</c:v>
                </c:pt>
                <c:pt idx="22">
                  <c:v>1052.4889051881817</c:v>
                </c:pt>
                <c:pt idx="23">
                  <c:v>1050.0033919141938</c:v>
                </c:pt>
                <c:pt idx="24">
                  <c:v>1044.2216013020586</c:v>
                </c:pt>
                <c:pt idx="25">
                  <c:v>1035.5324005764789</c:v>
                </c:pt>
              </c:numCache>
            </c:numRef>
          </c:yVal>
          <c:smooth val="1"/>
          <c:extLst>
            <c:ext xmlns:c16="http://schemas.microsoft.com/office/drawing/2014/chart" uri="{C3380CC4-5D6E-409C-BE32-E72D297353CC}">
              <c16:uniqueId val="{00000000-A09A-4DA0-8C06-514D59B4EC59}"/>
            </c:ext>
          </c:extLst>
        </c:ser>
        <c:ser>
          <c:idx val="6"/>
          <c:order val="1"/>
          <c:tx>
            <c:strRef>
              <c:f>Eucalyptus!$H$7</c:f>
              <c:strCache>
                <c:ptCount val="1"/>
                <c:pt idx="0">
                  <c:v>NPVfirst</c:v>
                </c:pt>
              </c:strCache>
            </c:strRef>
          </c:tx>
          <c:marker>
            <c:symbol val="none"/>
          </c:marker>
          <c:xVal>
            <c:numRef>
              <c:f>Eucalyptus!$A$8:$A$33</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Eucalyptus!$H$8:$H$33</c:f>
              <c:numCache>
                <c:formatCode>0.0000</c:formatCode>
                <c:ptCount val="26"/>
                <c:pt idx="1">
                  <c:v>0</c:v>
                </c:pt>
                <c:pt idx="2">
                  <c:v>0</c:v>
                </c:pt>
                <c:pt idx="3">
                  <c:v>0</c:v>
                </c:pt>
                <c:pt idx="4">
                  <c:v>32.360694046242912</c:v>
                </c:pt>
                <c:pt idx="5">
                  <c:v>43.64500505194215</c:v>
                </c:pt>
                <c:pt idx="6">
                  <c:v>46.064780858833124</c:v>
                </c:pt>
                <c:pt idx="7">
                  <c:v>50.068002050201287</c:v>
                </c:pt>
                <c:pt idx="8">
                  <c:v>55.306389223715044</c:v>
                </c:pt>
                <c:pt idx="9">
                  <c:v>61.406352671968108</c:v>
                </c:pt>
                <c:pt idx="10">
                  <c:v>67.993221977255018</c:v>
                </c:pt>
                <c:pt idx="11">
                  <c:v>74.712690451147722</c:v>
                </c:pt>
                <c:pt idx="12">
                  <c:v>81.247730127755787</c:v>
                </c:pt>
                <c:pt idx="13">
                  <c:v>87.330177978621407</c:v>
                </c:pt>
                <c:pt idx="14">
                  <c:v>92.74699679543167</c:v>
                </c:pt>
                <c:pt idx="15">
                  <c:v>97.341793335639721</c:v>
                </c:pt>
                <c:pt idx="16">
                  <c:v>101.0125168072945</c:v>
                </c:pt>
                <c:pt idx="17">
                  <c:v>103.70639184949925</c:v>
                </c:pt>
                <c:pt idx="18">
                  <c:v>105.4131132638492</c:v>
                </c:pt>
                <c:pt idx="19">
                  <c:v>106.15720110458372</c:v>
                </c:pt>
                <c:pt idx="20">
                  <c:v>105.99023436788698</c:v>
                </c:pt>
                <c:pt idx="21">
                  <c:v>104.98348794695363</c:v>
                </c:pt>
                <c:pt idx="22">
                  <c:v>103.22131661415719</c:v>
                </c:pt>
                <c:pt idx="23">
                  <c:v>100.79547618308357</c:v>
                </c:pt>
                <c:pt idx="24">
                  <c:v>97.800451607741962</c:v>
                </c:pt>
                <c:pt idx="25">
                  <c:v>94.329774539781582</c:v>
                </c:pt>
              </c:numCache>
            </c:numRef>
          </c:yVal>
          <c:smooth val="1"/>
          <c:extLst>
            <c:ext xmlns:c16="http://schemas.microsoft.com/office/drawing/2014/chart" uri="{C3380CC4-5D6E-409C-BE32-E72D297353CC}">
              <c16:uniqueId val="{00000001-A09A-4DA0-8C06-514D59B4EC59}"/>
            </c:ext>
          </c:extLst>
        </c:ser>
        <c:dLbls>
          <c:showLegendKey val="0"/>
          <c:showVal val="0"/>
          <c:showCatName val="0"/>
          <c:showSerName val="0"/>
          <c:showPercent val="0"/>
          <c:showBubbleSize val="0"/>
        </c:dLbls>
        <c:axId val="213760256"/>
        <c:axId val="213762048"/>
      </c:scatterChart>
      <c:valAx>
        <c:axId val="213760256"/>
        <c:scaling>
          <c:orientation val="minMax"/>
        </c:scaling>
        <c:delete val="0"/>
        <c:axPos val="b"/>
        <c:numFmt formatCode="General" sourceLinked="1"/>
        <c:majorTickMark val="out"/>
        <c:minorTickMark val="none"/>
        <c:tickLblPos val="nextTo"/>
        <c:crossAx val="213762048"/>
        <c:crosses val="autoZero"/>
        <c:crossBetween val="midCat"/>
      </c:valAx>
      <c:valAx>
        <c:axId val="213762048"/>
        <c:scaling>
          <c:orientation val="minMax"/>
        </c:scaling>
        <c:delete val="0"/>
        <c:axPos val="l"/>
        <c:majorGridlines/>
        <c:numFmt formatCode="General" sourceLinked="1"/>
        <c:majorTickMark val="out"/>
        <c:minorTickMark val="none"/>
        <c:tickLblPos val="nextTo"/>
        <c:crossAx val="2137602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'Norway spruce'!$AD$7</c:f>
              <c:strCache>
                <c:ptCount val="1"/>
                <c:pt idx="0">
                  <c:v>SEV / J without risk</c:v>
                </c:pt>
              </c:strCache>
            </c:strRef>
          </c:tx>
          <c:marker>
            <c:symbol val="none"/>
          </c:marker>
          <c:xVal>
            <c:numRef>
              <c:f>'Norway spruce'!$A$25:$A$80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numCache>
            </c:numRef>
          </c:xVal>
          <c:yVal>
            <c:numRef>
              <c:f>'Norway spruce'!$AD$25:$AD$80</c:f>
              <c:numCache>
                <c:formatCode>0</c:formatCode>
                <c:ptCount val="56"/>
                <c:pt idx="0">
                  <c:v>-112651.35549188755</c:v>
                </c:pt>
                <c:pt idx="1">
                  <c:v>-101202.68023709327</c:v>
                </c:pt>
                <c:pt idx="2">
                  <c:v>-90693.614977855192</c:v>
                </c:pt>
                <c:pt idx="3">
                  <c:v>-80262.579776211103</c:v>
                </c:pt>
                <c:pt idx="4">
                  <c:v>-70706.395778447477</c:v>
                </c:pt>
                <c:pt idx="5">
                  <c:v>-61615.115204724803</c:v>
                </c:pt>
                <c:pt idx="6">
                  <c:v>-49443.616610628655</c:v>
                </c:pt>
                <c:pt idx="7">
                  <c:v>-41585.714870769625</c:v>
                </c:pt>
                <c:pt idx="8">
                  <c:v>-33901.123253956292</c:v>
                </c:pt>
                <c:pt idx="9">
                  <c:v>-26464.582228758904</c:v>
                </c:pt>
                <c:pt idx="10">
                  <c:v>-19281.229800649646</c:v>
                </c:pt>
                <c:pt idx="11">
                  <c:v>-12667.874716654882</c:v>
                </c:pt>
                <c:pt idx="12">
                  <c:v>-5998.0589262597077</c:v>
                </c:pt>
                <c:pt idx="13">
                  <c:v>70.739659548665912</c:v>
                </c:pt>
                <c:pt idx="14">
                  <c:v>5467.7974599839326</c:v>
                </c:pt>
                <c:pt idx="15">
                  <c:v>10953.902506013317</c:v>
                </c:pt>
                <c:pt idx="16">
                  <c:v>16968.351290633622</c:v>
                </c:pt>
                <c:pt idx="17">
                  <c:v>21448.251570986926</c:v>
                </c:pt>
                <c:pt idx="18">
                  <c:v>25983.322945187843</c:v>
                </c:pt>
                <c:pt idx="19">
                  <c:v>30121.480023654083</c:v>
                </c:pt>
                <c:pt idx="20">
                  <c:v>34084.237972799405</c:v>
                </c:pt>
                <c:pt idx="21">
                  <c:v>37877.322392833514</c:v>
                </c:pt>
                <c:pt idx="22">
                  <c:v>41483.887305315693</c:v>
                </c:pt>
                <c:pt idx="23">
                  <c:v>44645.32313708117</c:v>
                </c:pt>
                <c:pt idx="24">
                  <c:v>47656.881506042548</c:v>
                </c:pt>
                <c:pt idx="25">
                  <c:v>50460.706727072698</c:v>
                </c:pt>
                <c:pt idx="26">
                  <c:v>53564.19143901053</c:v>
                </c:pt>
                <c:pt idx="27">
                  <c:v>56193.835669115695</c:v>
                </c:pt>
                <c:pt idx="28">
                  <c:v>58478.878057124348</c:v>
                </c:pt>
                <c:pt idx="29">
                  <c:v>60648.921505518316</c:v>
                </c:pt>
                <c:pt idx="30">
                  <c:v>62865.646990052526</c:v>
                </c:pt>
                <c:pt idx="31">
                  <c:v>64757.187160592759</c:v>
                </c:pt>
                <c:pt idx="32">
                  <c:v>66508.302114156599</c:v>
                </c:pt>
                <c:pt idx="33">
                  <c:v>67953.140930241701</c:v>
                </c:pt>
                <c:pt idx="34">
                  <c:v>69479.405759866844</c:v>
                </c:pt>
                <c:pt idx="35">
                  <c:v>70879.733395114876</c:v>
                </c:pt>
                <c:pt idx="36">
                  <c:v>72138.779044933792</c:v>
                </c:pt>
                <c:pt idx="37">
                  <c:v>73375.23757961794</c:v>
                </c:pt>
                <c:pt idx="38">
                  <c:v>74499.045505502945</c:v>
                </c:pt>
                <c:pt idx="39">
                  <c:v>75531.791569596258</c:v>
                </c:pt>
                <c:pt idx="40">
                  <c:v>76335.913890914642</c:v>
                </c:pt>
                <c:pt idx="41">
                  <c:v>77043.574751029781</c:v>
                </c:pt>
                <c:pt idx="42">
                  <c:v>77043.751673437117</c:v>
                </c:pt>
                <c:pt idx="43">
                  <c:v>76848.755400768321</c:v>
                </c:pt>
                <c:pt idx="44">
                  <c:v>76601.09431008916</c:v>
                </c:pt>
                <c:pt idx="45">
                  <c:v>76289.268737387756</c:v>
                </c:pt>
                <c:pt idx="46">
                  <c:v>76088.713828567008</c:v>
                </c:pt>
                <c:pt idx="47">
                  <c:v>75811.228637092281</c:v>
                </c:pt>
                <c:pt idx="48">
                  <c:v>75490.334874450462</c:v>
                </c:pt>
                <c:pt idx="49">
                  <c:v>75129.011013519208</c:v>
                </c:pt>
                <c:pt idx="50">
                  <c:v>74743.473792527919</c:v>
                </c:pt>
                <c:pt idx="51">
                  <c:v>74309.161452529981</c:v>
                </c:pt>
                <c:pt idx="52">
                  <c:v>73855.085241737528</c:v>
                </c:pt>
                <c:pt idx="53">
                  <c:v>73370.140316197809</c:v>
                </c:pt>
                <c:pt idx="54">
                  <c:v>72868.738226713351</c:v>
                </c:pt>
                <c:pt idx="55">
                  <c:v>72328.191937541647</c:v>
                </c:pt>
              </c:numCache>
            </c:numRef>
          </c:yVal>
          <c:smooth val="1"/>
          <c:extLst>
            <c:ext xmlns:c16="http://schemas.microsoft.com/office/drawing/2014/chart" uri="{C3380CC4-5D6E-409C-BE32-E72D297353CC}">
              <c16:uniqueId val="{00000000-203F-4EB0-994A-43832844057A}"/>
            </c:ext>
          </c:extLst>
        </c:ser>
        <c:ser>
          <c:idx val="1"/>
          <c:order val="1"/>
          <c:tx>
            <c:strRef>
              <c:f>'Norway spruce'!$AN$7</c:f>
              <c:strCache>
                <c:ptCount val="1"/>
                <c:pt idx="0">
                  <c:v>SEV / J with risk</c:v>
                </c:pt>
              </c:strCache>
            </c:strRef>
          </c:tx>
          <c:marker>
            <c:symbol val="none"/>
          </c:marker>
          <c:xVal>
            <c:numRef>
              <c:f>'Norway spruce'!$A$25:$A$80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pt idx="55">
                  <c:v>75</c:v>
                </c:pt>
              </c:numCache>
            </c:numRef>
          </c:xVal>
          <c:yVal>
            <c:numRef>
              <c:f>'Norway spruce'!$AN$25:$AN$80</c:f>
              <c:numCache>
                <c:formatCode>0</c:formatCode>
                <c:ptCount val="56"/>
                <c:pt idx="0">
                  <c:v>-112651.35549188755</c:v>
                </c:pt>
                <c:pt idx="1">
                  <c:v>-101202.68023709327</c:v>
                </c:pt>
                <c:pt idx="2">
                  <c:v>-90693.614977855192</c:v>
                </c:pt>
                <c:pt idx="3">
                  <c:v>-80262.579776211103</c:v>
                </c:pt>
                <c:pt idx="4">
                  <c:v>-70706.395778447477</c:v>
                </c:pt>
                <c:pt idx="5">
                  <c:v>-62814.470083103239</c:v>
                </c:pt>
                <c:pt idx="6">
                  <c:v>-52082.574112217051</c:v>
                </c:pt>
                <c:pt idx="7">
                  <c:v>-45453.044770006083</c:v>
                </c:pt>
                <c:pt idx="8">
                  <c:v>-39093.967324479636</c:v>
                </c:pt>
                <c:pt idx="9">
                  <c:v>-33066.990048729283</c:v>
                </c:pt>
                <c:pt idx="10">
                  <c:v>-27367.570396107029</c:v>
                </c:pt>
                <c:pt idx="11">
                  <c:v>-22266.553496701541</c:v>
                </c:pt>
                <c:pt idx="12">
                  <c:v>-17199.844056943672</c:v>
                </c:pt>
                <c:pt idx="13">
                  <c:v>-12732.353696082542</c:v>
                </c:pt>
                <c:pt idx="14">
                  <c:v>-8903.9457329700908</c:v>
                </c:pt>
                <c:pt idx="15">
                  <c:v>-5063.3070556800203</c:v>
                </c:pt>
                <c:pt idx="16">
                  <c:v>-856.08481027470361</c:v>
                </c:pt>
                <c:pt idx="17">
                  <c:v>2251.0604831392257</c:v>
                </c:pt>
                <c:pt idx="18">
                  <c:v>5342.9561702110532</c:v>
                </c:pt>
                <c:pt idx="19">
                  <c:v>8066.0216054930033</c:v>
                </c:pt>
                <c:pt idx="20">
                  <c:v>10601.93774564512</c:v>
                </c:pt>
                <c:pt idx="21">
                  <c:v>12960.139050599686</c:v>
                </c:pt>
                <c:pt idx="22">
                  <c:v>15132.928995967428</c:v>
                </c:pt>
                <c:pt idx="23">
                  <c:v>16935.917122608455</c:v>
                </c:pt>
                <c:pt idx="24">
                  <c:v>18594.427690196935</c:v>
                </c:pt>
                <c:pt idx="25">
                  <c:v>20071.264156732166</c:v>
                </c:pt>
                <c:pt idx="26">
                  <c:v>21727.492934190053</c:v>
                </c:pt>
                <c:pt idx="27">
                  <c:v>23110.024229735081</c:v>
                </c:pt>
                <c:pt idx="28">
                  <c:v>24226.414807724421</c:v>
                </c:pt>
                <c:pt idx="29">
                  <c:v>25239.404651632391</c:v>
                </c:pt>
                <c:pt idx="30">
                  <c:v>26258.779372640824</c:v>
                </c:pt>
                <c:pt idx="31">
                  <c:v>27041.737016557694</c:v>
                </c:pt>
                <c:pt idx="32">
                  <c:v>27714.647663866672</c:v>
                </c:pt>
                <c:pt idx="33">
                  <c:v>28176.294751458037</c:v>
                </c:pt>
                <c:pt idx="34">
                  <c:v>28675.023769955405</c:v>
                </c:pt>
                <c:pt idx="35">
                  <c:v>29082.055329364841</c:v>
                </c:pt>
                <c:pt idx="36">
                  <c:v>29391.108381196995</c:v>
                </c:pt>
                <c:pt idx="37">
                  <c:v>29720.228973349993</c:v>
                </c:pt>
                <c:pt idx="38">
                  <c:v>29971.55128160799</c:v>
                </c:pt>
                <c:pt idx="39">
                  <c:v>30160.159264034708</c:v>
                </c:pt>
                <c:pt idx="40">
                  <c:v>30210.046804320693</c:v>
                </c:pt>
                <c:pt idx="41">
                  <c:v>30200.143208449703</c:v>
                </c:pt>
                <c:pt idx="42">
                  <c:v>29795.965040993138</c:v>
                </c:pt>
                <c:pt idx="43">
                  <c:v>29290.204136980017</c:v>
                </c:pt>
                <c:pt idx="44">
                  <c:v>28762.974530968902</c:v>
                </c:pt>
                <c:pt idx="45">
                  <c:v>28209.240486741182</c:v>
                </c:pt>
                <c:pt idx="46">
                  <c:v>27721.120612370629</c:v>
                </c:pt>
                <c:pt idx="47">
                  <c:v>27234.720414544005</c:v>
                </c:pt>
                <c:pt idx="48">
                  <c:v>26732.938987644811</c:v>
                </c:pt>
                <c:pt idx="49">
                  <c:v>26218.067197038337</c:v>
                </c:pt>
                <c:pt idx="50">
                  <c:v>25698.743313096747</c:v>
                </c:pt>
                <c:pt idx="51">
                  <c:v>25163.611075929617</c:v>
                </c:pt>
                <c:pt idx="52">
                  <c:v>24627.224938057992</c:v>
                </c:pt>
                <c:pt idx="53">
                  <c:v>24084.735779755309</c:v>
                </c:pt>
                <c:pt idx="54">
                  <c:v>23543.236150267672</c:v>
                </c:pt>
                <c:pt idx="55">
                  <c:v>22992.742749240035</c:v>
                </c:pt>
              </c:numCache>
            </c:numRef>
          </c:yVal>
          <c:smooth val="1"/>
          <c:extLst>
            <c:ext xmlns:c16="http://schemas.microsoft.com/office/drawing/2014/chart" uri="{C3380CC4-5D6E-409C-BE32-E72D297353CC}">
              <c16:uniqueId val="{00000001-203F-4EB0-994A-43832844057A}"/>
            </c:ext>
          </c:extLst>
        </c:ser>
        <c:ser>
          <c:idx val="2"/>
          <c:order val="2"/>
          <c:tx>
            <c:strRef>
              <c:f>Sheet1!#REF!</c:f>
              <c:strCache>
                <c:ptCount val="1"/>
                <c:pt idx="0">
                  <c:v>#REF!</c:v>
                </c:pt>
              </c:strCache>
            </c:strRef>
          </c:tx>
          <c:marker>
            <c:symbol val="none"/>
          </c:marker>
          <c:xVal>
            <c:numRef>
              <c:f>'Norway spruce'!$Q$9:$Q$80</c:f>
              <c:numCache>
                <c:formatCode>General</c:formatCode>
                <c:ptCount val="72"/>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numCache>
            </c:numRef>
          </c:xVal>
          <c:yVal>
            <c:numRef>
              <c:f>Sheet1!#REF!</c:f>
              <c:numCache>
                <c:formatCode>General</c:formatCode>
                <c:ptCount val="1"/>
                <c:pt idx="0">
                  <c:v>1</c:v>
                </c:pt>
              </c:numCache>
            </c:numRef>
          </c:yVal>
          <c:smooth val="1"/>
          <c:extLst>
            <c:ext xmlns:c16="http://schemas.microsoft.com/office/drawing/2014/chart" uri="{C3380CC4-5D6E-409C-BE32-E72D297353CC}">
              <c16:uniqueId val="{00000002-203F-4EB0-994A-43832844057A}"/>
            </c:ext>
          </c:extLst>
        </c:ser>
        <c:dLbls>
          <c:showLegendKey val="0"/>
          <c:showVal val="0"/>
          <c:showCatName val="0"/>
          <c:showSerName val="0"/>
          <c:showPercent val="0"/>
          <c:showBubbleSize val="0"/>
        </c:dLbls>
        <c:axId val="213696896"/>
        <c:axId val="213698432"/>
      </c:scatterChart>
      <c:valAx>
        <c:axId val="213696896"/>
        <c:scaling>
          <c:orientation val="minMax"/>
        </c:scaling>
        <c:delete val="0"/>
        <c:axPos val="b"/>
        <c:numFmt formatCode="General" sourceLinked="1"/>
        <c:majorTickMark val="out"/>
        <c:minorTickMark val="none"/>
        <c:tickLblPos val="nextTo"/>
        <c:crossAx val="213698432"/>
        <c:crosses val="autoZero"/>
        <c:crossBetween val="midCat"/>
      </c:valAx>
      <c:valAx>
        <c:axId val="213698432"/>
        <c:scaling>
          <c:orientation val="minMax"/>
        </c:scaling>
        <c:delete val="0"/>
        <c:axPos val="l"/>
        <c:majorGridlines/>
        <c:numFmt formatCode="0" sourceLinked="1"/>
        <c:majorTickMark val="out"/>
        <c:minorTickMark val="none"/>
        <c:tickLblPos val="nextTo"/>
        <c:crossAx val="2136968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161925</xdr:colOff>
      <xdr:row>38</xdr:row>
      <xdr:rowOff>66675</xdr:rowOff>
    </xdr:from>
    <xdr:to>
      <xdr:col>6</xdr:col>
      <xdr:colOff>0</xdr:colOff>
      <xdr:row>60</xdr:row>
      <xdr:rowOff>85725</xdr:rowOff>
    </xdr:to>
    <xdr:graphicFrame macro="">
      <xdr:nvGraphicFramePr>
        <xdr:cNvPr id="2" name="Chart 254">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7</xdr:row>
      <xdr:rowOff>119062</xdr:rowOff>
    </xdr:from>
    <xdr:to>
      <xdr:col>19</xdr:col>
      <xdr:colOff>114300</xdr:colOff>
      <xdr:row>22</xdr:row>
      <xdr:rowOff>4762</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192697</xdr:colOff>
      <xdr:row>1</xdr:row>
      <xdr:rowOff>138112</xdr:rowOff>
    </xdr:from>
    <xdr:to>
      <xdr:col>50</xdr:col>
      <xdr:colOff>498963</xdr:colOff>
      <xdr:row>12</xdr:row>
      <xdr:rowOff>23812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00143.science.domain\fqc180\Documents\Undervisning\AEFN%202016\exercises\Exercise%204%20solution%20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calyptus"/>
      <sheetName val="Choice of tree species"/>
      <sheetName val="choice of tree species_new"/>
      <sheetName val="deer browsing"/>
    </sheetNames>
    <sheetDataSet>
      <sheetData sheetId="0">
        <row r="8">
          <cell r="A8">
            <v>0</v>
          </cell>
          <cell r="B8">
            <v>6.7379469990854668</v>
          </cell>
        </row>
        <row r="9">
          <cell r="A9">
            <v>1</v>
          </cell>
          <cell r="B9">
            <v>10.843525663081738</v>
          </cell>
        </row>
        <row r="10">
          <cell r="A10">
            <v>2</v>
          </cell>
          <cell r="B10">
            <v>16.678183924787898</v>
          </cell>
        </row>
        <row r="11">
          <cell r="A11">
            <v>3</v>
          </cell>
          <cell r="B11">
            <v>24.62258658546471</v>
          </cell>
        </row>
        <row r="12">
          <cell r="A12">
            <v>4</v>
          </cell>
          <cell r="B12">
            <v>35.028255955573854</v>
          </cell>
        </row>
        <row r="13">
          <cell r="A13">
            <v>5</v>
          </cell>
          <cell r="B13">
            <v>48.187612233416345</v>
          </cell>
        </row>
        <row r="14">
          <cell r="A14">
            <v>6</v>
          </cell>
          <cell r="B14">
            <v>64.30883975293456</v>
          </cell>
        </row>
        <row r="15">
          <cell r="A15">
            <v>7</v>
          </cell>
          <cell r="B15">
            <v>83.498507715386339</v>
          </cell>
        </row>
        <row r="16">
          <cell r="A16">
            <v>8</v>
          </cell>
          <cell r="B16">
            <v>105.75345178599828</v>
          </cell>
        </row>
        <row r="17">
          <cell r="A17">
            <v>9</v>
          </cell>
          <cell r="B17">
            <v>130.96197059826764</v>
          </cell>
        </row>
        <row r="18">
          <cell r="A18">
            <v>10</v>
          </cell>
          <cell r="B18">
            <v>158.91318918096101</v>
          </cell>
        </row>
        <row r="19">
          <cell r="A19">
            <v>11</v>
          </cell>
          <cell r="B19">
            <v>189.31264609332348</v>
          </cell>
        </row>
        <row r="20">
          <cell r="A20">
            <v>12</v>
          </cell>
          <cell r="B20">
            <v>221.80180645853437</v>
          </cell>
        </row>
        <row r="21">
          <cell r="A21">
            <v>13</v>
          </cell>
          <cell r="B21">
            <v>255.97923139161992</v>
          </cell>
        </row>
        <row r="22">
          <cell r="A22">
            <v>14</v>
          </cell>
          <cell r="B22">
            <v>291.42143777901924</v>
          </cell>
        </row>
        <row r="23">
          <cell r="A23">
            <v>15</v>
          </cell>
          <cell r="B23">
            <v>327.70194082053854</v>
          </cell>
        </row>
        <row r="24">
          <cell r="A24">
            <v>16</v>
          </cell>
          <cell r="B24">
            <v>364.40747888498856</v>
          </cell>
        </row>
        <row r="25">
          <cell r="A25">
            <v>17</v>
          </cell>
          <cell r="B25">
            <v>401.15089718051951</v>
          </cell>
        </row>
        <row r="26">
          <cell r="A26">
            <v>18</v>
          </cell>
          <cell r="B26">
            <v>437.58056520057539</v>
          </cell>
        </row>
        <row r="27">
          <cell r="A27">
            <v>19</v>
          </cell>
          <cell r="B27">
            <v>473.38650156499915</v>
          </cell>
        </row>
        <row r="28">
          <cell r="A28">
            <v>20</v>
          </cell>
          <cell r="B28">
            <v>508.30357760397214</v>
          </cell>
        </row>
        <row r="29">
          <cell r="A29">
            <v>21</v>
          </cell>
          <cell r="B29">
            <v>542.1122794906255</v>
          </cell>
        </row>
        <row r="30">
          <cell r="A30">
            <v>22</v>
          </cell>
          <cell r="B30">
            <v>574.63754594990962</v>
          </cell>
        </row>
        <row r="31">
          <cell r="A31">
            <v>23</v>
          </cell>
          <cell r="B31">
            <v>605.74618419376952</v>
          </cell>
        </row>
        <row r="32">
          <cell r="A32">
            <v>24</v>
          </cell>
          <cell r="B32">
            <v>635.34331893883973</v>
          </cell>
        </row>
        <row r="33">
          <cell r="A33">
            <v>25</v>
          </cell>
          <cell r="B33">
            <v>663.3682632717439</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opLeftCell="E5" zoomScaleNormal="100" workbookViewId="0">
      <selection activeCell="K23" sqref="K23"/>
    </sheetView>
  </sheetViews>
  <sheetFormatPr defaultColWidth="8.77734375" defaultRowHeight="14.4" x14ac:dyDescent="0.3"/>
  <cols>
    <col min="1" max="1" width="21.6640625" bestFit="1" customWidth="1"/>
    <col min="3" max="3" width="14.88671875" bestFit="1" customWidth="1"/>
    <col min="4" max="4" width="21.88671875" bestFit="1" customWidth="1"/>
    <col min="5" max="5" width="10.33203125" bestFit="1" customWidth="1"/>
    <col min="6" max="6" width="8.77734375" style="20"/>
    <col min="7" max="7" width="46.109375" style="20" bestFit="1" customWidth="1"/>
    <col min="8" max="8" width="8.77734375" style="20"/>
    <col min="9" max="9" width="43.44140625" style="20" bestFit="1" customWidth="1"/>
    <col min="10" max="11" width="8.77734375" style="20"/>
    <col min="245" max="245" width="18.21875" customWidth="1"/>
    <col min="249" max="249" width="10.44140625" customWidth="1"/>
    <col min="257" max="257" width="12.77734375" customWidth="1"/>
    <col min="258" max="258" width="12.44140625" bestFit="1" customWidth="1"/>
    <col min="263" max="263" width="16.44140625" customWidth="1"/>
    <col min="264" max="264" width="8.44140625" customWidth="1"/>
    <col min="265" max="265" width="21" customWidth="1"/>
    <col min="266" max="266" width="18.21875" customWidth="1"/>
    <col min="501" max="501" width="18.21875" customWidth="1"/>
    <col min="505" max="505" width="10.44140625" customWidth="1"/>
    <col min="513" max="513" width="12.77734375" customWidth="1"/>
    <col min="514" max="514" width="12.44140625" bestFit="1" customWidth="1"/>
    <col min="519" max="519" width="16.44140625" customWidth="1"/>
    <col min="520" max="520" width="8.44140625" customWidth="1"/>
    <col min="521" max="521" width="21" customWidth="1"/>
    <col min="522" max="522" width="18.21875" customWidth="1"/>
    <col min="757" max="757" width="18.21875" customWidth="1"/>
    <col min="761" max="761" width="10.44140625" customWidth="1"/>
    <col min="769" max="769" width="12.77734375" customWidth="1"/>
    <col min="770" max="770" width="12.44140625" bestFit="1" customWidth="1"/>
    <col min="775" max="775" width="16.44140625" customWidth="1"/>
    <col min="776" max="776" width="8.44140625" customWidth="1"/>
    <col min="777" max="777" width="21" customWidth="1"/>
    <col min="778" max="778" width="18.21875" customWidth="1"/>
    <col min="1013" max="1013" width="18.21875" customWidth="1"/>
    <col min="1017" max="1017" width="10.44140625" customWidth="1"/>
    <col min="1025" max="1025" width="12.77734375" customWidth="1"/>
    <col min="1026" max="1026" width="12.44140625" bestFit="1" customWidth="1"/>
    <col min="1031" max="1031" width="16.44140625" customWidth="1"/>
    <col min="1032" max="1032" width="8.44140625" customWidth="1"/>
    <col min="1033" max="1033" width="21" customWidth="1"/>
    <col min="1034" max="1034" width="18.21875" customWidth="1"/>
    <col min="1269" max="1269" width="18.21875" customWidth="1"/>
    <col min="1273" max="1273" width="10.44140625" customWidth="1"/>
    <col min="1281" max="1281" width="12.77734375" customWidth="1"/>
    <col min="1282" max="1282" width="12.44140625" bestFit="1" customWidth="1"/>
    <col min="1287" max="1287" width="16.44140625" customWidth="1"/>
    <col min="1288" max="1288" width="8.44140625" customWidth="1"/>
    <col min="1289" max="1289" width="21" customWidth="1"/>
    <col min="1290" max="1290" width="18.21875" customWidth="1"/>
    <col min="1525" max="1525" width="18.21875" customWidth="1"/>
    <col min="1529" max="1529" width="10.44140625" customWidth="1"/>
    <col min="1537" max="1537" width="12.77734375" customWidth="1"/>
    <col min="1538" max="1538" width="12.44140625" bestFit="1" customWidth="1"/>
    <col min="1543" max="1543" width="16.44140625" customWidth="1"/>
    <col min="1544" max="1544" width="8.44140625" customWidth="1"/>
    <col min="1545" max="1545" width="21" customWidth="1"/>
    <col min="1546" max="1546" width="18.21875" customWidth="1"/>
    <col min="1781" max="1781" width="18.21875" customWidth="1"/>
    <col min="1785" max="1785" width="10.44140625" customWidth="1"/>
    <col min="1793" max="1793" width="12.77734375" customWidth="1"/>
    <col min="1794" max="1794" width="12.44140625" bestFit="1" customWidth="1"/>
    <col min="1799" max="1799" width="16.44140625" customWidth="1"/>
    <col min="1800" max="1800" width="8.44140625" customWidth="1"/>
    <col min="1801" max="1801" width="21" customWidth="1"/>
    <col min="1802" max="1802" width="18.21875" customWidth="1"/>
    <col min="2037" max="2037" width="18.21875" customWidth="1"/>
    <col min="2041" max="2041" width="10.44140625" customWidth="1"/>
    <col min="2049" max="2049" width="12.77734375" customWidth="1"/>
    <col min="2050" max="2050" width="12.44140625" bestFit="1" customWidth="1"/>
    <col min="2055" max="2055" width="16.44140625" customWidth="1"/>
    <col min="2056" max="2056" width="8.44140625" customWidth="1"/>
    <col min="2057" max="2057" width="21" customWidth="1"/>
    <col min="2058" max="2058" width="18.21875" customWidth="1"/>
    <col min="2293" max="2293" width="18.21875" customWidth="1"/>
    <col min="2297" max="2297" width="10.44140625" customWidth="1"/>
    <col min="2305" max="2305" width="12.77734375" customWidth="1"/>
    <col min="2306" max="2306" width="12.44140625" bestFit="1" customWidth="1"/>
    <col min="2311" max="2311" width="16.44140625" customWidth="1"/>
    <col min="2312" max="2312" width="8.44140625" customWidth="1"/>
    <col min="2313" max="2313" width="21" customWidth="1"/>
    <col min="2314" max="2314" width="18.21875" customWidth="1"/>
    <col min="2549" max="2549" width="18.21875" customWidth="1"/>
    <col min="2553" max="2553" width="10.44140625" customWidth="1"/>
    <col min="2561" max="2561" width="12.77734375" customWidth="1"/>
    <col min="2562" max="2562" width="12.44140625" bestFit="1" customWidth="1"/>
    <col min="2567" max="2567" width="16.44140625" customWidth="1"/>
    <col min="2568" max="2568" width="8.44140625" customWidth="1"/>
    <col min="2569" max="2569" width="21" customWidth="1"/>
    <col min="2570" max="2570" width="18.21875" customWidth="1"/>
    <col min="2805" max="2805" width="18.21875" customWidth="1"/>
    <col min="2809" max="2809" width="10.44140625" customWidth="1"/>
    <col min="2817" max="2817" width="12.77734375" customWidth="1"/>
    <col min="2818" max="2818" width="12.44140625" bestFit="1" customWidth="1"/>
    <col min="2823" max="2823" width="16.44140625" customWidth="1"/>
    <col min="2824" max="2824" width="8.44140625" customWidth="1"/>
    <col min="2825" max="2825" width="21" customWidth="1"/>
    <col min="2826" max="2826" width="18.21875" customWidth="1"/>
    <col min="3061" max="3061" width="18.21875" customWidth="1"/>
    <col min="3065" max="3065" width="10.44140625" customWidth="1"/>
    <col min="3073" max="3073" width="12.77734375" customWidth="1"/>
    <col min="3074" max="3074" width="12.44140625" bestFit="1" customWidth="1"/>
    <col min="3079" max="3079" width="16.44140625" customWidth="1"/>
    <col min="3080" max="3080" width="8.44140625" customWidth="1"/>
    <col min="3081" max="3081" width="21" customWidth="1"/>
    <col min="3082" max="3082" width="18.21875" customWidth="1"/>
    <col min="3317" max="3317" width="18.21875" customWidth="1"/>
    <col min="3321" max="3321" width="10.44140625" customWidth="1"/>
    <col min="3329" max="3329" width="12.77734375" customWidth="1"/>
    <col min="3330" max="3330" width="12.44140625" bestFit="1" customWidth="1"/>
    <col min="3335" max="3335" width="16.44140625" customWidth="1"/>
    <col min="3336" max="3336" width="8.44140625" customWidth="1"/>
    <col min="3337" max="3337" width="21" customWidth="1"/>
    <col min="3338" max="3338" width="18.21875" customWidth="1"/>
    <col min="3573" max="3573" width="18.21875" customWidth="1"/>
    <col min="3577" max="3577" width="10.44140625" customWidth="1"/>
    <col min="3585" max="3585" width="12.77734375" customWidth="1"/>
    <col min="3586" max="3586" width="12.44140625" bestFit="1" customWidth="1"/>
    <col min="3591" max="3591" width="16.44140625" customWidth="1"/>
    <col min="3592" max="3592" width="8.44140625" customWidth="1"/>
    <col min="3593" max="3593" width="21" customWidth="1"/>
    <col min="3594" max="3594" width="18.21875" customWidth="1"/>
    <col min="3829" max="3829" width="18.21875" customWidth="1"/>
    <col min="3833" max="3833" width="10.44140625" customWidth="1"/>
    <col min="3841" max="3841" width="12.77734375" customWidth="1"/>
    <col min="3842" max="3842" width="12.44140625" bestFit="1" customWidth="1"/>
    <col min="3847" max="3847" width="16.44140625" customWidth="1"/>
    <col min="3848" max="3848" width="8.44140625" customWidth="1"/>
    <col min="3849" max="3849" width="21" customWidth="1"/>
    <col min="3850" max="3850" width="18.21875" customWidth="1"/>
    <col min="4085" max="4085" width="18.21875" customWidth="1"/>
    <col min="4089" max="4089" width="10.44140625" customWidth="1"/>
    <col min="4097" max="4097" width="12.77734375" customWidth="1"/>
    <col min="4098" max="4098" width="12.44140625" bestFit="1" customWidth="1"/>
    <col min="4103" max="4103" width="16.44140625" customWidth="1"/>
    <col min="4104" max="4104" width="8.44140625" customWidth="1"/>
    <col min="4105" max="4105" width="21" customWidth="1"/>
    <col min="4106" max="4106" width="18.21875" customWidth="1"/>
    <col min="4341" max="4341" width="18.21875" customWidth="1"/>
    <col min="4345" max="4345" width="10.44140625" customWidth="1"/>
    <col min="4353" max="4353" width="12.77734375" customWidth="1"/>
    <col min="4354" max="4354" width="12.44140625" bestFit="1" customWidth="1"/>
    <col min="4359" max="4359" width="16.44140625" customWidth="1"/>
    <col min="4360" max="4360" width="8.44140625" customWidth="1"/>
    <col min="4361" max="4361" width="21" customWidth="1"/>
    <col min="4362" max="4362" width="18.21875" customWidth="1"/>
    <col min="4597" max="4597" width="18.21875" customWidth="1"/>
    <col min="4601" max="4601" width="10.44140625" customWidth="1"/>
    <col min="4609" max="4609" width="12.77734375" customWidth="1"/>
    <col min="4610" max="4610" width="12.44140625" bestFit="1" customWidth="1"/>
    <col min="4615" max="4615" width="16.44140625" customWidth="1"/>
    <col min="4616" max="4616" width="8.44140625" customWidth="1"/>
    <col min="4617" max="4617" width="21" customWidth="1"/>
    <col min="4618" max="4618" width="18.21875" customWidth="1"/>
    <col min="4853" max="4853" width="18.21875" customWidth="1"/>
    <col min="4857" max="4857" width="10.44140625" customWidth="1"/>
    <col min="4865" max="4865" width="12.77734375" customWidth="1"/>
    <col min="4866" max="4866" width="12.44140625" bestFit="1" customWidth="1"/>
    <col min="4871" max="4871" width="16.44140625" customWidth="1"/>
    <col min="4872" max="4872" width="8.44140625" customWidth="1"/>
    <col min="4873" max="4873" width="21" customWidth="1"/>
    <col min="4874" max="4874" width="18.21875" customWidth="1"/>
    <col min="5109" max="5109" width="18.21875" customWidth="1"/>
    <col min="5113" max="5113" width="10.44140625" customWidth="1"/>
    <col min="5121" max="5121" width="12.77734375" customWidth="1"/>
    <col min="5122" max="5122" width="12.44140625" bestFit="1" customWidth="1"/>
    <col min="5127" max="5127" width="16.44140625" customWidth="1"/>
    <col min="5128" max="5128" width="8.44140625" customWidth="1"/>
    <col min="5129" max="5129" width="21" customWidth="1"/>
    <col min="5130" max="5130" width="18.21875" customWidth="1"/>
    <col min="5365" max="5365" width="18.21875" customWidth="1"/>
    <col min="5369" max="5369" width="10.44140625" customWidth="1"/>
    <col min="5377" max="5377" width="12.77734375" customWidth="1"/>
    <col min="5378" max="5378" width="12.44140625" bestFit="1" customWidth="1"/>
    <col min="5383" max="5383" width="16.44140625" customWidth="1"/>
    <col min="5384" max="5384" width="8.44140625" customWidth="1"/>
    <col min="5385" max="5385" width="21" customWidth="1"/>
    <col min="5386" max="5386" width="18.21875" customWidth="1"/>
    <col min="5621" max="5621" width="18.21875" customWidth="1"/>
    <col min="5625" max="5625" width="10.44140625" customWidth="1"/>
    <col min="5633" max="5633" width="12.77734375" customWidth="1"/>
    <col min="5634" max="5634" width="12.44140625" bestFit="1" customWidth="1"/>
    <col min="5639" max="5639" width="16.44140625" customWidth="1"/>
    <col min="5640" max="5640" width="8.44140625" customWidth="1"/>
    <col min="5641" max="5641" width="21" customWidth="1"/>
    <col min="5642" max="5642" width="18.21875" customWidth="1"/>
    <col min="5877" max="5877" width="18.21875" customWidth="1"/>
    <col min="5881" max="5881" width="10.44140625" customWidth="1"/>
    <col min="5889" max="5889" width="12.77734375" customWidth="1"/>
    <col min="5890" max="5890" width="12.44140625" bestFit="1" customWidth="1"/>
    <col min="5895" max="5895" width="16.44140625" customWidth="1"/>
    <col min="5896" max="5896" width="8.44140625" customWidth="1"/>
    <col min="5897" max="5897" width="21" customWidth="1"/>
    <col min="5898" max="5898" width="18.21875" customWidth="1"/>
    <col min="6133" max="6133" width="18.21875" customWidth="1"/>
    <col min="6137" max="6137" width="10.44140625" customWidth="1"/>
    <col min="6145" max="6145" width="12.77734375" customWidth="1"/>
    <col min="6146" max="6146" width="12.44140625" bestFit="1" customWidth="1"/>
    <col min="6151" max="6151" width="16.44140625" customWidth="1"/>
    <col min="6152" max="6152" width="8.44140625" customWidth="1"/>
    <col min="6153" max="6153" width="21" customWidth="1"/>
    <col min="6154" max="6154" width="18.21875" customWidth="1"/>
    <col min="6389" max="6389" width="18.21875" customWidth="1"/>
    <col min="6393" max="6393" width="10.44140625" customWidth="1"/>
    <col min="6401" max="6401" width="12.77734375" customWidth="1"/>
    <col min="6402" max="6402" width="12.44140625" bestFit="1" customWidth="1"/>
    <col min="6407" max="6407" width="16.44140625" customWidth="1"/>
    <col min="6408" max="6408" width="8.44140625" customWidth="1"/>
    <col min="6409" max="6409" width="21" customWidth="1"/>
    <col min="6410" max="6410" width="18.21875" customWidth="1"/>
    <col min="6645" max="6645" width="18.21875" customWidth="1"/>
    <col min="6649" max="6649" width="10.44140625" customWidth="1"/>
    <col min="6657" max="6657" width="12.77734375" customWidth="1"/>
    <col min="6658" max="6658" width="12.44140625" bestFit="1" customWidth="1"/>
    <col min="6663" max="6663" width="16.44140625" customWidth="1"/>
    <col min="6664" max="6664" width="8.44140625" customWidth="1"/>
    <col min="6665" max="6665" width="21" customWidth="1"/>
    <col min="6666" max="6666" width="18.21875" customWidth="1"/>
    <col min="6901" max="6901" width="18.21875" customWidth="1"/>
    <col min="6905" max="6905" width="10.44140625" customWidth="1"/>
    <col min="6913" max="6913" width="12.77734375" customWidth="1"/>
    <col min="6914" max="6914" width="12.44140625" bestFit="1" customWidth="1"/>
    <col min="6919" max="6919" width="16.44140625" customWidth="1"/>
    <col min="6920" max="6920" width="8.44140625" customWidth="1"/>
    <col min="6921" max="6921" width="21" customWidth="1"/>
    <col min="6922" max="6922" width="18.21875" customWidth="1"/>
    <col min="7157" max="7157" width="18.21875" customWidth="1"/>
    <col min="7161" max="7161" width="10.44140625" customWidth="1"/>
    <col min="7169" max="7169" width="12.77734375" customWidth="1"/>
    <col min="7170" max="7170" width="12.44140625" bestFit="1" customWidth="1"/>
    <col min="7175" max="7175" width="16.44140625" customWidth="1"/>
    <col min="7176" max="7176" width="8.44140625" customWidth="1"/>
    <col min="7177" max="7177" width="21" customWidth="1"/>
    <col min="7178" max="7178" width="18.21875" customWidth="1"/>
    <col min="7413" max="7413" width="18.21875" customWidth="1"/>
    <col min="7417" max="7417" width="10.44140625" customWidth="1"/>
    <col min="7425" max="7425" width="12.77734375" customWidth="1"/>
    <col min="7426" max="7426" width="12.44140625" bestFit="1" customWidth="1"/>
    <col min="7431" max="7431" width="16.44140625" customWidth="1"/>
    <col min="7432" max="7432" width="8.44140625" customWidth="1"/>
    <col min="7433" max="7433" width="21" customWidth="1"/>
    <col min="7434" max="7434" width="18.21875" customWidth="1"/>
    <col min="7669" max="7669" width="18.21875" customWidth="1"/>
    <col min="7673" max="7673" width="10.44140625" customWidth="1"/>
    <col min="7681" max="7681" width="12.77734375" customWidth="1"/>
    <col min="7682" max="7682" width="12.44140625" bestFit="1" customWidth="1"/>
    <col min="7687" max="7687" width="16.44140625" customWidth="1"/>
    <col min="7688" max="7688" width="8.44140625" customWidth="1"/>
    <col min="7689" max="7689" width="21" customWidth="1"/>
    <col min="7690" max="7690" width="18.21875" customWidth="1"/>
    <col min="7925" max="7925" width="18.21875" customWidth="1"/>
    <col min="7929" max="7929" width="10.44140625" customWidth="1"/>
    <col min="7937" max="7937" width="12.77734375" customWidth="1"/>
    <col min="7938" max="7938" width="12.44140625" bestFit="1" customWidth="1"/>
    <col min="7943" max="7943" width="16.44140625" customWidth="1"/>
    <col min="7944" max="7944" width="8.44140625" customWidth="1"/>
    <col min="7945" max="7945" width="21" customWidth="1"/>
    <col min="7946" max="7946" width="18.21875" customWidth="1"/>
    <col min="8181" max="8181" width="18.21875" customWidth="1"/>
    <col min="8185" max="8185" width="10.44140625" customWidth="1"/>
    <col min="8193" max="8193" width="12.77734375" customWidth="1"/>
    <col min="8194" max="8194" width="12.44140625" bestFit="1" customWidth="1"/>
    <col min="8199" max="8199" width="16.44140625" customWidth="1"/>
    <col min="8200" max="8200" width="8.44140625" customWidth="1"/>
    <col min="8201" max="8201" width="21" customWidth="1"/>
    <col min="8202" max="8202" width="18.21875" customWidth="1"/>
    <col min="8437" max="8437" width="18.21875" customWidth="1"/>
    <col min="8441" max="8441" width="10.44140625" customWidth="1"/>
    <col min="8449" max="8449" width="12.77734375" customWidth="1"/>
    <col min="8450" max="8450" width="12.44140625" bestFit="1" customWidth="1"/>
    <col min="8455" max="8455" width="16.44140625" customWidth="1"/>
    <col min="8456" max="8456" width="8.44140625" customWidth="1"/>
    <col min="8457" max="8457" width="21" customWidth="1"/>
    <col min="8458" max="8458" width="18.21875" customWidth="1"/>
    <col min="8693" max="8693" width="18.21875" customWidth="1"/>
    <col min="8697" max="8697" width="10.44140625" customWidth="1"/>
    <col min="8705" max="8705" width="12.77734375" customWidth="1"/>
    <col min="8706" max="8706" width="12.44140625" bestFit="1" customWidth="1"/>
    <col min="8711" max="8711" width="16.44140625" customWidth="1"/>
    <col min="8712" max="8712" width="8.44140625" customWidth="1"/>
    <col min="8713" max="8713" width="21" customWidth="1"/>
    <col min="8714" max="8714" width="18.21875" customWidth="1"/>
    <col min="8949" max="8949" width="18.21875" customWidth="1"/>
    <col min="8953" max="8953" width="10.44140625" customWidth="1"/>
    <col min="8961" max="8961" width="12.77734375" customWidth="1"/>
    <col min="8962" max="8962" width="12.44140625" bestFit="1" customWidth="1"/>
    <col min="8967" max="8967" width="16.44140625" customWidth="1"/>
    <col min="8968" max="8968" width="8.44140625" customWidth="1"/>
    <col min="8969" max="8969" width="21" customWidth="1"/>
    <col min="8970" max="8970" width="18.21875" customWidth="1"/>
    <col min="9205" max="9205" width="18.21875" customWidth="1"/>
    <col min="9209" max="9209" width="10.44140625" customWidth="1"/>
    <col min="9217" max="9217" width="12.77734375" customWidth="1"/>
    <col min="9218" max="9218" width="12.44140625" bestFit="1" customWidth="1"/>
    <col min="9223" max="9223" width="16.44140625" customWidth="1"/>
    <col min="9224" max="9224" width="8.44140625" customWidth="1"/>
    <col min="9225" max="9225" width="21" customWidth="1"/>
    <col min="9226" max="9226" width="18.21875" customWidth="1"/>
    <col min="9461" max="9461" width="18.21875" customWidth="1"/>
    <col min="9465" max="9465" width="10.44140625" customWidth="1"/>
    <col min="9473" max="9473" width="12.77734375" customWidth="1"/>
    <col min="9474" max="9474" width="12.44140625" bestFit="1" customWidth="1"/>
    <col min="9479" max="9479" width="16.44140625" customWidth="1"/>
    <col min="9480" max="9480" width="8.44140625" customWidth="1"/>
    <col min="9481" max="9481" width="21" customWidth="1"/>
    <col min="9482" max="9482" width="18.21875" customWidth="1"/>
    <col min="9717" max="9717" width="18.21875" customWidth="1"/>
    <col min="9721" max="9721" width="10.44140625" customWidth="1"/>
    <col min="9729" max="9729" width="12.77734375" customWidth="1"/>
    <col min="9730" max="9730" width="12.44140625" bestFit="1" customWidth="1"/>
    <col min="9735" max="9735" width="16.44140625" customWidth="1"/>
    <col min="9736" max="9736" width="8.44140625" customWidth="1"/>
    <col min="9737" max="9737" width="21" customWidth="1"/>
    <col min="9738" max="9738" width="18.21875" customWidth="1"/>
    <col min="9973" max="9973" width="18.21875" customWidth="1"/>
    <col min="9977" max="9977" width="10.44140625" customWidth="1"/>
    <col min="9985" max="9985" width="12.77734375" customWidth="1"/>
    <col min="9986" max="9986" width="12.44140625" bestFit="1" customWidth="1"/>
    <col min="9991" max="9991" width="16.44140625" customWidth="1"/>
    <col min="9992" max="9992" width="8.44140625" customWidth="1"/>
    <col min="9993" max="9993" width="21" customWidth="1"/>
    <col min="9994" max="9994" width="18.21875" customWidth="1"/>
    <col min="10229" max="10229" width="18.21875" customWidth="1"/>
    <col min="10233" max="10233" width="10.44140625" customWidth="1"/>
    <col min="10241" max="10241" width="12.77734375" customWidth="1"/>
    <col min="10242" max="10242" width="12.44140625" bestFit="1" customWidth="1"/>
    <col min="10247" max="10247" width="16.44140625" customWidth="1"/>
    <col min="10248" max="10248" width="8.44140625" customWidth="1"/>
    <col min="10249" max="10249" width="21" customWidth="1"/>
    <col min="10250" max="10250" width="18.21875" customWidth="1"/>
    <col min="10485" max="10485" width="18.21875" customWidth="1"/>
    <col min="10489" max="10489" width="10.44140625" customWidth="1"/>
    <col min="10497" max="10497" width="12.77734375" customWidth="1"/>
    <col min="10498" max="10498" width="12.44140625" bestFit="1" customWidth="1"/>
    <col min="10503" max="10503" width="16.44140625" customWidth="1"/>
    <col min="10504" max="10504" width="8.44140625" customWidth="1"/>
    <col min="10505" max="10505" width="21" customWidth="1"/>
    <col min="10506" max="10506" width="18.21875" customWidth="1"/>
    <col min="10741" max="10741" width="18.21875" customWidth="1"/>
    <col min="10745" max="10745" width="10.44140625" customWidth="1"/>
    <col min="10753" max="10753" width="12.77734375" customWidth="1"/>
    <col min="10754" max="10754" width="12.44140625" bestFit="1" customWidth="1"/>
    <col min="10759" max="10759" width="16.44140625" customWidth="1"/>
    <col min="10760" max="10760" width="8.44140625" customWidth="1"/>
    <col min="10761" max="10761" width="21" customWidth="1"/>
    <col min="10762" max="10762" width="18.21875" customWidth="1"/>
    <col min="10997" max="10997" width="18.21875" customWidth="1"/>
    <col min="11001" max="11001" width="10.44140625" customWidth="1"/>
    <col min="11009" max="11009" width="12.77734375" customWidth="1"/>
    <col min="11010" max="11010" width="12.44140625" bestFit="1" customWidth="1"/>
    <col min="11015" max="11015" width="16.44140625" customWidth="1"/>
    <col min="11016" max="11016" width="8.44140625" customWidth="1"/>
    <col min="11017" max="11017" width="21" customWidth="1"/>
    <col min="11018" max="11018" width="18.21875" customWidth="1"/>
    <col min="11253" max="11253" width="18.21875" customWidth="1"/>
    <col min="11257" max="11257" width="10.44140625" customWidth="1"/>
    <col min="11265" max="11265" width="12.77734375" customWidth="1"/>
    <col min="11266" max="11266" width="12.44140625" bestFit="1" customWidth="1"/>
    <col min="11271" max="11271" width="16.44140625" customWidth="1"/>
    <col min="11272" max="11272" width="8.44140625" customWidth="1"/>
    <col min="11273" max="11273" width="21" customWidth="1"/>
    <col min="11274" max="11274" width="18.21875" customWidth="1"/>
    <col min="11509" max="11509" width="18.21875" customWidth="1"/>
    <col min="11513" max="11513" width="10.44140625" customWidth="1"/>
    <col min="11521" max="11521" width="12.77734375" customWidth="1"/>
    <col min="11522" max="11522" width="12.44140625" bestFit="1" customWidth="1"/>
    <col min="11527" max="11527" width="16.44140625" customWidth="1"/>
    <col min="11528" max="11528" width="8.44140625" customWidth="1"/>
    <col min="11529" max="11529" width="21" customWidth="1"/>
    <col min="11530" max="11530" width="18.21875" customWidth="1"/>
    <col min="11765" max="11765" width="18.21875" customWidth="1"/>
    <col min="11769" max="11769" width="10.44140625" customWidth="1"/>
    <col min="11777" max="11777" width="12.77734375" customWidth="1"/>
    <col min="11778" max="11778" width="12.44140625" bestFit="1" customWidth="1"/>
    <col min="11783" max="11783" width="16.44140625" customWidth="1"/>
    <col min="11784" max="11784" width="8.44140625" customWidth="1"/>
    <col min="11785" max="11785" width="21" customWidth="1"/>
    <col min="11786" max="11786" width="18.21875" customWidth="1"/>
    <col min="12021" max="12021" width="18.21875" customWidth="1"/>
    <col min="12025" max="12025" width="10.44140625" customWidth="1"/>
    <col min="12033" max="12033" width="12.77734375" customWidth="1"/>
    <col min="12034" max="12034" width="12.44140625" bestFit="1" customWidth="1"/>
    <col min="12039" max="12039" width="16.44140625" customWidth="1"/>
    <col min="12040" max="12040" width="8.44140625" customWidth="1"/>
    <col min="12041" max="12041" width="21" customWidth="1"/>
    <col min="12042" max="12042" width="18.21875" customWidth="1"/>
    <col min="12277" max="12277" width="18.21875" customWidth="1"/>
    <col min="12281" max="12281" width="10.44140625" customWidth="1"/>
    <col min="12289" max="12289" width="12.77734375" customWidth="1"/>
    <col min="12290" max="12290" width="12.44140625" bestFit="1" customWidth="1"/>
    <col min="12295" max="12295" width="16.44140625" customWidth="1"/>
    <col min="12296" max="12296" width="8.44140625" customWidth="1"/>
    <col min="12297" max="12297" width="21" customWidth="1"/>
    <col min="12298" max="12298" width="18.21875" customWidth="1"/>
    <col min="12533" max="12533" width="18.21875" customWidth="1"/>
    <col min="12537" max="12537" width="10.44140625" customWidth="1"/>
    <col min="12545" max="12545" width="12.77734375" customWidth="1"/>
    <col min="12546" max="12546" width="12.44140625" bestFit="1" customWidth="1"/>
    <col min="12551" max="12551" width="16.44140625" customWidth="1"/>
    <col min="12552" max="12552" width="8.44140625" customWidth="1"/>
    <col min="12553" max="12553" width="21" customWidth="1"/>
    <col min="12554" max="12554" width="18.21875" customWidth="1"/>
    <col min="12789" max="12789" width="18.21875" customWidth="1"/>
    <col min="12793" max="12793" width="10.44140625" customWidth="1"/>
    <col min="12801" max="12801" width="12.77734375" customWidth="1"/>
    <col min="12802" max="12802" width="12.44140625" bestFit="1" customWidth="1"/>
    <col min="12807" max="12807" width="16.44140625" customWidth="1"/>
    <col min="12808" max="12808" width="8.44140625" customWidth="1"/>
    <col min="12809" max="12809" width="21" customWidth="1"/>
    <col min="12810" max="12810" width="18.21875" customWidth="1"/>
    <col min="13045" max="13045" width="18.21875" customWidth="1"/>
    <col min="13049" max="13049" width="10.44140625" customWidth="1"/>
    <col min="13057" max="13057" width="12.77734375" customWidth="1"/>
    <col min="13058" max="13058" width="12.44140625" bestFit="1" customWidth="1"/>
    <col min="13063" max="13063" width="16.44140625" customWidth="1"/>
    <col min="13064" max="13064" width="8.44140625" customWidth="1"/>
    <col min="13065" max="13065" width="21" customWidth="1"/>
    <col min="13066" max="13066" width="18.21875" customWidth="1"/>
    <col min="13301" max="13301" width="18.21875" customWidth="1"/>
    <col min="13305" max="13305" width="10.44140625" customWidth="1"/>
    <col min="13313" max="13313" width="12.77734375" customWidth="1"/>
    <col min="13314" max="13314" width="12.44140625" bestFit="1" customWidth="1"/>
    <col min="13319" max="13319" width="16.44140625" customWidth="1"/>
    <col min="13320" max="13320" width="8.44140625" customWidth="1"/>
    <col min="13321" max="13321" width="21" customWidth="1"/>
    <col min="13322" max="13322" width="18.21875" customWidth="1"/>
    <col min="13557" max="13557" width="18.21875" customWidth="1"/>
    <col min="13561" max="13561" width="10.44140625" customWidth="1"/>
    <col min="13569" max="13569" width="12.77734375" customWidth="1"/>
    <col min="13570" max="13570" width="12.44140625" bestFit="1" customWidth="1"/>
    <col min="13575" max="13575" width="16.44140625" customWidth="1"/>
    <col min="13576" max="13576" width="8.44140625" customWidth="1"/>
    <col min="13577" max="13577" width="21" customWidth="1"/>
    <col min="13578" max="13578" width="18.21875" customWidth="1"/>
    <col min="13813" max="13813" width="18.21875" customWidth="1"/>
    <col min="13817" max="13817" width="10.44140625" customWidth="1"/>
    <col min="13825" max="13825" width="12.77734375" customWidth="1"/>
    <col min="13826" max="13826" width="12.44140625" bestFit="1" customWidth="1"/>
    <col min="13831" max="13831" width="16.44140625" customWidth="1"/>
    <col min="13832" max="13832" width="8.44140625" customWidth="1"/>
    <col min="13833" max="13833" width="21" customWidth="1"/>
    <col min="13834" max="13834" width="18.21875" customWidth="1"/>
    <col min="14069" max="14069" width="18.21875" customWidth="1"/>
    <col min="14073" max="14073" width="10.44140625" customWidth="1"/>
    <col min="14081" max="14081" width="12.77734375" customWidth="1"/>
    <col min="14082" max="14082" width="12.44140625" bestFit="1" customWidth="1"/>
    <col min="14087" max="14087" width="16.44140625" customWidth="1"/>
    <col min="14088" max="14088" width="8.44140625" customWidth="1"/>
    <col min="14089" max="14089" width="21" customWidth="1"/>
    <col min="14090" max="14090" width="18.21875" customWidth="1"/>
    <col min="14325" max="14325" width="18.21875" customWidth="1"/>
    <col min="14329" max="14329" width="10.44140625" customWidth="1"/>
    <col min="14337" max="14337" width="12.77734375" customWidth="1"/>
    <col min="14338" max="14338" width="12.44140625" bestFit="1" customWidth="1"/>
    <col min="14343" max="14343" width="16.44140625" customWidth="1"/>
    <col min="14344" max="14344" width="8.44140625" customWidth="1"/>
    <col min="14345" max="14345" width="21" customWidth="1"/>
    <col min="14346" max="14346" width="18.21875" customWidth="1"/>
    <col min="14581" max="14581" width="18.21875" customWidth="1"/>
    <col min="14585" max="14585" width="10.44140625" customWidth="1"/>
    <col min="14593" max="14593" width="12.77734375" customWidth="1"/>
    <col min="14594" max="14594" width="12.44140625" bestFit="1" customWidth="1"/>
    <col min="14599" max="14599" width="16.44140625" customWidth="1"/>
    <col min="14600" max="14600" width="8.44140625" customWidth="1"/>
    <col min="14601" max="14601" width="21" customWidth="1"/>
    <col min="14602" max="14602" width="18.21875" customWidth="1"/>
    <col min="14837" max="14837" width="18.21875" customWidth="1"/>
    <col min="14841" max="14841" width="10.44140625" customWidth="1"/>
    <col min="14849" max="14849" width="12.77734375" customWidth="1"/>
    <col min="14850" max="14850" width="12.44140625" bestFit="1" customWidth="1"/>
    <col min="14855" max="14855" width="16.44140625" customWidth="1"/>
    <col min="14856" max="14856" width="8.44140625" customWidth="1"/>
    <col min="14857" max="14857" width="21" customWidth="1"/>
    <col min="14858" max="14858" width="18.21875" customWidth="1"/>
    <col min="15093" max="15093" width="18.21875" customWidth="1"/>
    <col min="15097" max="15097" width="10.44140625" customWidth="1"/>
    <col min="15105" max="15105" width="12.77734375" customWidth="1"/>
    <col min="15106" max="15106" width="12.44140625" bestFit="1" customWidth="1"/>
    <col min="15111" max="15111" width="16.44140625" customWidth="1"/>
    <col min="15112" max="15112" width="8.44140625" customWidth="1"/>
    <col min="15113" max="15113" width="21" customWidth="1"/>
    <col min="15114" max="15114" width="18.21875" customWidth="1"/>
    <col min="15349" max="15349" width="18.21875" customWidth="1"/>
    <col min="15353" max="15353" width="10.44140625" customWidth="1"/>
    <col min="15361" max="15361" width="12.77734375" customWidth="1"/>
    <col min="15362" max="15362" width="12.44140625" bestFit="1" customWidth="1"/>
    <col min="15367" max="15367" width="16.44140625" customWidth="1"/>
    <col min="15368" max="15368" width="8.44140625" customWidth="1"/>
    <col min="15369" max="15369" width="21" customWidth="1"/>
    <col min="15370" max="15370" width="18.21875" customWidth="1"/>
    <col min="15605" max="15605" width="18.21875" customWidth="1"/>
    <col min="15609" max="15609" width="10.44140625" customWidth="1"/>
    <col min="15617" max="15617" width="12.77734375" customWidth="1"/>
    <col min="15618" max="15618" width="12.44140625" bestFit="1" customWidth="1"/>
    <col min="15623" max="15623" width="16.44140625" customWidth="1"/>
    <col min="15624" max="15624" width="8.44140625" customWidth="1"/>
    <col min="15625" max="15625" width="21" customWidth="1"/>
    <col min="15626" max="15626" width="18.21875" customWidth="1"/>
    <col min="15861" max="15861" width="18.21875" customWidth="1"/>
    <col min="15865" max="15865" width="10.44140625" customWidth="1"/>
    <col min="15873" max="15873" width="12.77734375" customWidth="1"/>
    <col min="15874" max="15874" width="12.44140625" bestFit="1" customWidth="1"/>
    <col min="15879" max="15879" width="16.44140625" customWidth="1"/>
    <col min="15880" max="15880" width="8.44140625" customWidth="1"/>
    <col min="15881" max="15881" width="21" customWidth="1"/>
    <col min="15882" max="15882" width="18.21875" customWidth="1"/>
    <col min="16117" max="16117" width="18.21875" customWidth="1"/>
    <col min="16121" max="16121" width="10.44140625" customWidth="1"/>
    <col min="16129" max="16129" width="12.77734375" customWidth="1"/>
    <col min="16130" max="16130" width="12.44140625" bestFit="1" customWidth="1"/>
    <col min="16135" max="16135" width="16.44140625" customWidth="1"/>
    <col min="16136" max="16136" width="8.44140625" customWidth="1"/>
    <col min="16137" max="16137" width="21" customWidth="1"/>
    <col min="16138" max="16138" width="18.21875" customWidth="1"/>
  </cols>
  <sheetData>
    <row r="1" spans="1:11" x14ac:dyDescent="0.3">
      <c r="A1" s="28" t="s">
        <v>61</v>
      </c>
      <c r="B1" s="19">
        <v>1000</v>
      </c>
    </row>
    <row r="2" spans="1:11" x14ac:dyDescent="0.3">
      <c r="A2" s="29"/>
      <c r="B2" s="21">
        <v>-5</v>
      </c>
    </row>
    <row r="3" spans="1:11" x14ac:dyDescent="0.3">
      <c r="A3" s="30"/>
      <c r="B3" s="22">
        <v>-0.1</v>
      </c>
    </row>
    <row r="4" spans="1:11" x14ac:dyDescent="0.3">
      <c r="A4" s="23" t="s">
        <v>52</v>
      </c>
      <c r="B4" s="22">
        <v>0.02</v>
      </c>
    </row>
    <row r="5" spans="1:11" x14ac:dyDescent="0.3">
      <c r="A5" t="s">
        <v>53</v>
      </c>
      <c r="B5" s="21">
        <v>200</v>
      </c>
      <c r="C5" t="s">
        <v>62</v>
      </c>
      <c r="E5" s="6"/>
    </row>
    <row r="6" spans="1:11" x14ac:dyDescent="0.3">
      <c r="A6" t="s">
        <v>49</v>
      </c>
      <c r="B6" s="21">
        <v>0.4</v>
      </c>
      <c r="C6" s="6" t="s">
        <v>54</v>
      </c>
      <c r="D6" t="s">
        <v>35</v>
      </c>
      <c r="F6" s="20" t="s">
        <v>36</v>
      </c>
    </row>
    <row r="7" spans="1:11" ht="15.6" x14ac:dyDescent="0.35">
      <c r="A7" s="24" t="s">
        <v>55</v>
      </c>
      <c r="B7" s="6" t="s">
        <v>56</v>
      </c>
      <c r="C7" s="6" t="s">
        <v>64</v>
      </c>
      <c r="D7" s="6" t="s">
        <v>37</v>
      </c>
      <c r="E7" s="6" t="s">
        <v>38</v>
      </c>
      <c r="F7" s="7" t="s">
        <v>63</v>
      </c>
      <c r="G7" s="7" t="s">
        <v>57</v>
      </c>
      <c r="H7" s="7" t="s">
        <v>46</v>
      </c>
      <c r="I7" s="7" t="s">
        <v>58</v>
      </c>
      <c r="J7" s="7" t="s">
        <v>59</v>
      </c>
      <c r="K7" s="7" t="s">
        <v>60</v>
      </c>
    </row>
    <row r="8" spans="1:11" x14ac:dyDescent="0.3">
      <c r="A8">
        <v>0</v>
      </c>
      <c r="B8" s="25"/>
      <c r="C8" s="26">
        <f xml:space="preserve"> (B8*(1+$B$4)^(-$A$33))/(1-(1+$B$4)^(-$A$33))</f>
        <v>0</v>
      </c>
      <c r="D8" s="26">
        <v>0</v>
      </c>
      <c r="E8" s="26">
        <f xml:space="preserve"> (1-D8)</f>
        <v>1</v>
      </c>
      <c r="F8" s="27">
        <f xml:space="preserve"> D8</f>
        <v>0</v>
      </c>
      <c r="G8" s="27">
        <f t="shared" ref="G8:G12" si="0" xml:space="preserve"> F8*(B8*$B$6-$B$5)*(1+$B$4)^-A8</f>
        <v>0</v>
      </c>
      <c r="H8" s="27"/>
      <c r="I8" s="27">
        <f xml:space="preserve"> F8*(1+$B$4)^-A8</f>
        <v>0</v>
      </c>
      <c r="J8" s="27"/>
      <c r="K8" s="27"/>
    </row>
    <row r="9" spans="1:11" x14ac:dyDescent="0.3">
      <c r="A9">
        <v>1</v>
      </c>
      <c r="B9" s="25"/>
      <c r="C9" s="26">
        <f t="shared" ref="C9:C33" si="1" xml:space="preserve"> (B9*(1+$B$4)^(-$A$33))/(1-(1+$B$4)^(-$A$33))</f>
        <v>0</v>
      </c>
      <c r="D9" s="26">
        <v>0</v>
      </c>
      <c r="E9" s="26">
        <f xml:space="preserve"> E8*(1-D9)</f>
        <v>1</v>
      </c>
      <c r="F9" s="27">
        <f xml:space="preserve"> E8*D9</f>
        <v>0</v>
      </c>
      <c r="G9" s="27">
        <f t="shared" si="0"/>
        <v>0</v>
      </c>
      <c r="H9" s="27">
        <f xml:space="preserve"> SUM($G$8:G8) + E8*B9*(1+$B$4)^-A9</f>
        <v>0</v>
      </c>
      <c r="I9" s="27">
        <f t="shared" ref="I9:I33" si="2" xml:space="preserve"> F9*(1+$B$4)^-A9</f>
        <v>0</v>
      </c>
      <c r="J9" s="27">
        <f xml:space="preserve"> SUM($I$8:I8) + E8*(1+$B$4)^-A9</f>
        <v>0.98039215686274506</v>
      </c>
      <c r="K9" s="27">
        <f xml:space="preserve"> H9/(1-J9)</f>
        <v>0</v>
      </c>
    </row>
    <row r="10" spans="1:11" x14ac:dyDescent="0.3">
      <c r="A10">
        <v>2</v>
      </c>
      <c r="B10" s="25"/>
      <c r="C10" s="26">
        <f t="shared" si="1"/>
        <v>0</v>
      </c>
      <c r="D10" s="26">
        <v>0</v>
      </c>
      <c r="E10" s="26">
        <f t="shared" ref="E10:E33" si="3" xml:space="preserve"> E9*(1-D10)</f>
        <v>1</v>
      </c>
      <c r="F10" s="27">
        <f t="shared" ref="F10:F33" si="4" xml:space="preserve"> E9*D10</f>
        <v>0</v>
      </c>
      <c r="G10" s="27">
        <f t="shared" si="0"/>
        <v>0</v>
      </c>
      <c r="H10" s="27">
        <f xml:space="preserve"> SUM($G$8:G9) + E9*B10*(1+$B$4)^-A10</f>
        <v>0</v>
      </c>
      <c r="I10" s="27">
        <f t="shared" si="2"/>
        <v>0</v>
      </c>
      <c r="J10" s="27">
        <f xml:space="preserve"> SUM($I$8:I9) + E9*(1+$B$4)^-A10</f>
        <v>0.96116878123798544</v>
      </c>
      <c r="K10" s="27">
        <f t="shared" ref="K10:K33" si="5" xml:space="preserve"> H10/(1-J10)</f>
        <v>0</v>
      </c>
    </row>
    <row r="11" spans="1:11" x14ac:dyDescent="0.3">
      <c r="A11">
        <v>3</v>
      </c>
      <c r="B11" s="25"/>
      <c r="C11" s="26">
        <f t="shared" si="1"/>
        <v>0</v>
      </c>
      <c r="D11" s="26">
        <v>0</v>
      </c>
      <c r="E11" s="26">
        <f t="shared" si="3"/>
        <v>1</v>
      </c>
      <c r="F11" s="27">
        <f t="shared" si="4"/>
        <v>0</v>
      </c>
      <c r="G11" s="27">
        <f t="shared" si="0"/>
        <v>0</v>
      </c>
      <c r="H11" s="27">
        <f xml:space="preserve"> SUM($G$8:G10) + E10*B11*(1+$B$4)^-A11</f>
        <v>0</v>
      </c>
      <c r="I11" s="27">
        <f t="shared" si="2"/>
        <v>0</v>
      </c>
      <c r="J11" s="27">
        <f xml:space="preserve"> SUM($I$8:I10) + E10*(1+$B$4)^-A11</f>
        <v>0.94232233454704462</v>
      </c>
      <c r="K11" s="27">
        <f t="shared" si="5"/>
        <v>0</v>
      </c>
    </row>
    <row r="12" spans="1:11" x14ac:dyDescent="0.3">
      <c r="A12">
        <v>4</v>
      </c>
      <c r="B12" s="25">
        <f t="shared" ref="B12:B33" si="6">+$B$1*EXP($B$2*EXP($B$3*A12))</f>
        <v>35.028255955573854</v>
      </c>
      <c r="C12" s="26">
        <f xml:space="preserve"> (B12*(1+$B$4)^(-A12))/(1-(1+$B$4)^(-A12))</f>
        <v>424.93434547358521</v>
      </c>
      <c r="D12" s="26">
        <v>0</v>
      </c>
      <c r="E12" s="26">
        <f t="shared" si="3"/>
        <v>1</v>
      </c>
      <c r="F12" s="27">
        <f t="shared" si="4"/>
        <v>0</v>
      </c>
      <c r="G12" s="27">
        <f t="shared" si="0"/>
        <v>0</v>
      </c>
      <c r="H12" s="27">
        <f xml:space="preserve"> SUM($G$8:G11) + E11*B12*(1+$B$4)^-A12</f>
        <v>32.360694046242912</v>
      </c>
      <c r="I12" s="27">
        <f t="shared" si="2"/>
        <v>0</v>
      </c>
      <c r="J12" s="27">
        <f xml:space="preserve"> SUM($I$8:I11) + E11*(1+$B$4)^-A12</f>
        <v>0.9238454260265142</v>
      </c>
      <c r="K12" s="27">
        <f t="shared" si="5"/>
        <v>424.93434547358521</v>
      </c>
    </row>
    <row r="13" spans="1:11" x14ac:dyDescent="0.3">
      <c r="A13">
        <v>5</v>
      </c>
      <c r="B13" s="25">
        <f t="shared" si="6"/>
        <v>48.187612233416345</v>
      </c>
      <c r="C13" s="26">
        <f t="shared" ref="C13:C33" si="7" xml:space="preserve"> (B13*(1+$B$4)^(-A13))/(1-(1+$B$4)^(-A13))</f>
        <v>462.98270912475402</v>
      </c>
      <c r="D13" s="26">
        <v>0.05</v>
      </c>
      <c r="E13" s="26">
        <f t="shared" si="3"/>
        <v>0.95</v>
      </c>
      <c r="F13" s="27">
        <f t="shared" si="4"/>
        <v>0.05</v>
      </c>
      <c r="G13" s="27">
        <f xml:space="preserve"> F13*(B13*$B$6-$B$5)*(1+$B$4)^-A13</f>
        <v>-8.1844079972603154</v>
      </c>
      <c r="H13" s="27">
        <f xml:space="preserve"> SUM($G$8:G12) + E12*B13*(1+$B$4)^-A13</f>
        <v>43.64500505194215</v>
      </c>
      <c r="I13" s="27">
        <f t="shared" si="2"/>
        <v>4.5286540491495803E-2</v>
      </c>
      <c r="J13" s="27">
        <f xml:space="preserve"> SUM($I$8:I12) + E12*(1+$B$4)^-A13</f>
        <v>0.90573080982991594</v>
      </c>
      <c r="K13" s="27">
        <f t="shared" si="5"/>
        <v>462.98270912475402</v>
      </c>
    </row>
    <row r="14" spans="1:11" x14ac:dyDescent="0.3">
      <c r="A14">
        <v>6</v>
      </c>
      <c r="B14" s="25">
        <f t="shared" si="6"/>
        <v>64.30883975293456</v>
      </c>
      <c r="C14" s="26">
        <f t="shared" si="7"/>
        <v>509.73055310841534</v>
      </c>
      <c r="D14" s="26">
        <v>0.05</v>
      </c>
      <c r="E14" s="26">
        <f t="shared" si="3"/>
        <v>0.90249999999999997</v>
      </c>
      <c r="F14" s="27">
        <f t="shared" si="4"/>
        <v>4.7500000000000001E-2</v>
      </c>
      <c r="G14" s="27">
        <f t="shared" ref="G14:G33" si="8" xml:space="preserve"> F14*(B14*$B$6-$B$5)*(1+$B$4)^-A14</f>
        <v>-7.3507443536469559</v>
      </c>
      <c r="H14" s="27">
        <f xml:space="preserve"> SUM($G$8:G13) + E13*B14*(1+$B$4)^-A14</f>
        <v>46.064780858833124</v>
      </c>
      <c r="I14" s="27">
        <f t="shared" si="2"/>
        <v>4.2178640653844121E-2</v>
      </c>
      <c r="J14" s="27">
        <f xml:space="preserve"> SUM($I$8:I13) + E13*(1+$B$4)^-A14</f>
        <v>0.8888593535683782</v>
      </c>
      <c r="K14" s="27">
        <f t="shared" si="5"/>
        <v>414.47285343237616</v>
      </c>
    </row>
    <row r="15" spans="1:11" x14ac:dyDescent="0.3">
      <c r="A15">
        <v>7</v>
      </c>
      <c r="B15" s="25">
        <f t="shared" si="6"/>
        <v>83.498507715386339</v>
      </c>
      <c r="C15" s="26">
        <f t="shared" si="7"/>
        <v>561.57738022431874</v>
      </c>
      <c r="D15" s="26">
        <v>0.05</v>
      </c>
      <c r="E15" s="26">
        <f t="shared" si="3"/>
        <v>0.85737499999999989</v>
      </c>
      <c r="F15" s="27">
        <f t="shared" si="4"/>
        <v>4.5124999999999998E-2</v>
      </c>
      <c r="G15" s="27">
        <f t="shared" si="8"/>
        <v>-6.5447425239684014</v>
      </c>
      <c r="H15" s="27">
        <f xml:space="preserve"> SUM($G$8:G14) + E14*B15*(1+$B$4)^-A15</f>
        <v>50.068002050201287</v>
      </c>
      <c r="I15" s="27">
        <f t="shared" si="2"/>
        <v>3.9284028059952861E-2</v>
      </c>
      <c r="J15" s="27">
        <f xml:space="preserve"> SUM($I$8:I14) + E14*(1+$B$4)^-A15</f>
        <v>0.87314574234439724</v>
      </c>
      <c r="K15" s="27">
        <f t="shared" si="5"/>
        <v>394.68917303612426</v>
      </c>
    </row>
    <row r="16" spans="1:11" x14ac:dyDescent="0.3">
      <c r="A16">
        <v>8</v>
      </c>
      <c r="B16" s="25">
        <f t="shared" si="6"/>
        <v>105.75345178599828</v>
      </c>
      <c r="C16" s="26">
        <f t="shared" si="7"/>
        <v>616.06567126443611</v>
      </c>
      <c r="D16" s="26">
        <v>0.05</v>
      </c>
      <c r="E16" s="26">
        <f t="shared" si="3"/>
        <v>0.81450624999999988</v>
      </c>
      <c r="F16" s="27">
        <f t="shared" si="4"/>
        <v>4.2868749999999997E-2</v>
      </c>
      <c r="G16" s="27">
        <f t="shared" si="8"/>
        <v>-5.7698873880194039</v>
      </c>
      <c r="H16" s="27">
        <f xml:space="preserve"> SUM($G$8:G15) + E15*B16*(1+$B$4)^-A16</f>
        <v>55.306389223715044</v>
      </c>
      <c r="I16" s="27">
        <f t="shared" si="2"/>
        <v>3.6588065349956095E-2</v>
      </c>
      <c r="J16" s="27">
        <f xml:space="preserve"> SUM($I$8:I15) + E15*(1+$B$4)^-A16</f>
        <v>0.85851051620441465</v>
      </c>
      <c r="K16" s="27">
        <f t="shared" si="5"/>
        <v>390.88692488000066</v>
      </c>
    </row>
    <row r="17" spans="1:11" x14ac:dyDescent="0.3">
      <c r="A17">
        <v>9</v>
      </c>
      <c r="B17" s="25">
        <f t="shared" si="6"/>
        <v>130.96197059826764</v>
      </c>
      <c r="C17" s="26">
        <f t="shared" si="7"/>
        <v>671.2811847375043</v>
      </c>
      <c r="D17" s="26">
        <v>0.05</v>
      </c>
      <c r="E17" s="26">
        <f t="shared" si="3"/>
        <v>0.77378093749999988</v>
      </c>
      <c r="F17" s="27">
        <f t="shared" si="4"/>
        <v>4.0725312499999999E-2</v>
      </c>
      <c r="G17" s="27">
        <f t="shared" si="8"/>
        <v>-5.0303012390396562</v>
      </c>
      <c r="H17" s="27">
        <f xml:space="preserve"> SUM($G$8:G16) + E16*B17*(1+$B$4)^-A17</f>
        <v>61.406352671968108</v>
      </c>
      <c r="I17" s="27">
        <f t="shared" si="2"/>
        <v>3.4077119688684598E-2</v>
      </c>
      <c r="J17" s="27">
        <f xml:space="preserve"> SUM($I$8:I16) + E16*(1+$B$4)^-A17</f>
        <v>0.84487966832894079</v>
      </c>
      <c r="K17" s="27">
        <f t="shared" si="5"/>
        <v>395.86269582109645</v>
      </c>
    </row>
    <row r="18" spans="1:11" x14ac:dyDescent="0.3">
      <c r="A18">
        <v>10</v>
      </c>
      <c r="B18" s="25">
        <f t="shared" si="6"/>
        <v>158.91318918096101</v>
      </c>
      <c r="C18" s="26">
        <f t="shared" si="7"/>
        <v>725.64948999506726</v>
      </c>
      <c r="D18" s="26">
        <v>0.05</v>
      </c>
      <c r="E18" s="26">
        <f t="shared" si="3"/>
        <v>0.7350918906249998</v>
      </c>
      <c r="F18" s="27">
        <f t="shared" si="4"/>
        <v>3.8689046874999994E-2</v>
      </c>
      <c r="G18" s="27">
        <f t="shared" si="8"/>
        <v>-4.3302326559554922</v>
      </c>
      <c r="H18" s="27">
        <f xml:space="preserve"> SUM($G$8:G17) + E17*B18*(1+$B$4)^-A18</f>
        <v>67.993221977255018</v>
      </c>
      <c r="I18" s="27">
        <f t="shared" si="2"/>
        <v>3.1738493827696439E-2</v>
      </c>
      <c r="J18" s="27">
        <f xml:space="preserve"> SUM($I$8:I17) + E17*(1+$B$4)^-A18</f>
        <v>0.83218427079786217</v>
      </c>
      <c r="K18" s="27">
        <f t="shared" si="5"/>
        <v>405.16596567271506</v>
      </c>
    </row>
    <row r="19" spans="1:11" x14ac:dyDescent="0.3">
      <c r="A19">
        <v>11</v>
      </c>
      <c r="B19" s="25">
        <f t="shared" si="6"/>
        <v>189.31264609332348</v>
      </c>
      <c r="C19" s="26">
        <f t="shared" si="7"/>
        <v>777.86619032250951</v>
      </c>
      <c r="D19" s="26">
        <v>0.05</v>
      </c>
      <c r="E19" s="26">
        <f t="shared" si="3"/>
        <v>0.69833729609374973</v>
      </c>
      <c r="F19" s="27">
        <f t="shared" si="4"/>
        <v>3.675459453124999E-2</v>
      </c>
      <c r="G19" s="27">
        <f t="shared" si="8"/>
        <v>-3.6736122474881845</v>
      </c>
      <c r="H19" s="27">
        <f xml:space="preserve"> SUM($G$8:G18) + E18*B19*(1+$B$4)^-A19</f>
        <v>74.712690451147722</v>
      </c>
      <c r="I19" s="27">
        <f t="shared" si="2"/>
        <v>2.9560361898344722E-2</v>
      </c>
      <c r="J19" s="27">
        <f xml:space="preserve"> SUM($I$8:I18) + E18*(1+$B$4)^-A19</f>
        <v>0.82036012603852437</v>
      </c>
      <c r="K19" s="27">
        <f t="shared" si="5"/>
        <v>415.90259892505884</v>
      </c>
    </row>
    <row r="20" spans="1:11" x14ac:dyDescent="0.3">
      <c r="A20">
        <v>12</v>
      </c>
      <c r="B20" s="25">
        <f t="shared" si="6"/>
        <v>221.80180645853437</v>
      </c>
      <c r="C20" s="26">
        <f t="shared" si="7"/>
        <v>826.87266098951432</v>
      </c>
      <c r="D20" s="26">
        <v>0.05</v>
      </c>
      <c r="E20" s="26">
        <f t="shared" si="3"/>
        <v>0.66342043128906225</v>
      </c>
      <c r="F20" s="27">
        <f t="shared" si="4"/>
        <v>3.4916864804687489E-2</v>
      </c>
      <c r="G20" s="27">
        <f t="shared" si="8"/>
        <v>-3.0637087515779982</v>
      </c>
      <c r="H20" s="27">
        <f xml:space="preserve"> SUM($G$8:G19) + E19*B20*(1+$B$4)^-A20</f>
        <v>81.247730127755787</v>
      </c>
      <c r="I20" s="27">
        <f t="shared" si="2"/>
        <v>2.7531709611203412E-2</v>
      </c>
      <c r="J20" s="27">
        <f xml:space="preserve"> SUM($I$8:I19) + E19*(1+$B$4)^-A20</f>
        <v>0.80934744219404275</v>
      </c>
      <c r="K20" s="27">
        <f t="shared" si="5"/>
        <v>426.1559931991485</v>
      </c>
    </row>
    <row r="21" spans="1:11" x14ac:dyDescent="0.3">
      <c r="A21">
        <v>13</v>
      </c>
      <c r="B21" s="25">
        <f t="shared" si="6"/>
        <v>255.97923139161992</v>
      </c>
      <c r="C21" s="26">
        <f t="shared" si="7"/>
        <v>871.84417802820224</v>
      </c>
      <c r="D21" s="26">
        <v>0.05</v>
      </c>
      <c r="E21" s="26">
        <f t="shared" si="3"/>
        <v>0.63024940972460908</v>
      </c>
      <c r="F21" s="27">
        <f t="shared" si="4"/>
        <v>3.3171021564453111E-2</v>
      </c>
      <c r="G21" s="27">
        <f t="shared" si="8"/>
        <v>-2.5028994091792756</v>
      </c>
      <c r="H21" s="27">
        <f xml:space="preserve"> SUM($G$8:G20) + E20*B21*(1+$B$4)^-A21</f>
        <v>87.330177978621407</v>
      </c>
      <c r="I21" s="27">
        <f t="shared" si="2"/>
        <v>2.5642278559454158E-2</v>
      </c>
      <c r="J21" s="27">
        <f xml:space="preserve"> SUM($I$8:I20) + E20*(1+$B$4)^-A21</f>
        <v>0.79909053077026115</v>
      </c>
      <c r="K21" s="27">
        <f t="shared" si="5"/>
        <v>434.67427550047353</v>
      </c>
    </row>
    <row r="22" spans="1:11" x14ac:dyDescent="0.3">
      <c r="A22">
        <v>14</v>
      </c>
      <c r="B22" s="25">
        <f t="shared" si="6"/>
        <v>291.42143777901924</v>
      </c>
      <c r="C22" s="26">
        <f t="shared" si="7"/>
        <v>912.17780795548117</v>
      </c>
      <c r="D22" s="26">
        <v>0.05</v>
      </c>
      <c r="E22" s="26">
        <f t="shared" si="3"/>
        <v>0.59873693923837856</v>
      </c>
      <c r="F22" s="27">
        <f t="shared" si="4"/>
        <v>3.1512470486230452E-2</v>
      </c>
      <c r="G22" s="27">
        <f t="shared" si="8"/>
        <v>-1.9925522016865831</v>
      </c>
      <c r="H22" s="27">
        <f xml:space="preserve"> SUM($G$8:G21) + E21*B22*(1+$B$4)^-A22</f>
        <v>92.74699679543167</v>
      </c>
      <c r="I22" s="27">
        <f t="shared" si="2"/>
        <v>2.3882514344589652E-2</v>
      </c>
      <c r="J22" s="27">
        <f xml:space="preserve"> SUM($I$8:I21) + E21*(1+$B$4)^-A22</f>
        <v>0.78953752503242525</v>
      </c>
      <c r="K22" s="27">
        <f t="shared" si="5"/>
        <v>440.68186886864697</v>
      </c>
    </row>
    <row r="23" spans="1:11" x14ac:dyDescent="0.3">
      <c r="A23">
        <v>15</v>
      </c>
      <c r="B23" s="25">
        <f t="shared" si="6"/>
        <v>327.70194082053854</v>
      </c>
      <c r="C23" s="26">
        <f t="shared" si="7"/>
        <v>947.47597426346044</v>
      </c>
      <c r="D23" s="26">
        <v>0.05</v>
      </c>
      <c r="E23" s="26">
        <f t="shared" si="3"/>
        <v>0.56880009227645956</v>
      </c>
      <c r="F23" s="27">
        <f t="shared" si="4"/>
        <v>2.993684696191893E-2</v>
      </c>
      <c r="G23" s="27">
        <f t="shared" si="8"/>
        <v>-1.5330060103543226</v>
      </c>
      <c r="H23" s="27">
        <f xml:space="preserve"> SUM($G$8:G22) + E22*B23*(1+$B$4)^-A23</f>
        <v>97.341793335639721</v>
      </c>
      <c r="I23" s="27">
        <f t="shared" si="2"/>
        <v>2.2243518262117817E-2</v>
      </c>
      <c r="J23" s="27">
        <f xml:space="preserve"> SUM($I$8:I22) + E22*(1+$B$4)^-A23</f>
        <v>0.78064011772757813</v>
      </c>
      <c r="K23" s="34">
        <f t="shared" si="5"/>
        <v>443.75385474884359</v>
      </c>
    </row>
    <row r="24" spans="1:11" x14ac:dyDescent="0.3">
      <c r="A24">
        <v>16</v>
      </c>
      <c r="B24" s="25">
        <f t="shared" si="6"/>
        <v>364.40747888498856</v>
      </c>
      <c r="C24" s="26">
        <f t="shared" si="7"/>
        <v>977.52535547577645</v>
      </c>
      <c r="D24" s="26">
        <v>0.05</v>
      </c>
      <c r="E24" s="26">
        <f t="shared" si="3"/>
        <v>0.54036008766263655</v>
      </c>
      <c r="F24" s="27">
        <f t="shared" si="4"/>
        <v>2.844000461382298E-2</v>
      </c>
      <c r="G24" s="27">
        <f t="shared" si="8"/>
        <v>-1.1236282288811508</v>
      </c>
      <c r="H24" s="27">
        <f xml:space="preserve"> SUM($G$8:G23) + E23*B24*(1+$B$4)^-A24</f>
        <v>101.0125168072945</v>
      </c>
      <c r="I24" s="27">
        <f t="shared" si="2"/>
        <v>2.0717002302952862E-2</v>
      </c>
      <c r="J24" s="27">
        <f xml:space="preserve"> SUM($I$8:I23) + E23*(1+$B$4)^-A24</f>
        <v>0.77235331680639696</v>
      </c>
      <c r="K24" s="27">
        <f t="shared" si="5"/>
        <v>443.72496620733983</v>
      </c>
    </row>
    <row r="25" spans="1:11" x14ac:dyDescent="0.3">
      <c r="A25">
        <v>17</v>
      </c>
      <c r="B25" s="25">
        <f t="shared" si="6"/>
        <v>401.15089718051951</v>
      </c>
      <c r="C25" s="26">
        <f t="shared" si="7"/>
        <v>1002.2723235139687</v>
      </c>
      <c r="D25" s="26">
        <v>0.05</v>
      </c>
      <c r="E25" s="26">
        <f t="shared" si="3"/>
        <v>0.5133420832795047</v>
      </c>
      <c r="F25" s="27">
        <f t="shared" si="4"/>
        <v>2.701800438313183E-2</v>
      </c>
      <c r="G25" s="27">
        <f t="shared" si="8"/>
        <v>-0.76292715145811785</v>
      </c>
      <c r="H25" s="27">
        <f xml:space="preserve"> SUM($G$8:G24) + E24*B25*(1+$B$4)^-A25</f>
        <v>103.70639184949925</v>
      </c>
      <c r="I25" s="27">
        <f t="shared" si="2"/>
        <v>1.9295247242946293E-2</v>
      </c>
      <c r="J25" s="27">
        <f xml:space="preserve"> SUM($I$8:I24) + E24*(1+$B$4)^-A25</f>
        <v>0.7646352179092184</v>
      </c>
      <c r="K25" s="27">
        <f t="shared" si="5"/>
        <v>440.61983669884427</v>
      </c>
    </row>
    <row r="26" spans="1:11" x14ac:dyDescent="0.3">
      <c r="A26">
        <v>18</v>
      </c>
      <c r="B26" s="25">
        <f t="shared" si="6"/>
        <v>437.58056520057539</v>
      </c>
      <c r="C26" s="26">
        <f t="shared" si="7"/>
        <v>1021.7966127599055</v>
      </c>
      <c r="D26" s="26">
        <v>0.05</v>
      </c>
      <c r="E26" s="26">
        <f t="shared" si="3"/>
        <v>0.48767497911552943</v>
      </c>
      <c r="F26" s="27">
        <f t="shared" si="4"/>
        <v>2.5667104163975236E-2</v>
      </c>
      <c r="G26" s="27">
        <f t="shared" si="8"/>
        <v>-0.44869745327798805</v>
      </c>
      <c r="H26" s="27">
        <f xml:space="preserve"> SUM($G$8:G25) + E25*B26*(1+$B$4)^-A26</f>
        <v>105.4131132638492</v>
      </c>
      <c r="I26" s="27">
        <f t="shared" si="2"/>
        <v>1.7971063608626447E-2</v>
      </c>
      <c r="J26" s="27">
        <f xml:space="preserve"> SUM($I$8:I25) + E25*(1+$B$4)^-A26</f>
        <v>0.75744679246576774</v>
      </c>
      <c r="K26" s="27">
        <f t="shared" si="5"/>
        <v>434.59789435673378</v>
      </c>
    </row>
    <row r="27" spans="1:11" x14ac:dyDescent="0.3">
      <c r="A27">
        <v>19</v>
      </c>
      <c r="B27" s="25">
        <f t="shared" si="6"/>
        <v>473.38650156499915</v>
      </c>
      <c r="C27" s="26">
        <f t="shared" si="7"/>
        <v>1036.2848591147197</v>
      </c>
      <c r="D27" s="26">
        <v>0.05</v>
      </c>
      <c r="E27" s="26">
        <f t="shared" si="3"/>
        <v>0.46329123015975293</v>
      </c>
      <c r="F27" s="27">
        <f t="shared" si="4"/>
        <v>2.4383748955776472E-2</v>
      </c>
      <c r="G27" s="27">
        <f t="shared" si="8"/>
        <v>-0.17818009002443388</v>
      </c>
      <c r="H27" s="27">
        <f xml:space="preserve"> SUM($G$8:G26) + E26*B27*(1+$B$4)^-A27</f>
        <v>106.15720110458372</v>
      </c>
      <c r="I27" s="27">
        <f t="shared" si="2"/>
        <v>1.6737755321759928E-2</v>
      </c>
      <c r="J27" s="27">
        <f xml:space="preserve"> SUM($I$8:I26) + E26*(1+$B$4)^-A27</f>
        <v>0.75075169033706379</v>
      </c>
      <c r="K27" s="27">
        <f t="shared" si="5"/>
        <v>425.90941237732909</v>
      </c>
    </row>
    <row r="28" spans="1:11" x14ac:dyDescent="0.3">
      <c r="A28">
        <v>20</v>
      </c>
      <c r="B28" s="25">
        <f t="shared" si="6"/>
        <v>508.30357760397214</v>
      </c>
      <c r="C28" s="26">
        <f t="shared" si="7"/>
        <v>1046.0053532761679</v>
      </c>
      <c r="D28" s="26">
        <v>0.05</v>
      </c>
      <c r="E28" s="26">
        <f t="shared" si="3"/>
        <v>0.44012666865176525</v>
      </c>
      <c r="F28" s="27">
        <f t="shared" si="4"/>
        <v>2.3164561507987649E-2</v>
      </c>
      <c r="G28" s="27">
        <f t="shared" si="8"/>
        <v>5.1778073615296329E-2</v>
      </c>
      <c r="H28" s="27">
        <f xml:space="preserve"> SUM($G$8:G27) + E27*B28*(1+$B$4)^-A28</f>
        <v>105.99023436788698</v>
      </c>
      <c r="I28" s="27">
        <f t="shared" si="2"/>
        <v>1.5589085838894049E-2</v>
      </c>
      <c r="J28" s="27">
        <f xml:space="preserve"> SUM($I$8:I27) + E27*(1+$B$4)^-A28</f>
        <v>0.74451605600150617</v>
      </c>
      <c r="K28" s="27">
        <f t="shared" si="5"/>
        <v>414.86064724486886</v>
      </c>
    </row>
    <row r="29" spans="1:11" x14ac:dyDescent="0.3">
      <c r="A29">
        <v>21</v>
      </c>
      <c r="B29" s="25">
        <f t="shared" si="6"/>
        <v>542.1122794906255</v>
      </c>
      <c r="C29" s="26">
        <f t="shared" si="7"/>
        <v>1051.2849750728337</v>
      </c>
      <c r="D29" s="26">
        <v>0.05</v>
      </c>
      <c r="E29" s="26">
        <f t="shared" si="3"/>
        <v>0.41812033521917696</v>
      </c>
      <c r="F29" s="27">
        <f t="shared" si="4"/>
        <v>2.2006333432588263E-2</v>
      </c>
      <c r="G29" s="27">
        <f t="shared" si="8"/>
        <v>0.24457542857188858</v>
      </c>
      <c r="H29" s="27">
        <f xml:space="preserve"> SUM($G$8:G28) + E28*B29*(1+$B$4)^-A29</f>
        <v>104.98348794695363</v>
      </c>
      <c r="I29" s="27">
        <f t="shared" si="2"/>
        <v>1.451924661465622E-2</v>
      </c>
      <c r="J29" s="27">
        <f xml:space="preserve"> SUM($I$8:I28) + E28*(1+$B$4)^-A29</f>
        <v>0.73870835735564366</v>
      </c>
      <c r="K29" s="27">
        <f t="shared" si="5"/>
        <v>401.78662771027274</v>
      </c>
    </row>
    <row r="30" spans="1:11" x14ac:dyDescent="0.3">
      <c r="A30">
        <v>22</v>
      </c>
      <c r="B30" s="25">
        <f t="shared" si="6"/>
        <v>574.63754594990962</v>
      </c>
      <c r="C30" s="33">
        <f t="shared" si="7"/>
        <v>1052.4889051881817</v>
      </c>
      <c r="D30" s="26">
        <v>0.05</v>
      </c>
      <c r="E30" s="26">
        <f t="shared" si="3"/>
        <v>0.39721431845821809</v>
      </c>
      <c r="F30" s="27">
        <f t="shared" si="4"/>
        <v>2.0906016760958851E-2</v>
      </c>
      <c r="G30" s="27">
        <f t="shared" si="8"/>
        <v>0.40372427040843145</v>
      </c>
      <c r="H30" s="27">
        <f xml:space="preserve"> SUM($G$8:G29) + E29*B30*(1+$B$4)^-A30</f>
        <v>103.22131661415719</v>
      </c>
      <c r="I30" s="27">
        <f t="shared" si="2"/>
        <v>1.3522827729336676E-2</v>
      </c>
      <c r="J30" s="27">
        <f xml:space="preserve"> SUM($I$8:I29) + E29*(1+$B$4)^-A30</f>
        <v>0.73329922626390887</v>
      </c>
      <c r="K30" s="27">
        <f t="shared" si="5"/>
        <v>387.0304355258375</v>
      </c>
    </row>
    <row r="31" spans="1:11" x14ac:dyDescent="0.3">
      <c r="A31">
        <v>23</v>
      </c>
      <c r="B31" s="25">
        <f t="shared" si="6"/>
        <v>605.74618419376952</v>
      </c>
      <c r="C31" s="26">
        <f t="shared" si="7"/>
        <v>1050.0033919141938</v>
      </c>
      <c r="D31" s="26">
        <v>0.05</v>
      </c>
      <c r="E31" s="26">
        <f t="shared" si="3"/>
        <v>0.37735360253530714</v>
      </c>
      <c r="F31" s="27">
        <f t="shared" si="4"/>
        <v>1.9860715922910905E-2</v>
      </c>
      <c r="G31" s="27">
        <f t="shared" si="8"/>
        <v>0.53274041580105791</v>
      </c>
      <c r="H31" s="27">
        <f xml:space="preserve"> SUM($G$8:G30) + E30*B31*(1+$B$4)^-A31</f>
        <v>100.79547618308357</v>
      </c>
      <c r="I31" s="27">
        <f t="shared" si="2"/>
        <v>1.2594790532225335E-2</v>
      </c>
      <c r="J31" s="27">
        <f xml:space="preserve"> SUM($I$8:I30) + E30*(1+$B$4)^-A31</f>
        <v>0.7282613100510188</v>
      </c>
      <c r="K31" s="27">
        <f t="shared" si="5"/>
        <v>370.92795362341616</v>
      </c>
    </row>
    <row r="32" spans="1:11" x14ac:dyDescent="0.3">
      <c r="A32">
        <v>24</v>
      </c>
      <c r="B32" s="25">
        <f t="shared" si="6"/>
        <v>635.34331893883973</v>
      </c>
      <c r="C32" s="26">
        <f t="shared" si="7"/>
        <v>1044.2216013020586</v>
      </c>
      <c r="D32" s="26">
        <v>0.05</v>
      </c>
      <c r="E32" s="26">
        <f t="shared" si="3"/>
        <v>0.35848592240854177</v>
      </c>
      <c r="F32" s="27">
        <f t="shared" si="4"/>
        <v>1.886768012676536E-2</v>
      </c>
      <c r="G32" s="27">
        <f t="shared" si="8"/>
        <v>0.63505478994992537</v>
      </c>
      <c r="H32" s="27">
        <f xml:space="preserve"> SUM($G$8:G31) + E31*B32*(1+$B$4)^-A32</f>
        <v>97.800451607741962</v>
      </c>
      <c r="I32" s="27">
        <f t="shared" si="2"/>
        <v>1.1730442162366732E-2</v>
      </c>
      <c r="J32" s="27">
        <f xml:space="preserve"> SUM($I$8:I31) + E31*(1+$B$4)^-A32</f>
        <v>0.72356913318607208</v>
      </c>
      <c r="K32" s="27">
        <f t="shared" si="5"/>
        <v>353.79714550319642</v>
      </c>
    </row>
    <row r="33" spans="1:11" x14ac:dyDescent="0.3">
      <c r="A33">
        <v>25</v>
      </c>
      <c r="B33" s="25">
        <f t="shared" si="6"/>
        <v>663.3682632717439</v>
      </c>
      <c r="C33" s="26">
        <f t="shared" si="7"/>
        <v>1035.5324005764789</v>
      </c>
      <c r="D33" s="26">
        <v>0.05</v>
      </c>
      <c r="E33" s="26">
        <f t="shared" si="3"/>
        <v>0.34056162628811465</v>
      </c>
      <c r="F33" s="27">
        <f t="shared" si="4"/>
        <v>1.7924296120427088E-2</v>
      </c>
      <c r="G33" s="27">
        <f t="shared" si="8"/>
        <v>0.71394622168694855</v>
      </c>
      <c r="H33" s="27">
        <f xml:space="preserve"> SUM($G$8:G32) + E32*B33*(1+$B$4)^-A33</f>
        <v>94.329774539781582</v>
      </c>
      <c r="I33" s="27">
        <f t="shared" si="2"/>
        <v>1.0925411817890583E-2</v>
      </c>
      <c r="J33" s="27">
        <f xml:space="preserve"> SUM($I$8:I32) + E32*(1+$B$4)^-A33</f>
        <v>0.71919896845891584</v>
      </c>
      <c r="K33" s="27">
        <f t="shared" si="5"/>
        <v>335.9310114428128</v>
      </c>
    </row>
    <row r="34" spans="1:11" x14ac:dyDescent="0.3">
      <c r="E34" s="25"/>
    </row>
  </sheetData>
  <mergeCells count="1">
    <mergeCell ref="A1: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N80"/>
  <sheetViews>
    <sheetView tabSelected="1" topLeftCell="Q1" zoomScale="90" zoomScaleNormal="90" workbookViewId="0">
      <pane xSplit="1" ySplit="8" topLeftCell="R63" activePane="bottomRight" state="frozen"/>
      <selection activeCell="Q1" sqref="Q1"/>
      <selection pane="topRight" activeCell="R1" sqref="R1"/>
      <selection pane="bottomLeft" activeCell="Q9" sqref="Q9"/>
      <selection pane="bottomRight" activeCell="AF80" sqref="AF80"/>
    </sheetView>
  </sheetViews>
  <sheetFormatPr defaultRowHeight="14.4" x14ac:dyDescent="0.3"/>
  <cols>
    <col min="30" max="30" width="10.21875" bestFit="1" customWidth="1"/>
    <col min="31" max="31" width="11.21875" customWidth="1"/>
    <col min="34" max="35" width="9.21875"/>
    <col min="40" max="40" width="14.5546875" customWidth="1"/>
  </cols>
  <sheetData>
    <row r="2" spans="1:40" x14ac:dyDescent="0.3">
      <c r="AF2" t="s">
        <v>49</v>
      </c>
      <c r="AG2">
        <v>0.4</v>
      </c>
    </row>
    <row r="3" spans="1:40" x14ac:dyDescent="0.3">
      <c r="AF3" t="s">
        <v>50</v>
      </c>
      <c r="AG3">
        <v>10000</v>
      </c>
    </row>
    <row r="4" spans="1:40" x14ac:dyDescent="0.3">
      <c r="Q4" t="s">
        <v>34</v>
      </c>
      <c r="R4" s="5">
        <v>1.4999999999999999E-2</v>
      </c>
    </row>
    <row r="5" spans="1:40" x14ac:dyDescent="0.3">
      <c r="A5" s="1" t="s">
        <v>23</v>
      </c>
      <c r="B5" s="1"/>
      <c r="C5" s="1"/>
      <c r="D5" s="1"/>
      <c r="E5" s="1"/>
      <c r="F5" s="1"/>
      <c r="G5" s="1"/>
      <c r="H5" s="1"/>
      <c r="I5" s="1"/>
      <c r="J5" s="1"/>
      <c r="K5" s="1"/>
      <c r="L5" s="1"/>
      <c r="M5" s="1"/>
      <c r="N5" s="1"/>
      <c r="O5" s="1"/>
      <c r="P5" s="1"/>
      <c r="Q5" t="s">
        <v>25</v>
      </c>
      <c r="AD5" s="1"/>
      <c r="AE5" s="1"/>
      <c r="AF5" s="1"/>
      <c r="AG5" s="1"/>
      <c r="AH5" s="1"/>
    </row>
    <row r="6" spans="1:40" ht="15" customHeight="1" x14ac:dyDescent="0.3">
      <c r="A6" s="1"/>
      <c r="B6" s="1"/>
      <c r="C6" s="1"/>
      <c r="D6" s="1"/>
      <c r="E6" s="1"/>
      <c r="F6" s="1"/>
      <c r="G6" s="1"/>
      <c r="H6" s="1"/>
      <c r="I6" s="1"/>
      <c r="J6" s="1"/>
      <c r="K6" s="1"/>
      <c r="L6" s="1"/>
      <c r="M6" s="1"/>
      <c r="N6" s="1"/>
      <c r="O6" s="1"/>
      <c r="P6" s="1"/>
      <c r="R6" t="s">
        <v>26</v>
      </c>
      <c r="W6" t="s">
        <v>27</v>
      </c>
      <c r="AC6" t="s">
        <v>28</v>
      </c>
      <c r="AE6" s="1"/>
      <c r="AF6" s="1"/>
      <c r="AG6" s="1"/>
      <c r="AH6" s="1"/>
      <c r="AK6" s="10" t="s">
        <v>51</v>
      </c>
    </row>
    <row r="7" spans="1:40" s="10" customFormat="1" ht="58.5" customHeight="1" x14ac:dyDescent="0.3">
      <c r="A7" s="8" t="s">
        <v>0</v>
      </c>
      <c r="B7" s="8" t="s">
        <v>1</v>
      </c>
      <c r="C7" s="8" t="s">
        <v>2</v>
      </c>
      <c r="D7" s="8" t="s">
        <v>3</v>
      </c>
      <c r="E7" s="8" t="s">
        <v>4</v>
      </c>
      <c r="F7" s="8" t="s">
        <v>5</v>
      </c>
      <c r="G7" s="8" t="s">
        <v>6</v>
      </c>
      <c r="H7" s="8" t="s">
        <v>7</v>
      </c>
      <c r="I7" s="8" t="s">
        <v>8</v>
      </c>
      <c r="J7" s="8" t="s">
        <v>9</v>
      </c>
      <c r="K7" s="8" t="s">
        <v>10</v>
      </c>
      <c r="L7" s="8" t="s">
        <v>11</v>
      </c>
      <c r="M7" s="8" t="s">
        <v>12</v>
      </c>
      <c r="N7" s="8" t="s">
        <v>13</v>
      </c>
      <c r="O7" s="8" t="s">
        <v>14</v>
      </c>
      <c r="P7" s="9"/>
      <c r="R7" s="10" t="s">
        <v>6</v>
      </c>
      <c r="S7" s="10" t="s">
        <v>9</v>
      </c>
      <c r="T7" s="10" t="s">
        <v>29</v>
      </c>
      <c r="U7" s="11" t="s">
        <v>24</v>
      </c>
      <c r="V7" s="10" t="s">
        <v>30</v>
      </c>
      <c r="W7" s="10" t="s">
        <v>2</v>
      </c>
      <c r="X7" s="10" t="s">
        <v>5</v>
      </c>
      <c r="Y7" s="10" t="s">
        <v>31</v>
      </c>
      <c r="Z7" s="11" t="s">
        <v>32</v>
      </c>
      <c r="AA7" s="10" t="s">
        <v>40</v>
      </c>
      <c r="AB7" s="10" t="s">
        <v>39</v>
      </c>
      <c r="AC7" s="10" t="s">
        <v>33</v>
      </c>
      <c r="AD7" s="10" t="s">
        <v>42</v>
      </c>
      <c r="AE7" s="10" t="s">
        <v>35</v>
      </c>
      <c r="AF7" s="31" t="s">
        <v>36</v>
      </c>
      <c r="AG7" s="32"/>
      <c r="AH7" s="10" t="s">
        <v>44</v>
      </c>
      <c r="AI7" s="10" t="s">
        <v>45</v>
      </c>
      <c r="AJ7" s="10" t="s">
        <v>46</v>
      </c>
      <c r="AK7" s="10" t="s">
        <v>46</v>
      </c>
      <c r="AL7" s="10" t="s">
        <v>47</v>
      </c>
      <c r="AM7" s="10" t="s">
        <v>48</v>
      </c>
      <c r="AN7" s="18" t="s">
        <v>43</v>
      </c>
    </row>
    <row r="8" spans="1:40" x14ac:dyDescent="0.3">
      <c r="A8" s="2" t="s">
        <v>15</v>
      </c>
      <c r="B8" s="2" t="s">
        <v>16</v>
      </c>
      <c r="C8" s="2" t="s">
        <v>17</v>
      </c>
      <c r="D8" s="2" t="s">
        <v>18</v>
      </c>
      <c r="E8" s="2" t="s">
        <v>19</v>
      </c>
      <c r="F8" s="2" t="s">
        <v>20</v>
      </c>
      <c r="G8" s="2" t="s">
        <v>17</v>
      </c>
      <c r="H8" s="2" t="s">
        <v>18</v>
      </c>
      <c r="I8" s="2" t="s">
        <v>19</v>
      </c>
      <c r="J8" s="2" t="s">
        <v>20</v>
      </c>
      <c r="K8" s="2" t="s">
        <v>16</v>
      </c>
      <c r="L8" s="2" t="s">
        <v>17</v>
      </c>
      <c r="M8" s="2" t="s">
        <v>18</v>
      </c>
      <c r="N8" s="2" t="s">
        <v>19</v>
      </c>
      <c r="O8" s="2" t="s">
        <v>20</v>
      </c>
      <c r="P8" s="1"/>
      <c r="R8" t="s">
        <v>17</v>
      </c>
      <c r="S8" t="s">
        <v>20</v>
      </c>
      <c r="T8" t="s">
        <v>21</v>
      </c>
      <c r="U8" t="s">
        <v>22</v>
      </c>
      <c r="V8" t="s">
        <v>22</v>
      </c>
      <c r="W8" t="s">
        <v>17</v>
      </c>
      <c r="X8" t="s">
        <v>20</v>
      </c>
      <c r="Y8" t="s">
        <v>21</v>
      </c>
      <c r="Z8" t="s">
        <v>22</v>
      </c>
      <c r="AA8" t="s">
        <v>22</v>
      </c>
      <c r="AB8" t="s">
        <v>22</v>
      </c>
      <c r="AC8" t="s">
        <v>22</v>
      </c>
      <c r="AD8" t="s">
        <v>22</v>
      </c>
      <c r="AE8" s="6" t="s">
        <v>37</v>
      </c>
      <c r="AF8" s="6" t="s">
        <v>38</v>
      </c>
      <c r="AG8" s="7" t="s">
        <v>41</v>
      </c>
      <c r="AH8" t="s">
        <v>22</v>
      </c>
      <c r="AI8" t="s">
        <v>22</v>
      </c>
      <c r="AL8" t="s">
        <v>22</v>
      </c>
      <c r="AN8" t="s">
        <v>22</v>
      </c>
    </row>
    <row r="9" spans="1:40" x14ac:dyDescent="0.3">
      <c r="A9" s="2">
        <v>4</v>
      </c>
      <c r="B9" s="2"/>
      <c r="C9" s="2"/>
      <c r="D9" s="2"/>
      <c r="E9" s="2"/>
      <c r="F9" s="2"/>
      <c r="G9" s="2"/>
      <c r="H9" s="2"/>
      <c r="I9" s="2"/>
      <c r="J9" s="2"/>
      <c r="K9" s="2"/>
      <c r="L9" s="2"/>
      <c r="M9" s="2"/>
      <c r="N9" s="2"/>
      <c r="O9" s="2"/>
      <c r="P9" s="1"/>
      <c r="Q9" s="1">
        <v>4</v>
      </c>
      <c r="R9" s="1"/>
      <c r="S9" s="1"/>
      <c r="T9" s="1"/>
      <c r="U9" s="3">
        <v>23890</v>
      </c>
      <c r="V9" s="4">
        <f>T9*S9-U9</f>
        <v>-23890</v>
      </c>
      <c r="W9" s="1"/>
      <c r="X9" s="1"/>
      <c r="Y9" s="1"/>
      <c r="Z9" s="4"/>
      <c r="AA9" s="12">
        <f>V9*(1+$R$4)^-(Q9-4)</f>
        <v>-23890</v>
      </c>
      <c r="AB9" s="12">
        <f>Z9*(1+$R$4)^-(Q9-4)</f>
        <v>0</v>
      </c>
      <c r="AC9" s="4"/>
      <c r="AD9" s="4"/>
      <c r="AE9" s="5"/>
      <c r="AF9" s="5">
        <v>1</v>
      </c>
      <c r="AG9" s="4"/>
      <c r="AH9" s="4"/>
      <c r="AI9" s="5"/>
      <c r="AJ9" s="5"/>
      <c r="AK9" s="17"/>
      <c r="AL9" s="5"/>
      <c r="AM9" s="5"/>
      <c r="AN9" s="5"/>
    </row>
    <row r="10" spans="1:40" x14ac:dyDescent="0.3">
      <c r="A10" s="2">
        <v>5</v>
      </c>
      <c r="B10" s="2"/>
      <c r="C10" s="2"/>
      <c r="D10" s="2"/>
      <c r="E10" s="2"/>
      <c r="F10" s="2"/>
      <c r="G10" s="2"/>
      <c r="H10" s="2"/>
      <c r="I10" s="2"/>
      <c r="J10" s="2"/>
      <c r="K10" s="2"/>
      <c r="L10" s="2"/>
      <c r="M10" s="2"/>
      <c r="N10" s="2"/>
      <c r="O10" s="2"/>
      <c r="P10" s="1"/>
      <c r="Q10" s="1">
        <v>5</v>
      </c>
      <c r="R10" s="1"/>
      <c r="S10" s="1"/>
      <c r="T10" s="1"/>
      <c r="U10" s="3">
        <v>912</v>
      </c>
      <c r="V10" s="4">
        <f t="shared" ref="V10:V73" si="0">T10*S10-U10</f>
        <v>-912</v>
      </c>
      <c r="W10" s="1"/>
      <c r="X10" s="1"/>
      <c r="Y10" s="1"/>
      <c r="Z10" s="4"/>
      <c r="AA10" s="12">
        <f t="shared" ref="AA10:AA73" si="1">V10*(1+$R$4)^-(Q10-4)</f>
        <v>-898.5221674876849</v>
      </c>
      <c r="AB10" s="12">
        <f t="shared" ref="AB10:AB73" si="2">Z10*(1+$R$4)^-(Q10-4)</f>
        <v>0</v>
      </c>
      <c r="AC10" s="12">
        <f>SUM($AA$9:AA9)+AB10</f>
        <v>-23890</v>
      </c>
      <c r="AD10" s="12">
        <f>AC10/(1-(1+$R$4)^-(Q10-4))</f>
        <v>-1616556.6666666807</v>
      </c>
      <c r="AE10" s="4">
        <v>0</v>
      </c>
      <c r="AF10" s="4">
        <f t="shared" ref="AF10:AF27" si="3">AF9*(1-AE10)</f>
        <v>1</v>
      </c>
      <c r="AG10" s="4">
        <f t="shared" ref="AG10:AG28" si="4">AF9*AE10</f>
        <v>0</v>
      </c>
      <c r="AH10" s="4">
        <f>(Z10*$AG$2-$AG$3)*(1+$R$4)^-(Q10-4)</f>
        <v>-9852.2167487684746</v>
      </c>
      <c r="AI10" s="12">
        <f>(SUM($AA$9:AA9)+AH10)*AG10</f>
        <v>0</v>
      </c>
      <c r="AJ10" s="12"/>
      <c r="AK10" s="17"/>
      <c r="AL10" s="5">
        <f>AG10*(1+$R$4)^-(Q10-4)</f>
        <v>0</v>
      </c>
      <c r="AM10" s="5"/>
      <c r="AN10" s="5"/>
    </row>
    <row r="11" spans="1:40" x14ac:dyDescent="0.3">
      <c r="A11" s="2">
        <v>6</v>
      </c>
      <c r="B11" s="2"/>
      <c r="C11" s="2"/>
      <c r="D11" s="2"/>
      <c r="E11" s="2"/>
      <c r="F11" s="2"/>
      <c r="G11" s="2"/>
      <c r="H11" s="2"/>
      <c r="I11" s="2"/>
      <c r="J11" s="2"/>
      <c r="K11" s="2"/>
      <c r="L11" s="2"/>
      <c r="M11" s="2"/>
      <c r="N11" s="2"/>
      <c r="O11" s="2"/>
      <c r="P11" s="1"/>
      <c r="Q11" s="1">
        <v>6</v>
      </c>
      <c r="R11" s="1"/>
      <c r="S11" s="1"/>
      <c r="T11" s="1"/>
      <c r="U11" s="3">
        <v>912</v>
      </c>
      <c r="V11" s="4">
        <f t="shared" si="0"/>
        <v>-912</v>
      </c>
      <c r="W11" s="1"/>
      <c r="X11" s="1"/>
      <c r="Y11" s="1"/>
      <c r="Z11" s="4"/>
      <c r="AA11" s="12">
        <f t="shared" si="1"/>
        <v>-885.24351476619211</v>
      </c>
      <c r="AB11" s="12">
        <f t="shared" si="2"/>
        <v>0</v>
      </c>
      <c r="AC11" s="12">
        <f>SUM($AA$9:AA10)+AB11</f>
        <v>-24788.522167487685</v>
      </c>
      <c r="AD11" s="12">
        <f t="shared" ref="AD11:AD74" si="5">AC11/(1-(1+$R$4)^-(Q11-4))</f>
        <v>-844921.59636063757</v>
      </c>
      <c r="AE11" s="4">
        <v>0</v>
      </c>
      <c r="AF11" s="4">
        <f t="shared" si="3"/>
        <v>1</v>
      </c>
      <c r="AG11" s="4">
        <f t="shared" si="4"/>
        <v>0</v>
      </c>
      <c r="AH11" s="4">
        <f t="shared" ref="AH11:AH74" si="6">(Z11*$AG$2-$AG$3)*(1+$R$4)^-(Q11-4)</f>
        <v>-9706.6174864714048</v>
      </c>
      <c r="AI11" s="12">
        <f>(SUM($AA$9:AA10)+AH11)*AG11</f>
        <v>0</v>
      </c>
      <c r="AJ11" s="12">
        <f>SUM($AI$10:AI10)+AF10*AC11</f>
        <v>-24788.522167487685</v>
      </c>
      <c r="AK11" s="16">
        <f>AC11</f>
        <v>-24788.522167487685</v>
      </c>
      <c r="AL11" s="5">
        <f t="shared" ref="AL11:AL74" si="7">AG11*(1+$R$4)^-(Q11-4)</f>
        <v>0</v>
      </c>
      <c r="AM11" s="5">
        <f>SUM($AL$9:AL10)+AF10*(1+$R$4)^-(Q11-4)</f>
        <v>0.9706617486471405</v>
      </c>
      <c r="AN11" s="14"/>
    </row>
    <row r="12" spans="1:40" x14ac:dyDescent="0.3">
      <c r="A12" s="2">
        <v>7</v>
      </c>
      <c r="B12" s="2"/>
      <c r="C12" s="2"/>
      <c r="D12" s="2"/>
      <c r="E12" s="2"/>
      <c r="F12" s="2"/>
      <c r="G12" s="2"/>
      <c r="H12" s="2"/>
      <c r="I12" s="2"/>
      <c r="J12" s="2"/>
      <c r="K12" s="2"/>
      <c r="L12" s="2"/>
      <c r="M12" s="2"/>
      <c r="N12" s="2"/>
      <c r="O12" s="2"/>
      <c r="P12" s="1"/>
      <c r="Q12" s="1">
        <v>7</v>
      </c>
      <c r="R12" s="1"/>
      <c r="S12" s="1"/>
      <c r="T12" s="1"/>
      <c r="U12" s="3">
        <v>912</v>
      </c>
      <c r="V12" s="4">
        <f t="shared" si="0"/>
        <v>-912</v>
      </c>
      <c r="W12" s="1"/>
      <c r="X12" s="1"/>
      <c r="Y12" s="1"/>
      <c r="Z12" s="4"/>
      <c r="AA12" s="12">
        <f t="shared" si="1"/>
        <v>-872.16109829181494</v>
      </c>
      <c r="AB12" s="12">
        <f t="shared" si="2"/>
        <v>0</v>
      </c>
      <c r="AC12" s="12">
        <f>SUM($AA$9:AA11)+AB12</f>
        <v>-25673.765682253877</v>
      </c>
      <c r="AD12" s="12">
        <f t="shared" si="5"/>
        <v>-587728.91064426501</v>
      </c>
      <c r="AE12" s="4">
        <v>0</v>
      </c>
      <c r="AF12" s="4">
        <f t="shared" si="3"/>
        <v>1</v>
      </c>
      <c r="AG12" s="4">
        <f t="shared" si="4"/>
        <v>0</v>
      </c>
      <c r="AH12" s="4">
        <f>(Z12*$AG$2-$AG$3)*(1+$R$4)^-(Q12-4)</f>
        <v>-9563.1699374102518</v>
      </c>
      <c r="AI12" s="12">
        <f>(SUM($AA$9:AA11)+AH12)*AG12</f>
        <v>0</v>
      </c>
      <c r="AJ12" s="12">
        <f>SUM($AI$10:AI11)+AF11*AC12</f>
        <v>-25673.765682253877</v>
      </c>
      <c r="AK12" s="16">
        <f>AK11-AF10*(AB11)+AF11*(AA11+AB12)+AG11*AH11</f>
        <v>-25673.765682253877</v>
      </c>
      <c r="AL12" s="5">
        <f t="shared" si="7"/>
        <v>0</v>
      </c>
      <c r="AM12" s="5">
        <f>SUM($AL$9:AL11)+AF11*(1+$R$4)^-(Q12-4)</f>
        <v>0.95631699374102519</v>
      </c>
      <c r="AN12" s="14"/>
    </row>
    <row r="13" spans="1:40" x14ac:dyDescent="0.3">
      <c r="A13" s="2">
        <v>8</v>
      </c>
      <c r="B13" s="2"/>
      <c r="C13" s="2"/>
      <c r="D13" s="2"/>
      <c r="E13" s="2"/>
      <c r="F13" s="2"/>
      <c r="G13" s="2"/>
      <c r="H13" s="2"/>
      <c r="I13" s="2"/>
      <c r="J13" s="2"/>
      <c r="K13" s="2"/>
      <c r="L13" s="2"/>
      <c r="M13" s="2"/>
      <c r="N13" s="2"/>
      <c r="O13" s="2"/>
      <c r="P13" s="1"/>
      <c r="Q13" s="1">
        <v>8</v>
      </c>
      <c r="R13" s="1"/>
      <c r="S13" s="1"/>
      <c r="T13" s="1"/>
      <c r="U13" s="3">
        <v>912</v>
      </c>
      <c r="V13" s="4">
        <f t="shared" si="0"/>
        <v>-912</v>
      </c>
      <c r="W13" s="1"/>
      <c r="X13" s="1"/>
      <c r="Y13" s="1"/>
      <c r="Z13" s="4"/>
      <c r="AA13" s="12">
        <f t="shared" si="1"/>
        <v>-859.27201802149273</v>
      </c>
      <c r="AB13" s="12">
        <f t="shared" si="2"/>
        <v>0</v>
      </c>
      <c r="AC13" s="12">
        <f>SUM($AA$9:AA12)+AB13</f>
        <v>-26545.926780545691</v>
      </c>
      <c r="AD13" s="12">
        <f t="shared" si="5"/>
        <v>-459146.81949569</v>
      </c>
      <c r="AE13" s="4">
        <v>0</v>
      </c>
      <c r="AF13" s="4">
        <f t="shared" si="3"/>
        <v>1</v>
      </c>
      <c r="AG13" s="4">
        <f t="shared" si="4"/>
        <v>0</v>
      </c>
      <c r="AH13" s="4">
        <f t="shared" si="6"/>
        <v>-9421.8423028672441</v>
      </c>
      <c r="AI13" s="12">
        <f>(SUM($AA$9:AA12)+AH13)*AG13</f>
        <v>0</v>
      </c>
      <c r="AJ13" s="12">
        <f>SUM($AI$10:AI12)+AF12*AC13</f>
        <v>-26545.926780545691</v>
      </c>
      <c r="AK13" s="17">
        <f t="shared" ref="AK13:AK17" si="8">AK12-AF11*(AB12)+AF12*(AA12+AB13)+AG12*AH12</f>
        <v>-26545.926780545691</v>
      </c>
      <c r="AL13" s="5">
        <f t="shared" si="7"/>
        <v>0</v>
      </c>
      <c r="AM13" s="5">
        <f>SUM($AL$9:AL12)+AF12*(1+$R$4)^-(Q13-4)</f>
        <v>0.94218423028672449</v>
      </c>
      <c r="AN13" s="14"/>
    </row>
    <row r="14" spans="1:40" x14ac:dyDescent="0.3">
      <c r="A14" s="2">
        <v>9</v>
      </c>
      <c r="B14" s="2"/>
      <c r="C14" s="2"/>
      <c r="D14" s="2"/>
      <c r="E14" s="2"/>
      <c r="F14" s="2"/>
      <c r="G14" s="2"/>
      <c r="H14" s="2"/>
      <c r="I14" s="2"/>
      <c r="J14" s="2"/>
      <c r="K14" s="2"/>
      <c r="L14" s="2"/>
      <c r="M14" s="2"/>
      <c r="N14" s="2"/>
      <c r="O14" s="2"/>
      <c r="P14" s="1"/>
      <c r="Q14" s="1">
        <v>9</v>
      </c>
      <c r="R14" s="1"/>
      <c r="S14" s="1"/>
      <c r="T14" s="1"/>
      <c r="U14" s="3">
        <v>912</v>
      </c>
      <c r="V14" s="4">
        <f t="shared" si="0"/>
        <v>-912</v>
      </c>
      <c r="W14" s="1"/>
      <c r="X14" s="1"/>
      <c r="Y14" s="1"/>
      <c r="Z14" s="4"/>
      <c r="AA14" s="12">
        <f t="shared" si="1"/>
        <v>-846.57341676994361</v>
      </c>
      <c r="AB14" s="12">
        <f t="shared" si="2"/>
        <v>0</v>
      </c>
      <c r="AC14" s="12">
        <f>SUM($AA$9:AA13)+AB14</f>
        <v>-27405.198798567184</v>
      </c>
      <c r="AD14" s="12">
        <f t="shared" si="5"/>
        <v>-382008.96440533479</v>
      </c>
      <c r="AE14" s="4">
        <v>0</v>
      </c>
      <c r="AF14" s="4">
        <f t="shared" si="3"/>
        <v>1</v>
      </c>
      <c r="AG14" s="4">
        <f t="shared" si="4"/>
        <v>0</v>
      </c>
      <c r="AH14" s="4">
        <f t="shared" si="6"/>
        <v>-9282.6032540563992</v>
      </c>
      <c r="AI14" s="12">
        <f>(SUM($AA$9:AA13)+AH14)*AG14</f>
        <v>0</v>
      </c>
      <c r="AJ14" s="12">
        <f>SUM($AI$10:AI13)+AF13*AC14</f>
        <v>-27405.198798567184</v>
      </c>
      <c r="AK14" s="17">
        <f>AK13-AF12*(AB13)+AF13*(AA13+AB14)+AG13*AH13</f>
        <v>-27405.198798567184</v>
      </c>
      <c r="AL14" s="5">
        <f t="shared" si="7"/>
        <v>0</v>
      </c>
      <c r="AM14" s="5">
        <f>SUM($AL$9:AL13)+AF13*(1+$R$4)^-(Q14-4)</f>
        <v>0.92826032540563996</v>
      </c>
      <c r="AN14" s="14"/>
    </row>
    <row r="15" spans="1:40" x14ac:dyDescent="0.3">
      <c r="A15" s="2">
        <v>10</v>
      </c>
      <c r="B15" s="2"/>
      <c r="C15" s="2"/>
      <c r="D15" s="2"/>
      <c r="E15" s="2"/>
      <c r="F15" s="2"/>
      <c r="G15" s="2"/>
      <c r="H15" s="2"/>
      <c r="I15" s="2"/>
      <c r="J15" s="2"/>
      <c r="K15" s="2"/>
      <c r="L15" s="2"/>
      <c r="M15" s="2"/>
      <c r="N15" s="2"/>
      <c r="O15" s="2"/>
      <c r="P15" s="1"/>
      <c r="Q15" s="1">
        <v>10</v>
      </c>
      <c r="R15" s="1"/>
      <c r="S15" s="1"/>
      <c r="T15" s="1"/>
      <c r="U15" s="3">
        <v>78</v>
      </c>
      <c r="V15" s="4">
        <f t="shared" si="0"/>
        <v>-78</v>
      </c>
      <c r="W15" s="1"/>
      <c r="X15" s="1"/>
      <c r="Y15" s="1"/>
      <c r="Z15" s="4"/>
      <c r="AA15" s="12">
        <f t="shared" si="1"/>
        <v>-71.334291016394019</v>
      </c>
      <c r="AB15" s="12">
        <f t="shared" si="2"/>
        <v>0</v>
      </c>
      <c r="AC15" s="12">
        <f>SUM($AA$9:AA14)+AB15</f>
        <v>-28251.772215337129</v>
      </c>
      <c r="AD15" s="12">
        <f t="shared" si="5"/>
        <v>-330593.22544924298</v>
      </c>
      <c r="AE15" s="4">
        <v>0</v>
      </c>
      <c r="AF15" s="4">
        <f t="shared" si="3"/>
        <v>1</v>
      </c>
      <c r="AG15" s="4">
        <f t="shared" si="4"/>
        <v>0</v>
      </c>
      <c r="AH15" s="4">
        <f t="shared" si="6"/>
        <v>-9145.4219251787199</v>
      </c>
      <c r="AI15" s="12">
        <f>(SUM($AA$9:AA14)+AH15)*AG15</f>
        <v>0</v>
      </c>
      <c r="AJ15" s="12">
        <f>SUM($AI$10:AI14)+AF14*AC15</f>
        <v>-28251.772215337129</v>
      </c>
      <c r="AK15" s="17">
        <f t="shared" si="8"/>
        <v>-28251.772215337129</v>
      </c>
      <c r="AL15" s="5">
        <f>AG15*(1+$R$4)^-(Q15-4)</f>
        <v>0</v>
      </c>
      <c r="AM15" s="5">
        <f>SUM($AL$9:AL14)+AF14*(1+$R$4)^-(Q15-4)</f>
        <v>0.91454219251787205</v>
      </c>
      <c r="AN15" s="14"/>
    </row>
    <row r="16" spans="1:40" x14ac:dyDescent="0.3">
      <c r="A16" s="2">
        <v>11</v>
      </c>
      <c r="B16" s="2"/>
      <c r="C16" s="2"/>
      <c r="D16" s="2"/>
      <c r="E16" s="2"/>
      <c r="F16" s="2"/>
      <c r="G16" s="2"/>
      <c r="H16" s="2"/>
      <c r="I16" s="2"/>
      <c r="J16" s="2"/>
      <c r="K16" s="2"/>
      <c r="L16" s="2"/>
      <c r="M16" s="2"/>
      <c r="N16" s="2"/>
      <c r="O16" s="2"/>
      <c r="P16" s="1"/>
      <c r="Q16" s="1">
        <v>11</v>
      </c>
      <c r="R16" s="1"/>
      <c r="S16" s="1"/>
      <c r="T16" s="1"/>
      <c r="U16" s="3">
        <v>78</v>
      </c>
      <c r="V16" s="4">
        <f t="shared" si="0"/>
        <v>-78</v>
      </c>
      <c r="W16" s="1"/>
      <c r="X16" s="1"/>
      <c r="Y16" s="1"/>
      <c r="Z16" s="4"/>
      <c r="AA16" s="12">
        <f t="shared" si="1"/>
        <v>-70.280089671324163</v>
      </c>
      <c r="AB16" s="12">
        <f t="shared" si="2"/>
        <v>0</v>
      </c>
      <c r="AC16" s="12">
        <f>SUM($AA$9:AA15)+AB16</f>
        <v>-28323.106506353524</v>
      </c>
      <c r="AD16" s="12">
        <f t="shared" si="5"/>
        <v>-286169.4259957177</v>
      </c>
      <c r="AE16" s="4">
        <v>0</v>
      </c>
      <c r="AF16" s="4">
        <f t="shared" si="3"/>
        <v>1</v>
      </c>
      <c r="AG16" s="4">
        <f t="shared" si="4"/>
        <v>0</v>
      </c>
      <c r="AH16" s="4">
        <f t="shared" si="6"/>
        <v>-9010.2679065800221</v>
      </c>
      <c r="AI16" s="12">
        <f>(SUM($AA$9:AA15)+AH16)*AG16</f>
        <v>0</v>
      </c>
      <c r="AJ16" s="12">
        <f>SUM($AI$10:AI15)+AF15*AC16</f>
        <v>-28323.106506353524</v>
      </c>
      <c r="AK16" s="17">
        <f t="shared" si="8"/>
        <v>-28323.106506353524</v>
      </c>
      <c r="AL16" s="5">
        <f>AG16*(1+$R$4)^-(Q16-4)</f>
        <v>0</v>
      </c>
      <c r="AM16" s="5">
        <f>SUM($AL$9:AL15)+AF15*(1+$R$4)^-(Q16-4)</f>
        <v>0.90102679065800217</v>
      </c>
      <c r="AN16" s="14"/>
    </row>
    <row r="17" spans="1:40" x14ac:dyDescent="0.3">
      <c r="A17" s="2">
        <v>12</v>
      </c>
      <c r="B17" s="2"/>
      <c r="C17" s="2"/>
      <c r="D17" s="2"/>
      <c r="E17" s="2"/>
      <c r="F17" s="2"/>
      <c r="G17" s="2"/>
      <c r="H17" s="2"/>
      <c r="I17" s="2"/>
      <c r="J17" s="2"/>
      <c r="K17" s="2"/>
      <c r="L17" s="2"/>
      <c r="M17" s="2"/>
      <c r="N17" s="2"/>
      <c r="O17" s="2"/>
      <c r="P17" s="1"/>
      <c r="Q17" s="1">
        <v>12</v>
      </c>
      <c r="R17" s="1"/>
      <c r="S17" s="1"/>
      <c r="T17" s="1"/>
      <c r="U17" s="3">
        <v>78</v>
      </c>
      <c r="V17" s="4">
        <f t="shared" si="0"/>
        <v>-78</v>
      </c>
      <c r="W17" s="1"/>
      <c r="X17" s="1"/>
      <c r="Y17" s="1"/>
      <c r="Z17" s="4"/>
      <c r="AA17" s="12">
        <f t="shared" si="1"/>
        <v>-69.241467656477028</v>
      </c>
      <c r="AB17" s="12">
        <f t="shared" si="2"/>
        <v>0</v>
      </c>
      <c r="AC17" s="12">
        <f>SUM($AA$9:AA16)+AB17</f>
        <v>-28393.386596024848</v>
      </c>
      <c r="AD17" s="12">
        <f t="shared" si="5"/>
        <v>-252860.19022670158</v>
      </c>
      <c r="AE17" s="4">
        <v>0</v>
      </c>
      <c r="AF17" s="4">
        <f t="shared" si="3"/>
        <v>1</v>
      </c>
      <c r="AG17" s="4">
        <f t="shared" si="4"/>
        <v>0</v>
      </c>
      <c r="AH17" s="4">
        <f t="shared" si="6"/>
        <v>-8877.1112380098748</v>
      </c>
      <c r="AI17" s="12">
        <f>(SUM($AA$9:AA16)+AH17)*AG17</f>
        <v>0</v>
      </c>
      <c r="AJ17" s="12">
        <f>SUM($AI$10:AI16)+AF16*AC17</f>
        <v>-28393.386596024848</v>
      </c>
      <c r="AK17" s="17">
        <f t="shared" si="8"/>
        <v>-28393.386596024848</v>
      </c>
      <c r="AL17" s="5">
        <f t="shared" si="7"/>
        <v>0</v>
      </c>
      <c r="AM17" s="5">
        <f>SUM($AL$9:AL16)+AF16*(1+$R$4)^-(Q17-4)</f>
        <v>0.88771112380098749</v>
      </c>
      <c r="AN17" s="14"/>
    </row>
    <row r="18" spans="1:40" x14ac:dyDescent="0.3">
      <c r="A18" s="2">
        <v>13</v>
      </c>
      <c r="B18" s="2"/>
      <c r="C18" s="2"/>
      <c r="D18" s="2"/>
      <c r="E18" s="2"/>
      <c r="F18" s="2"/>
      <c r="G18" s="2"/>
      <c r="H18" s="2"/>
      <c r="I18" s="2"/>
      <c r="J18" s="2"/>
      <c r="K18" s="2"/>
      <c r="L18" s="2"/>
      <c r="M18" s="2"/>
      <c r="N18" s="2"/>
      <c r="O18" s="2"/>
      <c r="P18" s="1"/>
      <c r="Q18" s="1">
        <v>13</v>
      </c>
      <c r="R18" s="1"/>
      <c r="S18" s="1"/>
      <c r="T18" s="1"/>
      <c r="U18" s="3">
        <v>78</v>
      </c>
      <c r="V18" s="4">
        <f t="shared" si="0"/>
        <v>-78</v>
      </c>
      <c r="W18" s="1"/>
      <c r="X18" s="1"/>
      <c r="Y18" s="1"/>
      <c r="Z18" s="4"/>
      <c r="AA18" s="12">
        <f t="shared" si="1"/>
        <v>-68.218194735445351</v>
      </c>
      <c r="AB18" s="12">
        <f t="shared" si="2"/>
        <v>0</v>
      </c>
      <c r="AC18" s="12">
        <f>SUM($AA$9:AA17)+AB18</f>
        <v>-28462.628063681324</v>
      </c>
      <c r="AD18" s="12">
        <f t="shared" si="5"/>
        <v>-226960.66103583589</v>
      </c>
      <c r="AE18" s="4">
        <v>0</v>
      </c>
      <c r="AF18" s="4">
        <f t="shared" si="3"/>
        <v>1</v>
      </c>
      <c r="AG18" s="4">
        <f t="shared" si="4"/>
        <v>0</v>
      </c>
      <c r="AH18" s="4">
        <f t="shared" si="6"/>
        <v>-8745.9224019801732</v>
      </c>
      <c r="AI18" s="12">
        <f>(SUM($AA$9:AA17)+AH18)*AG18</f>
        <v>0</v>
      </c>
      <c r="AJ18" s="12">
        <f>SUM($AI$10:AI17)+AF17*AC18</f>
        <v>-28462.628063681324</v>
      </c>
      <c r="AK18" s="17">
        <f>AK17-AF16*(AB17)+AF17*(AA17+AB18)+AG17*AH17</f>
        <v>-28462.628063681324</v>
      </c>
      <c r="AL18" s="5">
        <f t="shared" si="7"/>
        <v>0</v>
      </c>
      <c r="AM18" s="5">
        <f>SUM($AL$9:AL17)+AF17*(1+$R$4)^-(Q18-4)</f>
        <v>0.87459224019801729</v>
      </c>
      <c r="AN18" s="14"/>
    </row>
    <row r="19" spans="1:40" x14ac:dyDescent="0.3">
      <c r="A19" s="2">
        <v>14</v>
      </c>
      <c r="B19" s="2"/>
      <c r="C19" s="2"/>
      <c r="D19" s="2"/>
      <c r="E19" s="2"/>
      <c r="F19" s="2"/>
      <c r="G19" s="2"/>
      <c r="H19" s="2"/>
      <c r="I19" s="2"/>
      <c r="J19" s="2"/>
      <c r="K19" s="2"/>
      <c r="L19" s="2"/>
      <c r="M19" s="2"/>
      <c r="N19" s="2"/>
      <c r="O19" s="2"/>
      <c r="P19" s="1"/>
      <c r="Q19" s="1">
        <v>14</v>
      </c>
      <c r="R19" s="1"/>
      <c r="S19" s="1"/>
      <c r="T19" s="1"/>
      <c r="U19" s="3">
        <v>78</v>
      </c>
      <c r="V19" s="4">
        <f t="shared" si="0"/>
        <v>-78</v>
      </c>
      <c r="W19" s="1"/>
      <c r="X19" s="1"/>
      <c r="Y19" s="1"/>
      <c r="Z19" s="4"/>
      <c r="AA19" s="12">
        <f t="shared" si="1"/>
        <v>-67.210044074330398</v>
      </c>
      <c r="AB19" s="12">
        <f t="shared" si="2"/>
        <v>0</v>
      </c>
      <c r="AC19" s="12">
        <f>SUM($AA$9:AA18)+AB19</f>
        <v>-28530.846258416768</v>
      </c>
      <c r="AD19" s="12">
        <f t="shared" si="5"/>
        <v>-206247.92385501839</v>
      </c>
      <c r="AE19" s="4">
        <v>0</v>
      </c>
      <c r="AF19" s="4">
        <f t="shared" si="3"/>
        <v>1</v>
      </c>
      <c r="AG19" s="4">
        <f t="shared" si="4"/>
        <v>0</v>
      </c>
      <c r="AH19" s="4">
        <f t="shared" si="6"/>
        <v>-8616.6723172218462</v>
      </c>
      <c r="AI19" s="12">
        <f>(SUM($AA$9:AA18)+AH19)*AG19</f>
        <v>0</v>
      </c>
      <c r="AJ19" s="12">
        <f>SUM($AI$10:AI18)+AF18*AC19</f>
        <v>-28530.846258416768</v>
      </c>
      <c r="AK19" s="17">
        <f>AK18-AF17*(AB18)+AF18*(AA18+AB19)+AG18*AH18</f>
        <v>-28530.846258416768</v>
      </c>
      <c r="AL19" s="5">
        <f t="shared" si="7"/>
        <v>0</v>
      </c>
      <c r="AM19" s="5">
        <f>SUM($AL$9:AL18)+AF18*(1+$R$4)^-(Q19-4)</f>
        <v>0.86166723172218462</v>
      </c>
      <c r="AN19" s="14">
        <f>AJ19/(1-AM19)</f>
        <v>-206247.92385501839</v>
      </c>
    </row>
    <row r="20" spans="1:40" x14ac:dyDescent="0.3">
      <c r="A20" s="2">
        <v>15</v>
      </c>
      <c r="B20" s="2"/>
      <c r="C20" s="2"/>
      <c r="D20" s="2"/>
      <c r="E20" s="2"/>
      <c r="F20" s="2"/>
      <c r="G20" s="2"/>
      <c r="H20" s="2"/>
      <c r="I20" s="2"/>
      <c r="J20" s="2"/>
      <c r="K20" s="2"/>
      <c r="L20" s="2"/>
      <c r="M20" s="2"/>
      <c r="N20" s="2"/>
      <c r="O20" s="2"/>
      <c r="P20" s="1"/>
      <c r="Q20" s="1">
        <v>15</v>
      </c>
      <c r="R20" s="1"/>
      <c r="S20" s="1"/>
      <c r="T20" s="1"/>
      <c r="U20" s="3">
        <v>78</v>
      </c>
      <c r="V20" s="4">
        <f t="shared" si="0"/>
        <v>-78</v>
      </c>
      <c r="W20" s="1"/>
      <c r="X20" s="1"/>
      <c r="Y20" s="1"/>
      <c r="Z20" s="4"/>
      <c r="AA20" s="12">
        <f t="shared" si="1"/>
        <v>-66.216792191458524</v>
      </c>
      <c r="AB20" s="12">
        <f t="shared" si="2"/>
        <v>0</v>
      </c>
      <c r="AC20" s="12">
        <f>SUM($AA$9:AA19)+AB20</f>
        <v>-28598.056302491099</v>
      </c>
      <c r="AD20" s="12">
        <f t="shared" si="5"/>
        <v>-189307.39641011355</v>
      </c>
      <c r="AE20" s="4">
        <v>0</v>
      </c>
      <c r="AF20" s="4">
        <f t="shared" si="3"/>
        <v>1</v>
      </c>
      <c r="AG20" s="4">
        <f t="shared" si="4"/>
        <v>0</v>
      </c>
      <c r="AH20" s="4">
        <f t="shared" si="6"/>
        <v>-8489.332332238273</v>
      </c>
      <c r="AI20" s="12">
        <f>(SUM($AA$9:AA19)+AH20)*AG20</f>
        <v>0</v>
      </c>
      <c r="AJ20" s="12">
        <f>SUM($AI$10:AI19)+AF19*AC20</f>
        <v>-28598.056302491099</v>
      </c>
      <c r="AK20" s="17">
        <f t="shared" ref="AK20:AK21" si="9">AK19-AF18*(AB19)+AF19*(AA19+AB20)+AG19*AH19</f>
        <v>-28598.056302491099</v>
      </c>
      <c r="AL20" s="5">
        <f t="shared" si="7"/>
        <v>0</v>
      </c>
      <c r="AM20" s="5">
        <f>SUM($AL$9:AL19)+AF19*(1+$R$4)^-(Q20-4)</f>
        <v>0.8489332332238273</v>
      </c>
      <c r="AN20" s="14">
        <f t="shared" ref="AN20:AN50" si="10">AJ20/(1-AM20)</f>
        <v>-189307.39641011355</v>
      </c>
    </row>
    <row r="21" spans="1:40" x14ac:dyDescent="0.3">
      <c r="A21" s="2">
        <v>16</v>
      </c>
      <c r="B21" s="2">
        <v>6.5</v>
      </c>
      <c r="C21" s="2">
        <v>7.2</v>
      </c>
      <c r="D21" s="2">
        <v>4500</v>
      </c>
      <c r="E21" s="2">
        <v>18.41</v>
      </c>
      <c r="F21" s="2">
        <v>59.1</v>
      </c>
      <c r="G21" s="2">
        <v>6.2</v>
      </c>
      <c r="H21" s="2">
        <v>1128</v>
      </c>
      <c r="I21" s="2">
        <v>3.41</v>
      </c>
      <c r="J21" s="2">
        <v>9</v>
      </c>
      <c r="K21" s="2">
        <v>6.6</v>
      </c>
      <c r="L21" s="2">
        <v>7.5</v>
      </c>
      <c r="M21" s="2">
        <v>3372</v>
      </c>
      <c r="N21" s="2">
        <v>15</v>
      </c>
      <c r="O21" s="2">
        <v>50</v>
      </c>
      <c r="P21" s="1"/>
      <c r="Q21" s="1">
        <v>16</v>
      </c>
      <c r="R21" s="1">
        <v>6.2</v>
      </c>
      <c r="S21" s="1">
        <v>9</v>
      </c>
      <c r="T21" s="1">
        <v>23.022567310687997</v>
      </c>
      <c r="U21" s="3">
        <v>78</v>
      </c>
      <c r="V21" s="4">
        <f t="shared" si="0"/>
        <v>129.20310579619198</v>
      </c>
      <c r="W21" s="1">
        <v>7.2</v>
      </c>
      <c r="X21" s="1">
        <v>59.1</v>
      </c>
      <c r="Y21" s="1">
        <v>31.262544797247998</v>
      </c>
      <c r="Z21" s="4">
        <f t="shared" ref="Z21:Z52" si="11">Y21*X21</f>
        <v>1847.6163975173567</v>
      </c>
      <c r="AA21" s="12">
        <f t="shared" si="1"/>
        <v>108.06385255775518</v>
      </c>
      <c r="AB21" s="12">
        <f t="shared" si="2"/>
        <v>1545.3231153712022</v>
      </c>
      <c r="AC21" s="12">
        <f>SUM($AA$9:AA20)+AB21</f>
        <v>-27118.949979311357</v>
      </c>
      <c r="AD21" s="12">
        <f t="shared" si="5"/>
        <v>-165751.00944851097</v>
      </c>
      <c r="AE21" s="4">
        <v>0</v>
      </c>
      <c r="AF21" s="4">
        <f t="shared" si="3"/>
        <v>1</v>
      </c>
      <c r="AG21" s="4">
        <f t="shared" si="4"/>
        <v>0</v>
      </c>
      <c r="AH21" s="4">
        <f t="shared" si="6"/>
        <v>-7745.7449728054844</v>
      </c>
      <c r="AI21" s="12">
        <f>(SUM($AA$9:AA20)+AH21)*AG21</f>
        <v>0</v>
      </c>
      <c r="AJ21" s="12">
        <f>SUM($AI$10:AI20)+AF20*AC21</f>
        <v>-27118.949979311357</v>
      </c>
      <c r="AK21" s="17">
        <f t="shared" si="9"/>
        <v>-27118.949979311354</v>
      </c>
      <c r="AL21" s="5">
        <f t="shared" si="7"/>
        <v>0</v>
      </c>
      <c r="AM21" s="5">
        <f>SUM($AL$9:AL20)+AF20*(1+$R$4)^-(Q21-4)</f>
        <v>0.83638742189539661</v>
      </c>
      <c r="AN21" s="14">
        <f t="shared" si="10"/>
        <v>-165751.00944851097</v>
      </c>
    </row>
    <row r="22" spans="1:40" x14ac:dyDescent="0.3">
      <c r="A22" s="2">
        <v>17</v>
      </c>
      <c r="B22" s="2">
        <v>7.2</v>
      </c>
      <c r="C22" s="2">
        <v>8.1</v>
      </c>
      <c r="D22" s="2">
        <v>3350</v>
      </c>
      <c r="E22" s="2">
        <v>17.29</v>
      </c>
      <c r="F22" s="2">
        <v>64.099999999999994</v>
      </c>
      <c r="G22" s="2"/>
      <c r="H22" s="2">
        <v>0</v>
      </c>
      <c r="I22" s="2">
        <v>0</v>
      </c>
      <c r="J22" s="2">
        <v>0</v>
      </c>
      <c r="K22" s="2">
        <v>7.2</v>
      </c>
      <c r="L22" s="2">
        <v>8.1</v>
      </c>
      <c r="M22" s="2">
        <v>3350</v>
      </c>
      <c r="N22" s="2">
        <v>17.29</v>
      </c>
      <c r="O22" s="2">
        <v>64.099999999999994</v>
      </c>
      <c r="P22" s="1"/>
      <c r="Q22" s="1">
        <v>17</v>
      </c>
      <c r="R22" s="1">
        <v>0</v>
      </c>
      <c r="S22" s="1">
        <v>0</v>
      </c>
      <c r="T22" s="1"/>
      <c r="U22" s="3">
        <v>78</v>
      </c>
      <c r="V22" s="4">
        <f t="shared" si="0"/>
        <v>-78</v>
      </c>
      <c r="W22" s="1">
        <v>8.1</v>
      </c>
      <c r="X22" s="1">
        <v>64.099999999999994</v>
      </c>
      <c r="Y22" s="1">
        <v>38.551834079262996</v>
      </c>
      <c r="Z22" s="4">
        <f t="shared" si="11"/>
        <v>2471.172564480758</v>
      </c>
      <c r="AA22" s="12">
        <f t="shared" si="1"/>
        <v>-64.27410729836545</v>
      </c>
      <c r="AB22" s="12">
        <f t="shared" si="2"/>
        <v>2036.3129559258098</v>
      </c>
      <c r="AC22" s="12">
        <f>SUM($AA$9:AA21)+AB22</f>
        <v>-26519.896286198993</v>
      </c>
      <c r="AD22" s="12">
        <f t="shared" si="5"/>
        <v>-150704.36257141866</v>
      </c>
      <c r="AE22" s="4">
        <v>0</v>
      </c>
      <c r="AF22" s="4">
        <f t="shared" si="3"/>
        <v>1</v>
      </c>
      <c r="AG22" s="4">
        <f t="shared" si="4"/>
        <v>0</v>
      </c>
      <c r="AH22" s="4">
        <f t="shared" si="6"/>
        <v>-7425.7449840867857</v>
      </c>
      <c r="AI22" s="12">
        <f>(SUM($AA$9:AA21)+AH22)*AG22</f>
        <v>0</v>
      </c>
      <c r="AJ22" s="12">
        <f>SUM($AI$10:AI21)+AF21*AC22</f>
        <v>-26519.896286198993</v>
      </c>
      <c r="AK22" s="17">
        <f>AK21-AF20*(AB21)+AF21*(AA21+AB22)+AG21*AH21</f>
        <v>-26519.896286198989</v>
      </c>
      <c r="AL22" s="5">
        <f t="shared" si="7"/>
        <v>0</v>
      </c>
      <c r="AM22" s="5">
        <f>SUM($AL$9:AL21)+AF21*(1+$R$4)^-(Q22-4)</f>
        <v>0.82402701664571099</v>
      </c>
      <c r="AN22" s="14">
        <f t="shared" si="10"/>
        <v>-150704.36257141866</v>
      </c>
    </row>
    <row r="23" spans="1:40" x14ac:dyDescent="0.3">
      <c r="A23" s="2">
        <v>18</v>
      </c>
      <c r="B23" s="2">
        <v>7.9</v>
      </c>
      <c r="C23" s="2">
        <v>8.6999999999999993</v>
      </c>
      <c r="D23" s="2">
        <v>3327</v>
      </c>
      <c r="E23" s="2">
        <v>19.670000000000002</v>
      </c>
      <c r="F23" s="2">
        <v>80.2</v>
      </c>
      <c r="G23" s="2"/>
      <c r="H23" s="2">
        <v>0</v>
      </c>
      <c r="I23" s="2">
        <v>0</v>
      </c>
      <c r="J23" s="2">
        <v>0</v>
      </c>
      <c r="K23" s="2">
        <v>7.9</v>
      </c>
      <c r="L23" s="2">
        <v>8.6999999999999993</v>
      </c>
      <c r="M23" s="2">
        <v>3327</v>
      </c>
      <c r="N23" s="2">
        <v>19.670000000000002</v>
      </c>
      <c r="O23" s="2">
        <v>80.2</v>
      </c>
      <c r="P23" s="1"/>
      <c r="Q23" s="1">
        <v>18</v>
      </c>
      <c r="R23" s="1">
        <v>0</v>
      </c>
      <c r="S23" s="1">
        <v>0</v>
      </c>
      <c r="T23" s="1"/>
      <c r="U23" s="3">
        <v>78</v>
      </c>
      <c r="V23" s="4">
        <f t="shared" si="0"/>
        <v>-78</v>
      </c>
      <c r="W23" s="1">
        <v>8.6999999999999993</v>
      </c>
      <c r="X23" s="1">
        <v>80.2</v>
      </c>
      <c r="Y23" s="1">
        <v>43.344853915962993</v>
      </c>
      <c r="Z23" s="4">
        <f t="shared" si="11"/>
        <v>3476.257284060232</v>
      </c>
      <c r="AA23" s="12">
        <f t="shared" si="1"/>
        <v>-63.324243643709821</v>
      </c>
      <c r="AB23" s="12">
        <f t="shared" si="2"/>
        <v>2822.1969644109117</v>
      </c>
      <c r="AC23" s="12">
        <f>SUM($AA$9:AA22)+AB23</f>
        <v>-25798.286385012256</v>
      </c>
      <c r="AD23" s="12">
        <f t="shared" si="5"/>
        <v>-137115.00035693072</v>
      </c>
      <c r="AE23" s="4">
        <v>0</v>
      </c>
      <c r="AF23" s="4">
        <f t="shared" si="3"/>
        <v>1</v>
      </c>
      <c r="AG23" s="4">
        <f t="shared" si="4"/>
        <v>0</v>
      </c>
      <c r="AH23" s="4">
        <f t="shared" si="6"/>
        <v>-6989.6139890702289</v>
      </c>
      <c r="AI23" s="12">
        <f>(SUM($AA$9:AA22)+AH23)*AG23</f>
        <v>0</v>
      </c>
      <c r="AJ23" s="12">
        <f>SUM($AI$10:AI22)+AF22*AC23</f>
        <v>-25798.286385012256</v>
      </c>
      <c r="AK23" s="17">
        <f t="shared" ref="AK23:AK24" si="12">AK22-AF21*(AB22)+AF22*(AA22+AB23)+AG22*AH22</f>
        <v>-25798.286385012252</v>
      </c>
      <c r="AL23" s="5">
        <f t="shared" si="7"/>
        <v>0</v>
      </c>
      <c r="AM23" s="5">
        <f>SUM($AL$9:AL22)+AF22*(1+$R$4)^-(Q23-4)</f>
        <v>0.81184927748345925</v>
      </c>
      <c r="AN23" s="14">
        <f t="shared" si="10"/>
        <v>-137115.00035693072</v>
      </c>
    </row>
    <row r="24" spans="1:40" x14ac:dyDescent="0.3">
      <c r="A24" s="2">
        <v>19</v>
      </c>
      <c r="B24" s="2">
        <v>8.5</v>
      </c>
      <c r="C24" s="2">
        <v>9.1999999999999993</v>
      </c>
      <c r="D24" s="2">
        <v>3302</v>
      </c>
      <c r="E24" s="2">
        <v>22.09</v>
      </c>
      <c r="F24" s="2">
        <v>98.5</v>
      </c>
      <c r="G24" s="2"/>
      <c r="H24" s="2">
        <v>0</v>
      </c>
      <c r="I24" s="2">
        <v>0</v>
      </c>
      <c r="J24" s="2">
        <v>0</v>
      </c>
      <c r="K24" s="2">
        <v>8.5</v>
      </c>
      <c r="L24" s="2">
        <v>9.1999999999999993</v>
      </c>
      <c r="M24" s="2">
        <v>3302</v>
      </c>
      <c r="N24" s="2">
        <v>22.09</v>
      </c>
      <c r="O24" s="2">
        <v>98.5</v>
      </c>
      <c r="P24" s="1"/>
      <c r="Q24" s="1">
        <v>19</v>
      </c>
      <c r="R24" s="1">
        <v>0</v>
      </c>
      <c r="S24" s="1">
        <v>0</v>
      </c>
      <c r="T24" s="1"/>
      <c r="U24" s="3">
        <v>78</v>
      </c>
      <c r="V24" s="4">
        <f t="shared" si="0"/>
        <v>-78</v>
      </c>
      <c r="W24" s="1">
        <v>9.1999999999999993</v>
      </c>
      <c r="X24" s="1">
        <v>98.5</v>
      </c>
      <c r="Y24" s="1">
        <v>47.298485869567983</v>
      </c>
      <c r="Z24" s="4">
        <f t="shared" si="11"/>
        <v>4658.9008581524467</v>
      </c>
      <c r="AA24" s="12">
        <f t="shared" si="1"/>
        <v>-62.388417382965351</v>
      </c>
      <c r="AB24" s="12">
        <f t="shared" si="2"/>
        <v>3726.42886261885</v>
      </c>
      <c r="AC24" s="12">
        <f>SUM($AA$9:AA23)+AB24</f>
        <v>-24957.378730448028</v>
      </c>
      <c r="AD24" s="12">
        <f t="shared" si="5"/>
        <v>-124694.31118731179</v>
      </c>
      <c r="AE24" s="4">
        <v>0</v>
      </c>
      <c r="AF24" s="4">
        <f t="shared" si="3"/>
        <v>1</v>
      </c>
      <c r="AG24" s="4">
        <f t="shared" si="4"/>
        <v>0</v>
      </c>
      <c r="AH24" s="4">
        <f t="shared" si="6"/>
        <v>-6507.9435040505814</v>
      </c>
      <c r="AI24" s="12">
        <f>(SUM($AA$9:AA23)+AH24)*AG24</f>
        <v>0</v>
      </c>
      <c r="AJ24" s="12">
        <f>SUM($AI$10:AI23)+AF23*AC24</f>
        <v>-24957.378730448028</v>
      </c>
      <c r="AK24" s="17">
        <f t="shared" si="12"/>
        <v>-24957.378730448025</v>
      </c>
      <c r="AL24" s="5">
        <f t="shared" si="7"/>
        <v>0</v>
      </c>
      <c r="AM24" s="5">
        <f>SUM($AL$9:AL23)+AF23*(1+$R$4)^-(Q24-4)</f>
        <v>0.79985150490981216</v>
      </c>
      <c r="AN24" s="14">
        <f t="shared" si="10"/>
        <v>-124694.31118731179</v>
      </c>
    </row>
    <row r="25" spans="1:40" x14ac:dyDescent="0.3">
      <c r="A25" s="2">
        <v>20</v>
      </c>
      <c r="B25" s="2">
        <v>9.1999999999999993</v>
      </c>
      <c r="C25" s="2">
        <v>9.8000000000000007</v>
      </c>
      <c r="D25" s="2">
        <v>3276</v>
      </c>
      <c r="E25" s="2">
        <v>24.5</v>
      </c>
      <c r="F25" s="2">
        <v>118.8</v>
      </c>
      <c r="G25" s="2"/>
      <c r="H25" s="2">
        <v>0</v>
      </c>
      <c r="I25" s="2">
        <v>0</v>
      </c>
      <c r="J25" s="2">
        <v>0</v>
      </c>
      <c r="K25" s="2">
        <v>9.1999999999999993</v>
      </c>
      <c r="L25" s="2">
        <v>9.8000000000000007</v>
      </c>
      <c r="M25" s="2">
        <v>3276</v>
      </c>
      <c r="N25" s="2">
        <v>24.5</v>
      </c>
      <c r="O25" s="2">
        <v>118.8</v>
      </c>
      <c r="P25" s="1"/>
      <c r="Q25" s="1">
        <v>20</v>
      </c>
      <c r="R25" s="1">
        <v>0</v>
      </c>
      <c r="S25" s="1">
        <v>0</v>
      </c>
      <c r="T25" s="1"/>
      <c r="U25" s="1"/>
      <c r="V25" s="4">
        <f t="shared" si="0"/>
        <v>0</v>
      </c>
      <c r="W25" s="1">
        <v>9.8000000000000007</v>
      </c>
      <c r="X25" s="1">
        <v>118.8</v>
      </c>
      <c r="Y25" s="1">
        <v>51.994282292288005</v>
      </c>
      <c r="Z25" s="4">
        <f t="shared" si="11"/>
        <v>6176.9207363238147</v>
      </c>
      <c r="AA25" s="12">
        <f t="shared" si="1"/>
        <v>0</v>
      </c>
      <c r="AB25" s="12">
        <f t="shared" si="2"/>
        <v>4867.6052676425898</v>
      </c>
      <c r="AC25" s="12">
        <f>SUM($AA$9:AA24)+AB25</f>
        <v>-23878.590742807253</v>
      </c>
      <c r="AD25" s="12">
        <f t="shared" si="5"/>
        <v>-112651.35549188755</v>
      </c>
      <c r="AE25" s="4">
        <v>0</v>
      </c>
      <c r="AF25" s="4">
        <f t="shared" si="3"/>
        <v>1</v>
      </c>
      <c r="AG25" s="4">
        <f t="shared" si="4"/>
        <v>0</v>
      </c>
      <c r="AH25" s="4">
        <f t="shared" si="6"/>
        <v>-5933.2682861430849</v>
      </c>
      <c r="AI25" s="12">
        <f>(SUM($AA$9:AA24)+AH25)*AG25</f>
        <v>0</v>
      </c>
      <c r="AJ25" s="12">
        <f>SUM($AI$10:AI24)+AF24*AC25</f>
        <v>-23878.590742807253</v>
      </c>
      <c r="AK25" s="17">
        <f>AK24-AF23*(AB24)+AF24*(AA24+AB25)+AG24*AH24</f>
        <v>-23878.59074280725</v>
      </c>
      <c r="AL25" s="5">
        <f t="shared" si="7"/>
        <v>0</v>
      </c>
      <c r="AM25" s="5">
        <f>SUM($AL$9:AL24)+AF24*(1+$R$4)^-(Q25-4)</f>
        <v>0.78803103932001206</v>
      </c>
      <c r="AN25" s="14">
        <f t="shared" si="10"/>
        <v>-112651.35549188755</v>
      </c>
    </row>
    <row r="26" spans="1:40" x14ac:dyDescent="0.3">
      <c r="A26" s="2">
        <v>21</v>
      </c>
      <c r="B26" s="2">
        <v>9.9</v>
      </c>
      <c r="C26" s="2">
        <v>10.3</v>
      </c>
      <c r="D26" s="2">
        <v>3248</v>
      </c>
      <c r="E26" s="2">
        <v>26.88</v>
      </c>
      <c r="F26" s="2">
        <v>141</v>
      </c>
      <c r="G26" s="2"/>
      <c r="H26" s="2">
        <v>0</v>
      </c>
      <c r="I26" s="2">
        <v>0</v>
      </c>
      <c r="J26" s="2">
        <v>0</v>
      </c>
      <c r="K26" s="2">
        <v>9.9</v>
      </c>
      <c r="L26" s="2">
        <v>10.3</v>
      </c>
      <c r="M26" s="2">
        <v>3248</v>
      </c>
      <c r="N26" s="2">
        <v>26.88</v>
      </c>
      <c r="O26" s="2">
        <v>141</v>
      </c>
      <c r="P26" s="1"/>
      <c r="Q26" s="1">
        <v>21</v>
      </c>
      <c r="R26" s="1">
        <v>0</v>
      </c>
      <c r="S26" s="1">
        <v>0</v>
      </c>
      <c r="T26" s="1"/>
      <c r="U26" s="1"/>
      <c r="V26" s="4">
        <f t="shared" si="0"/>
        <v>0</v>
      </c>
      <c r="W26" s="1">
        <v>10.3</v>
      </c>
      <c r="X26" s="1">
        <v>141</v>
      </c>
      <c r="Y26" s="1">
        <v>55.867059928282998</v>
      </c>
      <c r="Z26" s="4">
        <f t="shared" si="11"/>
        <v>7877.2554498879026</v>
      </c>
      <c r="AA26" s="12">
        <f t="shared" si="1"/>
        <v>0</v>
      </c>
      <c r="AB26" s="12">
        <f t="shared" si="2"/>
        <v>6115.7850238072851</v>
      </c>
      <c r="AC26" s="12">
        <f>SUM($AA$9:AA25)+AB26</f>
        <v>-22630.410986642557</v>
      </c>
      <c r="AD26" s="12">
        <f t="shared" si="5"/>
        <v>-101202.68023709327</v>
      </c>
      <c r="AE26" s="4">
        <v>0</v>
      </c>
      <c r="AF26" s="4">
        <f t="shared" si="3"/>
        <v>1</v>
      </c>
      <c r="AG26" s="4">
        <f t="shared" si="4"/>
        <v>0</v>
      </c>
      <c r="AH26" s="4">
        <f t="shared" si="6"/>
        <v>-5317.5385946151373</v>
      </c>
      <c r="AI26" s="12">
        <f>(SUM($AA$9:AA25)+AH26)*AG26</f>
        <v>0</v>
      </c>
      <c r="AJ26" s="12">
        <f>SUM($AI$10:AI25)+AF25*AC26</f>
        <v>-22630.410986642557</v>
      </c>
      <c r="AK26" s="17">
        <f>AK25-AF24*(AB25)+AF25*(AA25+AB26)+AG25*AH25</f>
        <v>-22630.410986642553</v>
      </c>
      <c r="AL26" s="5">
        <f>AG26*(1+$R$4)^-(Q26-4)</f>
        <v>0</v>
      </c>
      <c r="AM26" s="5">
        <f>SUM($AL$9:AL25)+AF25*(1+$R$4)^-(Q26-4)</f>
        <v>0.77638526041380518</v>
      </c>
      <c r="AN26" s="14">
        <f t="shared" si="10"/>
        <v>-101202.68023709327</v>
      </c>
    </row>
    <row r="27" spans="1:40" x14ac:dyDescent="0.3">
      <c r="A27" s="2">
        <v>22</v>
      </c>
      <c r="B27" s="2">
        <v>10.6</v>
      </c>
      <c r="C27" s="2">
        <v>10.7</v>
      </c>
      <c r="D27" s="2">
        <v>3219</v>
      </c>
      <c r="E27" s="2">
        <v>29.2</v>
      </c>
      <c r="F27" s="2">
        <v>164.7</v>
      </c>
      <c r="G27" s="2"/>
      <c r="H27" s="2">
        <v>0</v>
      </c>
      <c r="I27" s="2">
        <v>0</v>
      </c>
      <c r="J27" s="2">
        <v>0</v>
      </c>
      <c r="K27" s="2">
        <v>10.6</v>
      </c>
      <c r="L27" s="2">
        <v>10.7</v>
      </c>
      <c r="M27" s="2">
        <v>3219</v>
      </c>
      <c r="N27" s="2">
        <v>29.2</v>
      </c>
      <c r="O27" s="2">
        <v>164.7</v>
      </c>
      <c r="P27" s="1"/>
      <c r="Q27" s="1">
        <v>22</v>
      </c>
      <c r="R27" s="1">
        <v>0</v>
      </c>
      <c r="S27" s="1">
        <v>0</v>
      </c>
      <c r="T27" s="1"/>
      <c r="U27" s="1"/>
      <c r="V27" s="4">
        <f t="shared" si="0"/>
        <v>0</v>
      </c>
      <c r="W27" s="1">
        <v>10.7</v>
      </c>
      <c r="X27" s="1">
        <v>164.7</v>
      </c>
      <c r="Y27" s="1">
        <v>58.938900284482976</v>
      </c>
      <c r="Z27" s="4">
        <f t="shared" si="11"/>
        <v>9707.2368768543456</v>
      </c>
      <c r="AA27" s="12">
        <f t="shared" si="1"/>
        <v>0</v>
      </c>
      <c r="AB27" s="12">
        <f t="shared" si="2"/>
        <v>7425.1779611182792</v>
      </c>
      <c r="AC27" s="12">
        <f>SUM($AA$9:AA26)+AB27</f>
        <v>-21321.018049331564</v>
      </c>
      <c r="AD27" s="12">
        <f t="shared" si="5"/>
        <v>-90693.614977855192</v>
      </c>
      <c r="AE27" s="4">
        <v>0</v>
      </c>
      <c r="AF27" s="4">
        <f t="shared" si="3"/>
        <v>1</v>
      </c>
      <c r="AG27" s="4">
        <f t="shared" si="4"/>
        <v>0</v>
      </c>
      <c r="AH27" s="4">
        <f t="shared" si="6"/>
        <v>-4679.0446816985523</v>
      </c>
      <c r="AI27" s="12">
        <f>(SUM($AA$9:AA26)+AH27)*AG27</f>
        <v>0</v>
      </c>
      <c r="AJ27" s="12">
        <f>SUM($AI$10:AI26)+AF26*AC27</f>
        <v>-21321.018049331564</v>
      </c>
      <c r="AK27" s="17">
        <f>AK26-AF25*(AB26)+AF26*(AA26+AB27)+AG26*AH26</f>
        <v>-21321.01804933156</v>
      </c>
      <c r="AL27" s="5">
        <f t="shared" si="7"/>
        <v>0</v>
      </c>
      <c r="AM27" s="5">
        <f>SUM($AL$9:AL26)+AF26*(1+$R$4)^-(Q27-4)</f>
        <v>0.76491158661458636</v>
      </c>
      <c r="AN27" s="14">
        <f t="shared" si="10"/>
        <v>-90693.614977855192</v>
      </c>
    </row>
    <row r="28" spans="1:40" x14ac:dyDescent="0.3">
      <c r="A28" s="2">
        <v>23</v>
      </c>
      <c r="B28" s="2">
        <v>11.3</v>
      </c>
      <c r="C28" s="2">
        <v>11.2</v>
      </c>
      <c r="D28" s="2">
        <v>3189</v>
      </c>
      <c r="E28" s="2">
        <v>31.43</v>
      </c>
      <c r="F28" s="2">
        <v>189.7</v>
      </c>
      <c r="G28" s="2"/>
      <c r="H28" s="2">
        <v>0</v>
      </c>
      <c r="I28" s="2">
        <v>0</v>
      </c>
      <c r="J28" s="2">
        <v>0</v>
      </c>
      <c r="K28" s="2">
        <v>11.3</v>
      </c>
      <c r="L28" s="2">
        <v>11.2</v>
      </c>
      <c r="M28" s="2">
        <v>3189</v>
      </c>
      <c r="N28" s="2">
        <v>31.43</v>
      </c>
      <c r="O28" s="2">
        <v>189.7</v>
      </c>
      <c r="P28" s="1"/>
      <c r="Q28" s="1">
        <v>23</v>
      </c>
      <c r="R28" s="1">
        <v>0</v>
      </c>
      <c r="S28" s="1">
        <v>0</v>
      </c>
      <c r="T28" s="1"/>
      <c r="U28" s="1"/>
      <c r="V28" s="4">
        <f t="shared" si="0"/>
        <v>0</v>
      </c>
      <c r="W28" s="1">
        <v>11.2</v>
      </c>
      <c r="X28" s="1">
        <v>189.7</v>
      </c>
      <c r="Y28" s="1">
        <v>62.745787767487997</v>
      </c>
      <c r="Z28" s="4">
        <f t="shared" si="11"/>
        <v>11902.875939492473</v>
      </c>
      <c r="AA28" s="12">
        <f t="shared" si="1"/>
        <v>0</v>
      </c>
      <c r="AB28" s="12">
        <f t="shared" si="2"/>
        <v>8970.0962760135699</v>
      </c>
      <c r="AC28" s="12">
        <f>SUM($AA$9:AA27)+AB28</f>
        <v>-19776.099734436273</v>
      </c>
      <c r="AD28" s="12">
        <f t="shared" si="5"/>
        <v>-80262.579776211103</v>
      </c>
      <c r="AE28" s="4">
        <v>0</v>
      </c>
      <c r="AF28" s="4">
        <f t="shared" ref="AF28" si="13">AF27*(1-AE28)</f>
        <v>1</v>
      </c>
      <c r="AG28" s="4">
        <f t="shared" si="4"/>
        <v>0</v>
      </c>
      <c r="AH28" s="4">
        <f t="shared" si="6"/>
        <v>-3948.0362345658668</v>
      </c>
      <c r="AI28" s="12">
        <f>(SUM($AA$9:AA27)+AH28)*AG28</f>
        <v>0</v>
      </c>
      <c r="AJ28" s="12">
        <f>SUM($AI$10:AI27)+AF27*AC28</f>
        <v>-19776.099734436273</v>
      </c>
      <c r="AK28" s="17">
        <f t="shared" ref="AK28:AK29" si="14">AK27-AF26*(AB27)+AF27*(AA27+AB28)+AG27*AH27</f>
        <v>-19776.09973443627</v>
      </c>
      <c r="AL28" s="5">
        <f t="shared" si="7"/>
        <v>0</v>
      </c>
      <c r="AM28" s="5">
        <f>SUM($AL$9:AL27)+AF27*(1+$R$4)^-(Q28-4)</f>
        <v>0.7536074744971295</v>
      </c>
      <c r="AN28" s="14">
        <f t="shared" si="10"/>
        <v>-80262.579776211103</v>
      </c>
    </row>
    <row r="29" spans="1:40" x14ac:dyDescent="0.3">
      <c r="A29" s="2">
        <v>24</v>
      </c>
      <c r="B29" s="2">
        <v>12</v>
      </c>
      <c r="C29" s="2">
        <v>11.6</v>
      </c>
      <c r="D29" s="2">
        <v>3156</v>
      </c>
      <c r="E29" s="2">
        <v>33.57</v>
      </c>
      <c r="F29" s="2">
        <v>215.8</v>
      </c>
      <c r="G29" s="2"/>
      <c r="H29" s="2">
        <v>0</v>
      </c>
      <c r="I29" s="2">
        <v>0</v>
      </c>
      <c r="J29" s="2">
        <v>0</v>
      </c>
      <c r="K29" s="2">
        <v>12</v>
      </c>
      <c r="L29" s="2">
        <v>11.6</v>
      </c>
      <c r="M29" s="2">
        <v>3156</v>
      </c>
      <c r="N29" s="2">
        <v>33.57</v>
      </c>
      <c r="O29" s="2">
        <v>215.8</v>
      </c>
      <c r="P29" s="1"/>
      <c r="Q29" s="1">
        <v>24</v>
      </c>
      <c r="R29" s="1">
        <v>0</v>
      </c>
      <c r="S29" s="1">
        <v>0</v>
      </c>
      <c r="T29" s="1"/>
      <c r="U29" s="1"/>
      <c r="V29" s="4">
        <f t="shared" si="0"/>
        <v>0</v>
      </c>
      <c r="W29" s="1">
        <v>11.6</v>
      </c>
      <c r="X29" s="1">
        <v>215.8</v>
      </c>
      <c r="Y29" s="1">
        <v>65.765016891007974</v>
      </c>
      <c r="Z29" s="4">
        <f t="shared" si="11"/>
        <v>14192.090645079521</v>
      </c>
      <c r="AA29" s="12">
        <f t="shared" si="1"/>
        <v>0</v>
      </c>
      <c r="AB29" s="12">
        <f t="shared" si="2"/>
        <v>10537.207476721891</v>
      </c>
      <c r="AC29" s="12">
        <f>SUM($AA$9:AA28)+AB29</f>
        <v>-18208.988533727952</v>
      </c>
      <c r="AD29" s="12">
        <f t="shared" si="5"/>
        <v>-70706.395778447477</v>
      </c>
      <c r="AE29" s="4">
        <v>0.02</v>
      </c>
      <c r="AF29" s="4">
        <f>AF28*(1-AE29)</f>
        <v>0.98</v>
      </c>
      <c r="AG29" s="4">
        <f>AF28*AE29</f>
        <v>0.02</v>
      </c>
      <c r="AH29" s="4">
        <f t="shared" si="6"/>
        <v>-3209.8211915489746</v>
      </c>
      <c r="AI29" s="12">
        <f>(SUM($AA$9:AA28)+AH29)*AG29</f>
        <v>-639.12034403997632</v>
      </c>
      <c r="AJ29" s="12">
        <f>SUM($AI$10:AI28)+AF28*AC29</f>
        <v>-18208.988533727952</v>
      </c>
      <c r="AK29" s="17">
        <f t="shared" si="14"/>
        <v>-18208.988533727948</v>
      </c>
      <c r="AL29" s="5">
        <f t="shared" si="7"/>
        <v>1.4849408364475463E-2</v>
      </c>
      <c r="AM29" s="5">
        <f>SUM($AL$9:AL28)+AF28*(1+$R$4)^-(Q29-4)</f>
        <v>0.74247041822377313</v>
      </c>
      <c r="AN29" s="14">
        <f t="shared" si="10"/>
        <v>-70706.395778447477</v>
      </c>
    </row>
    <row r="30" spans="1:40" x14ac:dyDescent="0.3">
      <c r="A30" s="2">
        <v>25</v>
      </c>
      <c r="B30" s="2">
        <v>12.7</v>
      </c>
      <c r="C30" s="2">
        <v>12</v>
      </c>
      <c r="D30" s="2">
        <v>3122</v>
      </c>
      <c r="E30" s="2">
        <v>35.6</v>
      </c>
      <c r="F30" s="2">
        <v>242.6</v>
      </c>
      <c r="G30" s="2">
        <v>10.5</v>
      </c>
      <c r="H30" s="2">
        <v>2089</v>
      </c>
      <c r="I30" s="2">
        <v>18.100000000000001</v>
      </c>
      <c r="J30" s="2">
        <v>110.5</v>
      </c>
      <c r="K30" s="2">
        <v>14.3</v>
      </c>
      <c r="L30" s="2">
        <v>14.7</v>
      </c>
      <c r="M30" s="2">
        <v>1033</v>
      </c>
      <c r="N30" s="2">
        <v>17.5</v>
      </c>
      <c r="O30" s="2">
        <v>132.19999999999999</v>
      </c>
      <c r="P30" s="1"/>
      <c r="Q30" s="1">
        <v>25</v>
      </c>
      <c r="R30" s="1">
        <v>10.5</v>
      </c>
      <c r="S30" s="1">
        <v>110.5</v>
      </c>
      <c r="T30" s="1">
        <v>57.405908599374996</v>
      </c>
      <c r="U30" s="1"/>
      <c r="V30" s="4">
        <f t="shared" si="0"/>
        <v>6343.3529002309369</v>
      </c>
      <c r="W30" s="1">
        <v>12</v>
      </c>
      <c r="X30" s="1">
        <v>242.6</v>
      </c>
      <c r="Y30" s="1">
        <v>68.760930759999994</v>
      </c>
      <c r="Z30" s="4">
        <f t="shared" si="11"/>
        <v>16681.401802375996</v>
      </c>
      <c r="AA30" s="12">
        <f t="shared" si="1"/>
        <v>4640.1496362319695</v>
      </c>
      <c r="AB30" s="12">
        <f t="shared" si="2"/>
        <v>12202.411204698434</v>
      </c>
      <c r="AC30" s="12">
        <f>SUM($AA$9:AA29)+AB30</f>
        <v>-16543.784805751409</v>
      </c>
      <c r="AD30" s="12">
        <f t="shared" si="5"/>
        <v>-61615.115204724803</v>
      </c>
      <c r="AE30" s="4">
        <v>0.02</v>
      </c>
      <c r="AF30" s="4">
        <f t="shared" ref="AF30:AF80" si="15">AF29*(1-AE30)</f>
        <v>0.96039999999999992</v>
      </c>
      <c r="AG30" s="4">
        <f t="shared" ref="AG30:AG80" si="16">AF29*AE30</f>
        <v>1.9599999999999999E-2</v>
      </c>
      <c r="AH30" s="4">
        <f t="shared" si="6"/>
        <v>-2434.0150080100179</v>
      </c>
      <c r="AI30" s="12">
        <f>(SUM($AA$9:AA29)+AH30)*AG30</f>
        <v>-611.13213596181322</v>
      </c>
      <c r="AJ30" s="12">
        <f>SUM($AI$10:AI29)+AF29*AC30</f>
        <v>-16852.029453676358</v>
      </c>
      <c r="AK30" s="17">
        <f t="shared" ref="AK30:AK61" si="17">AK29-AF28*(AB29)+AF29*(AA29+AB30)+AG29*AH29</f>
        <v>-16852.029453676354</v>
      </c>
      <c r="AL30" s="5">
        <f t="shared" si="7"/>
        <v>1.4337359800183207E-2</v>
      </c>
      <c r="AM30" s="5">
        <f>SUM($AL$9:AL29)+AF29*(1+$R$4)^-(Q30-4)</f>
        <v>0.73171739837363581</v>
      </c>
      <c r="AN30" s="14">
        <f t="shared" si="10"/>
        <v>-62814.470083103239</v>
      </c>
    </row>
    <row r="31" spans="1:40" x14ac:dyDescent="0.3">
      <c r="A31" s="2">
        <v>26</v>
      </c>
      <c r="B31" s="2">
        <v>14.9</v>
      </c>
      <c r="C31" s="2">
        <v>15.5</v>
      </c>
      <c r="D31" s="2">
        <v>1026</v>
      </c>
      <c r="E31" s="2">
        <v>19.25</v>
      </c>
      <c r="F31" s="2">
        <v>152</v>
      </c>
      <c r="G31" s="2"/>
      <c r="H31" s="2">
        <v>0</v>
      </c>
      <c r="I31" s="2">
        <v>0</v>
      </c>
      <c r="J31" s="2">
        <v>0</v>
      </c>
      <c r="K31" s="2">
        <v>14.9</v>
      </c>
      <c r="L31" s="2">
        <v>15.5</v>
      </c>
      <c r="M31" s="2">
        <v>1026</v>
      </c>
      <c r="N31" s="2">
        <v>19.25</v>
      </c>
      <c r="O31" s="2">
        <v>152</v>
      </c>
      <c r="P31" s="1"/>
      <c r="Q31" s="1">
        <v>26</v>
      </c>
      <c r="R31" s="1">
        <v>0</v>
      </c>
      <c r="S31" s="1">
        <v>0</v>
      </c>
      <c r="T31" s="1"/>
      <c r="U31" s="1"/>
      <c r="V31" s="4">
        <f t="shared" si="0"/>
        <v>0</v>
      </c>
      <c r="W31" s="1">
        <v>15.5</v>
      </c>
      <c r="X31" s="1">
        <v>152</v>
      </c>
      <c r="Y31" s="1">
        <v>93.987657411874977</v>
      </c>
      <c r="Z31" s="4">
        <f t="shared" si="11"/>
        <v>14286.123926604996</v>
      </c>
      <c r="AA31" s="12">
        <f t="shared" si="1"/>
        <v>0</v>
      </c>
      <c r="AB31" s="12">
        <f t="shared" si="2"/>
        <v>10295.832858436814</v>
      </c>
      <c r="AC31" s="12">
        <f>SUM($AA$9:AA30)+AB31</f>
        <v>-13810.213515781059</v>
      </c>
      <c r="AD31" s="12">
        <f t="shared" si="5"/>
        <v>-49443.616610628655</v>
      </c>
      <c r="AE31" s="4">
        <v>0.02</v>
      </c>
      <c r="AF31" s="4">
        <f t="shared" si="15"/>
        <v>0.94119199999999992</v>
      </c>
      <c r="AG31" s="4">
        <f t="shared" si="16"/>
        <v>1.9207999999999999E-2</v>
      </c>
      <c r="AH31" s="4">
        <f t="shared" si="6"/>
        <v>-3088.5432013438881</v>
      </c>
      <c r="AI31" s="12">
        <f>(SUM($AA$9:AA30)+AH31)*AG31</f>
        <v>-522.35367656739027</v>
      </c>
      <c r="AJ31" s="12">
        <f>SUM($AI$10:AI30)+AF30*AC31</f>
        <v>-14513.581540557918</v>
      </c>
      <c r="AK31" s="17">
        <f t="shared" si="17"/>
        <v>-14513.581540557914</v>
      </c>
      <c r="AL31" s="5">
        <f t="shared" si="7"/>
        <v>1.3842968082935512E-2</v>
      </c>
      <c r="AM31" s="5">
        <f>SUM($AL$9:AL30)+AF30*(1+$R$4)^-(Q31-4)</f>
        <v>0.72133517231143429</v>
      </c>
      <c r="AN31" s="14">
        <f t="shared" si="10"/>
        <v>-52082.574112217051</v>
      </c>
    </row>
    <row r="32" spans="1:40" x14ac:dyDescent="0.3">
      <c r="A32" s="2">
        <v>27</v>
      </c>
      <c r="B32" s="2">
        <v>15.5</v>
      </c>
      <c r="C32" s="2">
        <v>16.2</v>
      </c>
      <c r="D32" s="2">
        <v>1018</v>
      </c>
      <c r="E32" s="2">
        <v>21.01</v>
      </c>
      <c r="F32" s="2">
        <v>171.7</v>
      </c>
      <c r="G32" s="2"/>
      <c r="H32" s="2">
        <v>0</v>
      </c>
      <c r="I32" s="2">
        <v>0</v>
      </c>
      <c r="J32" s="2">
        <v>0</v>
      </c>
      <c r="K32" s="2">
        <v>15.5</v>
      </c>
      <c r="L32" s="2">
        <v>16.2</v>
      </c>
      <c r="M32" s="2">
        <v>1018</v>
      </c>
      <c r="N32" s="2">
        <v>21.01</v>
      </c>
      <c r="O32" s="2">
        <v>171.7</v>
      </c>
      <c r="P32" s="1"/>
      <c r="Q32" s="1">
        <v>27</v>
      </c>
      <c r="R32" s="1">
        <v>0</v>
      </c>
      <c r="S32" s="1">
        <v>0</v>
      </c>
      <c r="T32" s="1"/>
      <c r="U32" s="1"/>
      <c r="V32" s="4">
        <f t="shared" si="0"/>
        <v>0</v>
      </c>
      <c r="W32" s="1">
        <v>16.2</v>
      </c>
      <c r="X32" s="1">
        <v>171.7</v>
      </c>
      <c r="Y32" s="1">
        <v>98.822068084287963</v>
      </c>
      <c r="Z32" s="4">
        <f t="shared" si="11"/>
        <v>16967.749090072241</v>
      </c>
      <c r="AA32" s="12">
        <f t="shared" si="1"/>
        <v>0</v>
      </c>
      <c r="AB32" s="12">
        <f t="shared" si="2"/>
        <v>12047.730989198268</v>
      </c>
      <c r="AC32" s="12">
        <f>SUM($AA$9:AA31)+AB32</f>
        <v>-12058.315385019605</v>
      </c>
      <c r="AD32" s="12">
        <f t="shared" si="5"/>
        <v>-41585.714870769625</v>
      </c>
      <c r="AE32" s="4">
        <v>0.02</v>
      </c>
      <c r="AF32" s="4">
        <f t="shared" si="15"/>
        <v>0.92236815999999988</v>
      </c>
      <c r="AG32" s="4">
        <f t="shared" si="16"/>
        <v>1.8823839999999998E-2</v>
      </c>
      <c r="AH32" s="4">
        <f t="shared" si="6"/>
        <v>-2281.2783872946966</v>
      </c>
      <c r="AI32" s="12">
        <f>(SUM($AA$9:AA31)+AH32)*AG32</f>
        <v>-496.71077933875068</v>
      </c>
      <c r="AJ32" s="12">
        <f>SUM($AI$10:AI31)+AF31*AC32</f>
        <v>-13121.79613042655</v>
      </c>
      <c r="AK32" s="17">
        <f t="shared" si="17"/>
        <v>-13121.796130426546</v>
      </c>
      <c r="AL32" s="5">
        <f>AG32*(1+$R$4)^-(Q32-4)</f>
        <v>1.3365624355937735E-2</v>
      </c>
      <c r="AM32" s="5">
        <f>SUM($AL$9:AL31)+AF31*(1+$R$4)^-(Q32-4)</f>
        <v>0.71131095404448097</v>
      </c>
      <c r="AN32" s="14">
        <f t="shared" si="10"/>
        <v>-45453.044770006083</v>
      </c>
    </row>
    <row r="33" spans="1:40" x14ac:dyDescent="0.3">
      <c r="A33" s="2">
        <v>28</v>
      </c>
      <c r="B33" s="2">
        <v>16</v>
      </c>
      <c r="C33" s="2">
        <v>16.899999999999999</v>
      </c>
      <c r="D33" s="2">
        <v>1011</v>
      </c>
      <c r="E33" s="2">
        <v>22.76</v>
      </c>
      <c r="F33" s="2">
        <v>192.1</v>
      </c>
      <c r="G33" s="2"/>
      <c r="H33" s="2">
        <v>0</v>
      </c>
      <c r="I33" s="2">
        <v>0</v>
      </c>
      <c r="J33" s="2">
        <v>0</v>
      </c>
      <c r="K33" s="2">
        <v>16</v>
      </c>
      <c r="L33" s="2">
        <v>16.899999999999999</v>
      </c>
      <c r="M33" s="2">
        <v>1011</v>
      </c>
      <c r="N33" s="2">
        <v>22.76</v>
      </c>
      <c r="O33" s="2">
        <v>192.1</v>
      </c>
      <c r="P33" s="1"/>
      <c r="Q33" s="1">
        <v>28</v>
      </c>
      <c r="R33" s="1">
        <v>0</v>
      </c>
      <c r="S33" s="1">
        <v>0</v>
      </c>
      <c r="T33" s="1"/>
      <c r="U33" s="1"/>
      <c r="V33" s="4">
        <f t="shared" si="0"/>
        <v>0</v>
      </c>
      <c r="W33" s="1">
        <v>16.899999999999999</v>
      </c>
      <c r="X33" s="1">
        <v>192.1</v>
      </c>
      <c r="Y33" s="1">
        <v>103.58684701358297</v>
      </c>
      <c r="Z33" s="4">
        <f t="shared" si="11"/>
        <v>19899.033311309289</v>
      </c>
      <c r="AA33" s="12">
        <f t="shared" si="1"/>
        <v>0</v>
      </c>
      <c r="AB33" s="12">
        <f t="shared" si="2"/>
        <v>13920.247756950437</v>
      </c>
      <c r="AC33" s="12">
        <f>SUM($AA$9:AA32)+AB33</f>
        <v>-10185.798617267435</v>
      </c>
      <c r="AD33" s="12">
        <f t="shared" si="5"/>
        <v>-33901.123253956292</v>
      </c>
      <c r="AE33" s="4">
        <v>0.02</v>
      </c>
      <c r="AF33" s="4">
        <f t="shared" si="15"/>
        <v>0.90392079679999982</v>
      </c>
      <c r="AG33" s="4">
        <f t="shared" si="16"/>
        <v>1.8447363199999997E-2</v>
      </c>
      <c r="AH33" s="4">
        <f t="shared" si="6"/>
        <v>-1427.3400922681053</v>
      </c>
      <c r="AI33" s="12">
        <f>(SUM($AA$9:AA32)+AH33)*AG33</f>
        <v>-471.02365387323141</v>
      </c>
      <c r="AJ33" s="12">
        <f>SUM($AI$10:AI32)+AF32*AC33</f>
        <v>-11664.373264647438</v>
      </c>
      <c r="AK33" s="17">
        <f t="shared" si="17"/>
        <v>-11664.373264647435</v>
      </c>
      <c r="AL33" s="5">
        <f t="shared" si="7"/>
        <v>1.2904740757457126E-2</v>
      </c>
      <c r="AM33" s="5">
        <f>SUM($AL$9:AL32)+AF32*(1+$R$4)^-(Q33-4)</f>
        <v>0.70163239847638825</v>
      </c>
      <c r="AN33" s="14">
        <f t="shared" si="10"/>
        <v>-39093.967324479636</v>
      </c>
    </row>
    <row r="34" spans="1:40" x14ac:dyDescent="0.3">
      <c r="A34" s="2">
        <v>29</v>
      </c>
      <c r="B34" s="2">
        <v>16.600000000000001</v>
      </c>
      <c r="C34" s="2">
        <v>17.600000000000001</v>
      </c>
      <c r="D34" s="2">
        <v>1003</v>
      </c>
      <c r="E34" s="2">
        <v>24.49</v>
      </c>
      <c r="F34" s="2">
        <v>212.8</v>
      </c>
      <c r="G34" s="2"/>
      <c r="H34" s="2">
        <v>0</v>
      </c>
      <c r="I34" s="2">
        <v>0</v>
      </c>
      <c r="J34" s="2">
        <v>0</v>
      </c>
      <c r="K34" s="2">
        <v>16.600000000000001</v>
      </c>
      <c r="L34" s="2">
        <v>17.600000000000001</v>
      </c>
      <c r="M34" s="2">
        <v>1003</v>
      </c>
      <c r="N34" s="2">
        <v>24.49</v>
      </c>
      <c r="O34" s="2">
        <v>212.8</v>
      </c>
      <c r="P34" s="1"/>
      <c r="Q34" s="1">
        <v>29</v>
      </c>
      <c r="R34" s="1">
        <v>0</v>
      </c>
      <c r="S34" s="1">
        <v>0</v>
      </c>
      <c r="T34" s="1"/>
      <c r="U34" s="1"/>
      <c r="V34" s="4">
        <f t="shared" si="0"/>
        <v>0</v>
      </c>
      <c r="W34" s="1">
        <v>17.600000000000001</v>
      </c>
      <c r="X34" s="1">
        <v>212.8</v>
      </c>
      <c r="Y34" s="1">
        <v>108.28231009452799</v>
      </c>
      <c r="Z34" s="4">
        <f t="shared" si="11"/>
        <v>23042.475588115558</v>
      </c>
      <c r="AA34" s="12">
        <f t="shared" si="1"/>
        <v>0</v>
      </c>
      <c r="AB34" s="12">
        <f t="shared" si="2"/>
        <v>15881.008559610518</v>
      </c>
      <c r="AC34" s="12">
        <f>SUM($AA$9:AA33)+AB34</f>
        <v>-8225.0378146073544</v>
      </c>
      <c r="AD34" s="12">
        <f t="shared" si="5"/>
        <v>-26464.582228758904</v>
      </c>
      <c r="AE34" s="4">
        <v>0.02</v>
      </c>
      <c r="AF34" s="4">
        <f t="shared" si="15"/>
        <v>0.8858423808639998</v>
      </c>
      <c r="AG34" s="4">
        <f t="shared" si="16"/>
        <v>1.8078415935999997E-2</v>
      </c>
      <c r="AH34" s="4">
        <f t="shared" si="6"/>
        <v>-539.65489640040437</v>
      </c>
      <c r="AI34" s="12">
        <f>(SUM($AA$9:AA33)+AH34)*AG34</f>
        <v>-445.55523860464081</v>
      </c>
      <c r="AJ34" s="12">
        <f>SUM($AI$10:AI33)+AF33*AC34</f>
        <v>-10175.123324871171</v>
      </c>
      <c r="AK34" s="17">
        <f t="shared" si="17"/>
        <v>-10175.123324871169</v>
      </c>
      <c r="AL34" s="5">
        <f t="shared" si="7"/>
        <v>1.2459749696855156E-2</v>
      </c>
      <c r="AM34" s="5">
        <f>SUM($AL$9:AL33)+AF33*(1+$R$4)^-(Q34-4)</f>
        <v>0.69228758620374686</v>
      </c>
      <c r="AN34" s="14">
        <f t="shared" si="10"/>
        <v>-33066.990048729283</v>
      </c>
    </row>
    <row r="35" spans="1:40" x14ac:dyDescent="0.3">
      <c r="A35" s="2">
        <v>30</v>
      </c>
      <c r="B35" s="2">
        <v>17.100000000000001</v>
      </c>
      <c r="C35" s="2">
        <v>18.3</v>
      </c>
      <c r="D35" s="2">
        <v>996</v>
      </c>
      <c r="E35" s="2">
        <v>26.18</v>
      </c>
      <c r="F35" s="2">
        <v>233.7</v>
      </c>
      <c r="G35" s="2"/>
      <c r="H35" s="2">
        <v>0</v>
      </c>
      <c r="I35" s="2">
        <v>0</v>
      </c>
      <c r="J35" s="2">
        <v>0</v>
      </c>
      <c r="K35" s="2">
        <v>17.100000000000001</v>
      </c>
      <c r="L35" s="2">
        <v>18.3</v>
      </c>
      <c r="M35" s="2">
        <v>996</v>
      </c>
      <c r="N35" s="2">
        <v>26.18</v>
      </c>
      <c r="O35" s="2">
        <v>233.7</v>
      </c>
      <c r="P35" s="1"/>
      <c r="Q35" s="1">
        <v>30</v>
      </c>
      <c r="R35" s="1">
        <v>0</v>
      </c>
      <c r="S35" s="1">
        <v>0</v>
      </c>
      <c r="T35" s="1"/>
      <c r="U35" s="1"/>
      <c r="V35" s="4">
        <f t="shared" si="0"/>
        <v>0</v>
      </c>
      <c r="W35" s="1">
        <v>18.3</v>
      </c>
      <c r="X35" s="1">
        <v>233.7</v>
      </c>
      <c r="Y35" s="1">
        <v>112.90878549580299</v>
      </c>
      <c r="Z35" s="4">
        <f t="shared" si="11"/>
        <v>26386.783170369155</v>
      </c>
      <c r="AA35" s="12">
        <f t="shared" si="1"/>
        <v>0</v>
      </c>
      <c r="AB35" s="12">
        <f t="shared" si="2"/>
        <v>17917.167339293919</v>
      </c>
      <c r="AC35" s="12">
        <f>SUM($AA$9:AA34)+AB35</f>
        <v>-6188.8790349239534</v>
      </c>
      <c r="AD35" s="12">
        <f t="shared" si="5"/>
        <v>-19281.229800649646</v>
      </c>
      <c r="AE35" s="4">
        <v>0.02</v>
      </c>
      <c r="AF35" s="4">
        <f t="shared" si="15"/>
        <v>0.86812553324671982</v>
      </c>
      <c r="AG35" s="4">
        <f t="shared" si="16"/>
        <v>1.7716847617279995E-2</v>
      </c>
      <c r="AH35" s="4">
        <f t="shared" si="6"/>
        <v>376.6616940972595</v>
      </c>
      <c r="AI35" s="12">
        <f>(SUM($AA$9:AA34)+AH35)*AG35</f>
        <v>-420.40989242951531</v>
      </c>
      <c r="AJ35" s="12">
        <f>SUM($AI$10:AI34)+AF34*AC35</f>
        <v>-8668.2671675621314</v>
      </c>
      <c r="AK35" s="17">
        <f t="shared" si="17"/>
        <v>-8668.2671675621277</v>
      </c>
      <c r="AL35" s="5">
        <f t="shared" si="7"/>
        <v>1.2030103155584291E-2</v>
      </c>
      <c r="AM35" s="5">
        <f>SUM($AL$9:AL34)+AF34*(1+$R$4)^-(Q35-4)</f>
        <v>0.68326500883705876</v>
      </c>
      <c r="AN35" s="14">
        <f t="shared" si="10"/>
        <v>-27367.570396107029</v>
      </c>
    </row>
    <row r="36" spans="1:40" x14ac:dyDescent="0.3">
      <c r="A36" s="2">
        <v>31</v>
      </c>
      <c r="B36" s="2">
        <v>17.600000000000001</v>
      </c>
      <c r="C36" s="2">
        <v>18.899999999999999</v>
      </c>
      <c r="D36" s="2">
        <v>988</v>
      </c>
      <c r="E36" s="2">
        <v>27.85</v>
      </c>
      <c r="F36" s="2">
        <v>254.8</v>
      </c>
      <c r="G36" s="2"/>
      <c r="H36" s="2">
        <v>0</v>
      </c>
      <c r="I36" s="2">
        <v>0</v>
      </c>
      <c r="J36" s="2">
        <v>0</v>
      </c>
      <c r="K36" s="2">
        <v>17.600000000000001</v>
      </c>
      <c r="L36" s="2">
        <v>18.899999999999999</v>
      </c>
      <c r="M36" s="2">
        <v>988</v>
      </c>
      <c r="N36" s="2">
        <v>27.85</v>
      </c>
      <c r="O36" s="2">
        <v>254.8</v>
      </c>
      <c r="P36" s="1"/>
      <c r="Q36" s="1">
        <v>31</v>
      </c>
      <c r="R36" s="1">
        <v>0</v>
      </c>
      <c r="S36" s="1">
        <v>0</v>
      </c>
      <c r="T36" s="1"/>
      <c r="U36" s="1"/>
      <c r="V36" s="4">
        <f t="shared" si="0"/>
        <v>0</v>
      </c>
      <c r="W36" s="1">
        <v>18.899999999999999</v>
      </c>
      <c r="X36" s="1">
        <v>254.8</v>
      </c>
      <c r="Y36" s="1">
        <v>116.819685007543</v>
      </c>
      <c r="Z36" s="4">
        <f t="shared" si="11"/>
        <v>29765.655739921956</v>
      </c>
      <c r="AA36" s="12">
        <f t="shared" si="1"/>
        <v>0</v>
      </c>
      <c r="AB36" s="12">
        <f t="shared" si="2"/>
        <v>19912.799174924505</v>
      </c>
      <c r="AC36" s="12">
        <f>SUM($AA$9:AA35)+AB36</f>
        <v>-4193.2471992933679</v>
      </c>
      <c r="AD36" s="12">
        <f t="shared" si="5"/>
        <v>-12667.874716654882</v>
      </c>
      <c r="AE36" s="4">
        <v>0.02</v>
      </c>
      <c r="AF36" s="4">
        <f t="shared" si="15"/>
        <v>0.85076302258178538</v>
      </c>
      <c r="AG36" s="4">
        <f t="shared" si="16"/>
        <v>1.7362510664934397E-2</v>
      </c>
      <c r="AH36" s="4">
        <f t="shared" si="6"/>
        <v>1275.2622890630932</v>
      </c>
      <c r="AI36" s="12">
        <f>(SUM($AA$9:AA35)+AH36)*AG36</f>
        <v>-396.39973216731437</v>
      </c>
      <c r="AJ36" s="12">
        <f>SUM($AI$10:AI35)+AF35*AC36</f>
        <v>-7246.5706817371874</v>
      </c>
      <c r="AK36" s="17">
        <f t="shared" si="17"/>
        <v>-7246.5706817371838</v>
      </c>
      <c r="AL36" s="5">
        <f t="shared" si="7"/>
        <v>1.1615272012288283E-2</v>
      </c>
      <c r="AM36" s="5">
        <f>SUM($AL$9:AL35)+AF35*(1+$R$4)^-(Q36-4)</f>
        <v>0.67455355482784263</v>
      </c>
      <c r="AN36" s="14">
        <f t="shared" si="10"/>
        <v>-22266.553496701541</v>
      </c>
    </row>
    <row r="37" spans="1:40" x14ac:dyDescent="0.3">
      <c r="A37" s="2">
        <v>32</v>
      </c>
      <c r="B37" s="2">
        <v>18</v>
      </c>
      <c r="C37" s="2">
        <v>19.600000000000001</v>
      </c>
      <c r="D37" s="2">
        <v>980</v>
      </c>
      <c r="E37" s="2">
        <v>29.46</v>
      </c>
      <c r="F37" s="2">
        <v>275.89999999999998</v>
      </c>
      <c r="G37" s="2"/>
      <c r="H37" s="2">
        <v>0</v>
      </c>
      <c r="I37" s="2">
        <v>0</v>
      </c>
      <c r="J37" s="2">
        <v>0</v>
      </c>
      <c r="K37" s="2">
        <v>18</v>
      </c>
      <c r="L37" s="2">
        <v>19.600000000000001</v>
      </c>
      <c r="M37" s="2">
        <v>980</v>
      </c>
      <c r="N37" s="2">
        <v>29.46</v>
      </c>
      <c r="O37" s="2">
        <v>275.89999999999998</v>
      </c>
      <c r="P37" s="1"/>
      <c r="Q37" s="1">
        <v>32</v>
      </c>
      <c r="R37" s="1">
        <v>0</v>
      </c>
      <c r="S37" s="1">
        <v>0</v>
      </c>
      <c r="T37" s="1"/>
      <c r="U37" s="1"/>
      <c r="V37" s="4">
        <f t="shared" si="0"/>
        <v>0</v>
      </c>
      <c r="W37" s="1">
        <v>19.600000000000001</v>
      </c>
      <c r="X37" s="1">
        <v>275.89999999999998</v>
      </c>
      <c r="Y37" s="1">
        <v>121.318952951168</v>
      </c>
      <c r="Z37" s="4">
        <f t="shared" si="11"/>
        <v>33471.899119227252</v>
      </c>
      <c r="AA37" s="12">
        <f t="shared" si="1"/>
        <v>0</v>
      </c>
      <c r="AB37" s="12">
        <f t="shared" si="2"/>
        <v>22061.303583815494</v>
      </c>
      <c r="AC37" s="12">
        <f>SUM($AA$9:AA36)+AB37</f>
        <v>-2044.7427904023789</v>
      </c>
      <c r="AD37" s="12">
        <f t="shared" si="5"/>
        <v>-5998.0589262597077</v>
      </c>
      <c r="AE37" s="4">
        <v>0.02</v>
      </c>
      <c r="AF37" s="4">
        <f t="shared" si="15"/>
        <v>0.83374776213014967</v>
      </c>
      <c r="AG37" s="4">
        <f t="shared" si="16"/>
        <v>1.7015260451635709E-2</v>
      </c>
      <c r="AH37" s="4">
        <f t="shared" si="6"/>
        <v>2233.5289400220499</v>
      </c>
      <c r="AI37" s="12">
        <f>(SUM($AA$9:AA36)+AH37)*AG37</f>
        <v>-372.16658087578475</v>
      </c>
      <c r="AJ37" s="12">
        <f>SUM($AI$10:AI36)+AF36*AC37</f>
        <v>-5742.2970097476746</v>
      </c>
      <c r="AK37" s="17">
        <f t="shared" si="17"/>
        <v>-5742.2970097476709</v>
      </c>
      <c r="AL37" s="5">
        <f t="shared" si="7"/>
        <v>1.1214745391174896E-2</v>
      </c>
      <c r="AM37" s="5">
        <f>SUM($AL$9:AL36)+AF36*(1+$R$4)^-(Q37-4)</f>
        <v>0.66614249578446161</v>
      </c>
      <c r="AN37" s="14">
        <f t="shared" si="10"/>
        <v>-17199.844056943672</v>
      </c>
    </row>
    <row r="38" spans="1:40" x14ac:dyDescent="0.3">
      <c r="A38" s="2">
        <v>33</v>
      </c>
      <c r="B38" s="2">
        <v>18.5</v>
      </c>
      <c r="C38" s="2">
        <v>20.2</v>
      </c>
      <c r="D38" s="2">
        <v>972</v>
      </c>
      <c r="E38" s="2">
        <v>31.04</v>
      </c>
      <c r="F38" s="2">
        <v>297</v>
      </c>
      <c r="G38" s="2"/>
      <c r="H38" s="2">
        <v>0</v>
      </c>
      <c r="I38" s="2">
        <v>0</v>
      </c>
      <c r="J38" s="2">
        <v>0</v>
      </c>
      <c r="K38" s="2">
        <v>18.5</v>
      </c>
      <c r="L38" s="2">
        <v>20.2</v>
      </c>
      <c r="M38" s="2">
        <v>972</v>
      </c>
      <c r="N38" s="2">
        <v>31.04</v>
      </c>
      <c r="O38" s="2">
        <v>297</v>
      </c>
      <c r="P38" s="1"/>
      <c r="Q38" s="1">
        <v>33</v>
      </c>
      <c r="R38" s="1">
        <v>0</v>
      </c>
      <c r="S38" s="1">
        <v>0</v>
      </c>
      <c r="T38" s="1"/>
      <c r="U38" s="1"/>
      <c r="V38" s="4">
        <f t="shared" si="0"/>
        <v>0</v>
      </c>
      <c r="W38" s="1">
        <v>20.2</v>
      </c>
      <c r="X38" s="1">
        <v>297</v>
      </c>
      <c r="Y38" s="1">
        <v>125.121345772928</v>
      </c>
      <c r="Z38" s="4">
        <f t="shared" si="11"/>
        <v>37161.039694559615</v>
      </c>
      <c r="AA38" s="12">
        <f t="shared" si="1"/>
        <v>0</v>
      </c>
      <c r="AB38" s="12">
        <f t="shared" si="2"/>
        <v>24130.850608635672</v>
      </c>
      <c r="AC38" s="12">
        <f>SUM($AA$9:AA37)+AB38</f>
        <v>24.804234417799307</v>
      </c>
      <c r="AD38" s="12">
        <f t="shared" si="5"/>
        <v>70.739659548665912</v>
      </c>
      <c r="AE38" s="4">
        <v>0.02</v>
      </c>
      <c r="AF38" s="4">
        <f t="shared" si="15"/>
        <v>0.81707280688754669</v>
      </c>
      <c r="AG38" s="4">
        <f t="shared" si="16"/>
        <v>1.6674955242602995E-2</v>
      </c>
      <c r="AH38" s="4">
        <f t="shared" si="6"/>
        <v>3158.7515799033858</v>
      </c>
      <c r="AI38" s="12">
        <f>(SUM($AA$9:AA37)+AH38)*AG38</f>
        <v>-349.29520314880477</v>
      </c>
      <c r="AJ38" s="12">
        <f>SUM($AI$10:AI37)+AF37*AC38</f>
        <v>-4354.1915589212249</v>
      </c>
      <c r="AK38" s="17">
        <f t="shared" si="17"/>
        <v>-4354.1915589212213</v>
      </c>
      <c r="AL38" s="5">
        <f t="shared" si="7"/>
        <v>1.082803003285852E-2</v>
      </c>
      <c r="AM38" s="5">
        <f>SUM($AL$9:AL37)+AF37*(1+$R$4)^-(Q38-4)</f>
        <v>0.65802147325981752</v>
      </c>
      <c r="AN38" s="14">
        <f t="shared" si="10"/>
        <v>-12732.353696082542</v>
      </c>
    </row>
    <row r="39" spans="1:40" x14ac:dyDescent="0.3">
      <c r="A39" s="2">
        <v>34</v>
      </c>
      <c r="B39" s="2">
        <v>18.899999999999999</v>
      </c>
      <c r="C39" s="2">
        <v>20.7</v>
      </c>
      <c r="D39" s="2">
        <v>964</v>
      </c>
      <c r="E39" s="2">
        <v>32.56</v>
      </c>
      <c r="F39" s="2">
        <v>317.8</v>
      </c>
      <c r="G39" s="2"/>
      <c r="H39" s="2">
        <v>0</v>
      </c>
      <c r="I39" s="2">
        <v>0</v>
      </c>
      <c r="J39" s="2">
        <v>0</v>
      </c>
      <c r="K39" s="2">
        <v>18.899999999999999</v>
      </c>
      <c r="L39" s="2">
        <v>20.7</v>
      </c>
      <c r="M39" s="2">
        <v>964</v>
      </c>
      <c r="N39" s="2">
        <v>32.56</v>
      </c>
      <c r="O39" s="2">
        <v>317.8</v>
      </c>
      <c r="P39" s="1"/>
      <c r="Q39" s="1">
        <v>34</v>
      </c>
      <c r="R39" s="1">
        <v>0</v>
      </c>
      <c r="S39" s="1">
        <v>0</v>
      </c>
      <c r="T39" s="1"/>
      <c r="U39" s="1"/>
      <c r="V39" s="4">
        <f t="shared" si="0"/>
        <v>0</v>
      </c>
      <c r="W39" s="1">
        <v>20.7</v>
      </c>
      <c r="X39" s="1">
        <v>317.8</v>
      </c>
      <c r="Y39" s="1">
        <v>128.25202291108297</v>
      </c>
      <c r="Z39" s="4">
        <f t="shared" si="11"/>
        <v>40758.492881142171</v>
      </c>
      <c r="AA39" s="12">
        <f t="shared" si="1"/>
        <v>0</v>
      </c>
      <c r="AB39" s="12">
        <f t="shared" si="2"/>
        <v>26075.752444965943</v>
      </c>
      <c r="AC39" s="12">
        <f>SUM($AA$9:AA38)+AB39</f>
        <v>1969.7060707480705</v>
      </c>
      <c r="AD39" s="12">
        <f t="shared" si="5"/>
        <v>5467.7974599839326</v>
      </c>
      <c r="AE39" s="4">
        <v>0.02</v>
      </c>
      <c r="AF39" s="4">
        <f t="shared" si="15"/>
        <v>0.80073135074979573</v>
      </c>
      <c r="AG39" s="4">
        <f t="shared" si="16"/>
        <v>1.6341456137750933E-2</v>
      </c>
      <c r="AH39" s="4">
        <f t="shared" si="6"/>
        <v>4032.6766789214653</v>
      </c>
      <c r="AI39" s="12">
        <f>(SUM($AA$9:AA38)+AH39)*AG39</f>
        <v>-328.02809041254505</v>
      </c>
      <c r="AJ39" s="12">
        <f>SUM($AI$10:AI38)+AF38*AC39</f>
        <v>-3114.7739690376557</v>
      </c>
      <c r="AK39" s="17">
        <f t="shared" si="17"/>
        <v>-3114.7739690376534</v>
      </c>
      <c r="AL39" s="5">
        <f t="shared" si="7"/>
        <v>1.0454649686897884E-2</v>
      </c>
      <c r="AM39" s="5">
        <f>SUM($AL$9:AL38)+AF38*(1+$R$4)^-(Q39-4)</f>
        <v>0.65018048599464451</v>
      </c>
      <c r="AN39" s="14">
        <f t="shared" si="10"/>
        <v>-8903.9457329700908</v>
      </c>
    </row>
    <row r="40" spans="1:40" x14ac:dyDescent="0.3">
      <c r="A40" s="2">
        <v>35</v>
      </c>
      <c r="B40" s="2">
        <v>19.3</v>
      </c>
      <c r="C40" s="2">
        <v>21.3</v>
      </c>
      <c r="D40" s="2">
        <v>956</v>
      </c>
      <c r="E40" s="2">
        <v>34.04</v>
      </c>
      <c r="F40" s="2">
        <v>338.5</v>
      </c>
      <c r="G40" s="2">
        <v>19.100000000000001</v>
      </c>
      <c r="H40" s="2">
        <v>404</v>
      </c>
      <c r="I40" s="2">
        <v>11.54</v>
      </c>
      <c r="J40" s="2">
        <v>109.8</v>
      </c>
      <c r="K40" s="2">
        <v>20</v>
      </c>
      <c r="L40" s="2">
        <v>22.8</v>
      </c>
      <c r="M40" s="2">
        <v>551</v>
      </c>
      <c r="N40" s="2">
        <v>22.5</v>
      </c>
      <c r="O40" s="2">
        <v>228.7</v>
      </c>
      <c r="P40" s="1"/>
      <c r="Q40" s="1">
        <v>35</v>
      </c>
      <c r="R40" s="1">
        <v>19.100000000000001</v>
      </c>
      <c r="S40" s="1">
        <v>109.8</v>
      </c>
      <c r="T40" s="1">
        <v>118.11214852628299</v>
      </c>
      <c r="U40" s="1"/>
      <c r="V40" s="4">
        <f t="shared" si="0"/>
        <v>12968.713908185873</v>
      </c>
      <c r="W40" s="1">
        <v>21.3</v>
      </c>
      <c r="X40" s="1">
        <v>338.5</v>
      </c>
      <c r="Y40" s="1">
        <v>131.96346472522302</v>
      </c>
      <c r="Z40" s="4">
        <f t="shared" si="11"/>
        <v>44669.632809487994</v>
      </c>
      <c r="AA40" s="12">
        <f t="shared" si="1"/>
        <v>8174.2816972050296</v>
      </c>
      <c r="AB40" s="12">
        <f t="shared" si="2"/>
        <v>28155.618550964307</v>
      </c>
      <c r="AC40" s="12">
        <f>SUM($AA$9:AA39)+AB40</f>
        <v>4049.5721767464347</v>
      </c>
      <c r="AD40" s="12">
        <f t="shared" si="5"/>
        <v>10953.902506013317</v>
      </c>
      <c r="AE40" s="4">
        <v>0.02</v>
      </c>
      <c r="AF40" s="4">
        <f t="shared" si="15"/>
        <v>0.78471672373479984</v>
      </c>
      <c r="AG40" s="4">
        <f t="shared" si="16"/>
        <v>1.6014627014995914E-2</v>
      </c>
      <c r="AH40" s="4">
        <f t="shared" si="6"/>
        <v>4959.1692932281721</v>
      </c>
      <c r="AI40" s="12">
        <f>(SUM($AA$9:AA39)+AH40)*AG40</f>
        <v>-306.63009495402378</v>
      </c>
      <c r="AJ40" s="12">
        <f>SUM($AI$10:AI39)+AF39*AC40</f>
        <v>-1809.5759283748034</v>
      </c>
      <c r="AK40" s="17">
        <f t="shared" si="17"/>
        <v>-1809.5759283748048</v>
      </c>
      <c r="AL40" s="5">
        <f t="shared" si="7"/>
        <v>1.0094144525280716E-2</v>
      </c>
      <c r="AM40" s="5">
        <f>SUM($AL$9:AL39)+AF39*(1+$R$4)^-(Q40-4)</f>
        <v>0.64260987760068389</v>
      </c>
      <c r="AN40" s="14">
        <f t="shared" si="10"/>
        <v>-5063.3070556800203</v>
      </c>
    </row>
    <row r="41" spans="1:40" x14ac:dyDescent="0.3">
      <c r="A41" s="2">
        <v>36</v>
      </c>
      <c r="B41" s="2">
        <v>20.399999999999999</v>
      </c>
      <c r="C41" s="2">
        <v>23.6</v>
      </c>
      <c r="D41" s="2">
        <v>547</v>
      </c>
      <c r="E41" s="2">
        <v>23.92</v>
      </c>
      <c r="F41" s="2">
        <v>247.1</v>
      </c>
      <c r="G41" s="2"/>
      <c r="H41" s="2">
        <v>0</v>
      </c>
      <c r="I41" s="2">
        <v>0</v>
      </c>
      <c r="J41" s="2">
        <v>0</v>
      </c>
      <c r="K41" s="2">
        <v>20.399999999999999</v>
      </c>
      <c r="L41" s="2">
        <v>23.6</v>
      </c>
      <c r="M41" s="2">
        <v>547</v>
      </c>
      <c r="N41" s="2">
        <v>23.92</v>
      </c>
      <c r="O41" s="2">
        <v>247.1</v>
      </c>
      <c r="P41" s="1"/>
      <c r="Q41" s="1">
        <v>36</v>
      </c>
      <c r="R41" s="1">
        <v>0</v>
      </c>
      <c r="S41" s="1">
        <v>0</v>
      </c>
      <c r="T41" s="1"/>
      <c r="U41" s="1"/>
      <c r="V41" s="4">
        <f t="shared" si="0"/>
        <v>0</v>
      </c>
      <c r="W41" s="1">
        <v>23.6</v>
      </c>
      <c r="X41" s="1">
        <v>247.1</v>
      </c>
      <c r="Y41" s="1">
        <v>145.73656652364798</v>
      </c>
      <c r="Z41" s="4">
        <f t="shared" si="11"/>
        <v>36011.505587993415</v>
      </c>
      <c r="AA41" s="12">
        <f t="shared" si="1"/>
        <v>0</v>
      </c>
      <c r="AB41" s="12">
        <f t="shared" si="2"/>
        <v>22362.889970216082</v>
      </c>
      <c r="AC41" s="12">
        <f>SUM($AA$9:AA40)+AB41</f>
        <v>6431.1252932032385</v>
      </c>
      <c r="AD41" s="12">
        <f t="shared" si="5"/>
        <v>16968.351290633622</v>
      </c>
      <c r="AE41" s="4">
        <v>0.02</v>
      </c>
      <c r="AF41" s="4">
        <f t="shared" si="15"/>
        <v>0.7690223892601038</v>
      </c>
      <c r="AG41" s="4">
        <f t="shared" si="16"/>
        <v>1.5694334474695999E-2</v>
      </c>
      <c r="AH41" s="4">
        <f t="shared" si="6"/>
        <v>2735.2267987686482</v>
      </c>
      <c r="AI41" s="12">
        <f>(SUM($AA$9:AA40)+AH41)*AG41</f>
        <v>-207.11087936915945</v>
      </c>
      <c r="AJ41" s="12">
        <f>SUM($AI$10:AI40)+AF40*AC41</f>
        <v>-312.21385236334118</v>
      </c>
      <c r="AK41" s="17">
        <f t="shared" si="17"/>
        <v>-312.21385236333822</v>
      </c>
      <c r="AL41" s="5">
        <f t="shared" si="7"/>
        <v>9.7460705761331073E-3</v>
      </c>
      <c r="AM41" s="5">
        <f>SUM($AL$9:AL40)+AF40*(1+$R$4)^-(Q41-4)</f>
        <v>0.6353003246685841</v>
      </c>
      <c r="AN41" s="14">
        <f t="shared" si="10"/>
        <v>-856.08481027470361</v>
      </c>
    </row>
    <row r="42" spans="1:40" x14ac:dyDescent="0.3">
      <c r="A42" s="2">
        <v>37</v>
      </c>
      <c r="B42" s="2">
        <v>20.7</v>
      </c>
      <c r="C42" s="2">
        <v>24.3</v>
      </c>
      <c r="D42" s="2">
        <v>544</v>
      </c>
      <c r="E42" s="2">
        <v>25.32</v>
      </c>
      <c r="F42" s="2">
        <v>264.7</v>
      </c>
      <c r="G42" s="2"/>
      <c r="H42" s="2">
        <v>0</v>
      </c>
      <c r="I42" s="2">
        <v>0</v>
      </c>
      <c r="J42" s="2">
        <v>0</v>
      </c>
      <c r="K42" s="2">
        <v>20.7</v>
      </c>
      <c r="L42" s="2">
        <v>24.3</v>
      </c>
      <c r="M42" s="2">
        <v>544</v>
      </c>
      <c r="N42" s="2">
        <v>25.32</v>
      </c>
      <c r="O42" s="2">
        <v>264.7</v>
      </c>
      <c r="P42" s="1"/>
      <c r="Q42" s="1">
        <v>37</v>
      </c>
      <c r="R42" s="1">
        <v>0</v>
      </c>
      <c r="S42" s="1">
        <v>0</v>
      </c>
      <c r="T42" s="1"/>
      <c r="U42" s="1"/>
      <c r="V42" s="4">
        <f t="shared" si="0"/>
        <v>0</v>
      </c>
      <c r="W42" s="1">
        <v>24.3</v>
      </c>
      <c r="X42" s="1">
        <v>264.7</v>
      </c>
      <c r="Y42" s="1">
        <v>149.78695474024298</v>
      </c>
      <c r="Z42" s="4">
        <f t="shared" si="11"/>
        <v>39648.606919742313</v>
      </c>
      <c r="AA42" s="12">
        <f t="shared" si="1"/>
        <v>0</v>
      </c>
      <c r="AB42" s="12">
        <f t="shared" si="2"/>
        <v>24257.63954942807</v>
      </c>
      <c r="AC42" s="12">
        <f>SUM($AA$9:AA41)+AB42</f>
        <v>8325.8748724152265</v>
      </c>
      <c r="AD42" s="12">
        <f t="shared" si="5"/>
        <v>21448.251570986926</v>
      </c>
      <c r="AE42" s="4">
        <v>0.02</v>
      </c>
      <c r="AF42" s="4">
        <f t="shared" si="15"/>
        <v>0.75364194147490171</v>
      </c>
      <c r="AG42" s="4">
        <f t="shared" si="16"/>
        <v>1.5380447785202077E-2</v>
      </c>
      <c r="AH42" s="4">
        <f t="shared" si="6"/>
        <v>3584.8989830049377</v>
      </c>
      <c r="AI42" s="12">
        <f>(SUM($AA$9:AA41)+AH42)*AG42</f>
        <v>-189.9003231175914</v>
      </c>
      <c r="AJ42" s="12">
        <f>SUM($AI$10:AI41)+AF41*AC42</f>
        <v>836.84788532246966</v>
      </c>
      <c r="AK42" s="17">
        <f t="shared" si="17"/>
        <v>836.84788532247433</v>
      </c>
      <c r="AL42" s="5">
        <f t="shared" si="7"/>
        <v>9.4099991769561048E-3</v>
      </c>
      <c r="AM42" s="5">
        <f>SUM($AL$9:AL41)+AF41*(1+$R$4)^-(Q42-4)</f>
        <v>0.62824282528586706</v>
      </c>
      <c r="AN42" s="14">
        <f t="shared" si="10"/>
        <v>2251.0604831392257</v>
      </c>
    </row>
    <row r="43" spans="1:40" x14ac:dyDescent="0.3">
      <c r="A43" s="2">
        <v>38</v>
      </c>
      <c r="B43" s="2">
        <v>21.1</v>
      </c>
      <c r="C43" s="2">
        <v>25.1</v>
      </c>
      <c r="D43" s="2">
        <v>540</v>
      </c>
      <c r="E43" s="2">
        <v>26.7</v>
      </c>
      <c r="F43" s="2">
        <v>282.2</v>
      </c>
      <c r="G43" s="2"/>
      <c r="H43" s="2">
        <v>0</v>
      </c>
      <c r="I43" s="2">
        <v>0</v>
      </c>
      <c r="J43" s="2">
        <v>0</v>
      </c>
      <c r="K43" s="2">
        <v>21.1</v>
      </c>
      <c r="L43" s="2">
        <v>25.1</v>
      </c>
      <c r="M43" s="2">
        <v>540</v>
      </c>
      <c r="N43" s="2">
        <v>26.7</v>
      </c>
      <c r="O43" s="2">
        <v>282.2</v>
      </c>
      <c r="P43" s="1"/>
      <c r="Q43" s="1">
        <v>38</v>
      </c>
      <c r="R43" s="1">
        <v>0</v>
      </c>
      <c r="S43" s="1">
        <v>0</v>
      </c>
      <c r="T43" s="1"/>
      <c r="U43" s="1"/>
      <c r="V43" s="4">
        <f t="shared" si="0"/>
        <v>0</v>
      </c>
      <c r="W43" s="1">
        <v>25.1</v>
      </c>
      <c r="X43" s="1">
        <v>282.2</v>
      </c>
      <c r="Y43" s="1">
        <v>154.33612821680299</v>
      </c>
      <c r="Z43" s="4">
        <f t="shared" si="11"/>
        <v>43553.655382781799</v>
      </c>
      <c r="AA43" s="12">
        <f t="shared" si="1"/>
        <v>0</v>
      </c>
      <c r="AB43" s="12">
        <f t="shared" si="2"/>
        <v>26253.014231165467</v>
      </c>
      <c r="AC43" s="12">
        <f>SUM($AA$9:AA42)+AB43</f>
        <v>10321.249554152624</v>
      </c>
      <c r="AD43" s="12">
        <f t="shared" si="5"/>
        <v>25983.322945187843</v>
      </c>
      <c r="AE43" s="4">
        <v>0.02</v>
      </c>
      <c r="AF43" s="4">
        <f t="shared" si="15"/>
        <v>0.73856910264540365</v>
      </c>
      <c r="AG43" s="4">
        <f t="shared" si="16"/>
        <v>1.5072838829498034E-2</v>
      </c>
      <c r="AH43" s="4">
        <f t="shared" si="6"/>
        <v>4473.4649665880661</v>
      </c>
      <c r="AI43" s="12">
        <f>(SUM($AA$9:AA42)+AH43)*AG43</f>
        <v>-172.70910479531665</v>
      </c>
      <c r="AJ43" s="12">
        <f>SUM($AI$10:AI42)+AF42*AC43</f>
        <v>2022.689927578007</v>
      </c>
      <c r="AK43" s="17">
        <f t="shared" si="17"/>
        <v>2022.6899275780077</v>
      </c>
      <c r="AL43" s="5">
        <f t="shared" si="7"/>
        <v>9.0855164467162405E-3</v>
      </c>
      <c r="AM43" s="5">
        <f>SUM($AL$9:AL42)+AF42*(1+$R$4)^-(Q43-4)</f>
        <v>0.62142868795082995</v>
      </c>
      <c r="AN43" s="14">
        <f t="shared" si="10"/>
        <v>5342.9561702110532</v>
      </c>
    </row>
    <row r="44" spans="1:40" x14ac:dyDescent="0.3">
      <c r="A44" s="2">
        <v>39</v>
      </c>
      <c r="B44" s="2">
        <v>21.4</v>
      </c>
      <c r="C44" s="2">
        <v>25.8</v>
      </c>
      <c r="D44" s="2">
        <v>536</v>
      </c>
      <c r="E44" s="2">
        <v>28.06</v>
      </c>
      <c r="F44" s="2">
        <v>299.7</v>
      </c>
      <c r="G44" s="2"/>
      <c r="H44" s="2">
        <v>0</v>
      </c>
      <c r="I44" s="2">
        <v>0</v>
      </c>
      <c r="J44" s="2">
        <v>0</v>
      </c>
      <c r="K44" s="2">
        <v>21.4</v>
      </c>
      <c r="L44" s="2">
        <v>25.8</v>
      </c>
      <c r="M44" s="2">
        <v>536</v>
      </c>
      <c r="N44" s="2">
        <v>28.06</v>
      </c>
      <c r="O44" s="2">
        <v>299.7</v>
      </c>
      <c r="P44" s="1"/>
      <c r="Q44" s="1">
        <v>39</v>
      </c>
      <c r="R44" s="1">
        <v>0</v>
      </c>
      <c r="S44" s="1">
        <v>0</v>
      </c>
      <c r="T44" s="1"/>
      <c r="U44" s="1"/>
      <c r="V44" s="4">
        <f t="shared" si="0"/>
        <v>0</v>
      </c>
      <c r="W44" s="1">
        <v>25.8</v>
      </c>
      <c r="X44" s="1">
        <v>299.7</v>
      </c>
      <c r="Y44" s="1">
        <v>158.24730856172798</v>
      </c>
      <c r="Z44" s="4">
        <f t="shared" si="11"/>
        <v>47426.718375949873</v>
      </c>
      <c r="AA44" s="12">
        <f t="shared" si="1"/>
        <v>0</v>
      </c>
      <c r="AB44" s="12">
        <f t="shared" si="2"/>
        <v>28165.119394035992</v>
      </c>
      <c r="AC44" s="12">
        <f>SUM($AA$9:AA43)+AB44</f>
        <v>12233.354717023149</v>
      </c>
      <c r="AD44" s="12">
        <f t="shared" si="5"/>
        <v>30121.480023654083</v>
      </c>
      <c r="AE44" s="4">
        <v>0.02</v>
      </c>
      <c r="AF44" s="4">
        <f t="shared" si="15"/>
        <v>0.72379772059249559</v>
      </c>
      <c r="AG44" s="4">
        <f t="shared" si="16"/>
        <v>1.4771382052908073E-2</v>
      </c>
      <c r="AH44" s="4">
        <f t="shared" si="6"/>
        <v>5327.386943941372</v>
      </c>
      <c r="AI44" s="12">
        <f>(SUM($AA$9:AA43)+AH44)*AG44</f>
        <v>-156.64131492854992</v>
      </c>
      <c r="AJ44" s="12">
        <f>SUM($AI$10:AI43)+AF43*AC44</f>
        <v>3106.632086038845</v>
      </c>
      <c r="AK44" s="17">
        <f t="shared" si="17"/>
        <v>3106.6320860388469</v>
      </c>
      <c r="AL44" s="5">
        <f t="shared" si="7"/>
        <v>8.7722227761398187E-3</v>
      </c>
      <c r="AM44" s="5">
        <f>SUM($AL$9:AL43)+AF43*(1+$R$4)^-(Q44-4)</f>
        <v>0.61484952086872513</v>
      </c>
      <c r="AN44" s="14">
        <f t="shared" si="10"/>
        <v>8066.0216054930033</v>
      </c>
    </row>
    <row r="45" spans="1:40" x14ac:dyDescent="0.3">
      <c r="A45" s="2">
        <v>40</v>
      </c>
      <c r="B45" s="2">
        <v>21.7</v>
      </c>
      <c r="C45" s="2">
        <v>26.5</v>
      </c>
      <c r="D45" s="2">
        <v>532</v>
      </c>
      <c r="E45" s="2">
        <v>29.4</v>
      </c>
      <c r="F45" s="2">
        <v>317.10000000000002</v>
      </c>
      <c r="G45" s="2"/>
      <c r="H45" s="2">
        <v>0</v>
      </c>
      <c r="I45" s="2">
        <v>0</v>
      </c>
      <c r="J45" s="2">
        <v>0</v>
      </c>
      <c r="K45" s="2">
        <v>21.7</v>
      </c>
      <c r="L45" s="2">
        <v>26.5</v>
      </c>
      <c r="M45" s="2">
        <v>532</v>
      </c>
      <c r="N45" s="2">
        <v>29.4</v>
      </c>
      <c r="O45" s="2">
        <v>317.10000000000002</v>
      </c>
      <c r="P45" s="1"/>
      <c r="Q45" s="1">
        <v>40</v>
      </c>
      <c r="R45" s="1">
        <v>0</v>
      </c>
      <c r="S45" s="1">
        <v>0</v>
      </c>
      <c r="T45" s="1"/>
      <c r="U45" s="1"/>
      <c r="V45" s="4">
        <f t="shared" si="0"/>
        <v>0</v>
      </c>
      <c r="W45" s="1">
        <v>26.5</v>
      </c>
      <c r="X45" s="1">
        <v>317.10000000000002</v>
      </c>
      <c r="Y45" s="1">
        <v>162.09425951937499</v>
      </c>
      <c r="Z45" s="4">
        <f t="shared" si="11"/>
        <v>51400.089693593814</v>
      </c>
      <c r="AA45" s="12">
        <f t="shared" si="1"/>
        <v>0</v>
      </c>
      <c r="AB45" s="12">
        <f t="shared" si="2"/>
        <v>30073.664875135404</v>
      </c>
      <c r="AC45" s="12">
        <f>SUM($AA$9:AA44)+AB45</f>
        <v>14141.900198122561</v>
      </c>
      <c r="AD45" s="12">
        <f t="shared" si="5"/>
        <v>34084.237972799405</v>
      </c>
      <c r="AE45" s="4">
        <v>0.02</v>
      </c>
      <c r="AF45" s="4">
        <f t="shared" si="15"/>
        <v>0.70932176618064569</v>
      </c>
      <c r="AG45" s="4">
        <f t="shared" si="16"/>
        <v>1.4475954411849913E-2</v>
      </c>
      <c r="AH45" s="4">
        <f t="shared" si="6"/>
        <v>6178.5685966817236</v>
      </c>
      <c r="AI45" s="12">
        <f>(SUM($AA$9:AA44)+AH45)*AG45</f>
        <v>-141.18682182870654</v>
      </c>
      <c r="AJ45" s="12">
        <f>SUM($AI$10:AI44)+AF44*AC45</f>
        <v>4150.6880836632645</v>
      </c>
      <c r="AK45" s="17">
        <f t="shared" si="17"/>
        <v>4150.6880836632681</v>
      </c>
      <c r="AL45" s="5">
        <f t="shared" si="7"/>
        <v>8.4697323355832736E-3</v>
      </c>
      <c r="AM45" s="5">
        <f>SUM($AL$9:AL44)+AF44*(1+$R$4)^-(Q45-4)</f>
        <v>0.60849722161703768</v>
      </c>
      <c r="AN45" s="14">
        <f t="shared" si="10"/>
        <v>10601.93774564512</v>
      </c>
    </row>
    <row r="46" spans="1:40" x14ac:dyDescent="0.3">
      <c r="A46" s="2">
        <v>41</v>
      </c>
      <c r="B46" s="2">
        <v>22</v>
      </c>
      <c r="C46" s="2">
        <v>27.2</v>
      </c>
      <c r="D46" s="2">
        <v>529</v>
      </c>
      <c r="E46" s="2">
        <v>30.7</v>
      </c>
      <c r="F46" s="2">
        <v>334.4</v>
      </c>
      <c r="G46" s="2"/>
      <c r="H46" s="2">
        <v>0</v>
      </c>
      <c r="I46" s="2">
        <v>0</v>
      </c>
      <c r="J46" s="2">
        <v>0</v>
      </c>
      <c r="K46" s="2">
        <v>22</v>
      </c>
      <c r="L46" s="2">
        <v>27.2</v>
      </c>
      <c r="M46" s="2">
        <v>529</v>
      </c>
      <c r="N46" s="2">
        <v>30.7</v>
      </c>
      <c r="O46" s="2">
        <v>334.4</v>
      </c>
      <c r="P46" s="1"/>
      <c r="Q46" s="1">
        <v>41</v>
      </c>
      <c r="R46" s="1">
        <v>0</v>
      </c>
      <c r="S46" s="1">
        <v>0</v>
      </c>
      <c r="T46" s="1"/>
      <c r="U46" s="1"/>
      <c r="V46" s="4">
        <f t="shared" si="0"/>
        <v>0</v>
      </c>
      <c r="W46" s="1">
        <v>27.2</v>
      </c>
      <c r="X46" s="1">
        <v>334.4</v>
      </c>
      <c r="Y46" s="1">
        <v>165.87746531244795</v>
      </c>
      <c r="Z46" s="4">
        <f t="shared" si="11"/>
        <v>55469.424400482589</v>
      </c>
      <c r="AA46" s="12">
        <f t="shared" si="1"/>
        <v>0</v>
      </c>
      <c r="AB46" s="12">
        <f t="shared" si="2"/>
        <v>31974.966346588793</v>
      </c>
      <c r="AC46" s="12">
        <f>SUM($AA$9:AA45)+AB46</f>
        <v>16043.20166957595</v>
      </c>
      <c r="AD46" s="12">
        <f t="shared" si="5"/>
        <v>37877.322392833514</v>
      </c>
      <c r="AE46" s="4">
        <v>0.02</v>
      </c>
      <c r="AF46" s="4">
        <f t="shared" si="15"/>
        <v>0.69513533085703272</v>
      </c>
      <c r="AG46" s="4">
        <f t="shared" si="16"/>
        <v>1.4186435323612913E-2</v>
      </c>
      <c r="AH46" s="4">
        <f t="shared" si="6"/>
        <v>7025.5556486134092</v>
      </c>
      <c r="AI46" s="12">
        <f>(SUM($AA$9:AA45)+AH46)*AG46</f>
        <v>-126.34735835996597</v>
      </c>
      <c r="AJ46" s="12">
        <f>SUM($AI$10:AI45)+AF45*AC46</f>
        <v>5153.4182770427842</v>
      </c>
      <c r="AK46" s="17">
        <f t="shared" si="17"/>
        <v>5153.4182770427897</v>
      </c>
      <c r="AL46" s="5">
        <f t="shared" si="7"/>
        <v>8.1776725998735072E-3</v>
      </c>
      <c r="AM46" s="5">
        <f>SUM($AL$9:AL45)+AF45*(1+$R$4)^-(Q46-4)</f>
        <v>0.60236396716713259</v>
      </c>
      <c r="AN46" s="14">
        <f t="shared" si="10"/>
        <v>12960.139050599686</v>
      </c>
    </row>
    <row r="47" spans="1:40" x14ac:dyDescent="0.3">
      <c r="A47" s="2">
        <v>42</v>
      </c>
      <c r="B47" s="2">
        <v>22.3</v>
      </c>
      <c r="C47" s="2">
        <v>27.9</v>
      </c>
      <c r="D47" s="2">
        <v>525</v>
      </c>
      <c r="E47" s="2">
        <v>31.98</v>
      </c>
      <c r="F47" s="2">
        <v>351.5</v>
      </c>
      <c r="G47" s="2"/>
      <c r="H47" s="2">
        <v>0</v>
      </c>
      <c r="I47" s="2">
        <v>0</v>
      </c>
      <c r="J47" s="2">
        <v>0</v>
      </c>
      <c r="K47" s="2">
        <v>22.3</v>
      </c>
      <c r="L47" s="2">
        <v>27.9</v>
      </c>
      <c r="M47" s="2">
        <v>525</v>
      </c>
      <c r="N47" s="2">
        <v>31.98</v>
      </c>
      <c r="O47" s="2">
        <v>351.5</v>
      </c>
      <c r="P47" s="1"/>
      <c r="Q47" s="1">
        <v>42</v>
      </c>
      <c r="R47" s="1">
        <v>0</v>
      </c>
      <c r="S47" s="1">
        <v>0</v>
      </c>
      <c r="T47" s="1"/>
      <c r="U47" s="1"/>
      <c r="V47" s="4">
        <f t="shared" si="0"/>
        <v>0</v>
      </c>
      <c r="W47" s="1">
        <v>27.9</v>
      </c>
      <c r="X47" s="1">
        <v>351.5</v>
      </c>
      <c r="Y47" s="1">
        <v>169.59742243756298</v>
      </c>
      <c r="Z47" s="4">
        <f t="shared" si="11"/>
        <v>59613.493986803391</v>
      </c>
      <c r="AA47" s="12">
        <f t="shared" si="1"/>
        <v>0</v>
      </c>
      <c r="AB47" s="12">
        <f t="shared" si="2"/>
        <v>33855.947408835149</v>
      </c>
      <c r="AC47" s="12">
        <f>SUM($AA$9:AA46)+AB47</f>
        <v>17924.182731822308</v>
      </c>
      <c r="AD47" s="12">
        <f t="shared" si="5"/>
        <v>41483.887305315693</v>
      </c>
      <c r="AE47" s="4">
        <v>0.02</v>
      </c>
      <c r="AF47" s="4">
        <f t="shared" si="15"/>
        <v>0.68123262423989206</v>
      </c>
      <c r="AG47" s="4">
        <f t="shared" si="16"/>
        <v>1.3902706617140655E-2</v>
      </c>
      <c r="AH47" s="4">
        <f t="shared" si="6"/>
        <v>7863.1367073546426</v>
      </c>
      <c r="AI47" s="12">
        <f>(SUM($AA$9:AA46)+AH47)*AG47</f>
        <v>-112.17576746501324</v>
      </c>
      <c r="AJ47" s="12">
        <f>SUM($AI$10:AI46)+AF46*AC47</f>
        <v>6107.0114688541335</v>
      </c>
      <c r="AK47" s="17">
        <f t="shared" si="17"/>
        <v>6107.0114688541371</v>
      </c>
      <c r="AL47" s="5">
        <f t="shared" si="7"/>
        <v>7.8956838895330433E-3</v>
      </c>
      <c r="AM47" s="5">
        <f>SUM($AL$9:AL46)+AF46*(1+$R$4)^-(Q47-4)</f>
        <v>0.59644220424998295</v>
      </c>
      <c r="AN47" s="14">
        <f t="shared" si="10"/>
        <v>15132.928995967428</v>
      </c>
    </row>
    <row r="48" spans="1:40" x14ac:dyDescent="0.3">
      <c r="A48" s="2">
        <v>43</v>
      </c>
      <c r="B48" s="2">
        <v>22.6</v>
      </c>
      <c r="C48" s="2">
        <v>28.5</v>
      </c>
      <c r="D48" s="2">
        <v>521</v>
      </c>
      <c r="E48" s="2">
        <v>33.229999999999997</v>
      </c>
      <c r="F48" s="2">
        <v>368.3</v>
      </c>
      <c r="G48" s="2"/>
      <c r="H48" s="2">
        <v>0</v>
      </c>
      <c r="I48" s="2">
        <v>0</v>
      </c>
      <c r="J48" s="2">
        <v>0</v>
      </c>
      <c r="K48" s="2">
        <v>22.6</v>
      </c>
      <c r="L48" s="2">
        <v>28.5</v>
      </c>
      <c r="M48" s="2">
        <v>521</v>
      </c>
      <c r="N48" s="2">
        <v>33.229999999999997</v>
      </c>
      <c r="O48" s="2">
        <v>368.3</v>
      </c>
      <c r="P48" s="1"/>
      <c r="Q48" s="1">
        <v>43</v>
      </c>
      <c r="R48" s="1">
        <v>0</v>
      </c>
      <c r="S48" s="1">
        <v>0</v>
      </c>
      <c r="T48" s="1"/>
      <c r="U48" s="1"/>
      <c r="V48" s="4">
        <f t="shared" si="0"/>
        <v>0</v>
      </c>
      <c r="W48" s="1">
        <v>28.5</v>
      </c>
      <c r="X48" s="1">
        <v>368.3</v>
      </c>
      <c r="Y48" s="1">
        <v>172.73600166437498</v>
      </c>
      <c r="Z48" s="4">
        <f t="shared" si="11"/>
        <v>63618.669412989308</v>
      </c>
      <c r="AA48" s="12">
        <f t="shared" si="1"/>
        <v>0</v>
      </c>
      <c r="AB48" s="12">
        <f t="shared" si="2"/>
        <v>35596.634050458924</v>
      </c>
      <c r="AC48" s="12">
        <f>SUM($AA$9:AA47)+AB48</f>
        <v>19664.869373446083</v>
      </c>
      <c r="AD48" s="12">
        <f t="shared" si="5"/>
        <v>44645.32313708117</v>
      </c>
      <c r="AE48" s="4">
        <v>0.02</v>
      </c>
      <c r="AF48" s="4">
        <f t="shared" si="15"/>
        <v>0.66760797175509423</v>
      </c>
      <c r="AG48" s="4">
        <f t="shared" si="16"/>
        <v>1.3624652484797842E-2</v>
      </c>
      <c r="AH48" s="4">
        <f t="shared" si="6"/>
        <v>8643.3410525191157</v>
      </c>
      <c r="AI48" s="12">
        <f>(SUM($AA$9:AA47)+AH48)*AG48</f>
        <v>-99.302239045717755</v>
      </c>
      <c r="AJ48" s="12">
        <f>SUM($AI$10:AI47)+AF47*AC48</f>
        <v>6931.4535763692638</v>
      </c>
      <c r="AK48" s="17">
        <f t="shared" si="17"/>
        <v>6931.4535763692675</v>
      </c>
      <c r="AL48" s="5">
        <f t="shared" si="7"/>
        <v>7.6234189278250085E-3</v>
      </c>
      <c r="AM48" s="5">
        <f>SUM($AL$9:AL47)+AF47*(1+$R$4)^-(Q48-4)</f>
        <v>0.59072464005411429</v>
      </c>
      <c r="AN48" s="15">
        <f t="shared" si="10"/>
        <v>16935.917122608455</v>
      </c>
    </row>
    <row r="49" spans="1:40" x14ac:dyDescent="0.3">
      <c r="A49" s="2">
        <v>44</v>
      </c>
      <c r="B49" s="2">
        <v>22.8</v>
      </c>
      <c r="C49" s="2">
        <v>29.1</v>
      </c>
      <c r="D49" s="2">
        <v>517</v>
      </c>
      <c r="E49" s="2">
        <v>34.450000000000003</v>
      </c>
      <c r="F49" s="2">
        <v>385</v>
      </c>
      <c r="G49" s="2"/>
      <c r="H49" s="2">
        <v>0</v>
      </c>
      <c r="I49" s="2">
        <v>0</v>
      </c>
      <c r="J49" s="2">
        <v>0</v>
      </c>
      <c r="K49" s="2">
        <v>22.8</v>
      </c>
      <c r="L49" s="2">
        <v>29.1</v>
      </c>
      <c r="M49" s="2">
        <v>517</v>
      </c>
      <c r="N49" s="2">
        <v>34.450000000000003</v>
      </c>
      <c r="O49" s="2">
        <v>385</v>
      </c>
      <c r="P49" s="1"/>
      <c r="Q49" s="1">
        <v>44</v>
      </c>
      <c r="R49" s="1">
        <v>0</v>
      </c>
      <c r="S49" s="1">
        <v>0</v>
      </c>
      <c r="T49" s="1"/>
      <c r="U49" s="1"/>
      <c r="V49" s="4">
        <f t="shared" si="0"/>
        <v>0</v>
      </c>
      <c r="W49" s="1">
        <v>29.1</v>
      </c>
      <c r="X49" s="1">
        <v>385</v>
      </c>
      <c r="Y49" s="1">
        <v>175.82881364248297</v>
      </c>
      <c r="Z49" s="4">
        <f t="shared" si="11"/>
        <v>67694.093252355946</v>
      </c>
      <c r="AA49" s="12">
        <f t="shared" si="1"/>
        <v>0</v>
      </c>
      <c r="AB49" s="12">
        <f t="shared" si="2"/>
        <v>37317.203027739575</v>
      </c>
      <c r="AC49" s="12">
        <f>SUM($AA$9:AA48)+AB49</f>
        <v>21385.438350726734</v>
      </c>
      <c r="AD49" s="12">
        <f t="shared" si="5"/>
        <v>47656.881506042548</v>
      </c>
      <c r="AE49" s="4">
        <v>0.02</v>
      </c>
      <c r="AF49" s="4">
        <f t="shared" si="15"/>
        <v>0.6542558123199923</v>
      </c>
      <c r="AG49" s="4">
        <f t="shared" si="16"/>
        <v>1.3352159435101886E-2</v>
      </c>
      <c r="AH49" s="4">
        <f t="shared" si="6"/>
        <v>9414.2579917219864</v>
      </c>
      <c r="AI49" s="12">
        <f>(SUM($AA$9:AA48)+AH49)*AG49</f>
        <v>-87.022788381345933</v>
      </c>
      <c r="AJ49" s="12">
        <f>SUM($AI$10:AI48)+AF48*AC49</f>
        <v>7712.8898911384722</v>
      </c>
      <c r="AK49" s="17">
        <f t="shared" si="17"/>
        <v>7712.8898911384749</v>
      </c>
      <c r="AL49" s="5">
        <f t="shared" si="7"/>
        <v>7.3605424130724221E-3</v>
      </c>
      <c r="AM49" s="5">
        <f>SUM($AL$9:AL48)+AF48*(1+$R$4)^-(Q49-4)</f>
        <v>0.58520423324430992</v>
      </c>
      <c r="AN49" s="14">
        <f t="shared" si="10"/>
        <v>18594.427690196935</v>
      </c>
    </row>
    <row r="50" spans="1:40" x14ac:dyDescent="0.3">
      <c r="A50" s="2">
        <v>45</v>
      </c>
      <c r="B50" s="2">
        <v>23.1</v>
      </c>
      <c r="C50" s="2">
        <v>29.7</v>
      </c>
      <c r="D50" s="2">
        <v>513</v>
      </c>
      <c r="E50" s="2">
        <v>35.630000000000003</v>
      </c>
      <c r="F50" s="2">
        <v>401.3</v>
      </c>
      <c r="G50" s="2">
        <v>27.3</v>
      </c>
      <c r="H50" s="2">
        <v>85</v>
      </c>
      <c r="I50" s="2">
        <v>5</v>
      </c>
      <c r="J50" s="2">
        <v>54.9</v>
      </c>
      <c r="K50" s="2">
        <v>23.3</v>
      </c>
      <c r="L50" s="2">
        <v>30.2</v>
      </c>
      <c r="M50" s="2">
        <v>428</v>
      </c>
      <c r="N50" s="2">
        <v>30.63</v>
      </c>
      <c r="O50" s="2">
        <v>346.4</v>
      </c>
      <c r="P50" s="1"/>
      <c r="Q50" s="1">
        <v>45</v>
      </c>
      <c r="R50" s="1">
        <v>27.3</v>
      </c>
      <c r="S50" s="1">
        <v>54.9</v>
      </c>
      <c r="T50" s="1">
        <v>166.41274839286299</v>
      </c>
      <c r="U50" s="1"/>
      <c r="V50" s="4">
        <f t="shared" si="0"/>
        <v>9136.0598867681783</v>
      </c>
      <c r="W50" s="1">
        <v>29.7</v>
      </c>
      <c r="X50" s="1">
        <v>401.3</v>
      </c>
      <c r="Y50" s="1">
        <v>178.87619256622301</v>
      </c>
      <c r="Z50" s="4">
        <f t="shared" si="11"/>
        <v>71783.016076825297</v>
      </c>
      <c r="AA50" s="12">
        <f t="shared" si="1"/>
        <v>4961.9365384618968</v>
      </c>
      <c r="AB50" s="12">
        <f t="shared" si="2"/>
        <v>38986.474993280121</v>
      </c>
      <c r="AC50" s="12">
        <f>SUM($AA$9:AA49)+AB50</f>
        <v>23054.710316267279</v>
      </c>
      <c r="AD50" s="12">
        <f t="shared" si="5"/>
        <v>50460.706727072698</v>
      </c>
      <c r="AE50" s="4">
        <v>0.02</v>
      </c>
      <c r="AF50" s="4">
        <f t="shared" si="15"/>
        <v>0.64117069607359245</v>
      </c>
      <c r="AG50" s="4">
        <f t="shared" si="16"/>
        <v>1.3085116246399846E-2</v>
      </c>
      <c r="AH50" s="4">
        <f t="shared" si="6"/>
        <v>10163.434116155549</v>
      </c>
      <c r="AI50" s="12">
        <f>(SUM($AA$9:AA49)+AH50)*AG50</f>
        <v>-75.479275936478501</v>
      </c>
      <c r="AJ50" s="12">
        <f>SUM($AI$10:AI49)+AF49*AC50</f>
        <v>8432.4562061063989</v>
      </c>
      <c r="AK50" s="17">
        <f t="shared" si="17"/>
        <v>8432.4562061064007</v>
      </c>
      <c r="AL50" s="5">
        <f t="shared" si="7"/>
        <v>7.1067306057250972E-3</v>
      </c>
      <c r="AM50" s="5">
        <f>SUM($AL$9:AL49)+AF49*(1+$R$4)^-(Q50-4)</f>
        <v>0.57987418529001611</v>
      </c>
      <c r="AN50" s="14">
        <f t="shared" si="10"/>
        <v>20071.264156732166</v>
      </c>
    </row>
    <row r="51" spans="1:40" x14ac:dyDescent="0.3">
      <c r="A51" s="2">
        <v>46</v>
      </c>
      <c r="B51" s="2">
        <v>23.5</v>
      </c>
      <c r="C51" s="2">
        <v>30.9</v>
      </c>
      <c r="D51" s="2">
        <v>425</v>
      </c>
      <c r="E51" s="2">
        <v>31.83</v>
      </c>
      <c r="F51" s="2">
        <v>362.7</v>
      </c>
      <c r="G51" s="2"/>
      <c r="H51" s="2">
        <v>0</v>
      </c>
      <c r="I51" s="2">
        <v>0</v>
      </c>
      <c r="J51" s="2">
        <v>0</v>
      </c>
      <c r="K51" s="2">
        <v>23.5</v>
      </c>
      <c r="L51" s="2">
        <v>30.9</v>
      </c>
      <c r="M51" s="2">
        <v>425</v>
      </c>
      <c r="N51" s="2">
        <v>31.83</v>
      </c>
      <c r="O51" s="2">
        <v>362.7</v>
      </c>
      <c r="P51" s="1"/>
      <c r="Q51" s="1">
        <v>46</v>
      </c>
      <c r="R51" s="1">
        <v>0</v>
      </c>
      <c r="S51" s="1">
        <v>0</v>
      </c>
      <c r="T51" s="1"/>
      <c r="U51" s="1"/>
      <c r="V51" s="4">
        <f t="shared" si="0"/>
        <v>0</v>
      </c>
      <c r="W51" s="1">
        <v>30.9</v>
      </c>
      <c r="X51" s="1">
        <v>362.7</v>
      </c>
      <c r="Y51" s="1">
        <v>184.836021153703</v>
      </c>
      <c r="Z51" s="4">
        <f t="shared" si="11"/>
        <v>67040.024872448077</v>
      </c>
      <c r="AA51" s="12">
        <f t="shared" si="1"/>
        <v>0</v>
      </c>
      <c r="AB51" s="12">
        <f t="shared" si="2"/>
        <v>35872.396587081217</v>
      </c>
      <c r="AC51" s="12">
        <f>SUM($AA$9:AA50)+AB51</f>
        <v>24902.56844853027</v>
      </c>
      <c r="AD51" s="12">
        <f t="shared" si="5"/>
        <v>53564.19143901053</v>
      </c>
      <c r="AE51" s="4">
        <v>0.02</v>
      </c>
      <c r="AF51" s="4">
        <f t="shared" si="15"/>
        <v>0.62834728215212055</v>
      </c>
      <c r="AG51" s="4">
        <f t="shared" si="16"/>
        <v>1.2823413921471849E-2</v>
      </c>
      <c r="AH51" s="4">
        <f t="shared" si="6"/>
        <v>8998.0661410822431</v>
      </c>
      <c r="AI51" s="12">
        <f>(SUM($AA$9:AA50)+AH51)*AG51</f>
        <v>-25.284720248169322</v>
      </c>
      <c r="AJ51" s="12">
        <f>SUM($AI$10:AI50)+AF50*AC51</f>
        <v>9240.0958505627987</v>
      </c>
      <c r="AK51" s="17">
        <f t="shared" si="17"/>
        <v>9240.0958505628041</v>
      </c>
      <c r="AL51" s="5">
        <f t="shared" si="7"/>
        <v>6.8616709296656121E-3</v>
      </c>
      <c r="AM51" s="5">
        <f>SUM($AL$9:AL50)+AF50*(1+$R$4)^-(Q51-4)</f>
        <v>0.57472793209276696</v>
      </c>
      <c r="AN51" s="14">
        <f t="shared" ref="AN51:AN80" si="18">AJ51/(1-AM51)</f>
        <v>21727.492934190053</v>
      </c>
    </row>
    <row r="52" spans="1:40" x14ac:dyDescent="0.3">
      <c r="A52" s="2">
        <v>47</v>
      </c>
      <c r="B52" s="2">
        <v>23.7</v>
      </c>
      <c r="C52" s="2">
        <v>31.6</v>
      </c>
      <c r="D52" s="2">
        <v>422</v>
      </c>
      <c r="E52" s="2">
        <v>33</v>
      </c>
      <c r="F52" s="2">
        <v>378.3</v>
      </c>
      <c r="G52" s="2"/>
      <c r="H52" s="2">
        <v>0</v>
      </c>
      <c r="I52" s="2">
        <v>0</v>
      </c>
      <c r="J52" s="2">
        <v>0</v>
      </c>
      <c r="K52" s="2">
        <v>23.7</v>
      </c>
      <c r="L52" s="2">
        <v>31.6</v>
      </c>
      <c r="M52" s="2">
        <v>422</v>
      </c>
      <c r="N52" s="2">
        <v>33</v>
      </c>
      <c r="O52" s="2">
        <v>378.3</v>
      </c>
      <c r="P52" s="1"/>
      <c r="Q52" s="1">
        <v>47</v>
      </c>
      <c r="R52" s="1">
        <v>0</v>
      </c>
      <c r="S52" s="1">
        <v>0</v>
      </c>
      <c r="T52" s="1"/>
      <c r="U52" s="1"/>
      <c r="V52" s="4">
        <f t="shared" si="0"/>
        <v>0</v>
      </c>
      <c r="W52" s="1">
        <v>31.6</v>
      </c>
      <c r="X52" s="1">
        <v>378.3</v>
      </c>
      <c r="Y52" s="1">
        <v>188.23040699340797</v>
      </c>
      <c r="Z52" s="4">
        <f t="shared" si="11"/>
        <v>71207.562965606237</v>
      </c>
      <c r="AA52" s="12">
        <f t="shared" si="1"/>
        <v>0</v>
      </c>
      <c r="AB52" s="12">
        <f t="shared" si="2"/>
        <v>37539.311740976395</v>
      </c>
      <c r="AC52" s="12">
        <f>SUM($AA$9:AA51)+AB52</f>
        <v>26569.483602425447</v>
      </c>
      <c r="AD52" s="12">
        <f t="shared" si="5"/>
        <v>56193.835669115695</v>
      </c>
      <c r="AE52" s="4">
        <v>0.02</v>
      </c>
      <c r="AF52" s="4">
        <f t="shared" si="15"/>
        <v>0.61578033650907815</v>
      </c>
      <c r="AG52" s="4">
        <f t="shared" si="16"/>
        <v>1.256694564304241E-2</v>
      </c>
      <c r="AH52" s="4">
        <f t="shared" si="6"/>
        <v>9743.9094316119917</v>
      </c>
      <c r="AI52" s="12">
        <f>(SUM($AA$9:AA51)+AH52)*AG52</f>
        <v>-15.406053752890692</v>
      </c>
      <c r="AJ52" s="12">
        <f>SUM($AI$10:AI51)+AF51*AC52</f>
        <v>9942.8767939195568</v>
      </c>
      <c r="AK52" s="17">
        <f t="shared" si="17"/>
        <v>9942.8767939195604</v>
      </c>
      <c r="AL52" s="5">
        <f t="shared" si="7"/>
        <v>6.6250615872633489E-3</v>
      </c>
      <c r="AM52" s="5">
        <f>SUM($AL$9:AL51)+AF51*(1+$R$4)^-(Q52-4)</f>
        <v>0.56975913590231941</v>
      </c>
      <c r="AN52" s="14">
        <f t="shared" si="18"/>
        <v>23110.024229735081</v>
      </c>
    </row>
    <row r="53" spans="1:40" x14ac:dyDescent="0.3">
      <c r="A53" s="2">
        <v>48</v>
      </c>
      <c r="B53" s="2">
        <v>24</v>
      </c>
      <c r="C53" s="2">
        <v>32.200000000000003</v>
      </c>
      <c r="D53" s="2">
        <v>419</v>
      </c>
      <c r="E53" s="2">
        <v>34.14</v>
      </c>
      <c r="F53" s="2">
        <v>393.7</v>
      </c>
      <c r="G53" s="2"/>
      <c r="H53" s="2">
        <v>0</v>
      </c>
      <c r="I53" s="2">
        <v>0</v>
      </c>
      <c r="J53" s="2">
        <v>0</v>
      </c>
      <c r="K53" s="2">
        <v>24</v>
      </c>
      <c r="L53" s="2">
        <v>32.200000000000003</v>
      </c>
      <c r="M53" s="2">
        <v>419</v>
      </c>
      <c r="N53" s="2">
        <v>34.14</v>
      </c>
      <c r="O53" s="2">
        <v>393.7</v>
      </c>
      <c r="P53" s="1"/>
      <c r="Q53" s="1">
        <v>48</v>
      </c>
      <c r="R53" s="1">
        <v>0</v>
      </c>
      <c r="S53" s="1">
        <v>0</v>
      </c>
      <c r="T53" s="1"/>
      <c r="U53" s="1"/>
      <c r="V53" s="4">
        <f t="shared" si="0"/>
        <v>0</v>
      </c>
      <c r="W53" s="1">
        <v>32.200000000000003</v>
      </c>
      <c r="X53" s="1">
        <v>393.7</v>
      </c>
      <c r="Y53" s="1">
        <v>191.09222534124797</v>
      </c>
      <c r="Z53" s="4">
        <f t="shared" ref="Z53:Z80" si="19">Y53*X53</f>
        <v>75233.009116849324</v>
      </c>
      <c r="AA53" s="12">
        <f t="shared" si="1"/>
        <v>0</v>
      </c>
      <c r="AB53" s="12">
        <f t="shared" si="2"/>
        <v>39075.322746544982</v>
      </c>
      <c r="AC53" s="12">
        <f>SUM($AA$9:AA52)+AB53</f>
        <v>28105.494607994035</v>
      </c>
      <c r="AD53" s="12">
        <f t="shared" si="5"/>
        <v>58478.878057124348</v>
      </c>
      <c r="AE53" s="4">
        <v>0.02</v>
      </c>
      <c r="AF53" s="4">
        <f t="shared" si="15"/>
        <v>0.60346472977889654</v>
      </c>
      <c r="AG53" s="4">
        <f t="shared" si="16"/>
        <v>1.2315606730181563E-2</v>
      </c>
      <c r="AH53" s="4">
        <f t="shared" si="6"/>
        <v>10436.222433811519</v>
      </c>
      <c r="AI53" s="12">
        <f>(SUM($AA$9:AA52)+AH53)*AG53</f>
        <v>-6.5716780085521735</v>
      </c>
      <c r="AJ53" s="12">
        <f>SUM($AI$10:AI52)+AF52*AC53</f>
        <v>10539.418857861954</v>
      </c>
      <c r="AK53" s="17">
        <f t="shared" si="17"/>
        <v>10539.418857861958</v>
      </c>
      <c r="AL53" s="5">
        <f t="shared" si="7"/>
        <v>6.3966111877025462E-3</v>
      </c>
      <c r="AM53" s="5">
        <f>SUM($AL$9:AL52)+AF52*(1+$R$4)^-(Q53-4)</f>
        <v>0.56496167751154269</v>
      </c>
      <c r="AN53" s="14">
        <f t="shared" si="18"/>
        <v>24226.414807724421</v>
      </c>
    </row>
    <row r="54" spans="1:40" x14ac:dyDescent="0.3">
      <c r="A54" s="2">
        <v>49</v>
      </c>
      <c r="B54" s="2">
        <v>24.2</v>
      </c>
      <c r="C54" s="2">
        <v>32.799999999999997</v>
      </c>
      <c r="D54" s="2">
        <v>416</v>
      </c>
      <c r="E54" s="2">
        <v>35.26</v>
      </c>
      <c r="F54" s="2">
        <v>409</v>
      </c>
      <c r="G54" s="2"/>
      <c r="H54" s="2">
        <v>0</v>
      </c>
      <c r="I54" s="2">
        <v>0</v>
      </c>
      <c r="J54" s="2">
        <v>0</v>
      </c>
      <c r="K54" s="2">
        <v>24.2</v>
      </c>
      <c r="L54" s="2">
        <v>32.799999999999997</v>
      </c>
      <c r="M54" s="2">
        <v>416</v>
      </c>
      <c r="N54" s="2">
        <v>35.26</v>
      </c>
      <c r="O54" s="2">
        <v>409</v>
      </c>
      <c r="P54" s="1"/>
      <c r="Q54" s="1">
        <v>49</v>
      </c>
      <c r="R54" s="1">
        <v>0</v>
      </c>
      <c r="S54" s="1">
        <v>0</v>
      </c>
      <c r="T54" s="1"/>
      <c r="U54" s="1"/>
      <c r="V54" s="4">
        <f t="shared" si="0"/>
        <v>0</v>
      </c>
      <c r="W54" s="1">
        <v>32.799999999999997</v>
      </c>
      <c r="X54" s="1">
        <v>409</v>
      </c>
      <c r="Y54" s="1">
        <v>193.91044284780793</v>
      </c>
      <c r="Z54" s="4">
        <f t="shared" si="19"/>
        <v>79309.371124753437</v>
      </c>
      <c r="AA54" s="12">
        <f t="shared" si="1"/>
        <v>0</v>
      </c>
      <c r="AB54" s="12">
        <f t="shared" si="2"/>
        <v>40583.790272558312</v>
      </c>
      <c r="AC54" s="12">
        <f>SUM($AA$9:AA53)+AB54</f>
        <v>29613.962134007365</v>
      </c>
      <c r="AD54" s="12">
        <f t="shared" si="5"/>
        <v>60648.921505518316</v>
      </c>
      <c r="AE54" s="4">
        <v>0.02</v>
      </c>
      <c r="AF54" s="4">
        <f t="shared" si="15"/>
        <v>0.59139543518331861</v>
      </c>
      <c r="AG54" s="4">
        <f t="shared" si="16"/>
        <v>1.206929459557793E-2</v>
      </c>
      <c r="AH54" s="4">
        <f t="shared" si="6"/>
        <v>11116.366685568673</v>
      </c>
      <c r="AI54" s="12">
        <f>(SUM($AA$9:AA53)+AH54)*AG54</f>
        <v>1.7686168935648847</v>
      </c>
      <c r="AJ54" s="12">
        <f>SUM($AI$10:AI53)+AF53*AC54</f>
        <v>11097.01790926998</v>
      </c>
      <c r="AK54" s="17">
        <f t="shared" si="17"/>
        <v>11097.017909269982</v>
      </c>
      <c r="AL54" s="5">
        <f t="shared" si="7"/>
        <v>6.1760383881265951E-3</v>
      </c>
      <c r="AM54" s="5">
        <f>SUM($AL$9:AL53)+AF53*(1+$R$4)^-(Q54-4)</f>
        <v>0.56032964872044766</v>
      </c>
      <c r="AN54" s="14">
        <f t="shared" si="18"/>
        <v>25239.404651632391</v>
      </c>
    </row>
    <row r="55" spans="1:40" x14ac:dyDescent="0.3">
      <c r="A55" s="2">
        <v>50</v>
      </c>
      <c r="B55" s="2">
        <v>24.4</v>
      </c>
      <c r="C55" s="2">
        <v>33.5</v>
      </c>
      <c r="D55" s="2">
        <v>413</v>
      </c>
      <c r="E55" s="2">
        <v>36.36</v>
      </c>
      <c r="F55" s="2">
        <v>424</v>
      </c>
      <c r="G55" s="2"/>
      <c r="H55" s="2">
        <v>0</v>
      </c>
      <c r="I55" s="2">
        <v>0</v>
      </c>
      <c r="J55" s="2">
        <v>0</v>
      </c>
      <c r="K55" s="2">
        <v>24.4</v>
      </c>
      <c r="L55" s="2">
        <v>33.5</v>
      </c>
      <c r="M55" s="2">
        <v>413</v>
      </c>
      <c r="N55" s="2">
        <v>36.36</v>
      </c>
      <c r="O55" s="2">
        <v>424</v>
      </c>
      <c r="P55" s="1"/>
      <c r="Q55" s="1">
        <v>50</v>
      </c>
      <c r="R55" s="1">
        <v>0</v>
      </c>
      <c r="S55" s="1">
        <v>0</v>
      </c>
      <c r="T55" s="1"/>
      <c r="U55" s="1"/>
      <c r="V55" s="4">
        <f t="shared" si="0"/>
        <v>0</v>
      </c>
      <c r="W55" s="1">
        <v>33.5</v>
      </c>
      <c r="X55" s="1">
        <v>424</v>
      </c>
      <c r="Y55" s="1">
        <v>197.14375737687496</v>
      </c>
      <c r="Z55" s="4">
        <f t="shared" si="19"/>
        <v>83588.953127794986</v>
      </c>
      <c r="AA55" s="12">
        <f t="shared" si="1"/>
        <v>0</v>
      </c>
      <c r="AB55" s="12">
        <f t="shared" si="2"/>
        <v>42141.592443849673</v>
      </c>
      <c r="AC55" s="12">
        <f>SUM($AA$9:AA54)+AB55</f>
        <v>31171.764305298726</v>
      </c>
      <c r="AD55" s="12">
        <f t="shared" si="5"/>
        <v>62865.646990052526</v>
      </c>
      <c r="AE55" s="4">
        <v>0.02</v>
      </c>
      <c r="AF55" s="4">
        <f t="shared" si="15"/>
        <v>0.57956752647965226</v>
      </c>
      <c r="AG55" s="4">
        <f t="shared" si="16"/>
        <v>1.1827908703666373E-2</v>
      </c>
      <c r="AH55" s="4">
        <f t="shared" si="6"/>
        <v>11815.110451968783</v>
      </c>
      <c r="AI55" s="12">
        <f>(SUM($AA$9:AA54)+AH55)*AG55</f>
        <v>9.9979220319300719</v>
      </c>
      <c r="AJ55" s="12">
        <f>SUM($AI$10:AI54)+AF54*AC55</f>
        <v>11662.643986046296</v>
      </c>
      <c r="AK55" s="17">
        <f t="shared" si="17"/>
        <v>11662.643986046294</v>
      </c>
      <c r="AL55" s="5">
        <f t="shared" si="7"/>
        <v>5.9630715471567152E-3</v>
      </c>
      <c r="AM55" s="5">
        <f>SUM($AL$9:AL54)+AF54*(1+$R$4)^-(Q55-4)</f>
        <v>0.55585734506008022</v>
      </c>
      <c r="AN55" s="14">
        <f t="shared" si="18"/>
        <v>26258.779372640824</v>
      </c>
    </row>
    <row r="56" spans="1:40" x14ac:dyDescent="0.3">
      <c r="A56" s="2">
        <v>51</v>
      </c>
      <c r="B56" s="2">
        <v>24.6</v>
      </c>
      <c r="C56" s="2">
        <v>34.1</v>
      </c>
      <c r="D56" s="2">
        <v>410</v>
      </c>
      <c r="E56" s="2">
        <v>37.42</v>
      </c>
      <c r="F56" s="2">
        <v>438.8</v>
      </c>
      <c r="G56" s="2"/>
      <c r="H56" s="2">
        <v>0</v>
      </c>
      <c r="I56" s="2">
        <v>0</v>
      </c>
      <c r="J56" s="2">
        <v>0</v>
      </c>
      <c r="K56" s="2">
        <v>24.6</v>
      </c>
      <c r="L56" s="2">
        <v>34.1</v>
      </c>
      <c r="M56" s="2">
        <v>410</v>
      </c>
      <c r="N56" s="2">
        <v>37.42</v>
      </c>
      <c r="O56" s="2">
        <v>438.8</v>
      </c>
      <c r="P56" s="1"/>
      <c r="Q56" s="1">
        <v>51</v>
      </c>
      <c r="R56" s="1">
        <v>0</v>
      </c>
      <c r="S56" s="1">
        <v>0</v>
      </c>
      <c r="T56" s="1"/>
      <c r="U56" s="1"/>
      <c r="V56" s="4">
        <f t="shared" si="0"/>
        <v>0</v>
      </c>
      <c r="W56" s="1">
        <v>34.1</v>
      </c>
      <c r="X56" s="1">
        <v>438.8</v>
      </c>
      <c r="Y56" s="1">
        <v>199.86880186058292</v>
      </c>
      <c r="Z56" s="4">
        <f t="shared" si="19"/>
        <v>87702.430256423788</v>
      </c>
      <c r="AA56" s="12">
        <f t="shared" si="1"/>
        <v>0</v>
      </c>
      <c r="AB56" s="12">
        <f t="shared" si="2"/>
        <v>43561.983102936829</v>
      </c>
      <c r="AC56" s="12">
        <f>SUM($AA$9:AA55)+AB56</f>
        <v>32592.154964385882</v>
      </c>
      <c r="AD56" s="12">
        <f t="shared" si="5"/>
        <v>64757.187160592759</v>
      </c>
      <c r="AE56" s="4">
        <v>0.02</v>
      </c>
      <c r="AF56" s="4">
        <f t="shared" si="15"/>
        <v>0.56797617595005923</v>
      </c>
      <c r="AG56" s="4">
        <f t="shared" si="16"/>
        <v>1.1591350529593045E-2</v>
      </c>
      <c r="AH56" s="4">
        <f t="shared" si="6"/>
        <v>12457.772033715535</v>
      </c>
      <c r="AI56" s="12">
        <f>(SUM($AA$9:AA55)+AH56)*AG56</f>
        <v>17.247279257220786</v>
      </c>
      <c r="AJ56" s="12">
        <f>SUM($AI$10:AI55)+AF55*AC56</f>
        <v>12127.157426664891</v>
      </c>
      <c r="AK56" s="17">
        <f t="shared" si="17"/>
        <v>12127.157426664895</v>
      </c>
      <c r="AL56" s="5">
        <f t="shared" si="7"/>
        <v>5.7574483903582076E-3</v>
      </c>
      <c r="AM56" s="5">
        <f>SUM($AL$9:AL55)+AF55*(1+$R$4)^-(Q56-4)</f>
        <v>0.55153925876731158</v>
      </c>
      <c r="AN56" s="14">
        <f t="shared" si="18"/>
        <v>27041.737016557694</v>
      </c>
    </row>
    <row r="57" spans="1:40" x14ac:dyDescent="0.3">
      <c r="A57" s="2">
        <v>52</v>
      </c>
      <c r="B57" s="2">
        <v>24.8</v>
      </c>
      <c r="C57" s="2">
        <v>34.700000000000003</v>
      </c>
      <c r="D57" s="2">
        <v>407</v>
      </c>
      <c r="E57" s="2">
        <v>38.47</v>
      </c>
      <c r="F57" s="2">
        <v>453.3</v>
      </c>
      <c r="G57" s="2"/>
      <c r="H57" s="2">
        <v>0</v>
      </c>
      <c r="I57" s="2">
        <v>0</v>
      </c>
      <c r="J57" s="2">
        <v>0</v>
      </c>
      <c r="K57" s="2">
        <v>24.8</v>
      </c>
      <c r="L57" s="2">
        <v>34.700000000000003</v>
      </c>
      <c r="M57" s="2">
        <v>407</v>
      </c>
      <c r="N57" s="2">
        <v>38.47</v>
      </c>
      <c r="O57" s="2">
        <v>453.3</v>
      </c>
      <c r="P57" s="1"/>
      <c r="Q57" s="1">
        <v>52</v>
      </c>
      <c r="R57" s="1">
        <v>0</v>
      </c>
      <c r="S57" s="1">
        <v>0</v>
      </c>
      <c r="T57" s="1"/>
      <c r="U57" s="1"/>
      <c r="V57" s="4">
        <f t="shared" si="0"/>
        <v>0</v>
      </c>
      <c r="W57" s="1">
        <v>34.700000000000003</v>
      </c>
      <c r="X57" s="1">
        <v>453.3</v>
      </c>
      <c r="Y57" s="1">
        <v>202.55145588752293</v>
      </c>
      <c r="Z57" s="4">
        <f t="shared" si="19"/>
        <v>91816.574953814154</v>
      </c>
      <c r="AA57" s="12">
        <f t="shared" si="1"/>
        <v>0</v>
      </c>
      <c r="AB57" s="12">
        <f t="shared" si="2"/>
        <v>44931.514777523364</v>
      </c>
      <c r="AC57" s="12">
        <f>SUM($AA$9:AA56)+AB57</f>
        <v>33961.686638972416</v>
      </c>
      <c r="AD57" s="12">
        <f t="shared" si="5"/>
        <v>66508.302114156599</v>
      </c>
      <c r="AE57" s="4">
        <v>0.02</v>
      </c>
      <c r="AF57" s="4">
        <f t="shared" si="15"/>
        <v>0.55661665243105807</v>
      </c>
      <c r="AG57" s="4">
        <f t="shared" si="16"/>
        <v>1.1359523519001184E-2</v>
      </c>
      <c r="AH57" s="4">
        <f t="shared" si="6"/>
        <v>13078.988957847574</v>
      </c>
      <c r="AI57" s="12">
        <f>(SUM($AA$9:AA56)+AH57)*AG57</f>
        <v>23.959061932155841</v>
      </c>
      <c r="AJ57" s="12">
        <f>SUM($AI$10:AI56)+AF56*AC57</f>
        <v>12544.478976589242</v>
      </c>
      <c r="AK57" s="17">
        <f t="shared" si="17"/>
        <v>12544.478976589242</v>
      </c>
      <c r="AL57" s="5">
        <f t="shared" si="7"/>
        <v>5.558915687242409E-3</v>
      </c>
      <c r="AM57" s="5">
        <f>SUM($AL$9:AL56)+AF56*(1+$R$4)^-(Q57-4)</f>
        <v>0.54737007200187981</v>
      </c>
      <c r="AN57" s="14">
        <f t="shared" si="18"/>
        <v>27714.647663866672</v>
      </c>
    </row>
    <row r="58" spans="1:40" x14ac:dyDescent="0.3">
      <c r="A58" s="2">
        <v>53</v>
      </c>
      <c r="B58" s="2">
        <v>25</v>
      </c>
      <c r="C58" s="2">
        <v>35.200000000000003</v>
      </c>
      <c r="D58" s="2">
        <v>405</v>
      </c>
      <c r="E58" s="2">
        <v>39.479999999999997</v>
      </c>
      <c r="F58" s="2">
        <v>467.6</v>
      </c>
      <c r="G58" s="2"/>
      <c r="H58" s="2">
        <v>0</v>
      </c>
      <c r="I58" s="2">
        <v>0</v>
      </c>
      <c r="J58" s="2">
        <v>0</v>
      </c>
      <c r="K58" s="2">
        <v>25</v>
      </c>
      <c r="L58" s="2">
        <v>35.200000000000003</v>
      </c>
      <c r="M58" s="2">
        <v>405</v>
      </c>
      <c r="N58" s="2">
        <v>39.479999999999997</v>
      </c>
      <c r="O58" s="2">
        <v>467.6</v>
      </c>
      <c r="P58" s="1"/>
      <c r="Q58" s="1">
        <v>53</v>
      </c>
      <c r="R58" s="1">
        <v>0</v>
      </c>
      <c r="S58" s="1">
        <v>0</v>
      </c>
      <c r="T58" s="1"/>
      <c r="U58" s="1"/>
      <c r="V58" s="4">
        <f t="shared" si="0"/>
        <v>0</v>
      </c>
      <c r="W58" s="1">
        <v>35.200000000000003</v>
      </c>
      <c r="X58" s="1">
        <v>467.6</v>
      </c>
      <c r="Y58" s="1">
        <v>204.75490482732792</v>
      </c>
      <c r="Z58" s="4">
        <f t="shared" si="19"/>
        <v>95743.393497258541</v>
      </c>
      <c r="AA58" s="12">
        <f t="shared" si="1"/>
        <v>0</v>
      </c>
      <c r="AB58" s="12">
        <f t="shared" si="2"/>
        <v>46160.738282898841</v>
      </c>
      <c r="AC58" s="12">
        <f>SUM($AA$9:AA57)+AB58</f>
        <v>35190.910144347894</v>
      </c>
      <c r="AD58" s="12">
        <f t="shared" si="5"/>
        <v>67953.140930241701</v>
      </c>
      <c r="AE58" s="4">
        <v>0.02</v>
      </c>
      <c r="AF58" s="4">
        <f t="shared" si="15"/>
        <v>0.54548431938243691</v>
      </c>
      <c r="AG58" s="4">
        <f t="shared" si="16"/>
        <v>1.1132333048621162E-2</v>
      </c>
      <c r="AH58" s="4">
        <f t="shared" si="6"/>
        <v>13642.997822359761</v>
      </c>
      <c r="AI58" s="12">
        <f>(SUM($AA$9:AA57)+AH58)*AG58</f>
        <v>29.75861521563704</v>
      </c>
      <c r="AJ58" s="12">
        <f>SUM($AI$10:AI57)+AF57*AC58</f>
        <v>12866.855733052715</v>
      </c>
      <c r="AK58" s="17">
        <f t="shared" si="17"/>
        <v>12866.855733052713</v>
      </c>
      <c r="AL58" s="5">
        <f t="shared" si="7"/>
        <v>5.3672289394064657E-3</v>
      </c>
      <c r="AM58" s="5">
        <f>SUM($AL$9:AL57)+AF57*(1+$R$4)^-(Q58-4)</f>
        <v>0.54334465029732504</v>
      </c>
      <c r="AN58" s="14">
        <f t="shared" si="18"/>
        <v>28176.294751458037</v>
      </c>
    </row>
    <row r="59" spans="1:40" x14ac:dyDescent="0.3">
      <c r="A59" s="2">
        <v>54</v>
      </c>
      <c r="B59" s="2">
        <v>25.2</v>
      </c>
      <c r="C59" s="2">
        <v>35.799999999999997</v>
      </c>
      <c r="D59" s="2">
        <v>402</v>
      </c>
      <c r="E59" s="2">
        <v>40.47</v>
      </c>
      <c r="F59" s="2">
        <v>481.7</v>
      </c>
      <c r="G59" s="2"/>
      <c r="H59" s="2">
        <v>0</v>
      </c>
      <c r="I59" s="2">
        <v>0</v>
      </c>
      <c r="J59" s="2">
        <v>0</v>
      </c>
      <c r="K59" s="2">
        <v>25.2</v>
      </c>
      <c r="L59" s="2">
        <v>35.799999999999997</v>
      </c>
      <c r="M59" s="2">
        <v>402</v>
      </c>
      <c r="N59" s="2">
        <v>40.47</v>
      </c>
      <c r="O59" s="2">
        <v>481.7</v>
      </c>
      <c r="P59" s="1"/>
      <c r="Q59" s="1">
        <v>54</v>
      </c>
      <c r="R59" s="1">
        <v>0</v>
      </c>
      <c r="S59" s="1">
        <v>0</v>
      </c>
      <c r="T59" s="1"/>
      <c r="U59" s="1"/>
      <c r="V59" s="4">
        <f t="shared" si="0"/>
        <v>0</v>
      </c>
      <c r="W59" s="1">
        <v>35.799999999999997</v>
      </c>
      <c r="X59" s="1">
        <v>481.7</v>
      </c>
      <c r="Y59" s="1">
        <v>207.36087637212788</v>
      </c>
      <c r="Z59" s="4">
        <f t="shared" si="19"/>
        <v>99885.734148453994</v>
      </c>
      <c r="AA59" s="12">
        <f t="shared" si="1"/>
        <v>0</v>
      </c>
      <c r="AB59" s="12">
        <f t="shared" si="2"/>
        <v>47446.191075530536</v>
      </c>
      <c r="AC59" s="12">
        <f>SUM($AA$9:AA58)+AB59</f>
        <v>36476.362936979589</v>
      </c>
      <c r="AD59" s="12">
        <f t="shared" si="5"/>
        <v>69479.405759866844</v>
      </c>
      <c r="AE59" s="4">
        <v>0.02</v>
      </c>
      <c r="AF59" s="4">
        <f t="shared" si="15"/>
        <v>0.53457463299478813</v>
      </c>
      <c r="AG59" s="4">
        <f t="shared" si="16"/>
        <v>1.0909686387648738E-2</v>
      </c>
      <c r="AH59" s="4">
        <f t="shared" si="6"/>
        <v>14228.429641246916</v>
      </c>
      <c r="AI59" s="12">
        <f>(SUM($AA$9:AA58)+AH59)*AG59</f>
        <v>35.550320456733928</v>
      </c>
      <c r="AJ59" s="12">
        <f>SUM($AI$10:AI58)+AF58*AC59</f>
        <v>13206.051757944322</v>
      </c>
      <c r="AK59" s="17">
        <f t="shared" si="17"/>
        <v>13206.051757944322</v>
      </c>
      <c r="AL59" s="5">
        <f t="shared" si="7"/>
        <v>5.1821520794269318E-3</v>
      </c>
      <c r="AM59" s="5">
        <f>SUM($AL$9:AL58)+AF58*(1+$R$4)^-(Q59-4)</f>
        <v>0.53945803623775479</v>
      </c>
      <c r="AN59" s="14">
        <f t="shared" si="18"/>
        <v>28675.023769955405</v>
      </c>
    </row>
    <row r="60" spans="1:40" x14ac:dyDescent="0.3">
      <c r="A60" s="2">
        <v>55</v>
      </c>
      <c r="B60" s="2">
        <v>25.4</v>
      </c>
      <c r="C60" s="2">
        <v>36.4</v>
      </c>
      <c r="D60" s="2">
        <v>399</v>
      </c>
      <c r="E60" s="2">
        <v>41.44</v>
      </c>
      <c r="F60" s="2">
        <v>495.5</v>
      </c>
      <c r="G60" s="2">
        <v>34.299999999999997</v>
      </c>
      <c r="H60" s="2">
        <v>33</v>
      </c>
      <c r="I60" s="2">
        <v>3</v>
      </c>
      <c r="J60" s="2">
        <v>35.299999999999997</v>
      </c>
      <c r="K60" s="2">
        <v>25.5</v>
      </c>
      <c r="L60" s="2">
        <v>36.6</v>
      </c>
      <c r="M60" s="2">
        <v>366</v>
      </c>
      <c r="N60" s="2">
        <v>38.44</v>
      </c>
      <c r="O60" s="2">
        <v>460.2</v>
      </c>
      <c r="P60" s="1"/>
      <c r="Q60" s="1">
        <v>55</v>
      </c>
      <c r="R60" s="1">
        <v>34.299999999999997</v>
      </c>
      <c r="S60" s="1">
        <v>35.299999999999997</v>
      </c>
      <c r="T60" s="1">
        <v>200.76771049964296</v>
      </c>
      <c r="U60" s="1"/>
      <c r="V60" s="4">
        <f t="shared" si="0"/>
        <v>7087.1001806373961</v>
      </c>
      <c r="W60" s="1">
        <v>36.4</v>
      </c>
      <c r="X60" s="1">
        <v>495.5</v>
      </c>
      <c r="Y60" s="1">
        <v>209.925596749568</v>
      </c>
      <c r="Z60" s="4">
        <f t="shared" si="19"/>
        <v>104018.13318941095</v>
      </c>
      <c r="AA60" s="12">
        <f t="shared" si="1"/>
        <v>3316.6559070061135</v>
      </c>
      <c r="AB60" s="12">
        <f t="shared" si="2"/>
        <v>48678.916211874508</v>
      </c>
      <c r="AC60" s="12">
        <f>SUM($AA$9:AA59)+AB60</f>
        <v>37709.088073323561</v>
      </c>
      <c r="AD60" s="12">
        <f t="shared" si="5"/>
        <v>70879.733395114876</v>
      </c>
      <c r="AE60" s="4">
        <v>0.02</v>
      </c>
      <c r="AF60" s="4">
        <f t="shared" si="15"/>
        <v>0.52388314033489236</v>
      </c>
      <c r="AG60" s="4">
        <f t="shared" si="16"/>
        <v>1.0691492659895763E-2</v>
      </c>
      <c r="AH60" s="4">
        <f t="shared" si="6"/>
        <v>14791.717431582021</v>
      </c>
      <c r="AI60" s="12">
        <f>(SUM($AA$9:AA59)+AH60)*AG60</f>
        <v>40.861701323375932</v>
      </c>
      <c r="AJ60" s="12">
        <f>SUM($AI$10:AI59)+AF59*AC60</f>
        <v>13502.63998554108</v>
      </c>
      <c r="AK60" s="17">
        <f t="shared" si="17"/>
        <v>13502.639985541082</v>
      </c>
      <c r="AL60" s="5">
        <f t="shared" si="7"/>
        <v>5.0034571801363479E-3</v>
      </c>
      <c r="AM60" s="5">
        <f>SUM($AL$9:AL59)+AF59*(1+$R$4)^-(Q60-4)</f>
        <v>0.53570544335265247</v>
      </c>
      <c r="AN60" s="14">
        <f t="shared" si="18"/>
        <v>29082.055329364841</v>
      </c>
    </row>
    <row r="61" spans="1:40" x14ac:dyDescent="0.3">
      <c r="A61" s="2">
        <v>56</v>
      </c>
      <c r="B61" s="2">
        <v>25.7</v>
      </c>
      <c r="C61" s="2">
        <v>37.1</v>
      </c>
      <c r="D61" s="2">
        <v>364</v>
      </c>
      <c r="E61" s="2">
        <v>39.42</v>
      </c>
      <c r="F61" s="2">
        <v>474.1</v>
      </c>
      <c r="G61" s="2"/>
      <c r="H61" s="2">
        <v>0</v>
      </c>
      <c r="I61" s="2">
        <v>0</v>
      </c>
      <c r="J61" s="2">
        <v>0</v>
      </c>
      <c r="K61" s="2">
        <v>25.7</v>
      </c>
      <c r="L61" s="2">
        <v>37.1</v>
      </c>
      <c r="M61" s="2">
        <v>364</v>
      </c>
      <c r="N61" s="2">
        <v>39.42</v>
      </c>
      <c r="O61" s="2">
        <v>474.1</v>
      </c>
      <c r="P61" s="1"/>
      <c r="Q61" s="1">
        <v>56</v>
      </c>
      <c r="R61" s="1">
        <v>0</v>
      </c>
      <c r="S61" s="1">
        <v>0</v>
      </c>
      <c r="T61" s="1"/>
      <c r="U61" s="1"/>
      <c r="V61" s="4">
        <f t="shared" si="0"/>
        <v>0</v>
      </c>
      <c r="W61" s="1">
        <v>37.1</v>
      </c>
      <c r="X61" s="1">
        <v>474.1</v>
      </c>
      <c r="Y61" s="1">
        <v>212.86618738664299</v>
      </c>
      <c r="Z61" s="4">
        <f t="shared" si="19"/>
        <v>100919.85944000745</v>
      </c>
      <c r="AA61" s="12">
        <f t="shared" si="1"/>
        <v>0</v>
      </c>
      <c r="AB61" s="12">
        <f t="shared" si="2"/>
        <v>46531.005777945291</v>
      </c>
      <c r="AC61" s="12">
        <f>SUM($AA$9:AA60)+AB61</f>
        <v>38877.833546400456</v>
      </c>
      <c r="AD61" s="12">
        <f t="shared" si="5"/>
        <v>72138.779044933792</v>
      </c>
      <c r="AE61" s="4">
        <v>0.02</v>
      </c>
      <c r="AF61" s="4">
        <f t="shared" si="15"/>
        <v>0.51340547752819454</v>
      </c>
      <c r="AG61" s="4">
        <f t="shared" si="16"/>
        <v>1.0477662806697848E-2</v>
      </c>
      <c r="AH61" s="4">
        <f t="shared" si="6"/>
        <v>14001.713588845325</v>
      </c>
      <c r="AI61" s="12">
        <f>(SUM($AA$9:AA60)+AH61)*AG61</f>
        <v>66.517875656170432</v>
      </c>
      <c r="AJ61" s="12">
        <f>SUM($AI$10:AI60)+AF60*AC61</f>
        <v>13752.621297204871</v>
      </c>
      <c r="AK61" s="17">
        <f t="shared" si="17"/>
        <v>13752.621297204869</v>
      </c>
      <c r="AL61" s="5">
        <f t="shared" si="7"/>
        <v>4.8309241739247517E-3</v>
      </c>
      <c r="AM61" s="5">
        <f>SUM($AL$9:AL60)+AF60*(1+$R$4)^-(Q61-4)</f>
        <v>0.53208225022220901</v>
      </c>
      <c r="AN61" s="14">
        <f t="shared" si="18"/>
        <v>29391.108381196995</v>
      </c>
    </row>
    <row r="62" spans="1:40" x14ac:dyDescent="0.3">
      <c r="A62" s="2">
        <v>57</v>
      </c>
      <c r="B62" s="2">
        <v>25.8</v>
      </c>
      <c r="C62" s="2">
        <v>37.700000000000003</v>
      </c>
      <c r="D62" s="2">
        <v>361</v>
      </c>
      <c r="E62" s="2">
        <v>40.380000000000003</v>
      </c>
      <c r="F62" s="2">
        <v>487.6</v>
      </c>
      <c r="G62" s="2"/>
      <c r="H62" s="2">
        <v>0</v>
      </c>
      <c r="I62" s="2">
        <v>0</v>
      </c>
      <c r="J62" s="2">
        <v>0</v>
      </c>
      <c r="K62" s="2">
        <v>25.8</v>
      </c>
      <c r="L62" s="2">
        <v>37.700000000000003</v>
      </c>
      <c r="M62" s="2">
        <v>361</v>
      </c>
      <c r="N62" s="2">
        <v>40.380000000000003</v>
      </c>
      <c r="O62" s="2">
        <v>487.6</v>
      </c>
      <c r="P62" s="1"/>
      <c r="Q62" s="1">
        <v>57</v>
      </c>
      <c r="R62" s="1">
        <v>0</v>
      </c>
      <c r="S62" s="1">
        <v>0</v>
      </c>
      <c r="T62" s="1"/>
      <c r="U62" s="1"/>
      <c r="V62" s="4">
        <f t="shared" si="0"/>
        <v>0</v>
      </c>
      <c r="W62" s="1">
        <v>37.700000000000003</v>
      </c>
      <c r="X62" s="1">
        <v>487.6</v>
      </c>
      <c r="Y62" s="1">
        <v>215.34296206910298</v>
      </c>
      <c r="Z62" s="4">
        <f t="shared" si="19"/>
        <v>105001.22830489461</v>
      </c>
      <c r="AA62" s="12">
        <f t="shared" si="1"/>
        <v>0</v>
      </c>
      <c r="AB62" s="12">
        <f t="shared" si="2"/>
        <v>47697.337849898366</v>
      </c>
      <c r="AC62" s="12">
        <f>SUM($AA$9:AA61)+AB62</f>
        <v>40044.165618353531</v>
      </c>
      <c r="AD62" s="12">
        <f t="shared" si="5"/>
        <v>73375.23757961794</v>
      </c>
      <c r="AE62" s="4">
        <v>0.02</v>
      </c>
      <c r="AF62" s="4">
        <f t="shared" si="15"/>
        <v>0.50313736797763065</v>
      </c>
      <c r="AG62" s="4">
        <f t="shared" si="16"/>
        <v>1.0268109550563891E-2</v>
      </c>
      <c r="AH62" s="4">
        <f t="shared" si="6"/>
        <v>14536.384674606841</v>
      </c>
      <c r="AI62" s="12">
        <f>(SUM($AA$9:AA61)+AH62)*AG62</f>
        <v>70.677579425165206</v>
      </c>
      <c r="AJ62" s="12">
        <f>SUM($AI$10:AI61)+AF61*AC62</f>
        <v>14010.591616664447</v>
      </c>
      <c r="AK62" s="17">
        <f t="shared" ref="AK62:AK80" si="20">AK61-AF60*(AB61)+AF61*(AA61+AB62)+AG61*AH61</f>
        <v>14010.591616664449</v>
      </c>
      <c r="AL62" s="5">
        <f t="shared" si="7"/>
        <v>4.6643405817204499E-3</v>
      </c>
      <c r="AM62" s="5">
        <f>SUM($AL$9:AL61)+AF61*(1+$R$4)^-(Q62-4)</f>
        <v>0.52858399478591878</v>
      </c>
      <c r="AN62" s="14">
        <f t="shared" si="18"/>
        <v>29720.228973349993</v>
      </c>
    </row>
    <row r="63" spans="1:40" x14ac:dyDescent="0.3">
      <c r="A63" s="2">
        <v>58</v>
      </c>
      <c r="B63" s="2">
        <v>26</v>
      </c>
      <c r="C63" s="2">
        <v>38.299999999999997</v>
      </c>
      <c r="D63" s="2">
        <v>359</v>
      </c>
      <c r="E63" s="2">
        <v>41.32</v>
      </c>
      <c r="F63" s="2">
        <v>500.8</v>
      </c>
      <c r="G63" s="2"/>
      <c r="H63" s="2">
        <v>0</v>
      </c>
      <c r="I63" s="2">
        <v>0</v>
      </c>
      <c r="J63" s="2">
        <v>0</v>
      </c>
      <c r="K63" s="2">
        <v>26</v>
      </c>
      <c r="L63" s="2">
        <v>38.299999999999997</v>
      </c>
      <c r="M63" s="2">
        <v>359</v>
      </c>
      <c r="N63" s="2">
        <v>41.32</v>
      </c>
      <c r="O63" s="2">
        <v>500.8</v>
      </c>
      <c r="P63" s="1"/>
      <c r="Q63" s="1">
        <v>58</v>
      </c>
      <c r="R63" s="1">
        <v>0</v>
      </c>
      <c r="S63" s="1">
        <v>0</v>
      </c>
      <c r="T63" s="1"/>
      <c r="U63" s="1"/>
      <c r="V63" s="4">
        <f t="shared" si="0"/>
        <v>0</v>
      </c>
      <c r="W63" s="1">
        <v>38.299999999999997</v>
      </c>
      <c r="X63" s="1">
        <v>500.8</v>
      </c>
      <c r="Y63" s="1">
        <v>217.77982184660294</v>
      </c>
      <c r="Z63" s="4">
        <f t="shared" si="19"/>
        <v>109064.13478077875</v>
      </c>
      <c r="AA63" s="12">
        <f t="shared" si="1"/>
        <v>0</v>
      </c>
      <c r="AB63" s="12">
        <f t="shared" si="2"/>
        <v>48810.772039575859</v>
      </c>
      <c r="AC63" s="12">
        <f>SUM($AA$9:AA62)+AB63</f>
        <v>41157.599808031024</v>
      </c>
      <c r="AD63" s="12">
        <f t="shared" si="5"/>
        <v>74499.045505502945</v>
      </c>
      <c r="AE63" s="4">
        <v>0.02</v>
      </c>
      <c r="AF63" s="4">
        <f t="shared" si="15"/>
        <v>0.493074620618078</v>
      </c>
      <c r="AG63" s="4">
        <f t="shared" si="16"/>
        <v>1.0062747359552614E-2</v>
      </c>
      <c r="AH63" s="4">
        <f t="shared" si="6"/>
        <v>15048.889638143148</v>
      </c>
      <c r="AI63" s="12">
        <f>(SUM($AA$9:AA62)+AH63)*AG63</f>
        <v>74.421235805244493</v>
      </c>
      <c r="AJ63" s="12">
        <f>SUM($AI$10:AI62)+AF62*AC63</f>
        <v>14230.301664270075</v>
      </c>
      <c r="AK63" s="17">
        <f t="shared" si="20"/>
        <v>14230.301664270073</v>
      </c>
      <c r="AL63" s="5">
        <f t="shared" si="7"/>
        <v>4.5035012513162985E-3</v>
      </c>
      <c r="AM63" s="5">
        <f>SUM($AL$9:AL62)+AF62*(1+$R$4)^-(Q63-4)</f>
        <v>0.52520636884743155</v>
      </c>
      <c r="AN63" s="14">
        <f t="shared" si="18"/>
        <v>29971.55128160799</v>
      </c>
    </row>
    <row r="64" spans="1:40" x14ac:dyDescent="0.3">
      <c r="A64" s="2">
        <v>59</v>
      </c>
      <c r="B64" s="2">
        <v>26.2</v>
      </c>
      <c r="C64" s="2">
        <v>38.9</v>
      </c>
      <c r="D64" s="2">
        <v>356</v>
      </c>
      <c r="E64" s="2">
        <v>42.23</v>
      </c>
      <c r="F64" s="2">
        <v>513.79999999999995</v>
      </c>
      <c r="G64" s="2"/>
      <c r="H64" s="2">
        <v>0</v>
      </c>
      <c r="I64" s="2">
        <v>0</v>
      </c>
      <c r="J64" s="2">
        <v>0</v>
      </c>
      <c r="K64" s="2">
        <v>26.2</v>
      </c>
      <c r="L64" s="2">
        <v>38.9</v>
      </c>
      <c r="M64" s="2">
        <v>356</v>
      </c>
      <c r="N64" s="2">
        <v>42.23</v>
      </c>
      <c r="O64" s="2">
        <v>513.79999999999995</v>
      </c>
      <c r="P64" s="1"/>
      <c r="Q64" s="1">
        <v>59</v>
      </c>
      <c r="R64" s="1">
        <v>0</v>
      </c>
      <c r="S64" s="1">
        <v>0</v>
      </c>
      <c r="T64" s="1"/>
      <c r="U64" s="1"/>
      <c r="V64" s="4">
        <f t="shared" si="0"/>
        <v>0</v>
      </c>
      <c r="W64" s="1">
        <v>38.9</v>
      </c>
      <c r="X64" s="1">
        <v>513.79999999999995</v>
      </c>
      <c r="Y64" s="1">
        <v>220.17720249914294</v>
      </c>
      <c r="Z64" s="4">
        <f t="shared" si="19"/>
        <v>113127.04664405964</v>
      </c>
      <c r="AA64" s="12">
        <f t="shared" si="1"/>
        <v>0</v>
      </c>
      <c r="AB64" s="12">
        <f t="shared" si="2"/>
        <v>49880.882173984108</v>
      </c>
      <c r="AC64" s="12">
        <f>SUM($AA$9:AA63)+AB64</f>
        <v>42227.709942439273</v>
      </c>
      <c r="AD64" s="12">
        <f t="shared" si="5"/>
        <v>75531.791569596258</v>
      </c>
      <c r="AE64" s="4">
        <v>0.02</v>
      </c>
      <c r="AF64" s="4">
        <f t="shared" si="15"/>
        <v>0.48321312820571644</v>
      </c>
      <c r="AG64" s="4">
        <f t="shared" si="16"/>
        <v>9.8614924123615593E-3</v>
      </c>
      <c r="AH64" s="4">
        <f t="shared" si="6"/>
        <v>15543.072891576701</v>
      </c>
      <c r="AI64" s="12">
        <f>(SUM($AA$9:AA63)+AH64)*AG64</f>
        <v>77.806195493190728</v>
      </c>
      <c r="AJ64" s="12">
        <f>SUM($AI$10:AI63)+AF63*AC64</f>
        <v>14418.208519824439</v>
      </c>
      <c r="AK64" s="17">
        <f t="shared" si="20"/>
        <v>14418.208519824439</v>
      </c>
      <c r="AL64" s="5">
        <f t="shared" si="7"/>
        <v>4.348208104719184E-3</v>
      </c>
      <c r="AM64" s="5">
        <f>SUM($AL$9:AL63)+AF63*(1+$R$4)^-(Q64-4)</f>
        <v>0.52194521276889216</v>
      </c>
      <c r="AN64" s="14">
        <f t="shared" si="18"/>
        <v>30160.159264034708</v>
      </c>
    </row>
    <row r="65" spans="1:40" x14ac:dyDescent="0.3">
      <c r="A65" s="2">
        <v>60</v>
      </c>
      <c r="B65" s="2">
        <v>26.3</v>
      </c>
      <c r="C65" s="2">
        <v>39.4</v>
      </c>
      <c r="D65" s="2">
        <v>354</v>
      </c>
      <c r="E65" s="2">
        <v>43.13</v>
      </c>
      <c r="F65" s="2">
        <v>526.70000000000005</v>
      </c>
      <c r="G65" s="2"/>
      <c r="H65" s="2">
        <v>0</v>
      </c>
      <c r="I65" s="2">
        <v>0</v>
      </c>
      <c r="J65" s="2">
        <v>0</v>
      </c>
      <c r="K65" s="2">
        <v>26.3</v>
      </c>
      <c r="L65" s="2">
        <v>39.4</v>
      </c>
      <c r="M65" s="2">
        <v>354</v>
      </c>
      <c r="N65" s="2">
        <v>43.13</v>
      </c>
      <c r="O65" s="2">
        <v>526.70000000000005</v>
      </c>
      <c r="P65" s="1"/>
      <c r="Q65" s="1">
        <v>60</v>
      </c>
      <c r="R65" s="1">
        <v>0</v>
      </c>
      <c r="S65" s="1">
        <v>0</v>
      </c>
      <c r="T65" s="1"/>
      <c r="U65" s="1"/>
      <c r="V65" s="4">
        <f t="shared" si="0"/>
        <v>0</v>
      </c>
      <c r="W65" s="1">
        <v>39.4</v>
      </c>
      <c r="X65" s="1">
        <v>526.70000000000005</v>
      </c>
      <c r="Y65" s="1">
        <v>222.14518101900791</v>
      </c>
      <c r="Z65" s="4">
        <f t="shared" si="19"/>
        <v>117003.86684271148</v>
      </c>
      <c r="AA65" s="12">
        <f t="shared" si="1"/>
        <v>0</v>
      </c>
      <c r="AB65" s="12">
        <f t="shared" si="2"/>
        <v>50827.862800012641</v>
      </c>
      <c r="AC65" s="12">
        <f>SUM($AA$9:AA64)+AB65</f>
        <v>43174.690568467806</v>
      </c>
      <c r="AD65" s="12">
        <f t="shared" si="5"/>
        <v>76335.913890914642</v>
      </c>
      <c r="AE65" s="4">
        <v>0.02</v>
      </c>
      <c r="AF65" s="4">
        <f t="shared" si="15"/>
        <v>0.47354886564160209</v>
      </c>
      <c r="AG65" s="4">
        <f t="shared" si="16"/>
        <v>9.6642625641143298E-3</v>
      </c>
      <c r="AH65" s="4">
        <f t="shared" si="6"/>
        <v>15987.026915062257</v>
      </c>
      <c r="AI65" s="12">
        <f>(SUM($AA$9:AA64)+AH65)*AG65</f>
        <v>80.540559832686313</v>
      </c>
      <c r="AJ65" s="12">
        <f>SUM($AI$10:AI64)+AF64*AC65</f>
        <v>14537.179944782314</v>
      </c>
      <c r="AK65" s="17">
        <f t="shared" si="20"/>
        <v>14537.179944782312</v>
      </c>
      <c r="AL65" s="5">
        <f t="shared" si="7"/>
        <v>4.1982698942116268E-3</v>
      </c>
      <c r="AM65" s="5">
        <f>SUM($AL$9:AL64)+AF64*(1+$R$4)^-(Q65-4)</f>
        <v>0.51879651034823349</v>
      </c>
      <c r="AN65" s="16">
        <f t="shared" si="18"/>
        <v>30210.046804320693</v>
      </c>
    </row>
    <row r="66" spans="1:40" x14ac:dyDescent="0.3">
      <c r="A66" s="2">
        <v>61</v>
      </c>
      <c r="B66" s="2">
        <v>26.5</v>
      </c>
      <c r="C66" s="2">
        <v>39.9</v>
      </c>
      <c r="D66" s="2">
        <v>351</v>
      </c>
      <c r="E66" s="2">
        <v>44</v>
      </c>
      <c r="F66" s="2">
        <v>539.29999999999995</v>
      </c>
      <c r="G66" s="2"/>
      <c r="H66" s="2">
        <v>0</v>
      </c>
      <c r="I66" s="2">
        <v>0</v>
      </c>
      <c r="J66" s="2">
        <v>0</v>
      </c>
      <c r="K66" s="2">
        <v>26.5</v>
      </c>
      <c r="L66" s="2">
        <v>39.9</v>
      </c>
      <c r="M66" s="2">
        <v>351</v>
      </c>
      <c r="N66" s="2">
        <v>44</v>
      </c>
      <c r="O66" s="2">
        <v>539.29999999999995</v>
      </c>
      <c r="P66" s="1"/>
      <c r="Q66" s="1">
        <v>61</v>
      </c>
      <c r="R66" s="1">
        <v>0</v>
      </c>
      <c r="S66" s="1">
        <v>0</v>
      </c>
      <c r="T66" s="1"/>
      <c r="U66" s="1"/>
      <c r="V66" s="4">
        <f t="shared" si="0"/>
        <v>0</v>
      </c>
      <c r="W66" s="1">
        <v>39.9</v>
      </c>
      <c r="X66" s="1">
        <v>539.29999999999995</v>
      </c>
      <c r="Y66" s="1">
        <v>224.08631012452295</v>
      </c>
      <c r="Z66" s="4">
        <f t="shared" si="19"/>
        <v>120849.74705015522</v>
      </c>
      <c r="AA66" s="12">
        <f t="shared" si="1"/>
        <v>0</v>
      </c>
      <c r="AB66" s="12">
        <f t="shared" si="2"/>
        <v>51722.71785451351</v>
      </c>
      <c r="AC66" s="12">
        <f>SUM($AA$9:AA65)+AB66</f>
        <v>44069.545622968675</v>
      </c>
      <c r="AD66" s="35">
        <f t="shared" si="5"/>
        <v>77043.574751029781</v>
      </c>
      <c r="AE66" s="4">
        <v>0.02</v>
      </c>
      <c r="AF66" s="4">
        <f t="shared" si="15"/>
        <v>0.46407788832877006</v>
      </c>
      <c r="AG66" s="4">
        <f t="shared" si="16"/>
        <v>9.4709773128320417E-3</v>
      </c>
      <c r="AH66" s="4">
        <f t="shared" si="6"/>
        <v>16409.167728068653</v>
      </c>
      <c r="AI66" s="12">
        <f>(SUM($AA$9:AA65)+AH66)*AG66</f>
        <v>82.92783469883662</v>
      </c>
      <c r="AJ66" s="12">
        <f>SUM($AI$10:AI65)+AF65*AC66</f>
        <v>14624.226554809478</v>
      </c>
      <c r="AK66" s="17">
        <f t="shared" si="20"/>
        <v>14624.226554809477</v>
      </c>
      <c r="AL66" s="5">
        <f t="shared" si="7"/>
        <v>4.0535019668250186E-3</v>
      </c>
      <c r="AM66" s="5">
        <f>SUM($AL$9:AL65)+AF65*(1+$R$4)^-(Q66-4)</f>
        <v>0.51575638387311473</v>
      </c>
      <c r="AN66" s="14">
        <f t="shared" si="18"/>
        <v>30200.143208449703</v>
      </c>
    </row>
    <row r="67" spans="1:40" x14ac:dyDescent="0.3">
      <c r="A67" s="2">
        <v>62</v>
      </c>
      <c r="B67" s="2">
        <v>26.7</v>
      </c>
      <c r="C67" s="2">
        <v>40.5</v>
      </c>
      <c r="D67" s="2">
        <v>349</v>
      </c>
      <c r="E67" s="2">
        <v>44.85</v>
      </c>
      <c r="F67" s="2">
        <v>551.6</v>
      </c>
      <c r="G67" s="2"/>
      <c r="H67" s="2">
        <v>0</v>
      </c>
      <c r="I67" s="2">
        <v>0</v>
      </c>
      <c r="J67" s="2">
        <v>0</v>
      </c>
      <c r="K67" s="2">
        <v>26.7</v>
      </c>
      <c r="L67" s="2">
        <v>40.5</v>
      </c>
      <c r="M67" s="2">
        <v>349</v>
      </c>
      <c r="N67" s="2">
        <v>44.85</v>
      </c>
      <c r="O67" s="2">
        <v>551.6</v>
      </c>
      <c r="P67" s="1"/>
      <c r="Q67" s="1">
        <v>62</v>
      </c>
      <c r="R67" s="1">
        <v>0</v>
      </c>
      <c r="S67" s="1">
        <v>0</v>
      </c>
      <c r="T67" s="1"/>
      <c r="U67" s="1"/>
      <c r="V67" s="4">
        <f t="shared" si="0"/>
        <v>0</v>
      </c>
      <c r="W67" s="1">
        <v>40.5</v>
      </c>
      <c r="X67" s="1">
        <v>551.6</v>
      </c>
      <c r="Y67" s="1">
        <v>224.47133707999993</v>
      </c>
      <c r="Z67" s="4">
        <f t="shared" si="19"/>
        <v>123818.38953332797</v>
      </c>
      <c r="AA67" s="12">
        <f t="shared" si="1"/>
        <v>0</v>
      </c>
      <c r="AB67" s="12">
        <f t="shared" si="2"/>
        <v>52210.121097666</v>
      </c>
      <c r="AC67" s="12">
        <f>SUM($AA$9:AA66)+AB67</f>
        <v>44556.948866121165</v>
      </c>
      <c r="AD67" s="13">
        <f t="shared" si="5"/>
        <v>77043.751673437117</v>
      </c>
      <c r="AE67" s="4">
        <v>0.02</v>
      </c>
      <c r="AF67" s="4">
        <f t="shared" si="15"/>
        <v>0.45479633056219465</v>
      </c>
      <c r="AG67" s="4">
        <f t="shared" si="16"/>
        <v>9.2815577665754014E-3</v>
      </c>
      <c r="AH67" s="4">
        <f t="shared" si="6"/>
        <v>16667.379065926743</v>
      </c>
      <c r="AI67" s="12">
        <f>(SUM($AA$9:AA66)+AH67)*AG67</f>
        <v>83.665881453174478</v>
      </c>
      <c r="AJ67" s="12">
        <f>SUM($AI$10:AI66)+AF66*AC67</f>
        <v>14515.965790573166</v>
      </c>
      <c r="AK67" s="17">
        <f t="shared" si="20"/>
        <v>14515.965790573162</v>
      </c>
      <c r="AL67" s="5">
        <f t="shared" si="7"/>
        <v>3.9137260369345016E-3</v>
      </c>
      <c r="AM67" s="5">
        <f>SUM($AL$9:AL66)+AF66*(1+$R$4)^-(Q67-4)</f>
        <v>0.51282108934541393</v>
      </c>
      <c r="AN67" s="14">
        <f t="shared" si="18"/>
        <v>29795.965040993138</v>
      </c>
    </row>
    <row r="68" spans="1:40" x14ac:dyDescent="0.3">
      <c r="A68" s="2">
        <v>63</v>
      </c>
      <c r="B68" s="2">
        <v>26.8</v>
      </c>
      <c r="C68" s="2">
        <v>41</v>
      </c>
      <c r="D68" s="2">
        <v>346</v>
      </c>
      <c r="E68" s="2">
        <v>45.68</v>
      </c>
      <c r="F68" s="2">
        <v>563.79999999999995</v>
      </c>
      <c r="G68" s="2"/>
      <c r="H68" s="2">
        <v>0</v>
      </c>
      <c r="I68" s="2">
        <v>0</v>
      </c>
      <c r="J68" s="2">
        <v>0</v>
      </c>
      <c r="K68" s="2">
        <v>26.8</v>
      </c>
      <c r="L68" s="2">
        <v>41</v>
      </c>
      <c r="M68" s="2">
        <v>346</v>
      </c>
      <c r="N68" s="2">
        <v>45.68</v>
      </c>
      <c r="O68" s="2">
        <v>563.79999999999995</v>
      </c>
      <c r="P68" s="1"/>
      <c r="Q68" s="1">
        <v>63</v>
      </c>
      <c r="R68" s="1">
        <v>0</v>
      </c>
      <c r="S68" s="1">
        <v>0</v>
      </c>
      <c r="T68" s="1"/>
      <c r="U68" s="1"/>
      <c r="V68" s="4">
        <f t="shared" si="0"/>
        <v>0</v>
      </c>
      <c r="W68" s="1">
        <v>41</v>
      </c>
      <c r="X68" s="1">
        <v>563.79999999999995</v>
      </c>
      <c r="Y68" s="1">
        <v>224.47133707999993</v>
      </c>
      <c r="Z68" s="4">
        <f t="shared" si="19"/>
        <v>126556.93984570395</v>
      </c>
      <c r="AA68" s="12">
        <f t="shared" si="1"/>
        <v>0</v>
      </c>
      <c r="AB68" s="12">
        <f t="shared" si="2"/>
        <v>52576.23371484314</v>
      </c>
      <c r="AC68" s="12">
        <f>SUM($AA$9:AA67)+AB68</f>
        <v>44923.061483298305</v>
      </c>
      <c r="AD68" s="12">
        <f t="shared" si="5"/>
        <v>76848.755400768321</v>
      </c>
      <c r="AE68" s="4">
        <v>0.02</v>
      </c>
      <c r="AF68" s="4">
        <f t="shared" si="15"/>
        <v>0.44570040395095073</v>
      </c>
      <c r="AG68" s="4">
        <f t="shared" si="16"/>
        <v>9.095926611243893E-3</v>
      </c>
      <c r="AH68" s="4">
        <f t="shared" si="6"/>
        <v>16876.139423730699</v>
      </c>
      <c r="AI68" s="12">
        <f>(SUM($AA$9:AA67)+AH68)*AG68</f>
        <v>83.891432718032789</v>
      </c>
      <c r="AJ68" s="12">
        <f>SUM($AI$10:AI67)+AF67*AC68</f>
        <v>14352.580452087772</v>
      </c>
      <c r="AK68" s="17">
        <f t="shared" si="20"/>
        <v>14352.58045208777</v>
      </c>
      <c r="AL68" s="5">
        <f t="shared" si="7"/>
        <v>3.7787699666953813E-3</v>
      </c>
      <c r="AM68" s="5">
        <f>SUM($AL$9:AL67)+AF67*(1+$R$4)^-(Q68-4)</f>
        <v>0.50998701187039241</v>
      </c>
      <c r="AN68" s="14">
        <f t="shared" si="18"/>
        <v>29290.204136980017</v>
      </c>
    </row>
    <row r="69" spans="1:40" x14ac:dyDescent="0.3">
      <c r="A69" s="2">
        <v>64</v>
      </c>
      <c r="B69" s="2">
        <v>27</v>
      </c>
      <c r="C69" s="2">
        <v>41.5</v>
      </c>
      <c r="D69" s="2">
        <v>344</v>
      </c>
      <c r="E69" s="2">
        <v>46.49</v>
      </c>
      <c r="F69" s="2">
        <v>575.79999999999995</v>
      </c>
      <c r="G69" s="2"/>
      <c r="H69" s="2">
        <v>0</v>
      </c>
      <c r="I69" s="2">
        <v>0</v>
      </c>
      <c r="J69" s="2">
        <v>0</v>
      </c>
      <c r="K69" s="2">
        <v>27</v>
      </c>
      <c r="L69" s="2">
        <v>41.5</v>
      </c>
      <c r="M69" s="2">
        <v>344</v>
      </c>
      <c r="N69" s="2">
        <v>46.49</v>
      </c>
      <c r="O69" s="2">
        <v>575.79999999999995</v>
      </c>
      <c r="P69" s="1"/>
      <c r="Q69" s="1">
        <v>64</v>
      </c>
      <c r="R69" s="1">
        <v>0</v>
      </c>
      <c r="S69" s="1">
        <v>0</v>
      </c>
      <c r="T69" s="1"/>
      <c r="U69" s="1"/>
      <c r="V69" s="4">
        <f t="shared" si="0"/>
        <v>0</v>
      </c>
      <c r="W69" s="1">
        <v>41.5</v>
      </c>
      <c r="X69" s="1">
        <v>575.79999999999995</v>
      </c>
      <c r="Y69" s="1">
        <v>224.47133707999993</v>
      </c>
      <c r="Z69" s="4">
        <f t="shared" si="19"/>
        <v>129250.59589066394</v>
      </c>
      <c r="AA69" s="12">
        <f t="shared" si="1"/>
        <v>0</v>
      </c>
      <c r="AB69" s="12">
        <f t="shared" si="2"/>
        <v>52901.747594187029</v>
      </c>
      <c r="AC69" s="12">
        <f>SUM($AA$9:AA68)+AB69</f>
        <v>45248.575362642194</v>
      </c>
      <c r="AD69" s="12">
        <f t="shared" si="5"/>
        <v>76601.09431008916</v>
      </c>
      <c r="AE69" s="4">
        <v>0.02</v>
      </c>
      <c r="AF69" s="4">
        <f t="shared" si="15"/>
        <v>0.43678639587193169</v>
      </c>
      <c r="AG69" s="4">
        <f t="shared" si="16"/>
        <v>8.9140080790190146E-3</v>
      </c>
      <c r="AH69" s="4">
        <f t="shared" si="6"/>
        <v>17067.739370476233</v>
      </c>
      <c r="AI69" s="12">
        <f>(SUM($AA$9:AA68)+AH69)*AG69</f>
        <v>83.921527536901422</v>
      </c>
      <c r="AJ69" s="12">
        <f>SUM($AI$10:AI68)+AF68*AC69</f>
        <v>14172.936681916539</v>
      </c>
      <c r="AK69" s="17">
        <f t="shared" si="20"/>
        <v>14172.936681916535</v>
      </c>
      <c r="AL69" s="5">
        <f t="shared" si="7"/>
        <v>3.6484675540507136E-3</v>
      </c>
      <c r="AM69" s="5">
        <f>SUM($AL$9:AL68)+AF68*(1+$R$4)^-(Q69-4)</f>
        <v>0.5072506612048544</v>
      </c>
      <c r="AN69" s="14">
        <f t="shared" si="18"/>
        <v>28762.974530968902</v>
      </c>
    </row>
    <row r="70" spans="1:40" x14ac:dyDescent="0.3">
      <c r="A70" s="2">
        <v>65</v>
      </c>
      <c r="B70" s="2">
        <v>27.1</v>
      </c>
      <c r="C70" s="2">
        <v>42</v>
      </c>
      <c r="D70" s="2">
        <v>342</v>
      </c>
      <c r="E70" s="2">
        <v>47.29</v>
      </c>
      <c r="F70" s="2">
        <v>587.5</v>
      </c>
      <c r="G70" s="2">
        <v>40.5</v>
      </c>
      <c r="H70" s="2">
        <v>23</v>
      </c>
      <c r="I70" s="2">
        <v>3</v>
      </c>
      <c r="J70" s="2">
        <v>37</v>
      </c>
      <c r="K70" s="2">
        <v>27.2</v>
      </c>
      <c r="L70" s="2">
        <v>42.1</v>
      </c>
      <c r="M70" s="2">
        <v>318</v>
      </c>
      <c r="N70" s="2">
        <v>44.29</v>
      </c>
      <c r="O70" s="2">
        <v>550.5</v>
      </c>
      <c r="P70" s="1"/>
      <c r="Q70" s="1">
        <v>65</v>
      </c>
      <c r="R70" s="1">
        <v>40.5</v>
      </c>
      <c r="S70" s="1">
        <v>37</v>
      </c>
      <c r="T70" s="1">
        <v>224.47133707999993</v>
      </c>
      <c r="U70" s="1"/>
      <c r="V70" s="4">
        <f t="shared" si="0"/>
        <v>8305.4394719599968</v>
      </c>
      <c r="W70" s="1">
        <v>42</v>
      </c>
      <c r="X70" s="1">
        <v>587.5</v>
      </c>
      <c r="Y70" s="1">
        <v>224.47133707999993</v>
      </c>
      <c r="Z70" s="4">
        <f t="shared" si="19"/>
        <v>131876.91053449997</v>
      </c>
      <c r="AA70" s="12">
        <f t="shared" si="1"/>
        <v>3349.1456923242708</v>
      </c>
      <c r="AB70" s="12">
        <f t="shared" si="2"/>
        <v>53179.0025470408</v>
      </c>
      <c r="AC70" s="12">
        <f>SUM($AA$9:AA69)+AB70</f>
        <v>45525.830315495965</v>
      </c>
      <c r="AD70" s="12">
        <f t="shared" si="5"/>
        <v>76289.268737387756</v>
      </c>
      <c r="AE70" s="4">
        <v>0.02</v>
      </c>
      <c r="AF70" s="4">
        <f t="shared" si="15"/>
        <v>0.42805066795449304</v>
      </c>
      <c r="AG70" s="4">
        <f t="shared" si="16"/>
        <v>8.7357279174386342E-3</v>
      </c>
      <c r="AH70" s="4">
        <f t="shared" si="6"/>
        <v>17239.12844029555</v>
      </c>
      <c r="AI70" s="12">
        <f>(SUM($AA$9:AA69)+AH70)*AG70</f>
        <v>83.740305268127841</v>
      </c>
      <c r="AJ70" s="12">
        <f>SUM($AI$10:AI69)+AF69*AC70</f>
        <v>13974.613234701384</v>
      </c>
      <c r="AK70" s="17">
        <f t="shared" si="20"/>
        <v>13974.613234701381</v>
      </c>
      <c r="AL70" s="5">
        <f t="shared" si="7"/>
        <v>3.5226583280489644E-3</v>
      </c>
      <c r="AM70" s="5">
        <f>SUM($AL$9:AL69)+AF69*(1+$R$4)^-(Q70-4)</f>
        <v>0.50460866745881772</v>
      </c>
      <c r="AN70" s="14">
        <f t="shared" si="18"/>
        <v>28209.240486741182</v>
      </c>
    </row>
    <row r="71" spans="1:40" x14ac:dyDescent="0.3">
      <c r="A71" s="2">
        <v>66</v>
      </c>
      <c r="B71" s="2">
        <v>27.3</v>
      </c>
      <c r="C71" s="2">
        <v>42.6</v>
      </c>
      <c r="D71" s="2">
        <v>316</v>
      </c>
      <c r="E71" s="2">
        <v>45.11</v>
      </c>
      <c r="F71" s="2">
        <v>562.5</v>
      </c>
      <c r="G71" s="2"/>
      <c r="H71" s="2">
        <v>0</v>
      </c>
      <c r="I71" s="2">
        <v>0</v>
      </c>
      <c r="J71" s="2">
        <v>0</v>
      </c>
      <c r="K71" s="2">
        <v>27.3</v>
      </c>
      <c r="L71" s="2">
        <v>42.6</v>
      </c>
      <c r="M71" s="2">
        <v>316</v>
      </c>
      <c r="N71" s="2">
        <v>45.11</v>
      </c>
      <c r="O71" s="2">
        <v>562.5</v>
      </c>
      <c r="P71" s="1"/>
      <c r="Q71" s="1">
        <v>66</v>
      </c>
      <c r="R71" s="1">
        <v>0</v>
      </c>
      <c r="S71" s="1">
        <v>0</v>
      </c>
      <c r="T71" s="1"/>
      <c r="U71" s="1"/>
      <c r="V71" s="4">
        <f t="shared" si="0"/>
        <v>0</v>
      </c>
      <c r="W71" s="1">
        <v>42.6</v>
      </c>
      <c r="X71" s="1">
        <v>562.5</v>
      </c>
      <c r="Y71" s="1">
        <v>224.47133707999993</v>
      </c>
      <c r="Z71" s="4">
        <f t="shared" si="19"/>
        <v>126265.12710749995</v>
      </c>
      <c r="AA71" s="12">
        <f t="shared" si="1"/>
        <v>0</v>
      </c>
      <c r="AB71" s="12">
        <f t="shared" si="2"/>
        <v>50163.61208713628</v>
      </c>
      <c r="AC71" s="12">
        <f>SUM($AA$9:AA70)+AB71</f>
        <v>45859.585547915718</v>
      </c>
      <c r="AD71" s="12">
        <f t="shared" si="5"/>
        <v>76088.713828567008</v>
      </c>
      <c r="AE71" s="4">
        <v>0.02</v>
      </c>
      <c r="AF71" s="4">
        <f t="shared" si="15"/>
        <v>0.41948965459540316</v>
      </c>
      <c r="AG71" s="4">
        <f t="shared" si="16"/>
        <v>8.5610133590898613E-3</v>
      </c>
      <c r="AH71" s="4">
        <f t="shared" si="6"/>
        <v>16092.56544714932</v>
      </c>
      <c r="AI71" s="12">
        <f>(SUM($AA$9:AA70)+AH71)*AG71</f>
        <v>100.9218390749287</v>
      </c>
      <c r="AJ71" s="12">
        <f>SUM($AI$10:AI70)+AF70*AC71</f>
        <v>13803.516423288442</v>
      </c>
      <c r="AK71" s="17">
        <f t="shared" si="20"/>
        <v>13803.51642328844</v>
      </c>
      <c r="AL71" s="5">
        <f t="shared" si="7"/>
        <v>3.4011873512196909E-3</v>
      </c>
      <c r="AM71" s="5">
        <f>SUM($AL$9:AL70)+AF70*(1+$R$4)^-(Q71-4)</f>
        <v>0.50205777694540299</v>
      </c>
      <c r="AN71" s="14">
        <f t="shared" si="18"/>
        <v>27721.120612370629</v>
      </c>
    </row>
    <row r="72" spans="1:40" x14ac:dyDescent="0.3">
      <c r="A72" s="2">
        <v>67</v>
      </c>
      <c r="B72" s="2">
        <v>27.4</v>
      </c>
      <c r="C72" s="2">
        <v>43.1</v>
      </c>
      <c r="D72" s="2">
        <v>314</v>
      </c>
      <c r="E72" s="2">
        <v>45.91</v>
      </c>
      <c r="F72" s="2">
        <v>574.1</v>
      </c>
      <c r="G72" s="2"/>
      <c r="H72" s="2">
        <v>0</v>
      </c>
      <c r="I72" s="2">
        <v>0</v>
      </c>
      <c r="J72" s="2">
        <v>0</v>
      </c>
      <c r="K72" s="2">
        <v>27.4</v>
      </c>
      <c r="L72" s="2">
        <v>43.1</v>
      </c>
      <c r="M72" s="2">
        <v>314</v>
      </c>
      <c r="N72" s="2">
        <v>45.91</v>
      </c>
      <c r="O72" s="2">
        <v>574.1</v>
      </c>
      <c r="P72" s="1"/>
      <c r="Q72" s="1">
        <v>67</v>
      </c>
      <c r="R72" s="1">
        <v>0</v>
      </c>
      <c r="S72" s="1">
        <v>0</v>
      </c>
      <c r="T72" s="1"/>
      <c r="U72" s="1"/>
      <c r="V72" s="4">
        <f t="shared" si="0"/>
        <v>0</v>
      </c>
      <c r="W72" s="1">
        <v>43.1</v>
      </c>
      <c r="X72" s="1">
        <v>574.1</v>
      </c>
      <c r="Y72" s="1">
        <v>224.47133707999993</v>
      </c>
      <c r="Z72" s="4">
        <f t="shared" si="19"/>
        <v>128868.99461762796</v>
      </c>
      <c r="AA72" s="12">
        <f t="shared" si="1"/>
        <v>0</v>
      </c>
      <c r="AB72" s="12">
        <f t="shared" si="2"/>
        <v>50441.475116321744</v>
      </c>
      <c r="AC72" s="12">
        <f>SUM($AA$9:AA71)+AB72</f>
        <v>46137.448577101182</v>
      </c>
      <c r="AD72" s="12">
        <f t="shared" si="5"/>
        <v>75811.228637092281</v>
      </c>
      <c r="AE72" s="4">
        <v>0.02</v>
      </c>
      <c r="AF72" s="4">
        <f t="shared" si="15"/>
        <v>0.41109986150349509</v>
      </c>
      <c r="AG72" s="4">
        <f t="shared" si="16"/>
        <v>8.389793091908064E-3</v>
      </c>
      <c r="AH72" s="4">
        <f t="shared" si="6"/>
        <v>16262.423162090085</v>
      </c>
      <c r="AI72" s="12">
        <f>(SUM($AA$9:AA71)+AH72)*AG72</f>
        <v>100.32847337684744</v>
      </c>
      <c r="AJ72" s="12">
        <f>SUM($AI$10:AI71)+AF71*AC72</f>
        <v>13628.39440398318</v>
      </c>
      <c r="AK72" s="17">
        <f t="shared" si="20"/>
        <v>13628.39440398318</v>
      </c>
      <c r="AL72" s="5">
        <f t="shared" si="7"/>
        <v>3.28390502876384E-3</v>
      </c>
      <c r="AM72" s="5">
        <f>SUM($AL$9:AL71)+AF71*(1+$R$4)^-(Q72-4)</f>
        <v>0.49959484817383015</v>
      </c>
      <c r="AN72" s="14">
        <f t="shared" si="18"/>
        <v>27234.720414544005</v>
      </c>
    </row>
    <row r="73" spans="1:40" x14ac:dyDescent="0.3">
      <c r="A73" s="2">
        <v>68</v>
      </c>
      <c r="B73" s="2">
        <v>27.6</v>
      </c>
      <c r="C73" s="2">
        <v>43.7</v>
      </c>
      <c r="D73" s="2">
        <v>312</v>
      </c>
      <c r="E73" s="2">
        <v>46.69</v>
      </c>
      <c r="F73" s="2">
        <v>585.5</v>
      </c>
      <c r="G73" s="2"/>
      <c r="H73" s="2">
        <v>0</v>
      </c>
      <c r="I73" s="2">
        <v>0</v>
      </c>
      <c r="J73" s="2">
        <v>0</v>
      </c>
      <c r="K73" s="2">
        <v>27.6</v>
      </c>
      <c r="L73" s="2">
        <v>43.7</v>
      </c>
      <c r="M73" s="2">
        <v>312</v>
      </c>
      <c r="N73" s="2">
        <v>46.69</v>
      </c>
      <c r="O73" s="2">
        <v>585.5</v>
      </c>
      <c r="P73" s="1"/>
      <c r="Q73" s="1">
        <v>68</v>
      </c>
      <c r="R73" s="1">
        <v>0</v>
      </c>
      <c r="S73" s="1">
        <v>0</v>
      </c>
      <c r="T73" s="1"/>
      <c r="U73" s="1"/>
      <c r="V73" s="4">
        <f t="shared" si="0"/>
        <v>0</v>
      </c>
      <c r="W73" s="1">
        <v>43.7</v>
      </c>
      <c r="X73" s="1">
        <v>585.5</v>
      </c>
      <c r="Y73" s="1">
        <v>224.47133707999993</v>
      </c>
      <c r="Z73" s="4">
        <f t="shared" si="19"/>
        <v>131427.96786033997</v>
      </c>
      <c r="AA73" s="12">
        <f t="shared" si="1"/>
        <v>0</v>
      </c>
      <c r="AB73" s="12">
        <f t="shared" si="2"/>
        <v>50682.857092414321</v>
      </c>
      <c r="AC73" s="12">
        <f>SUM($AA$9:AA72)+AB73</f>
        <v>46378.830553193759</v>
      </c>
      <c r="AD73" s="12">
        <f t="shared" si="5"/>
        <v>75490.334874450462</v>
      </c>
      <c r="AE73" s="4">
        <v>0.02</v>
      </c>
      <c r="AF73" s="4">
        <f t="shared" si="15"/>
        <v>0.4028778642734252</v>
      </c>
      <c r="AG73" s="4">
        <f t="shared" si="16"/>
        <v>8.2219972300699024E-3</v>
      </c>
      <c r="AH73" s="4">
        <f t="shared" si="6"/>
        <v>16416.820783331626</v>
      </c>
      <c r="AI73" s="12">
        <f>(SUM($AA$9:AA72)+AH73)*AG73</f>
        <v>99.591360723487824</v>
      </c>
      <c r="AJ73" s="12">
        <f>SUM($AI$10:AI72)+AF72*AC73</f>
        <v>13440.871326950702</v>
      </c>
      <c r="AK73" s="17">
        <f t="shared" si="20"/>
        <v>13440.871326950699</v>
      </c>
      <c r="AL73" s="5">
        <f t="shared" si="7"/>
        <v>3.1706669243237078E-3</v>
      </c>
      <c r="AM73" s="5">
        <f>SUM($AL$9:AL72)+AF72*(1+$R$4)^-(Q73-4)</f>
        <v>0.49721684798058741</v>
      </c>
      <c r="AN73" s="14">
        <f t="shared" si="18"/>
        <v>26732.938987644811</v>
      </c>
    </row>
    <row r="74" spans="1:40" x14ac:dyDescent="0.3">
      <c r="A74" s="2">
        <v>69</v>
      </c>
      <c r="B74" s="2">
        <v>27.7</v>
      </c>
      <c r="C74" s="2">
        <v>44.2</v>
      </c>
      <c r="D74" s="2">
        <v>310</v>
      </c>
      <c r="E74" s="2">
        <v>47.45</v>
      </c>
      <c r="F74" s="2">
        <v>596.70000000000005</v>
      </c>
      <c r="G74" s="2"/>
      <c r="H74" s="2">
        <v>0</v>
      </c>
      <c r="I74" s="2">
        <v>0</v>
      </c>
      <c r="J74" s="2">
        <v>0</v>
      </c>
      <c r="K74" s="2">
        <v>27.7</v>
      </c>
      <c r="L74" s="2">
        <v>44.2</v>
      </c>
      <c r="M74" s="2">
        <v>310</v>
      </c>
      <c r="N74" s="2">
        <v>47.45</v>
      </c>
      <c r="O74" s="2">
        <v>596.70000000000005</v>
      </c>
      <c r="P74" s="1"/>
      <c r="Q74" s="1">
        <v>69</v>
      </c>
      <c r="R74" s="1">
        <v>0</v>
      </c>
      <c r="S74" s="1">
        <v>0</v>
      </c>
      <c r="T74" s="1"/>
      <c r="U74" s="1"/>
      <c r="V74" s="4">
        <f t="shared" ref="V74:V80" si="21">T74*S74-U74</f>
        <v>0</v>
      </c>
      <c r="W74" s="1">
        <v>44.2</v>
      </c>
      <c r="X74" s="1">
        <v>596.70000000000005</v>
      </c>
      <c r="Y74" s="1">
        <v>224.47133707999993</v>
      </c>
      <c r="Z74" s="4">
        <f t="shared" si="19"/>
        <v>133942.04683563596</v>
      </c>
      <c r="AA74" s="12">
        <f t="shared" ref="AA74:AA80" si="22">V74*(1+$R$4)^-(Q74-4)</f>
        <v>0</v>
      </c>
      <c r="AB74" s="12">
        <f t="shared" ref="AB74:AB80" si="23">Z74*(1+$R$4)^-(Q74-4)</f>
        <v>50889.031440507883</v>
      </c>
      <c r="AC74" s="12">
        <f>SUM($AA$9:AA73)+AB74</f>
        <v>46585.004901287321</v>
      </c>
      <c r="AD74" s="12">
        <f t="shared" si="5"/>
        <v>75129.011013519208</v>
      </c>
      <c r="AE74" s="4">
        <v>0.02</v>
      </c>
      <c r="AF74" s="4">
        <f t="shared" si="15"/>
        <v>0.39482030698795667</v>
      </c>
      <c r="AG74" s="4">
        <f t="shared" si="16"/>
        <v>8.0575572854685047E-3</v>
      </c>
      <c r="AH74" s="4">
        <f t="shared" si="6"/>
        <v>16556.280503657239</v>
      </c>
      <c r="AI74" s="12">
        <f>(SUM($AA$9:AA73)+AH74)*AG74</f>
        <v>98.723238194557112</v>
      </c>
      <c r="AJ74" s="12">
        <f>SUM($AI$10:AI73)+AF73*AC74</f>
        <v>13242.199152359848</v>
      </c>
      <c r="AK74" s="17">
        <f t="shared" si="20"/>
        <v>13242.199152359846</v>
      </c>
      <c r="AL74" s="5">
        <f t="shared" si="7"/>
        <v>3.0613335821056491E-3</v>
      </c>
      <c r="AM74" s="5">
        <f>SUM($AL$9:AL73)+AF73*(1+$R$4)^-(Q74-4)</f>
        <v>0.49492084779400819</v>
      </c>
      <c r="AN74" s="14">
        <f t="shared" si="18"/>
        <v>26218.067197038337</v>
      </c>
    </row>
    <row r="75" spans="1:40" x14ac:dyDescent="0.3">
      <c r="A75" s="2">
        <v>70</v>
      </c>
      <c r="B75" s="2">
        <v>27.8</v>
      </c>
      <c r="C75" s="2">
        <v>44.7</v>
      </c>
      <c r="D75" s="2">
        <v>308</v>
      </c>
      <c r="E75" s="2">
        <v>48.2</v>
      </c>
      <c r="F75" s="2">
        <v>607.79999999999995</v>
      </c>
      <c r="G75" s="2"/>
      <c r="H75" s="2">
        <v>0</v>
      </c>
      <c r="I75" s="2">
        <v>0</v>
      </c>
      <c r="J75" s="2">
        <v>0</v>
      </c>
      <c r="K75" s="2">
        <v>27.8</v>
      </c>
      <c r="L75" s="2">
        <v>44.7</v>
      </c>
      <c r="M75" s="2">
        <v>308</v>
      </c>
      <c r="N75" s="2">
        <v>48.2</v>
      </c>
      <c r="O75" s="2">
        <v>607.79999999999995</v>
      </c>
      <c r="P75" s="1"/>
      <c r="Q75" s="1">
        <v>70</v>
      </c>
      <c r="R75" s="1">
        <v>0</v>
      </c>
      <c r="S75" s="1">
        <v>0</v>
      </c>
      <c r="T75" s="1"/>
      <c r="U75" s="1"/>
      <c r="V75" s="4">
        <f t="shared" si="21"/>
        <v>0</v>
      </c>
      <c r="W75" s="1">
        <v>44.7</v>
      </c>
      <c r="X75" s="1">
        <v>607.79999999999995</v>
      </c>
      <c r="Y75" s="1">
        <v>224.47133707999993</v>
      </c>
      <c r="Z75" s="4">
        <f t="shared" si="19"/>
        <v>136433.67867722394</v>
      </c>
      <c r="AA75" s="12">
        <f t="shared" si="22"/>
        <v>0</v>
      </c>
      <c r="AB75" s="12">
        <f t="shared" si="23"/>
        <v>51069.640509734061</v>
      </c>
      <c r="AC75" s="12">
        <f>SUM($AA$9:AA74)+AB75</f>
        <v>46765.613970513499</v>
      </c>
      <c r="AD75" s="12">
        <f t="shared" ref="AD75:AD80" si="24">AC75/(1-(1+$R$4)^-(Q75-4))</f>
        <v>74743.473792527919</v>
      </c>
      <c r="AE75" s="4">
        <v>0.02</v>
      </c>
      <c r="AF75" s="4">
        <f t="shared" si="15"/>
        <v>0.38692390084819756</v>
      </c>
      <c r="AG75" s="4">
        <f t="shared" si="16"/>
        <v>7.896406139759133E-3</v>
      </c>
      <c r="AH75" s="4">
        <f t="shared" ref="AH75:AH80" si="25">(Z75*$AG$2-$AG$3)*(1+$R$4)^-(Q75-4)</f>
        <v>16684.671895966614</v>
      </c>
      <c r="AI75" s="12">
        <f>(SUM($AA$9:AA74)+AH75)*AG75</f>
        <v>97.762604009189928</v>
      </c>
      <c r="AJ75" s="12">
        <f>SUM($AI$10:AI74)+AF74*AC75</f>
        <v>13036.869173075142</v>
      </c>
      <c r="AK75" s="17">
        <f t="shared" si="20"/>
        <v>13036.86917307514</v>
      </c>
      <c r="AL75" s="5">
        <f t="shared" ref="AL75:AL80" si="26">AG75*(1+$R$4)^-(Q75-4)</f>
        <v>2.9557703551364887E-3</v>
      </c>
      <c r="AM75" s="5">
        <f>SUM($AL$9:AL74)+AF74*(1+$R$4)^-(Q75-4)</f>
        <v>0.49270402002765584</v>
      </c>
      <c r="AN75" s="14">
        <f t="shared" si="18"/>
        <v>25698.743313096747</v>
      </c>
    </row>
    <row r="76" spans="1:40" x14ac:dyDescent="0.3">
      <c r="A76" s="2">
        <v>71</v>
      </c>
      <c r="B76" s="2">
        <v>28</v>
      </c>
      <c r="C76" s="2">
        <v>45.2</v>
      </c>
      <c r="D76" s="2">
        <v>305</v>
      </c>
      <c r="E76" s="2">
        <v>48.94</v>
      </c>
      <c r="F76" s="2">
        <v>618.6</v>
      </c>
      <c r="G76" s="2"/>
      <c r="H76" s="2">
        <v>0</v>
      </c>
      <c r="I76" s="2">
        <v>0</v>
      </c>
      <c r="J76" s="2">
        <v>0</v>
      </c>
      <c r="K76" s="2">
        <v>28</v>
      </c>
      <c r="L76" s="2">
        <v>45.2</v>
      </c>
      <c r="M76" s="2">
        <v>305</v>
      </c>
      <c r="N76" s="2">
        <v>48.94</v>
      </c>
      <c r="O76" s="2">
        <v>618.6</v>
      </c>
      <c r="P76" s="1"/>
      <c r="Q76" s="1">
        <v>71</v>
      </c>
      <c r="R76" s="1">
        <v>0</v>
      </c>
      <c r="S76" s="1">
        <v>0</v>
      </c>
      <c r="T76" s="1"/>
      <c r="U76" s="1"/>
      <c r="V76" s="4">
        <f t="shared" si="21"/>
        <v>0</v>
      </c>
      <c r="W76" s="1">
        <v>45.2</v>
      </c>
      <c r="X76" s="1">
        <v>618.6</v>
      </c>
      <c r="Y76" s="1">
        <v>224.47133707999993</v>
      </c>
      <c r="Z76" s="4">
        <f t="shared" si="19"/>
        <v>138857.96911768796</v>
      </c>
      <c r="AA76" s="12">
        <f t="shared" si="22"/>
        <v>0</v>
      </c>
      <c r="AB76" s="12">
        <f t="shared" si="23"/>
        <v>51208.96266324562</v>
      </c>
      <c r="AC76" s="12">
        <f>SUM($AA$9:AA75)+AB76</f>
        <v>46904.936124025058</v>
      </c>
      <c r="AD76" s="12">
        <f t="shared" si="24"/>
        <v>74309.161452529981</v>
      </c>
      <c r="AE76" s="4">
        <v>0.02</v>
      </c>
      <c r="AF76" s="4">
        <f t="shared" si="15"/>
        <v>0.37918542283123358</v>
      </c>
      <c r="AG76" s="4">
        <f t="shared" si="16"/>
        <v>7.7384780169639511E-3</v>
      </c>
      <c r="AH76" s="4">
        <f t="shared" si="25"/>
        <v>16795.718752069668</v>
      </c>
      <c r="AI76" s="12">
        <f>(SUM($AA$9:AA75)+AH76)*AG76</f>
        <v>96.66668558381258</v>
      </c>
      <c r="AJ76" s="12">
        <f>SUM($AI$10:AI75)+AF75*AC76</f>
        <v>12819.258566909226</v>
      </c>
      <c r="AK76" s="17">
        <f t="shared" si="20"/>
        <v>12819.258566909224</v>
      </c>
      <c r="AL76" s="5">
        <f t="shared" si="26"/>
        <v>2.8538472394421277E-3</v>
      </c>
      <c r="AM76" s="5">
        <f>SUM($AL$9:AL75)+AF75*(1+$R$4)^-(Q76-4)</f>
        <v>0.49056363459807428</v>
      </c>
      <c r="AN76" s="14">
        <f t="shared" si="18"/>
        <v>25163.611075929617</v>
      </c>
    </row>
    <row r="77" spans="1:40" x14ac:dyDescent="0.3">
      <c r="A77" s="2">
        <v>72</v>
      </c>
      <c r="B77" s="2">
        <v>28.1</v>
      </c>
      <c r="C77" s="2">
        <v>45.7</v>
      </c>
      <c r="D77" s="2">
        <v>303</v>
      </c>
      <c r="E77" s="2">
        <v>49.65</v>
      </c>
      <c r="F77" s="2">
        <v>629.29999999999995</v>
      </c>
      <c r="G77" s="2"/>
      <c r="H77" s="2">
        <v>0</v>
      </c>
      <c r="I77" s="2">
        <v>0</v>
      </c>
      <c r="J77" s="2">
        <v>0</v>
      </c>
      <c r="K77" s="2">
        <v>28.1</v>
      </c>
      <c r="L77" s="2">
        <v>45.7</v>
      </c>
      <c r="M77" s="2">
        <v>303</v>
      </c>
      <c r="N77" s="2">
        <v>49.65</v>
      </c>
      <c r="O77" s="2">
        <v>629.29999999999995</v>
      </c>
      <c r="P77" s="1"/>
      <c r="Q77" s="1">
        <v>72</v>
      </c>
      <c r="R77" s="1">
        <v>0</v>
      </c>
      <c r="S77" s="1">
        <v>0</v>
      </c>
      <c r="T77" s="1"/>
      <c r="U77" s="1"/>
      <c r="V77" s="4">
        <f t="shared" si="21"/>
        <v>0</v>
      </c>
      <c r="W77" s="1">
        <v>45.7</v>
      </c>
      <c r="X77" s="1">
        <v>629.29999999999995</v>
      </c>
      <c r="Y77" s="1">
        <v>224.47133707999993</v>
      </c>
      <c r="Z77" s="4">
        <f t="shared" si="19"/>
        <v>141259.81242444395</v>
      </c>
      <c r="AA77" s="12">
        <f t="shared" si="22"/>
        <v>0</v>
      </c>
      <c r="AB77" s="12">
        <f t="shared" si="23"/>
        <v>51324.857502768013</v>
      </c>
      <c r="AC77" s="12">
        <f>SUM($AA$9:AA76)+AB77</f>
        <v>47020.830963547451</v>
      </c>
      <c r="AD77" s="12">
        <f t="shared" si="24"/>
        <v>73855.085241737528</v>
      </c>
      <c r="AE77" s="4">
        <v>0.02</v>
      </c>
      <c r="AF77" s="4">
        <f t="shared" si="15"/>
        <v>0.37160171437460887</v>
      </c>
      <c r="AG77" s="4">
        <f t="shared" si="16"/>
        <v>7.5837084566246719E-3</v>
      </c>
      <c r="AH77" s="4">
        <f t="shared" si="25"/>
        <v>16896.577175266237</v>
      </c>
      <c r="AI77" s="12">
        <f>(SUM($AA$9:AA76)+AH77)*AG77</f>
        <v>95.498232749053969</v>
      </c>
      <c r="AJ77" s="12">
        <f>SUM($AI$10:AI76)+AF76*AC77</f>
        <v>12596.898069138429</v>
      </c>
      <c r="AK77" s="17">
        <f t="shared" si="20"/>
        <v>12596.898069138426</v>
      </c>
      <c r="AL77" s="5">
        <f t="shared" si="26"/>
        <v>2.7554387139441237E-3</v>
      </c>
      <c r="AM77" s="5">
        <f>SUM($AL$9:AL76)+AF76*(1+$R$4)^-(Q77-4)</f>
        <v>0.48849705556261624</v>
      </c>
      <c r="AN77" s="14">
        <f t="shared" si="18"/>
        <v>24627.224938057992</v>
      </c>
    </row>
    <row r="78" spans="1:40" x14ac:dyDescent="0.3">
      <c r="A78" s="2">
        <v>73</v>
      </c>
      <c r="B78" s="2">
        <v>28.2</v>
      </c>
      <c r="C78" s="2">
        <v>46.1</v>
      </c>
      <c r="D78" s="2">
        <v>301</v>
      </c>
      <c r="E78" s="2">
        <v>50.35</v>
      </c>
      <c r="F78" s="2">
        <v>639.79999999999995</v>
      </c>
      <c r="G78" s="2"/>
      <c r="H78" s="2">
        <v>0</v>
      </c>
      <c r="I78" s="2">
        <v>0</v>
      </c>
      <c r="J78" s="2">
        <v>0</v>
      </c>
      <c r="K78" s="2">
        <v>28.2</v>
      </c>
      <c r="L78" s="2">
        <v>46.1</v>
      </c>
      <c r="M78" s="2">
        <v>301</v>
      </c>
      <c r="N78" s="2">
        <v>50.35</v>
      </c>
      <c r="O78" s="2">
        <v>639.79999999999995</v>
      </c>
      <c r="P78" s="1"/>
      <c r="Q78" s="1">
        <v>73</v>
      </c>
      <c r="R78" s="1">
        <v>0</v>
      </c>
      <c r="S78" s="1">
        <v>0</v>
      </c>
      <c r="T78" s="1"/>
      <c r="U78" s="1"/>
      <c r="V78" s="4">
        <f t="shared" si="21"/>
        <v>0</v>
      </c>
      <c r="W78" s="1">
        <v>46.1</v>
      </c>
      <c r="X78" s="1">
        <v>639.79999999999995</v>
      </c>
      <c r="Y78" s="1">
        <v>224.47133707999993</v>
      </c>
      <c r="Z78" s="4">
        <f t="shared" si="19"/>
        <v>143616.76146378394</v>
      </c>
      <c r="AA78" s="12">
        <f t="shared" si="22"/>
        <v>0</v>
      </c>
      <c r="AB78" s="12">
        <f t="shared" si="23"/>
        <v>51410.072228617413</v>
      </c>
      <c r="AC78" s="12">
        <f>SUM($AA$9:AA77)+AB78</f>
        <v>47106.045689396851</v>
      </c>
      <c r="AD78" s="12">
        <f t="shared" si="24"/>
        <v>73370.140316197809</v>
      </c>
      <c r="AE78" s="4">
        <v>0.02</v>
      </c>
      <c r="AF78" s="4">
        <f t="shared" si="15"/>
        <v>0.3641696800871167</v>
      </c>
      <c r="AG78" s="4">
        <f t="shared" si="16"/>
        <v>7.4320342874921773E-3</v>
      </c>
      <c r="AH78" s="4">
        <f t="shared" si="25"/>
        <v>16984.358127071628</v>
      </c>
      <c r="AI78" s="12">
        <f>(SUM($AA$9:AA77)+AH78)*AG78</f>
        <v>94.240659137679245</v>
      </c>
      <c r="AJ78" s="12">
        <f>SUM($AI$10:AI77)+AF77*AC78</f>
        <v>12367.469966687308</v>
      </c>
      <c r="AK78" s="17">
        <f t="shared" si="20"/>
        <v>12367.469966687306</v>
      </c>
      <c r="AL78" s="5">
        <f t="shared" si="26"/>
        <v>2.6604235858770846E-3</v>
      </c>
      <c r="AM78" s="5">
        <f>SUM($AL$9:AL77)+AF77*(1+$R$4)^-(Q78-4)</f>
        <v>0.48650173787320838</v>
      </c>
      <c r="AN78" s="14">
        <f t="shared" si="18"/>
        <v>24084.735779755309</v>
      </c>
    </row>
    <row r="79" spans="1:40" x14ac:dyDescent="0.3">
      <c r="A79" s="2">
        <v>74</v>
      </c>
      <c r="B79" s="2">
        <v>28.4</v>
      </c>
      <c r="C79" s="2">
        <v>46.6</v>
      </c>
      <c r="D79" s="2">
        <v>299</v>
      </c>
      <c r="E79" s="2">
        <v>51.04</v>
      </c>
      <c r="F79" s="2">
        <v>650.20000000000005</v>
      </c>
      <c r="G79" s="2"/>
      <c r="H79" s="2">
        <v>0</v>
      </c>
      <c r="I79" s="2">
        <v>0</v>
      </c>
      <c r="J79" s="2">
        <v>0</v>
      </c>
      <c r="K79" s="2">
        <v>28.4</v>
      </c>
      <c r="L79" s="2">
        <v>46.6</v>
      </c>
      <c r="M79" s="2">
        <v>299</v>
      </c>
      <c r="N79" s="2">
        <v>51.04</v>
      </c>
      <c r="O79" s="2">
        <v>650.20000000000005</v>
      </c>
      <c r="P79" s="1"/>
      <c r="Q79" s="1">
        <v>74</v>
      </c>
      <c r="R79" s="1">
        <v>0</v>
      </c>
      <c r="S79" s="1">
        <v>0</v>
      </c>
      <c r="T79" s="1"/>
      <c r="U79" s="1"/>
      <c r="V79" s="4">
        <f t="shared" si="21"/>
        <v>0</v>
      </c>
      <c r="W79" s="1">
        <v>46.6</v>
      </c>
      <c r="X79" s="1">
        <v>650.20000000000005</v>
      </c>
      <c r="Y79" s="1">
        <v>224.47133707999993</v>
      </c>
      <c r="Z79" s="4">
        <f t="shared" si="19"/>
        <v>145951.26336941597</v>
      </c>
      <c r="AA79" s="12">
        <f t="shared" si="22"/>
        <v>0</v>
      </c>
      <c r="AB79" s="12">
        <f t="shared" si="23"/>
        <v>51473.642414496921</v>
      </c>
      <c r="AC79" s="12">
        <f>SUM($AA$9:AA78)+AB79</f>
        <v>47169.615875276359</v>
      </c>
      <c r="AD79" s="12">
        <f t="shared" si="24"/>
        <v>72868.738226713351</v>
      </c>
      <c r="AE79" s="4">
        <v>0.02</v>
      </c>
      <c r="AF79" s="4">
        <f t="shared" si="15"/>
        <v>0.35688628648537435</v>
      </c>
      <c r="AG79" s="4">
        <f t="shared" si="16"/>
        <v>7.2833936017423339E-3</v>
      </c>
      <c r="AH79" s="4">
        <f t="shared" si="25"/>
        <v>17062.687739813213</v>
      </c>
      <c r="AI79" s="12">
        <f>(SUM($AA$9:AA78)+AH79)*AG79</f>
        <v>92.926351355194683</v>
      </c>
      <c r="AJ79" s="12">
        <f>SUM($AI$10:AI78)+AF78*AC79</f>
        <v>12134.767213368035</v>
      </c>
      <c r="AK79" s="17">
        <f t="shared" si="20"/>
        <v>12134.767213368032</v>
      </c>
      <c r="AL79" s="5">
        <f t="shared" si="26"/>
        <v>2.5686848415364962E-3</v>
      </c>
      <c r="AM79" s="5">
        <f>SUM($AL$9:AL78)+AF78*(1+$R$4)^-(Q79-4)</f>
        <v>0.48457522424205607</v>
      </c>
      <c r="AN79" s="14">
        <f t="shared" si="18"/>
        <v>23543.236150267672</v>
      </c>
    </row>
    <row r="80" spans="1:40" x14ac:dyDescent="0.3">
      <c r="A80" s="2">
        <v>75</v>
      </c>
      <c r="B80" s="2">
        <v>28.5</v>
      </c>
      <c r="C80" s="2">
        <v>47.1</v>
      </c>
      <c r="D80" s="2">
        <v>297</v>
      </c>
      <c r="E80" s="2">
        <v>51.71</v>
      </c>
      <c r="F80" s="2">
        <v>660.3</v>
      </c>
      <c r="G80" s="2">
        <v>46.5</v>
      </c>
      <c r="H80" s="2">
        <v>12</v>
      </c>
      <c r="I80" s="2">
        <v>2</v>
      </c>
      <c r="J80" s="2">
        <v>25.5</v>
      </c>
      <c r="K80" s="2">
        <v>28.5</v>
      </c>
      <c r="L80" s="2">
        <v>47.1</v>
      </c>
      <c r="M80" s="2">
        <v>285</v>
      </c>
      <c r="N80" s="2">
        <v>49.71</v>
      </c>
      <c r="O80" s="2">
        <v>634.79999999999995</v>
      </c>
      <c r="P80" s="1"/>
      <c r="Q80" s="1">
        <v>75</v>
      </c>
      <c r="R80" s="1">
        <v>46.5</v>
      </c>
      <c r="S80" s="1">
        <v>25.5</v>
      </c>
      <c r="T80" s="1">
        <v>224.47133707999993</v>
      </c>
      <c r="U80" s="1"/>
      <c r="V80" s="4">
        <f t="shared" si="21"/>
        <v>5724.0190955399985</v>
      </c>
      <c r="W80" s="1">
        <v>47.1</v>
      </c>
      <c r="X80" s="1">
        <v>660.3</v>
      </c>
      <c r="Y80" s="1">
        <v>224.47133707999993</v>
      </c>
      <c r="Z80" s="4">
        <f t="shared" si="19"/>
        <v>148218.42387392395</v>
      </c>
      <c r="AA80" s="12">
        <f t="shared" si="22"/>
        <v>1988.8959995176497</v>
      </c>
      <c r="AB80" s="12">
        <f t="shared" si="23"/>
        <v>51500.706999274669</v>
      </c>
      <c r="AC80" s="12">
        <f>SUM($AA$9:AA79)+AB80</f>
        <v>47196.680460054107</v>
      </c>
      <c r="AD80" s="12">
        <f t="shared" si="24"/>
        <v>72328.191937541647</v>
      </c>
      <c r="AE80" s="4">
        <v>0.02</v>
      </c>
      <c r="AF80" s="4">
        <f t="shared" si="15"/>
        <v>0.34974856075566685</v>
      </c>
      <c r="AG80" s="4">
        <f t="shared" si="16"/>
        <v>7.1377257297074873E-3</v>
      </c>
      <c r="AH80" s="4">
        <f t="shared" si="25"/>
        <v>17125.633315980256</v>
      </c>
      <c r="AI80" s="12">
        <f>(SUM($AA$9:AA79)+AH80)*AG80</f>
        <v>91.517112586669555</v>
      </c>
      <c r="AJ80" s="12">
        <f>SUM($AI$10:AI79)+AF79*AC80</f>
        <v>11893.797665417196</v>
      </c>
      <c r="AK80" s="17">
        <f t="shared" si="20"/>
        <v>11893.797665417196</v>
      </c>
      <c r="AL80" s="5">
        <f t="shared" si="26"/>
        <v>2.4801095021731688E-3</v>
      </c>
      <c r="AM80" s="5">
        <f>SUM($AL$9:AL79)+AF79*(1+$R$4)^-(Q80-4)</f>
        <v>0.48271514211542621</v>
      </c>
      <c r="AN80" s="14">
        <f t="shared" si="18"/>
        <v>22992.742749240035</v>
      </c>
    </row>
  </sheetData>
  <mergeCells count="1">
    <mergeCell ref="AF7:AG7"/>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Eucalyptus</vt:lpstr>
      <vt:lpstr>Norway spruce</vt:lpstr>
      <vt:lpstr>Sheet3</vt:lpstr>
    </vt:vector>
  </TitlesOfParts>
  <Company>Faculty of Science, 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Jette Bredahl Jacobsen</dc:creator>
  <cp:lastModifiedBy>Om Mahesh Vaknalli</cp:lastModifiedBy>
  <dcterms:created xsi:type="dcterms:W3CDTF">2017-10-25T13:52:37Z</dcterms:created>
  <dcterms:modified xsi:type="dcterms:W3CDTF">2025-01-20T23:26:13Z</dcterms:modified>
</cp:coreProperties>
</file>