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Users\Muriel\Downloads\"/>
    </mc:Choice>
  </mc:AlternateContent>
  <xr:revisionPtr revIDLastSave="0" documentId="13_ncr:1_{BEEDAAAD-ABB3-4A37-866D-3AFE884350ED}" xr6:coauthVersionLast="47" xr6:coauthVersionMax="47" xr10:uidLastSave="{00000000-0000-0000-0000-000000000000}"/>
  <workbookProtection workbookAlgorithmName="SHA-512" workbookHashValue="ou9Df16W6zSw2+JCyVUm3YLewfVfg3DNr4rVNHxiGB5eTKoCsDBtPFSYKUimT33MHQWQqO4xxO89UwxloJpf9A==" workbookSaltValue="SjYXh7TQHGkDkrFtsuw1YQ==" workbookSpinCount="100000" lockStructure="1"/>
  <bookViews>
    <workbookView xWindow="2295" yWindow="2295" windowWidth="15375" windowHeight="7875" tabRatio="770" firstSheet="22" activeTab="24" xr2:uid="{00000000-000D-0000-FFFF-FFFF00000000}"/>
  </bookViews>
  <sheets>
    <sheet name="LISTE DES EXERCICES" sheetId="7" r:id="rId1"/>
    <sheet name="1 - Formats" sheetId="14" r:id="rId2"/>
    <sheet name="2 - Mise en forme" sheetId="15" r:id="rId3"/>
    <sheet name="3 - Reproduire" sheetId="16" r:id="rId4"/>
    <sheet name="4 - Se déplacer" sheetId="17" r:id="rId5"/>
    <sheet name="5 - Copier-coller" sheetId="18" r:id="rId6"/>
    <sheet name="6 - Suite de données" sheetId="19" r:id="rId7"/>
    <sheet name="7 - Ajuster" sheetId="20" r:id="rId8"/>
    <sheet name="8 - Impression" sheetId="22" r:id="rId9"/>
    <sheet name="9 - Somme" sheetId="23" r:id="rId10"/>
    <sheet name="10 - Moyenne" sheetId="26" r:id="rId11"/>
    <sheet name="11 - Si" sheetId="24" r:id="rId12"/>
    <sheet name="12 - RechercheV" sheetId="25" r:id="rId13"/>
    <sheet name="13 - RechercheH" sheetId="27" r:id="rId14"/>
    <sheet name="14 - Aujourd'hui" sheetId="28" r:id="rId15"/>
    <sheet name="15 - Supprespace" sheetId="29" r:id="rId16"/>
    <sheet name="16 - Majuscule" sheetId="30" r:id="rId17"/>
    <sheet name="17 - Gauche et Droite" sheetId="31" r:id="rId18"/>
    <sheet name="18 - &amp;" sheetId="32" r:id="rId19"/>
    <sheet name="19 - Somme Si" sheetId="33" r:id="rId20"/>
    <sheet name="20 - Nombre Si" sheetId="34" r:id="rId21"/>
    <sheet name="21 - Nombre Val" sheetId="35" r:id="rId22"/>
    <sheet name="22 - Si EstErreur" sheetId="36" r:id="rId23"/>
    <sheet name="23 - $" sheetId="37" r:id="rId24"/>
    <sheet name="24 - Graphique" sheetId="38" r:id="rId25"/>
    <sheet name="25 - Convertir" sheetId="39" r:id="rId26"/>
    <sheet name="26 - Filtres" sheetId="40" r:id="rId27"/>
    <sheet name="27 - TCD" sheetId="10" r:id="rId28"/>
    <sheet name="28 - Mise en forme cond." sheetId="41" r:id="rId29"/>
    <sheet name="29 - Protéger" sheetId="42" r:id="rId30"/>
    <sheet name="30 - Liste" sheetId="43" r:id="rId31"/>
  </sheets>
  <definedNames>
    <definedName name="_xlnm._FilterDatabase" localSheetId="26" hidden="1">'26 - Filtres'!$B$16:$H$22</definedName>
  </definedNames>
  <calcPr calcId="191029"/>
  <pivotCaches>
    <pivotCache cacheId="0" r:id="rId32"/>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0" i="25" l="1"/>
  <c r="D31" i="24"/>
  <c r="D32" i="24"/>
  <c r="D33" i="24"/>
  <c r="D34" i="24"/>
  <c r="D35" i="24"/>
  <c r="D30" i="24"/>
  <c r="D29" i="24"/>
  <c r="D36" i="26"/>
  <c r="C36" i="26"/>
  <c r="C23" i="23"/>
  <c r="D17" i="24"/>
  <c r="D18" i="24"/>
  <c r="D19" i="24"/>
  <c r="D20" i="24"/>
  <c r="D21" i="24"/>
  <c r="D22" i="24"/>
  <c r="D16" i="24"/>
  <c r="E27" i="38"/>
  <c r="E26" i="38"/>
  <c r="E25" i="38"/>
  <c r="E24" i="38"/>
  <c r="E23" i="38"/>
  <c r="E22" i="38"/>
  <c r="E21" i="38"/>
  <c r="E20" i="38"/>
  <c r="E19" i="38"/>
  <c r="E18" i="38"/>
  <c r="E17" i="38"/>
  <c r="F17" i="38" s="1"/>
  <c r="F18" i="38" s="1"/>
  <c r="I43" i="37"/>
  <c r="H43" i="37"/>
  <c r="G43" i="37"/>
  <c r="I42" i="37"/>
  <c r="H42" i="37"/>
  <c r="G42" i="37"/>
  <c r="I41" i="37"/>
  <c r="H41" i="37"/>
  <c r="G41" i="37"/>
  <c r="D24" i="37"/>
  <c r="D25" i="37"/>
  <c r="D23" i="37"/>
  <c r="D53" i="36"/>
  <c r="D52" i="36"/>
  <c r="D51" i="36"/>
  <c r="D50" i="36"/>
  <c r="D49" i="36"/>
  <c r="D48" i="36"/>
  <c r="D47" i="36"/>
  <c r="D46" i="36"/>
  <c r="D45" i="36"/>
  <c r="E31" i="36"/>
  <c r="E32" i="36"/>
  <c r="E37" i="36"/>
  <c r="E38" i="36"/>
  <c r="D38" i="36"/>
  <c r="D37" i="36"/>
  <c r="D36" i="36"/>
  <c r="E36" i="36" s="1"/>
  <c r="D35" i="36"/>
  <c r="E35" i="36" s="1"/>
  <c r="D34" i="36"/>
  <c r="E34" i="36" s="1"/>
  <c r="D33" i="36"/>
  <c r="E33" i="36" s="1"/>
  <c r="D32" i="36"/>
  <c r="D31" i="36"/>
  <c r="D30" i="36"/>
  <c r="E30" i="36" s="1"/>
  <c r="D19" i="36"/>
  <c r="E19" i="36" s="1"/>
  <c r="D16" i="36"/>
  <c r="E16" i="36" s="1"/>
  <c r="D17" i="36"/>
  <c r="E17" i="36" s="1"/>
  <c r="D18" i="36"/>
  <c r="E18" i="36" s="1"/>
  <c r="D20" i="36"/>
  <c r="E20" i="36" s="1"/>
  <c r="D21" i="36"/>
  <c r="E21" i="36" s="1"/>
  <c r="D22" i="36"/>
  <c r="E22" i="36" s="1"/>
  <c r="D23" i="36"/>
  <c r="E23" i="36" s="1"/>
  <c r="D15" i="36"/>
  <c r="E15" i="36" s="1"/>
  <c r="E23" i="35"/>
  <c r="G19" i="34"/>
  <c r="G18" i="34"/>
  <c r="G17" i="34"/>
  <c r="G16" i="34"/>
  <c r="J22" i="33"/>
  <c r="J21" i="33"/>
  <c r="G22" i="33"/>
  <c r="G21" i="33"/>
  <c r="E13" i="32"/>
  <c r="C33" i="31"/>
  <c r="C34" i="31"/>
  <c r="C35" i="31"/>
  <c r="C36" i="31"/>
  <c r="C37" i="31"/>
  <c r="C32" i="31"/>
  <c r="C15" i="31"/>
  <c r="C15" i="30"/>
  <c r="C15" i="29"/>
  <c r="C16" i="29"/>
  <c r="C17" i="29"/>
  <c r="C18" i="29"/>
  <c r="C19" i="29"/>
  <c r="C14" i="29"/>
  <c r="D24" i="28"/>
  <c r="C16" i="28"/>
  <c r="F20" i="27"/>
  <c r="C22" i="26"/>
  <c r="D43" i="18"/>
  <c r="D42" i="18"/>
  <c r="D41" i="18"/>
  <c r="D40" i="18"/>
  <c r="D39" i="18"/>
  <c r="D38" i="18"/>
  <c r="D37" i="18"/>
  <c r="B43" i="18"/>
  <c r="B42" i="18"/>
  <c r="B41" i="18"/>
  <c r="B40" i="18"/>
  <c r="B39" i="18"/>
  <c r="B38" i="18"/>
  <c r="B37" i="18"/>
  <c r="B31" i="18"/>
  <c r="B30" i="18"/>
  <c r="B29" i="18"/>
  <c r="B28" i="18"/>
  <c r="B27" i="18"/>
  <c r="B26" i="18"/>
  <c r="B25" i="18"/>
  <c r="C15" i="18"/>
  <c r="C13" i="18"/>
  <c r="F19" i="38" l="1"/>
  <c r="F20" i="38"/>
  <c r="F21" i="38" s="1"/>
  <c r="F22" i="38" s="1"/>
  <c r="F23" i="38" s="1"/>
  <c r="F24" i="38" s="1"/>
  <c r="F25" i="38" s="1"/>
  <c r="F26" i="38" s="1"/>
  <c r="F27" i="38" s="1"/>
  <c r="H33" i="25"/>
</calcChain>
</file>

<file path=xl/sharedStrings.xml><?xml version="1.0" encoding="utf-8"?>
<sst xmlns="http://schemas.openxmlformats.org/spreadsheetml/2006/main" count="1195" uniqueCount="524">
  <si>
    <t>C0001</t>
  </si>
  <si>
    <t>C0002</t>
  </si>
  <si>
    <t>C0003</t>
  </si>
  <si>
    <t>Nom</t>
  </si>
  <si>
    <t>Prénom</t>
  </si>
  <si>
    <t>Ville</t>
  </si>
  <si>
    <t>téléphone</t>
  </si>
  <si>
    <t>Justine</t>
  </si>
  <si>
    <t>Cahors</t>
  </si>
  <si>
    <t>06 60 62 45 78</t>
  </si>
  <si>
    <t>06 60 62 45 79</t>
  </si>
  <si>
    <t>07 60 62 45 78</t>
  </si>
  <si>
    <t>07 60 62 45 79</t>
  </si>
  <si>
    <t>Accélérer la saisie : suite de données</t>
  </si>
  <si>
    <t>Paramétrer une impression</t>
  </si>
  <si>
    <t>Bloquer une référence avec les $</t>
  </si>
  <si>
    <t>Faire un graphique</t>
  </si>
  <si>
    <t>Convertir des données</t>
  </si>
  <si>
    <t>Les filtres</t>
  </si>
  <si>
    <t>Les mises en forme conditionnelles</t>
  </si>
  <si>
    <t>Protéger une feuille ; validation des données</t>
  </si>
  <si>
    <t>Zone de saisie à liste</t>
  </si>
  <si>
    <t>Les tableaux croisés dynamiques / graphiques croisés dynamiques</t>
  </si>
  <si>
    <t>Mois</t>
  </si>
  <si>
    <t>Entrées</t>
  </si>
  <si>
    <t>Sorties</t>
  </si>
  <si>
    <t>Solde mois</t>
  </si>
  <si>
    <t>Cumul trésorerie</t>
  </si>
  <si>
    <t>Rodez</t>
  </si>
  <si>
    <t>Millau</t>
  </si>
  <si>
    <t>Figeac</t>
  </si>
  <si>
    <t>mars</t>
  </si>
  <si>
    <t>direct</t>
  </si>
  <si>
    <t>paypal</t>
  </si>
  <si>
    <t>avril</t>
  </si>
  <si>
    <t>espèces</t>
  </si>
  <si>
    <t>chèque</t>
  </si>
  <si>
    <t>booking</t>
  </si>
  <si>
    <t>air bnb</t>
  </si>
  <si>
    <t>virement airbnb</t>
  </si>
  <si>
    <t>mai</t>
  </si>
  <si>
    <t>juin</t>
  </si>
  <si>
    <t>Crédit</t>
  </si>
  <si>
    <t>Débit</t>
  </si>
  <si>
    <t>Total débit</t>
  </si>
  <si>
    <t>Total crédit</t>
  </si>
  <si>
    <t>Client 1</t>
  </si>
  <si>
    <t>Client 2</t>
  </si>
  <si>
    <t>Client 3</t>
  </si>
  <si>
    <t>Client 4</t>
  </si>
  <si>
    <t>Client 5</t>
  </si>
  <si>
    <t>Client 6</t>
  </si>
  <si>
    <t>Client 7</t>
  </si>
  <si>
    <t>Client 8</t>
  </si>
  <si>
    <t>Client 9</t>
  </si>
  <si>
    <t>Client 10</t>
  </si>
  <si>
    <t>Client 11</t>
  </si>
  <si>
    <t>Client 12</t>
  </si>
  <si>
    <t>Client 13</t>
  </si>
  <si>
    <t>Client 14</t>
  </si>
  <si>
    <t>Client 15</t>
  </si>
  <si>
    <t>Client 16</t>
  </si>
  <si>
    <t>Client 17</t>
  </si>
  <si>
    <t>Paul</t>
  </si>
  <si>
    <t>Alibert</t>
  </si>
  <si>
    <t>Luthier</t>
  </si>
  <si>
    <t>Lubin</t>
  </si>
  <si>
    <t>Richard</t>
  </si>
  <si>
    <t>Michel</t>
  </si>
  <si>
    <t>Mauret</t>
  </si>
  <si>
    <t>Elise</t>
  </si>
  <si>
    <t>Hébert</t>
  </si>
  <si>
    <t>Wurt</t>
  </si>
  <si>
    <t>Construire un tableau et le mettre en forme</t>
  </si>
  <si>
    <t>Reproduire la mise en forme d'une cellule ou d'un tableau</t>
  </si>
  <si>
    <t>Se déplacer dans la feuille</t>
  </si>
  <si>
    <t>Copier et coller des cellules (format, données, formules)</t>
  </si>
  <si>
    <t>Ajuster une colonne, renvoyer à la ligne au sein d'une cellule</t>
  </si>
  <si>
    <t>SOMME</t>
  </si>
  <si>
    <t>MOYENNE</t>
  </si>
  <si>
    <t>SI</t>
  </si>
  <si>
    <t>RECHERCHE V</t>
  </si>
  <si>
    <t>RECHERCHE H</t>
  </si>
  <si>
    <t>AUJOURDHUI</t>
  </si>
  <si>
    <t>SUPPRESPACE</t>
  </si>
  <si>
    <t>MAJUSCULE</t>
  </si>
  <si>
    <t>GAUCHE, DROITE</t>
  </si>
  <si>
    <t>&amp;</t>
  </si>
  <si>
    <t>NB.SI</t>
  </si>
  <si>
    <t>NBVAL</t>
  </si>
  <si>
    <t>SI ESTERREUR</t>
  </si>
  <si>
    <t>Nombre :</t>
  </si>
  <si>
    <t>Monétaire :</t>
  </si>
  <si>
    <t>Date :</t>
  </si>
  <si>
    <t>Pourcentage :</t>
  </si>
  <si>
    <t>Ci-dessous un exemple de la même valeur numérique (en l'occurrence 1125,2) affichée selon des formats différents :</t>
  </si>
  <si>
    <t>Date avec jour semaine :</t>
  </si>
  <si>
    <t>1 - Format de cellules</t>
  </si>
  <si>
    <t>COURS :</t>
  </si>
  <si>
    <t>EXERCICE :</t>
  </si>
  <si>
    <t>Convertissez les données suivantes dans le format demandé :</t>
  </si>
  <si>
    <t>Autres formats intéressants :</t>
  </si>
  <si>
    <t>Exemple de donnée au format texte :</t>
  </si>
  <si>
    <t>Donnée de départ</t>
  </si>
  <si>
    <t>Format souhaité :</t>
  </si>
  <si>
    <t>Format de départ :</t>
  </si>
  <si>
    <t>Monétaire</t>
  </si>
  <si>
    <t>Date</t>
  </si>
  <si>
    <t>Date avec jour semaine</t>
  </si>
  <si>
    <t>Pourcentage</t>
  </si>
  <si>
    <t>Texte</t>
  </si>
  <si>
    <t>Numéro de tél.</t>
  </si>
  <si>
    <t>Nombre avec décimales</t>
  </si>
  <si>
    <t>adhe78</t>
  </si>
  <si>
    <t>CORRIGE :</t>
  </si>
  <si>
    <r>
      <rPr>
        <b/>
        <i/>
        <sz val="11"/>
        <color theme="1"/>
        <rFont val="Arial"/>
        <family val="2"/>
      </rPr>
      <t>Remarque :</t>
    </r>
    <r>
      <rPr>
        <sz val="11"/>
        <color theme="1"/>
        <rFont val="Arial"/>
        <family val="2"/>
      </rPr>
      <t xml:space="preserve"> les données en format texte s'alignent automatiquement à gauche.</t>
    </r>
  </si>
  <si>
    <t>Formation Excel</t>
  </si>
  <si>
    <t>Pour changer le format de cellule, faites un clic droit sur la cellule + Format de cellule.</t>
  </si>
  <si>
    <r>
      <rPr>
        <b/>
        <i/>
        <sz val="11"/>
        <color theme="1"/>
        <rFont val="Arial"/>
        <family val="2"/>
      </rPr>
      <t>Remarque concernant le format date :</t>
    </r>
    <r>
      <rPr>
        <sz val="11"/>
        <color theme="1"/>
        <rFont val="Arial"/>
        <family val="2"/>
      </rPr>
      <t xml:space="preserve"> dans Excel, chaque date correspond à un chiffre, le chiffre 1 correspondant à la date du 1er janvier 1900. Ainsi, le chiffre 2 correspond au 2 janvier 1900, et ainsi de suite. Le chiffre 1125 correspond donc au 29 janvier 1903.</t>
    </r>
  </si>
  <si>
    <r>
      <t xml:space="preserve">Le format </t>
    </r>
    <r>
      <rPr>
        <b/>
        <sz val="11"/>
        <color theme="1"/>
        <rFont val="Arial"/>
        <family val="2"/>
      </rPr>
      <t xml:space="preserve">texte </t>
    </r>
    <r>
      <rPr>
        <sz val="11"/>
        <color theme="1"/>
        <rFont val="Arial"/>
        <family val="2"/>
      </rPr>
      <t>permet d'afficher une valeur selon une suite de caractères alphanumériques, sans aucune interprétation. Ce format est intéressant quand on travaille sur des données plates. Il permet par exemple d'afficher des données commençant par un zéro, sans risque de voir ce zéro disparaître à la saisie :</t>
    </r>
  </si>
  <si>
    <r>
      <t xml:space="preserve">Le format </t>
    </r>
    <r>
      <rPr>
        <b/>
        <sz val="11"/>
        <color theme="1"/>
        <rFont val="Arial"/>
        <family val="2"/>
      </rPr>
      <t>Spécial numéro de téléphone</t>
    </r>
    <r>
      <rPr>
        <sz val="11"/>
        <color theme="1"/>
        <rFont val="Arial"/>
        <family val="2"/>
      </rPr>
      <t xml:space="preserve"> permet de saisir des numéros de téléphone avec la mise en forme qui convient, par exemple :</t>
    </r>
  </si>
  <si>
    <t>- mettez en forme les données (clic droit, Format de cellule, Nombre)</t>
  </si>
  <si>
    <t>- mettez en forme les bordures (clic droit, Format de cellule, Bordure)</t>
  </si>
  <si>
    <t>Pour créer un tableau, saisissez d'abord les données sans formalisme, puis mettez en forme au dernier moment :</t>
  </si>
  <si>
    <t>- sélectionnez la plage de données concernées par la mise en forme que vous souhaitez effectuer</t>
  </si>
  <si>
    <t>- même procédure pour les polices de caractère, alignements et remplissages de couleur.</t>
  </si>
  <si>
    <t>Numéro</t>
  </si>
  <si>
    <t>Durand</t>
  </si>
  <si>
    <t>Niort</t>
  </si>
  <si>
    <t>Castres</t>
  </si>
  <si>
    <t>Date naiss.</t>
  </si>
  <si>
    <t>Achat</t>
  </si>
  <si>
    <t>0004</t>
  </si>
  <si>
    <t>0005</t>
  </si>
  <si>
    <t>0006</t>
  </si>
  <si>
    <t>3 - Reproduire la mise en forme d'une cellule ou d'un tableau</t>
  </si>
  <si>
    <r>
      <t xml:space="preserve">Créez un tableau ci-dessous en imitant l'exemple de droite, </t>
    </r>
    <r>
      <rPr>
        <b/>
        <i/>
        <u/>
        <sz val="12"/>
        <color theme="1"/>
        <rFont val="Arial"/>
        <family val="2"/>
      </rPr>
      <t>sans copier-coller</t>
    </r>
    <r>
      <rPr>
        <b/>
        <i/>
        <sz val="12"/>
        <color theme="1"/>
        <rFont val="Arial"/>
        <family val="2"/>
      </rPr>
      <t xml:space="preserve"> :</t>
    </r>
  </si>
  <si>
    <t>Dans Excel, il est souvent nécessaire de reproduire la mise en forme d'une cellule ou d'un tableau. Une solution simple existe, qui consiste à utiliser la touche de raccourci suivante, disponible dans le ruban Accueil :</t>
  </si>
  <si>
    <t>Sélectionnez le modèle de mise en forme à copier (cellule, groupe de cellules ou tableau entier), cliquez sur "Reproduire la mise en forme", puis sélectionnez les cellules auxquelles vous voulez appliquer cette mise en forme.</t>
  </si>
  <si>
    <r>
      <rPr>
        <b/>
        <i/>
        <sz val="11"/>
        <color theme="1"/>
        <rFont val="Arial"/>
        <family val="2"/>
      </rPr>
      <t xml:space="preserve">Remarque : </t>
    </r>
    <r>
      <rPr>
        <sz val="11"/>
        <color theme="1"/>
        <rFont val="Arial"/>
        <family val="2"/>
      </rPr>
      <t xml:space="preserve">si vous devez répéter l'opération plusieurs fois, </t>
    </r>
    <r>
      <rPr>
        <b/>
        <sz val="11"/>
        <color theme="1"/>
        <rFont val="Arial"/>
        <family val="2"/>
      </rPr>
      <t>double-cliquez</t>
    </r>
    <r>
      <rPr>
        <sz val="11"/>
        <color theme="1"/>
        <rFont val="Arial"/>
        <family val="2"/>
      </rPr>
      <t xml:space="preserve"> sur "Reproduire la mise en forme", ainsi vous ne perdrez pas la mémoire de la mise en forme. Appuyez sur la touche "echap" quand vous avez fini de reproduire vos mises en forme.</t>
    </r>
  </si>
  <si>
    <t>Procédure :</t>
  </si>
  <si>
    <t>Mettez en forme les données ci-dessous selon l'exemple de droite, en utilisant la touche de raccourci "Reproduire la mise en forme" :</t>
  </si>
  <si>
    <t>4 - Se déplacer dans une feuille Excel</t>
  </si>
  <si>
    <t>Il est facile d'utiliser le roller de la souris ou les touches flèches pour se déplacer dans un tableau Excel. Mais lorsque le tableau comporte des milliers de lignes ou de colonnes, cela devient plus compliqué.</t>
  </si>
  <si>
    <t>- utilisez les touches de défilement rapide (double-flèche vers le haut et vers le bas)</t>
  </si>
  <si>
    <r>
      <t xml:space="preserve">- pour vous rendre directement à la dernière ligne d'un tableau, appuyez simultanément sur les touches </t>
    </r>
    <r>
      <rPr>
        <b/>
        <sz val="11"/>
        <color theme="1"/>
        <rFont val="Arial"/>
        <family val="2"/>
      </rPr>
      <t>CTRL + flèche bas</t>
    </r>
  </si>
  <si>
    <r>
      <t xml:space="preserve">- pour vous rendre directement à la dernière colonne d'un tableau, appuyez simultanément sur les touches </t>
    </r>
    <r>
      <rPr>
        <b/>
        <sz val="11"/>
        <color theme="1"/>
        <rFont val="Arial"/>
        <family val="2"/>
      </rPr>
      <t>CTRL + flèche droite</t>
    </r>
  </si>
  <si>
    <t>Des astuces existent pour se déplacer rapidement et efficacement dans un tableau ou une feuille Excel :</t>
  </si>
  <si>
    <t>- même principe pour revenir à la première colonne ou à la première ligne d'un tableau ou d'une plage de données.</t>
  </si>
  <si>
    <r>
      <rPr>
        <b/>
        <i/>
        <sz val="11"/>
        <color theme="1"/>
        <rFont val="Arial"/>
        <family val="2"/>
      </rPr>
      <t>Remarque :</t>
    </r>
    <r>
      <rPr>
        <b/>
        <sz val="11"/>
        <color theme="1"/>
        <rFont val="Arial"/>
        <family val="2"/>
      </rPr>
      <t xml:space="preserve"> </t>
    </r>
    <r>
      <rPr>
        <sz val="11"/>
        <color theme="1"/>
        <rFont val="Arial"/>
        <family val="2"/>
      </rPr>
      <t xml:space="preserve">l'emploi de CTRL + flèche vous renverra à la dernière cellule </t>
    </r>
    <r>
      <rPr>
        <b/>
        <sz val="11"/>
        <color theme="1"/>
        <rFont val="Arial"/>
        <family val="2"/>
      </rPr>
      <t>pleine.</t>
    </r>
    <r>
      <rPr>
        <sz val="11"/>
        <color theme="1"/>
        <rFont val="Arial"/>
        <family val="2"/>
      </rPr>
      <t xml:space="preserve"> En l'absence de cellule pleine, vous serez renvoyé vers la dernière cellule de la feuille (vide).</t>
    </r>
  </si>
  <si>
    <t>Effectuez le même exercice cette fois dans la feuille Excel elle-même : tentez d'atteindre la dernière ligne, puis la dernière colonne, avant de revenir en haut.</t>
  </si>
  <si>
    <t>--000045897</t>
  </si>
  <si>
    <r>
      <t xml:space="preserve">A noter qu'il est possible d'effectuer une saisie dans une cellule directement au format texte en commençant la saisie par une </t>
    </r>
    <r>
      <rPr>
        <b/>
        <sz val="11"/>
        <color theme="1"/>
        <rFont val="Arial"/>
        <family val="2"/>
      </rPr>
      <t>apostrophe.</t>
    </r>
  </si>
  <si>
    <r>
      <t xml:space="preserve">Positionnez-vous dans le tableau suivant. Exercez-vous à atteindre la dernière ligne du tableau à l'aide de </t>
    </r>
    <r>
      <rPr>
        <b/>
        <sz val="11"/>
        <color theme="1"/>
        <rFont val="Arial"/>
        <family val="2"/>
      </rPr>
      <t>CTRL + flèche</t>
    </r>
    <r>
      <rPr>
        <sz val="11"/>
        <color theme="1"/>
        <rFont val="Arial"/>
        <family val="2"/>
      </rPr>
      <t>, puis la dernière colonne, puis à revenir au début du tableau par le même moyen.</t>
    </r>
  </si>
  <si>
    <t>5 - Copier et coller des cellules (format, données, formules)</t>
  </si>
  <si>
    <r>
      <t xml:space="preserve">Mais il existe une solution pour copier-coller un seul des éléments sans les autres : c'est le </t>
    </r>
    <r>
      <rPr>
        <b/>
        <sz val="11"/>
        <color theme="1"/>
        <rFont val="Arial"/>
        <family val="2"/>
      </rPr>
      <t>collage spécial.</t>
    </r>
  </si>
  <si>
    <t>EXEMPLE :</t>
  </si>
  <si>
    <t>Elément à copier :</t>
  </si>
  <si>
    <t>Copier-coller en valeur :</t>
  </si>
  <si>
    <r>
      <t>Dans Excel, le copier-coller est très fréquent. Mais encore faut-il savoir ce que l'on veut réellement copier depuis la cellule :</t>
    </r>
    <r>
      <rPr>
        <b/>
        <sz val="11"/>
        <color theme="1"/>
        <rFont val="Arial"/>
        <family val="2"/>
      </rPr>
      <t xml:space="preserve"> la valeur, la formule, le format ?</t>
    </r>
    <r>
      <rPr>
        <sz val="11"/>
        <color theme="1"/>
        <rFont val="Arial"/>
        <family val="2"/>
      </rPr>
      <t xml:space="preserve"> </t>
    </r>
    <r>
      <rPr>
        <b/>
        <sz val="11"/>
        <color theme="1"/>
        <rFont val="Arial"/>
        <family val="2"/>
      </rPr>
      <t>Tout à la fois ?</t>
    </r>
  </si>
  <si>
    <t>Lorsque l'on copie une cellule (clic droit - copier, ou CTRL + C), c'est l'ensemble de ce qu'elle contient qui est copié : la valeur, la formule et le format.</t>
  </si>
  <si>
    <t>Copier-coller en format :</t>
  </si>
  <si>
    <t>Copier-coller en formule :</t>
  </si>
  <si>
    <t xml:space="preserve">    (on remarquera que seul le résultat apparaît : la formule a disparu)</t>
  </si>
  <si>
    <t xml:space="preserve">    (on remarquera que tout contenu a disparu : ne reste que le format)</t>
  </si>
  <si>
    <t>Eléments à copier :</t>
  </si>
  <si>
    <t>Collez ici en formule :</t>
  </si>
  <si>
    <t>Collez ici en valeur :</t>
  </si>
  <si>
    <t>Collez ici en format :</t>
  </si>
  <si>
    <r>
      <t xml:space="preserve">Pour cela, copiez la valeur, placez-vous sur la cellule cible, faites un clic droit </t>
    </r>
    <r>
      <rPr>
        <b/>
        <sz val="11"/>
        <color theme="1"/>
        <rFont val="Arial"/>
        <family val="2"/>
      </rPr>
      <t>Collage spécial</t>
    </r>
    <r>
      <rPr>
        <sz val="11"/>
        <color theme="1"/>
        <rFont val="Arial"/>
        <family val="2"/>
      </rPr>
      <t xml:space="preserve"> et sélectionnez le type d'élément à coller : </t>
    </r>
    <r>
      <rPr>
        <b/>
        <sz val="11"/>
        <color theme="1"/>
        <rFont val="Arial"/>
        <family val="2"/>
      </rPr>
      <t>formule, valeur ou format.</t>
    </r>
  </si>
  <si>
    <t xml:space="preserve">    (on remarquera que la formule reste intacte)</t>
  </si>
  <si>
    <t>6 - Suite de données</t>
  </si>
  <si>
    <t>Pour accélérer la saisie, Excel permet d'étendre une suite données, ce qui produira une recopie simple ou une incrémentation automatique.</t>
  </si>
  <si>
    <r>
      <t xml:space="preserve">Pour cela, il suffit, après avoir sélectionné la cellule à recopier, de l'étendre en cliquant sur son </t>
    </r>
    <r>
      <rPr>
        <b/>
        <sz val="11"/>
        <color theme="1"/>
        <rFont val="Arial"/>
        <family val="2"/>
      </rPr>
      <t>coin inférieur droit</t>
    </r>
    <r>
      <rPr>
        <sz val="11"/>
        <color theme="1"/>
        <rFont val="Arial"/>
        <family val="2"/>
      </rPr>
      <t xml:space="preserve"> (au niveau du point vert) et, tout en restant appuyé, à la tirer vers le bas, ou dans le sens qui convient.</t>
    </r>
  </si>
  <si>
    <t>Image d'illustration :</t>
  </si>
  <si>
    <t>Cette astuce fonctionne :</t>
  </si>
  <si>
    <t>- pour recopier une suite de données croissantes sur plusieurs lignes (il faudra alors sélectionner les deux premières cellules),</t>
  </si>
  <si>
    <t>- pour recopier la même donnée sur plusieurs lignes,</t>
  </si>
  <si>
    <t>- ou encore pour étendre une suite logique de jours de semaine ou de mois sur plusieurs lignes.</t>
  </si>
  <si>
    <t>hobbie</t>
  </si>
  <si>
    <t>Suite de données à étendre avec incrémentation :</t>
  </si>
  <si>
    <t>lundi</t>
  </si>
  <si>
    <t>janvier</t>
  </si>
  <si>
    <t>février</t>
  </si>
  <si>
    <t>juillet</t>
  </si>
  <si>
    <t>mardi</t>
  </si>
  <si>
    <t>mercredi</t>
  </si>
  <si>
    <t>jeudi</t>
  </si>
  <si>
    <t>vendredi</t>
  </si>
  <si>
    <t>samedi</t>
  </si>
  <si>
    <t>dimanche</t>
  </si>
  <si>
    <t>Donnée à étendre à l'identique :</t>
  </si>
  <si>
    <t>Suite de mois :</t>
  </si>
  <si>
    <t>Suite de jours de la semaine :</t>
  </si>
  <si>
    <t>7 - Ajuster une colonne, renvoyer à la ligne au sein d'une cellule</t>
  </si>
  <si>
    <t>POUR ALLER PLUS LOIN :</t>
  </si>
  <si>
    <r>
      <t xml:space="preserve">Si vous souhaitez sélectionner une ligne entière du tableau, placez-vous sur la première cellule, puis appuyez simultanément sur </t>
    </r>
    <r>
      <rPr>
        <b/>
        <sz val="11"/>
        <color theme="1"/>
        <rFont val="Arial"/>
        <family val="2"/>
      </rPr>
      <t>MAJ + CTRL + flèche droite.</t>
    </r>
  </si>
  <si>
    <t>Même fonctionnement pour sélectionner une colonne entière (avec flèche bas).</t>
  </si>
  <si>
    <r>
      <t xml:space="preserve">De même, si vous souhaitez sélectionner le tableau entier, placez-vous sur la première cellule du tableau, puis appuyez simultanément sur </t>
    </r>
    <r>
      <rPr>
        <b/>
        <sz val="11"/>
        <color theme="1"/>
        <rFont val="Arial"/>
        <family val="2"/>
      </rPr>
      <t>MAJ + CTRL + flèche droite puis flèche bas.</t>
    </r>
  </si>
  <si>
    <r>
      <rPr>
        <b/>
        <sz val="11"/>
        <color theme="1"/>
        <rFont val="Arial"/>
        <family val="2"/>
      </rPr>
      <t>Ajuster une colonne</t>
    </r>
    <r>
      <rPr>
        <sz val="11"/>
        <color theme="1"/>
        <rFont val="Arial"/>
        <family val="2"/>
      </rPr>
      <t xml:space="preserve"> consiste à adapter sa largeur à la taille de son contenu.</t>
    </r>
  </si>
  <si>
    <t>La largeur de la colonne s'ajuste alors automatiquement.</t>
  </si>
  <si>
    <t>Ajustez les colonnes du tableau suivant :</t>
  </si>
  <si>
    <t>Ajuster une colonne permet de faire en sorte que son contenu de déborde pas de ses limites. Si le contenu déborde, il se retrouvera visuellement sur les cellules mitoyennes. Si les cellules mitoyennes sont pleines, la valeur ########## risque de s'afficher, empêchant la lecture des données.</t>
  </si>
  <si>
    <t>RENVOYER DU TEXTE A LA LIGNE :</t>
  </si>
  <si>
    <t>Pour savoir comment renvoyer du texte  à la ligne, lisez notre article suivant :</t>
  </si>
  <si>
    <t>https://www.business-plan-excel.fr/aller-ligne-cellule-excel/</t>
  </si>
  <si>
    <r>
      <t>Il existe une façon simple d'ajuster une ou plusieurs colonnes : passez la souris sur le séparateur de colonnes au niveau des en-têtes jusqu'à ce que le curseur se change en</t>
    </r>
    <r>
      <rPr>
        <b/>
        <sz val="11"/>
        <color theme="1"/>
        <rFont val="Arial"/>
        <family val="2"/>
      </rPr>
      <t xml:space="preserve"> double-flèche directionnelle</t>
    </r>
    <r>
      <rPr>
        <sz val="11"/>
        <color theme="1"/>
        <rFont val="Arial"/>
        <family val="2"/>
      </rPr>
      <t xml:space="preserve">, puis effectuez un </t>
    </r>
    <r>
      <rPr>
        <b/>
        <sz val="11"/>
        <color theme="1"/>
        <rFont val="Arial"/>
        <family val="2"/>
      </rPr>
      <t>double-clic.</t>
    </r>
  </si>
  <si>
    <t>Vous pouvez aussi sélectionner plusieurs colonnes en même temps et effectuer la même opération : toutes les colonnes s'ajusteront en une fois.</t>
  </si>
  <si>
    <t>Renvoyez à la ligne les données suivantes :</t>
  </si>
  <si>
    <t>Liste des numéros de téléphone</t>
  </si>
  <si>
    <t>8 - Paramétrer une impression</t>
  </si>
  <si>
    <t>https://www.business-plan-excel.fr/comment-imprimer-tableau-excel-une-seule-page/</t>
  </si>
  <si>
    <t>Pour savoir comment paramétrer une impression sur Excel, lisez l'article suivant (cliquez) :</t>
  </si>
  <si>
    <t>9 - Formule Somme</t>
  </si>
  <si>
    <t>SOMME.SI et SOMME.SI.ENS</t>
  </si>
  <si>
    <r>
      <t xml:space="preserve">Sur Excel, il est possible de faire une somme manuellement comme suit : </t>
    </r>
    <r>
      <rPr>
        <b/>
        <sz val="11"/>
        <color theme="1"/>
        <rFont val="Arial"/>
        <family val="2"/>
      </rPr>
      <t>=VALEUR+VALEUR+VALEUR+…</t>
    </r>
  </si>
  <si>
    <t>La formule Somme se construit ainsi :</t>
  </si>
  <si>
    <t>=SOMME(PLAGE DE DONNEES)</t>
  </si>
  <si>
    <t>Date rencontre</t>
  </si>
  <si>
    <t>Nombre de buts marqués</t>
  </si>
  <si>
    <t>Cependant, la formule Somme est plus efficace et rapide. Elle permet d'additionner une plage de données sans tenir compte des cellules vides ou en erreur.</t>
  </si>
  <si>
    <t xml:space="preserve">Commencez à saisir la formule dans la cellule où devra s'afficher le résultat : =SOMME( </t>
  </si>
  <si>
    <t>Après avoir ouvert la parenthèse, sélectionnez la plage de données dont vous voulez faire la somme, puis fermez la parenthèse.</t>
  </si>
  <si>
    <t>Complétez le tableau suivant avec la formule Somme :</t>
  </si>
  <si>
    <t>Nombre de cartons rouges</t>
  </si>
  <si>
    <t>10 - Formule Si</t>
  </si>
  <si>
    <t>La formule Si se construit ainsi :</t>
  </si>
  <si>
    <t>Très utilisée sur Excel, la formule Si permet de renvoyer une valeur si une condition est respectée, et une autre valeur si la condition n'est pas respectée.</t>
  </si>
  <si>
    <t>=SI ( TEST ; VALEUR À AFFICHER SI VRAI ; VALEUR À AFFICHER SI FAUX )</t>
  </si>
  <si>
    <t>Premier comptage</t>
  </si>
  <si>
    <t>Second comptage</t>
  </si>
  <si>
    <t>Ecart ?</t>
  </si>
  <si>
    <t>Complétez le tableau suivant avec la formule Si :</t>
  </si>
  <si>
    <r>
      <t xml:space="preserve">Dans ce tableau, la dernière colonne utilise la </t>
    </r>
    <r>
      <rPr>
        <b/>
        <sz val="11"/>
        <color theme="1"/>
        <rFont val="Arial"/>
        <family val="2"/>
      </rPr>
      <t>fonction Si</t>
    </r>
    <r>
      <rPr>
        <sz val="11"/>
        <color theme="1"/>
        <rFont val="Arial"/>
        <family val="2"/>
      </rPr>
      <t xml:space="preserve">, qui permet d'afficher le texte </t>
    </r>
    <r>
      <rPr>
        <i/>
        <sz val="11"/>
        <color theme="1"/>
        <rFont val="Arial"/>
        <family val="2"/>
      </rPr>
      <t>"écart"</t>
    </r>
    <r>
      <rPr>
        <sz val="11"/>
        <color theme="1"/>
        <rFont val="Arial"/>
        <family val="2"/>
      </rPr>
      <t xml:space="preserve"> lorsqu'un écart est constaté entre la première et la deuxième colonne, ou </t>
    </r>
    <r>
      <rPr>
        <i/>
        <sz val="11"/>
        <color theme="1"/>
        <rFont val="Arial"/>
        <family val="2"/>
      </rPr>
      <t>"pas d'écart"</t>
    </r>
    <r>
      <rPr>
        <sz val="11"/>
        <color theme="1"/>
        <rFont val="Arial"/>
        <family val="2"/>
      </rPr>
      <t xml:space="preserve"> dans le cas contraire :</t>
    </r>
  </si>
  <si>
    <r>
      <rPr>
        <b/>
        <i/>
        <sz val="11"/>
        <color theme="1"/>
        <rFont val="Arial"/>
        <family val="2"/>
      </rPr>
      <t>Remarque :</t>
    </r>
    <r>
      <rPr>
        <sz val="11"/>
        <color theme="1"/>
        <rFont val="Arial"/>
        <family val="2"/>
      </rPr>
      <t xml:space="preserve"> le texte à afficher est à placer entre guillements.</t>
    </r>
  </si>
  <si>
    <t>10 - Formule Moyenne</t>
  </si>
  <si>
    <t>=MOYENNE(PLAGE DE DONNEES)</t>
  </si>
  <si>
    <t>La formule Moyenne se construit ainsi :</t>
  </si>
  <si>
    <t xml:space="preserve"> (Moyenne)</t>
  </si>
  <si>
    <r>
      <rPr>
        <b/>
        <i/>
        <sz val="11"/>
        <color theme="1"/>
        <rFont val="Arial"/>
        <family val="2"/>
      </rPr>
      <t xml:space="preserve">Remarque : </t>
    </r>
    <r>
      <rPr>
        <sz val="11"/>
        <color theme="1"/>
        <rFont val="Arial"/>
        <family val="2"/>
      </rPr>
      <t xml:space="preserve">la formule Moyenne ne prend en compte que les </t>
    </r>
    <r>
      <rPr>
        <b/>
        <sz val="11"/>
        <color theme="1"/>
        <rFont val="Arial"/>
        <family val="2"/>
      </rPr>
      <t>cellules non vides</t>
    </r>
    <r>
      <rPr>
        <sz val="11"/>
        <color theme="1"/>
        <rFont val="Arial"/>
        <family val="2"/>
      </rPr>
      <t xml:space="preserve"> d'une plage de données.</t>
    </r>
  </si>
  <si>
    <t>La formule Moyenne permet de calculer la Moyenne des valeurs d'une plage de données. Elle s'établit de la même manière que la formule Somme.</t>
  </si>
  <si>
    <t>Complétez le tableau suivant avec la formule Moyenne :</t>
  </si>
  <si>
    <t>La formule RechercheV se construit comme suit :</t>
  </si>
  <si>
    <t>Taille</t>
  </si>
  <si>
    <t>Kévin</t>
  </si>
  <si>
    <t>Johanna</t>
  </si>
  <si>
    <t>Arnaud</t>
  </si>
  <si>
    <t>Léo</t>
  </si>
  <si>
    <t>Loris</t>
  </si>
  <si>
    <t>Alice</t>
  </si>
  <si>
    <t>Elina</t>
  </si>
  <si>
    <t>Taille en cm</t>
  </si>
  <si>
    <t xml:space="preserve">Saisir un prénom de la liste : </t>
  </si>
  <si>
    <t xml:space="preserve">Taille en cm : </t>
  </si>
  <si>
    <t>=RECHERCHEV ( DONNEE RECHERCHÉE ; PLAGE DE DONNÉES ; NUMÉRO DE COLONNE ; 0 )</t>
  </si>
  <si>
    <t>12 - Formule RechercheV</t>
  </si>
  <si>
    <t>Entrainez-vous à reproduire la formule RechercheV dans la case colorée :</t>
  </si>
  <si>
    <t>La donnée cherchée se situe dans une colonne précise du tableau ; la formule renverra la valeur correpondante à cette donnée, se trouvant dans une colonne suivante dont vous aurez spécifié le numéro (par exemple 2 si la donnée à renvoyer se trouve juste après la colonne de la donnée recherchée).</t>
  </si>
  <si>
    <r>
      <t xml:space="preserve">La formule se conclut par un </t>
    </r>
    <r>
      <rPr>
        <b/>
        <sz val="11"/>
        <color theme="1"/>
        <rFont val="Arial"/>
        <family val="2"/>
      </rPr>
      <t xml:space="preserve">0 </t>
    </r>
    <r>
      <rPr>
        <sz val="11"/>
        <color theme="1"/>
        <rFont val="Arial"/>
        <family val="2"/>
      </rPr>
      <t xml:space="preserve">pour signifier que l'on recherche la valeur correspondante </t>
    </r>
    <r>
      <rPr>
        <b/>
        <sz val="11"/>
        <color theme="1"/>
        <rFont val="Arial"/>
        <family val="2"/>
      </rPr>
      <t>exacte.</t>
    </r>
  </si>
  <si>
    <t>Ci-dessous, la case colorée utilise la formule RechercheV : elle renvoie la donnée du tableau qui correspond au prénom saisi en cellule F20. En l'occurrence, cette donnée se situe dans la deuxième colonne du tableau.</t>
  </si>
  <si>
    <t>13 - Formule RechercheH</t>
  </si>
  <si>
    <t>La formule RechercheH, ou "recherche horizontale", permet de retrouver une valeur d'un tableau correspondant à une donnée précise (les deux se trouvant sur une même colonne du tableau).</t>
  </si>
  <si>
    <t>La formule RechercheH se construit comme suit :</t>
  </si>
  <si>
    <t>La formule RechercheV, ou "recherche verticale", permet de retrouver une valeur d'un tableau correspondant à une donnée précise (les deux se trouvant sur une même ligne du tableau).</t>
  </si>
  <si>
    <t>=RECHERCHEH ( DONNEE RECHERCHÉE ; PLAGE DE DONNÉES ; NUMÉRO DE LIGNE ; 0 )</t>
  </si>
  <si>
    <t>On l'a compris, la formule RechercheH fonctionne exactement de la même manière que la formule RechercheV, mais dans un sens différent.</t>
  </si>
  <si>
    <t>Age</t>
  </si>
  <si>
    <t>Entrainez-vous à reproduire la formule RechercheH dans la case colorée :</t>
  </si>
  <si>
    <r>
      <t xml:space="preserve">Ci-dessous, la case colorée utilise la formule RechercheH : elle renvoie la donnée du tableau qui correspond au prénom saisi en cellule D20. En l'occurrence, la donnée recherchée est la taille, et se situe dans la </t>
    </r>
    <r>
      <rPr>
        <b/>
        <sz val="11"/>
        <color theme="1"/>
        <rFont val="Arial"/>
        <family val="2"/>
      </rPr>
      <t>troisième ligne du tableau.</t>
    </r>
  </si>
  <si>
    <t xml:space="preserve">Age : </t>
  </si>
  <si>
    <t>14 - Formule Aujourd'hui</t>
  </si>
  <si>
    <t>=AUJOURDHUI()</t>
  </si>
  <si>
    <t>En voici la traduction concrète :</t>
  </si>
  <si>
    <t>(ceci est la date de ce jour)</t>
  </si>
  <si>
    <t>Entrainez-vous à saisir la formule Aujourd'hui :</t>
  </si>
  <si>
    <t>La formule Aujourd'hui se construit comme suit (n'inscrivez rien entre les parenthèses) :</t>
  </si>
  <si>
    <t>Calcul du nombre de jours vécus jusqu'à aujourd'hui :</t>
  </si>
  <si>
    <t>Pour obtenir ce résultat, la date de naissance a été soustraite de la date du jour :    =AUJOURDHUI() - DATE DE NAISSANCE (ANNEE ; MOIS ; JOUR )</t>
  </si>
  <si>
    <r>
      <t xml:space="preserve">La formule Aujourd'hui permet d'afficher la </t>
    </r>
    <r>
      <rPr>
        <b/>
        <sz val="11"/>
        <color theme="1"/>
        <rFont val="Arial"/>
        <family val="2"/>
      </rPr>
      <t>date du jour</t>
    </r>
    <r>
      <rPr>
        <sz val="11"/>
        <color theme="1"/>
        <rFont val="Arial"/>
        <family val="2"/>
      </rPr>
      <t>, une date qui se mettra donc toujours à jour automatiquement.</t>
    </r>
  </si>
  <si>
    <t>15 - Formule Supprespace</t>
  </si>
  <si>
    <t>La formule Supprespace permet de supprimer les espaces inutiles situés au début ou à la fin d’une cellule.</t>
  </si>
  <si>
    <t>Cette formule permet aussi de supprimer les espaces en trop (double espace, triple espace…) qui sont à l’intérieur d’une chaine de mots incluse dans une cellule.</t>
  </si>
  <si>
    <t>La formule Supprespace se construit comme suit :</t>
  </si>
  <si>
    <t>=SUPPRESPACE(CELLULE)</t>
  </si>
  <si>
    <t>Pays</t>
  </si>
  <si>
    <t xml:space="preserve">  Italie  </t>
  </si>
  <si>
    <t>Suisse</t>
  </si>
  <si>
    <t xml:space="preserve">     Espagne</t>
  </si>
  <si>
    <t>Pays     Bas</t>
  </si>
  <si>
    <t xml:space="preserve">   Monaco</t>
  </si>
  <si>
    <t>Pays sans espace</t>
  </si>
  <si>
    <t>Reproduisez la formule SUPPRESPACE dans la deuxième colonne du tableau ci-dessous :</t>
  </si>
  <si>
    <t>Rép.    Tchèque</t>
  </si>
  <si>
    <t>16 - Formule Majuscule</t>
  </si>
  <si>
    <t>La formule Majuscule se construit comme suit :</t>
  </si>
  <si>
    <t>=MAJUSCULE(CELLULE)</t>
  </si>
  <si>
    <t>Texte de départ</t>
  </si>
  <si>
    <t>Texte en majuscules</t>
  </si>
  <si>
    <t>Convertissez les données suivantes en majuscules :</t>
  </si>
  <si>
    <r>
      <t xml:space="preserve">La formule Majuscule convertit une chaine de caractères en </t>
    </r>
    <r>
      <rPr>
        <b/>
        <sz val="11"/>
        <color theme="1"/>
        <rFont val="Arial"/>
        <family val="2"/>
      </rPr>
      <t>majuscules.</t>
    </r>
  </si>
  <si>
    <r>
      <t xml:space="preserve">De même, la formule </t>
    </r>
    <r>
      <rPr>
        <b/>
        <sz val="11"/>
        <color theme="1"/>
        <rFont val="Arial"/>
        <family val="2"/>
      </rPr>
      <t xml:space="preserve">Minuscule </t>
    </r>
    <r>
      <rPr>
        <sz val="11"/>
        <color theme="1"/>
        <rFont val="Arial"/>
        <family val="2"/>
      </rPr>
      <t>permet de convertir une chaine de caractères en minuscules.</t>
    </r>
  </si>
  <si>
    <t>italie</t>
  </si>
  <si>
    <t>angleterre</t>
  </si>
  <si>
    <t>monaco</t>
  </si>
  <si>
    <t>andorre</t>
  </si>
  <si>
    <t>autriche</t>
  </si>
  <si>
    <t>espagne</t>
  </si>
  <si>
    <t>france</t>
  </si>
  <si>
    <t>17 - Formules Gauche et Droite</t>
  </si>
  <si>
    <t>=GAUCHE (TEXTE ; NOMBRE DE CARACTÈRES À RETENIR À PARTIR DE LA GAUCHE)</t>
  </si>
  <si>
    <t>La formule Gauche se construit comme suit :</t>
  </si>
  <si>
    <t>De même pour la formule Droite.</t>
  </si>
  <si>
    <t>3 premiers caractères retenus</t>
  </si>
  <si>
    <t>Nouveau texte</t>
  </si>
  <si>
    <r>
      <t xml:space="preserve">La </t>
    </r>
    <r>
      <rPr>
        <b/>
        <sz val="11"/>
        <color theme="1"/>
        <rFont val="Arial"/>
        <family val="2"/>
      </rPr>
      <t>formule Gauche</t>
    </r>
    <r>
      <rPr>
        <sz val="11"/>
        <color theme="1"/>
        <rFont val="Arial"/>
        <family val="2"/>
      </rPr>
      <t xml:space="preserve"> permet d'extraire les premiers caractères à gauche d'une chaine de caractères. Même principe pour la</t>
    </r>
    <r>
      <rPr>
        <b/>
        <sz val="11"/>
        <color theme="1"/>
        <rFont val="Arial"/>
        <family val="2"/>
      </rPr>
      <t xml:space="preserve"> formule Droite.</t>
    </r>
  </si>
  <si>
    <t>Convertissez les données suivantes en conservant uniquement les 2 premiers caractères, et en mettant le tout en majuscules :</t>
  </si>
  <si>
    <t>La formule &amp; se construit comme suit :</t>
  </si>
  <si>
    <t>18 - Formule &amp; ("and")</t>
  </si>
  <si>
    <r>
      <t xml:space="preserve">La </t>
    </r>
    <r>
      <rPr>
        <b/>
        <sz val="11"/>
        <color theme="1"/>
        <rFont val="Arial"/>
        <family val="2"/>
      </rPr>
      <t>formule &amp;</t>
    </r>
    <r>
      <rPr>
        <sz val="11"/>
        <color theme="1"/>
        <rFont val="Arial"/>
        <family val="2"/>
      </rPr>
      <t xml:space="preserve"> permet d'associer plusieurs chaines de caractères.</t>
    </r>
  </si>
  <si>
    <t>= TEXTE &amp; TEXTE</t>
  </si>
  <si>
    <t>143 cm</t>
  </si>
  <si>
    <t>13 ans</t>
  </si>
  <si>
    <t>Texte créé avec la formule &amp;</t>
  </si>
  <si>
    <t>Entrainez-vous à reproduire l'exemple ci-dessus :</t>
  </si>
  <si>
    <t>12ans</t>
  </si>
  <si>
    <t>138 cm</t>
  </si>
  <si>
    <t>Martine</t>
  </si>
  <si>
    <t>11 ans</t>
  </si>
  <si>
    <t>139 cm</t>
  </si>
  <si>
    <t>=SOMME.SI ( PLAGE CRITÈRE ; CRITÈRE ; SOMME PLAGE )</t>
  </si>
  <si>
    <t>La formule Somme Si se construit comme suit :</t>
  </si>
  <si>
    <r>
      <t xml:space="preserve">La </t>
    </r>
    <r>
      <rPr>
        <b/>
        <sz val="11"/>
        <color theme="1"/>
        <rFont val="Arial"/>
        <family val="2"/>
      </rPr>
      <t>formule Somme Si</t>
    </r>
    <r>
      <rPr>
        <sz val="11"/>
        <color theme="1"/>
        <rFont val="Arial"/>
        <family val="2"/>
      </rPr>
      <t xml:space="preserve"> permet d'additionner uniquement les cellules qui répondent à un critère précis.</t>
    </r>
  </si>
  <si>
    <r>
      <t xml:space="preserve">Quant à la </t>
    </r>
    <r>
      <rPr>
        <b/>
        <sz val="11"/>
        <color theme="1"/>
        <rFont val="Arial"/>
        <family val="2"/>
      </rPr>
      <t>formule Somme Si</t>
    </r>
    <r>
      <rPr>
        <sz val="11"/>
        <color theme="1"/>
        <rFont val="Arial"/>
        <family val="2"/>
      </rPr>
      <t xml:space="preserve"> Ens, elle permet d'additionner uniquement les cellules qui répondent à plusieurs critères précis.</t>
    </r>
  </si>
  <si>
    <t>La formule Somme Si Ens se construit comme suit :</t>
  </si>
  <si>
    <t>Type</t>
  </si>
  <si>
    <t>Montant</t>
  </si>
  <si>
    <t>Voici un exemple (voir les cases colorées) :</t>
  </si>
  <si>
    <t>Somme Si :</t>
  </si>
  <si>
    <t>Somme Si Ens :</t>
  </si>
  <si>
    <t>=SOMME.SI.ENS ( SOMME PLAGE ; PLAGE CRITÈRE 1 ; CRITÈRE 1 ; PLAGE CRITÈRE 2 ; CRITÈRE 2 ; etc ...)</t>
  </si>
  <si>
    <t>Nature</t>
  </si>
  <si>
    <t>Vente</t>
  </si>
  <si>
    <t>Marketing</t>
  </si>
  <si>
    <t>Production</t>
  </si>
  <si>
    <t>Total débit Production</t>
  </si>
  <si>
    <t>Total débit Marketing</t>
  </si>
  <si>
    <t>20 - Formule Nombre Si</t>
  </si>
  <si>
    <t>19 - Formules Somme Si et Somme Si Ens</t>
  </si>
  <si>
    <r>
      <t xml:space="preserve">La </t>
    </r>
    <r>
      <rPr>
        <b/>
        <sz val="11"/>
        <color theme="1"/>
        <rFont val="Arial"/>
        <family val="2"/>
      </rPr>
      <t>formule Nombre Si</t>
    </r>
    <r>
      <rPr>
        <sz val="11"/>
        <color theme="1"/>
        <rFont val="Arial"/>
        <family val="2"/>
      </rPr>
      <t xml:space="preserve"> permet de compter le nombre de cellules qui répondent à un critère précis (il ne s'agit donc pas ici d'additionner mais de compter le nombre de cases concernées).</t>
    </r>
  </si>
  <si>
    <t>La formule Nombre Si se construit comme suit :</t>
  </si>
  <si>
    <t>Nombre Si :</t>
  </si>
  <si>
    <t>=NB.SI ( PLAGE ; CRITÈRE )</t>
  </si>
  <si>
    <t>Nombre de montants supérieurs à 30 :</t>
  </si>
  <si>
    <t>Nombre de lignes "Marketing" :</t>
  </si>
  <si>
    <t>Nombre de lignes "débit" dans le tableau :</t>
  </si>
  <si>
    <t>Nombre de lignes "crédit" dans le tableau :</t>
  </si>
  <si>
    <t>21 - Formule Nombre Val</t>
  </si>
  <si>
    <t>La formule Nombre Val se construit comme suit :</t>
  </si>
  <si>
    <t>Nombre de valeurs comptées :</t>
  </si>
  <si>
    <t>=NB.VAL (PLAGE)</t>
  </si>
  <si>
    <t>Voici un exemple :</t>
  </si>
  <si>
    <r>
      <t xml:space="preserve">La </t>
    </r>
    <r>
      <rPr>
        <b/>
        <sz val="11"/>
        <color theme="1"/>
        <rFont val="Arial"/>
        <family val="2"/>
      </rPr>
      <t>formule Nombre Val</t>
    </r>
    <r>
      <rPr>
        <sz val="11"/>
        <color theme="1"/>
        <rFont val="Arial"/>
        <family val="2"/>
      </rPr>
      <t xml:space="preserve"> détermine le nombre de cellules d'une plage qui ne sont pas vides. Cela permet donc de compter les données présentes sur une plage.</t>
    </r>
  </si>
  <si>
    <t>22 - Formule Si EstErreur</t>
  </si>
  <si>
    <t>La formule Si Esterreur se construit comme suit :</t>
  </si>
  <si>
    <r>
      <t xml:space="preserve">La </t>
    </r>
    <r>
      <rPr>
        <b/>
        <sz val="11"/>
        <color theme="1"/>
        <rFont val="Arial"/>
        <family val="2"/>
      </rPr>
      <t>formule Si Esterreur</t>
    </r>
    <r>
      <rPr>
        <sz val="11"/>
        <color theme="1"/>
        <rFont val="Arial"/>
        <family val="2"/>
      </rPr>
      <t xml:space="preserve"> permet de remplacer les données affichées en erreur par une autre valeur, pour une meilleure présentation.</t>
    </r>
  </si>
  <si>
    <t>Revenus déclarés</t>
  </si>
  <si>
    <t>Taux d'impôts</t>
  </si>
  <si>
    <t>Impôts à payer</t>
  </si>
  <si>
    <t>inconnu</t>
  </si>
  <si>
    <t>Dans le tableau ci-dessous, une donnée s'affiche en erreur (en gras). La formule Si Esterreur dans la dernière colonne permet d'afficher une autre valeur dans le cas où une erreur est rencontrée.</t>
  </si>
  <si>
    <t>AUTRE EXEMPLE :</t>
  </si>
  <si>
    <t>Entrainez-vous à reproduire les exemples ci-dessus :</t>
  </si>
  <si>
    <t>=SI ( ESTERREUR ( CELLULE ; DONNEE A AFFICHER SI ERREUR ; DONNEE A AFFICHER SI PAS EN ERREUR)</t>
  </si>
  <si>
    <t>23 - Bloquer une formule avec $</t>
  </si>
  <si>
    <t>Figer une cellule est utile dans le cas où une formule doit être étendue alors même que les données sources se trouvent toujours dans la même cellule de départ, ou sur la même ligne, ou sur la même colonne.</t>
  </si>
  <si>
    <r>
      <t xml:space="preserve">Dans Excel, il est possible de </t>
    </r>
    <r>
      <rPr>
        <b/>
        <sz val="11"/>
        <color theme="1"/>
        <rFont val="Arial"/>
        <family val="2"/>
      </rPr>
      <t>bloquer ou figer une cellule :</t>
    </r>
    <r>
      <rPr>
        <sz val="11"/>
        <color theme="1"/>
        <rFont val="Arial"/>
        <family val="2"/>
      </rPr>
      <t xml:space="preserve"> il s’agit de faire en forte que les coordonnées de la formule contenue dans cette cellule ne puissent pas varier lorsque l’on copie ou reporte cette formule à d’autres endroits de la feuille.</t>
    </r>
  </si>
  <si>
    <t>Selon les cas, il peut donc être utile de bloquer :</t>
  </si>
  <si>
    <t>- la ligne et la colonne des données sources,</t>
  </si>
  <si>
    <t>- uniquement la colonne,</t>
  </si>
  <si>
    <t>- ou uniquement la ligne.</t>
  </si>
  <si>
    <t>Prix t-shirt</t>
  </si>
  <si>
    <t>Prix manteau</t>
  </si>
  <si>
    <t>Prix bonnet</t>
  </si>
  <si>
    <t>Ancien prix</t>
  </si>
  <si>
    <t>Augmentation de prix</t>
  </si>
  <si>
    <t xml:space="preserve">Coefficient d'augmentation des prix : </t>
  </si>
  <si>
    <r>
      <t>Bloquer les données source se fait en rajoutant le </t>
    </r>
    <r>
      <rPr>
        <b/>
        <sz val="11"/>
        <color theme="1"/>
        <rFont val="Arial"/>
        <family val="2"/>
      </rPr>
      <t>signe $ </t>
    </r>
    <r>
      <rPr>
        <sz val="11"/>
        <color theme="1"/>
        <rFont val="Arial"/>
        <family val="2"/>
      </rPr>
      <t>(dollar) devant la lettre de la colonne, le chiffre de la ligne, ou les deux en même temps. Cela peut aussi se faire en appuyant sur</t>
    </r>
    <r>
      <rPr>
        <b/>
        <sz val="11"/>
        <color theme="1"/>
        <rFont val="Arial"/>
        <family val="2"/>
      </rPr>
      <t xml:space="preserve"> F4</t>
    </r>
    <r>
      <rPr>
        <sz val="11"/>
        <color theme="1"/>
        <rFont val="Arial"/>
        <family val="2"/>
      </rPr>
      <t xml:space="preserve"> au moment de la saisie.</t>
    </r>
  </si>
  <si>
    <t>Dans le tableau ci-dessous, les données de la dernière colonne sont calculées sur la base d'une référence fixe, qui est donc bloquée par des $, afin d'éviter d'avoir à resaisir la formule sur chaque ligne. Une seule saisie suffit ; la formule peut ensuite être étendue.</t>
  </si>
  <si>
    <t>Prix internet</t>
  </si>
  <si>
    <t>Prix boutique</t>
  </si>
  <si>
    <t>Prix revendeur</t>
  </si>
  <si>
    <t>Coefficient augmentation prix</t>
  </si>
  <si>
    <t>Nouveau prix internet</t>
  </si>
  <si>
    <t>Nouveau prix boutique</t>
  </si>
  <si>
    <t>Nouveau prix revendeur</t>
  </si>
  <si>
    <t>Excel permet de faire des graphiques de manière très simple, sur la base d'un tableau existant.</t>
  </si>
  <si>
    <t>Entrainez-vous à paramétrer l'impression des différents onglets de ce classeur Excel.</t>
  </si>
  <si>
    <t>Pour faire un graphique :</t>
  </si>
  <si>
    <t>- sélectionnez l'ensemble du tableau source,</t>
  </si>
  <si>
    <t>- dans l'onglet Insertion, cliquez sur "Graphiques recommandés" et choisissez le type de graphique qui vous convient.</t>
  </si>
  <si>
    <r>
      <rPr>
        <b/>
        <i/>
        <sz val="11"/>
        <color theme="1"/>
        <rFont val="Arial"/>
        <family val="2"/>
      </rPr>
      <t>Remarque :</t>
    </r>
    <r>
      <rPr>
        <sz val="11"/>
        <color theme="1"/>
        <rFont val="Arial"/>
        <family val="2"/>
      </rPr>
      <t xml:space="preserve"> il est possible d'adapter le format de votre graphique.</t>
    </r>
  </si>
  <si>
    <t>Entrainez-vous à reproduire le graphique sur la base du tableau ci-dessus.</t>
  </si>
  <si>
    <t>25 - Convertir des données</t>
  </si>
  <si>
    <t>Numéro,nom,prénom,age,sexe,taille,poids</t>
  </si>
  <si>
    <t>1,Durand,Paul,28,M,178,70</t>
  </si>
  <si>
    <t>3,Mainguy,Jean,68,M,177,76</t>
  </si>
  <si>
    <t>4,Kart,Elise,45,F,170,55</t>
  </si>
  <si>
    <t>2,Léonard,Lucie,31,F,163,60</t>
  </si>
  <si>
    <t>5,Battisti,Mathilde,39,F,161,62</t>
  </si>
  <si>
    <t>6,Roch,Olivier,49,M,177,74</t>
  </si>
  <si>
    <t>Choisissez "délimité" si vos données à convertir peuvent être délimitées par un élément (point, point-virgule, deux points, espace…), puis définissez cet élément.</t>
  </si>
  <si>
    <t>Voici des données à convertir :</t>
  </si>
  <si>
    <t>nom</t>
  </si>
  <si>
    <t>prénom</t>
  </si>
  <si>
    <t>age</t>
  </si>
  <si>
    <t>sexe</t>
  </si>
  <si>
    <t>taille</t>
  </si>
  <si>
    <t>poids</t>
  </si>
  <si>
    <t>M</t>
  </si>
  <si>
    <t>Léonard</t>
  </si>
  <si>
    <t>Lucie</t>
  </si>
  <si>
    <t>F</t>
  </si>
  <si>
    <t>Mainguy</t>
  </si>
  <si>
    <t>Jean</t>
  </si>
  <si>
    <t>Kart</t>
  </si>
  <si>
    <t>Battisti</t>
  </si>
  <si>
    <t>Mathilde</t>
  </si>
  <si>
    <t>Roch</t>
  </si>
  <si>
    <t>Olivier</t>
  </si>
  <si>
    <t>Convertissez les données suivantes :</t>
  </si>
  <si>
    <t>Les données converties apparaissent sous la forme suivante :</t>
  </si>
  <si>
    <r>
      <rPr>
        <b/>
        <sz val="11"/>
        <color theme="1"/>
        <rFont val="Arial"/>
        <family val="2"/>
      </rPr>
      <t>Convertir des données</t>
    </r>
    <r>
      <rPr>
        <sz val="11"/>
        <color theme="1"/>
        <rFont val="Arial"/>
        <family val="2"/>
      </rPr>
      <t xml:space="preserve"> consiste à fractionner les données contenues dans une colonne pour en faire plusieurs colonnes. Il s'agit par exemple de traiter les données brutes uniquement séparées par des espaces, des virgules, des point-virgules…</t>
    </r>
  </si>
  <si>
    <r>
      <t xml:space="preserve">Pour convertir des données, sélectionnez les données (ou la colonne qui les contient) et, dans le ruban Données, cliquez sur </t>
    </r>
    <r>
      <rPr>
        <b/>
        <sz val="11"/>
        <color theme="1"/>
        <rFont val="Arial"/>
        <family val="2"/>
      </rPr>
      <t>Convertir.</t>
    </r>
  </si>
  <si>
    <t>Cliquez sur Suivant puis sur Terminé. Les données se fractionnent alors instantanément sur plusieurs colonnes.</t>
  </si>
  <si>
    <t>26 - Utiliser les filtres</t>
  </si>
  <si>
    <t>Sexe</t>
  </si>
  <si>
    <t>Poids</t>
  </si>
  <si>
    <r>
      <t xml:space="preserve">Pour activer les filtres, placez-vous dans une des en-têtes du tableau, allez dans le Ruban Données, et cliquez sur </t>
    </r>
    <r>
      <rPr>
        <b/>
        <sz val="11"/>
        <color theme="1"/>
        <rFont val="Arial"/>
        <family val="2"/>
      </rPr>
      <t>Filtrer.</t>
    </r>
    <r>
      <rPr>
        <sz val="11"/>
        <color theme="1"/>
        <rFont val="Arial"/>
        <family val="2"/>
      </rPr>
      <t xml:space="preserve"> Les flèches en en-tête apparaissent alors, pour peu qu'aucune entête ne soit vide (sinon remplissez les entêtes et recommencez l'opération).</t>
    </r>
  </si>
  <si>
    <t>Dans le tableau suivant, les filtres ont été activés :</t>
  </si>
  <si>
    <t>Le fait d'avoir activé les filtres vous donne accès à plusieurs fonctionnalités. Cliquez sur une des flèches en en-tête de colonne et visualisez / testez les options disponibles : tri par ordre croissant ou décroissant, sélection ou désélection de données, conditions de filtrage précises, etc.</t>
  </si>
  <si>
    <r>
      <t xml:space="preserve">Utiliser les filtres </t>
    </r>
    <r>
      <rPr>
        <sz val="11"/>
        <color theme="1"/>
        <rFont val="Arial"/>
        <family val="2"/>
      </rPr>
      <t>consiste à faire apparaître une flèche dans l'en-tête des colonnes d'un tableau afin de pouvoir sélectionner ou réorganiser les données de ce tableau selon un ordre différent.</t>
    </r>
  </si>
  <si>
    <r>
      <rPr>
        <b/>
        <i/>
        <sz val="11"/>
        <color theme="1"/>
        <rFont val="Arial"/>
        <family val="2"/>
      </rPr>
      <t xml:space="preserve">Remarque : </t>
    </r>
    <r>
      <rPr>
        <sz val="11"/>
        <color theme="1"/>
        <rFont val="Arial"/>
        <family val="2"/>
      </rPr>
      <t>Pour supprimer les filtres, recliquez sur Filtrer dans le ruban Données.</t>
    </r>
  </si>
  <si>
    <t>Dans le tableau ci-dessus, entrainez-vous à faire apparaître et à faire disparaître les filtres, entrainez-vous ensuite à Filtrer les données sur différentes colonnes et selon différents critères : ordre décroissant, données supérieures à 2, etc.</t>
  </si>
  <si>
    <r>
      <rPr>
        <b/>
        <sz val="11"/>
        <color theme="1"/>
        <rFont val="Calibri"/>
        <family val="2"/>
      </rPr>
      <t>©</t>
    </r>
    <r>
      <rPr>
        <b/>
        <i/>
        <sz val="11"/>
        <color theme="1"/>
        <rFont val="Arial"/>
        <family val="2"/>
      </rPr>
      <t>Copyright BPE / toute reproduction interdite.</t>
    </r>
  </si>
  <si>
    <t>Le TCD permet d'exploiter les données brutes contenus dans un tableau source souvent volumineux ou difficile à lire.</t>
  </si>
  <si>
    <t>Client</t>
  </si>
  <si>
    <t>Origine</t>
  </si>
  <si>
    <t>Montant payé</t>
  </si>
  <si>
    <t>Mode paiement</t>
  </si>
  <si>
    <t>Nuitées</t>
  </si>
  <si>
    <r>
      <t>Avant de créer le TCD, assurez-vous que votre tableau source soit présenté de manière propre :</t>
    </r>
    <r>
      <rPr>
        <b/>
        <sz val="11"/>
        <color theme="1"/>
        <rFont val="Arial"/>
        <family val="2"/>
      </rPr>
      <t xml:space="preserve"> </t>
    </r>
    <r>
      <rPr>
        <b/>
        <sz val="11"/>
        <color rgb="FFC00000"/>
        <rFont val="Arial"/>
        <family val="2"/>
      </rPr>
      <t>il est notamment nécessaire que chaque colonne du tableau source dispose d'un intituté unique et parlant.</t>
    </r>
  </si>
  <si>
    <t>Voici la procédure pour créer un TCD :</t>
  </si>
  <si>
    <t>27 - Créer un tableau croisé dynamique (TCD)</t>
  </si>
  <si>
    <r>
      <t xml:space="preserve">Le TCD est un outil de </t>
    </r>
    <r>
      <rPr>
        <b/>
        <sz val="11"/>
        <color theme="1"/>
        <rFont val="Arial"/>
        <family val="2"/>
      </rPr>
      <t>business intelligence</t>
    </r>
    <r>
      <rPr>
        <sz val="11"/>
        <color theme="1"/>
        <rFont val="Arial"/>
        <family val="2"/>
      </rPr>
      <t xml:space="preserve"> ; il offre une visibilité parfaite et permet des analyses très pertinentes, alors même que le tableau source semble inexploitable.</t>
    </r>
  </si>
  <si>
    <t>- vous êtes alors invité à sélectionner les données du tableau source, sur lequel le TCD sera construit : cliquez sur la micro-flèche puis sélectionnez votre tableau source, intitulés de colonnes compris, puis recliquez sur la micro-flèche, puis sur OK,</t>
  </si>
  <si>
    <t>- la structure du TCD apparaît alors, pour l'instant vide,</t>
  </si>
  <si>
    <t>- à droite de l'écran apparaissent les éléments à disposer dans votre TCD ; pas de panique, tous ces éléments disparaitront si vous sortez du TCD, et réapparaîtront si vous recliquez sur le TCD,</t>
  </si>
  <si>
    <t>Somme de Montant payé</t>
  </si>
  <si>
    <t>Total général</t>
  </si>
  <si>
    <t>- glissez-déposer chacun des éléments dans les zones prévues : filtres, colonnes, lignes ou valeurs. Dans "valeurs", placez les éléments qui sont additionnables (montants financiers par exemple)*.</t>
  </si>
  <si>
    <t>- organisez les données comme vous le souhaitez, le but étant de permettre des analyses pertinentes.</t>
  </si>
  <si>
    <r>
      <rPr>
        <b/>
        <i/>
        <sz val="11"/>
        <color theme="1"/>
        <rFont val="Arial"/>
        <family val="2"/>
      </rPr>
      <t>Remarque :</t>
    </r>
    <r>
      <rPr>
        <sz val="11"/>
        <color theme="1"/>
        <rFont val="Arial"/>
        <family val="2"/>
      </rPr>
      <t xml:space="preserve"> le principe du graphique croisé dynamique est exactement le même. Il se crée en choisissant "Graphique croisé dynamique" dans le ruban Insertion.</t>
    </r>
  </si>
  <si>
    <t>Étiquettes de lignes</t>
  </si>
  <si>
    <t>Somme de Nuitées</t>
  </si>
  <si>
    <r>
      <t xml:space="preserve">Un </t>
    </r>
    <r>
      <rPr>
        <b/>
        <sz val="11"/>
        <color theme="1"/>
        <rFont val="Arial"/>
        <family val="2"/>
      </rPr>
      <t>tableau croisé dynamique (TCD)</t>
    </r>
    <r>
      <rPr>
        <sz val="11"/>
        <color theme="1"/>
        <rFont val="Arial"/>
        <family val="2"/>
      </rPr>
      <t xml:space="preserve"> est un tableau spécifiquement créé pour présenter les données d'un autre tableau source selon des critères particuliers et une présentation précise, pertinente et lisible.</t>
    </r>
  </si>
  <si>
    <t>- placez-vous à l'endroit où vous souhaitez créer votre TCD (ce peut être sur un autre onglet pour plus de lisibilité),</t>
  </si>
  <si>
    <r>
      <t xml:space="preserve">- dans le ruban Insertion, cliquez sur </t>
    </r>
    <r>
      <rPr>
        <b/>
        <sz val="11"/>
        <color theme="1"/>
        <rFont val="Arial"/>
        <family val="2"/>
      </rPr>
      <t>Tableau croisé dynamique,</t>
    </r>
  </si>
  <si>
    <t xml:space="preserve">   *Il sera nécessaire de cliquer sur lesdits éléments pour changer le "Paramètre des champs de valeurs" afin d'afficher une somme plutôt qu'un nombre.</t>
  </si>
  <si>
    <t>Reproduisez le TCD sur la base des données du tableau brut ci-dessus.</t>
  </si>
  <si>
    <t>TCD :</t>
  </si>
  <si>
    <t>28 - Mise en forme conditionnelle</t>
  </si>
  <si>
    <t>Même exemple, mais cette fois on affiche une valeur vide (double apostrophe "" signifie "vide") dans le cas où une erreur est rencontrée :</t>
  </si>
  <si>
    <r>
      <t>Il sera ensuite possible de masquer la colonne où les erreurs apparaissent (sélectionner la colonne entière, puis</t>
    </r>
    <r>
      <rPr>
        <b/>
        <sz val="11"/>
        <color theme="1"/>
        <rFont val="Arial"/>
        <family val="2"/>
      </rPr>
      <t xml:space="preserve"> clic droit - Masquer</t>
    </r>
    <r>
      <rPr>
        <sz val="11"/>
        <color theme="1"/>
        <rFont val="Arial"/>
        <family val="2"/>
      </rPr>
      <t>).</t>
    </r>
  </si>
  <si>
    <t>Autrement dit, la position de la formule varie, mais la position des données sources ne varie pas. En bloquant avec $, vous n’aurez pas à reprendre chaque cellule manuellement.</t>
  </si>
  <si>
    <t>24 - Faire un graphique simple</t>
  </si>
  <si>
    <t>La mise en forme conditionnelle vous évite d'avoir à mettre en forme manuellement chaque cellule.</t>
  </si>
  <si>
    <r>
      <t xml:space="preserve">Pour appliquer une mise en forme conditionnelle, sélectionnez la plage de données concernée, puis allez dans le ruban accueil et cliquez sur </t>
    </r>
    <r>
      <rPr>
        <b/>
        <sz val="11"/>
        <color theme="1"/>
        <rFont val="Arial"/>
        <family val="2"/>
      </rPr>
      <t>Mise en forme conditionnelle.</t>
    </r>
  </si>
  <si>
    <t>Définissez les règles de mise en valeur des cellules, par exemple si la cellule contient une chaine de caractère précise, ou si son montant est supérieur à un certain nombre.</t>
  </si>
  <si>
    <t>Par exemple, vous pouvez décider d'afficher automatiquement en rouge les données inférieures à zéro, ou sur fond vert les données supérieures à 10 000.</t>
  </si>
  <si>
    <r>
      <rPr>
        <b/>
        <i/>
        <sz val="11"/>
        <color theme="1"/>
        <rFont val="Arial"/>
        <family val="2"/>
      </rPr>
      <t xml:space="preserve">Remarque : </t>
    </r>
    <r>
      <rPr>
        <sz val="11"/>
        <color theme="1"/>
        <rFont val="Arial"/>
        <family val="2"/>
      </rPr>
      <t>Plusieurs règles de mise en forme conditionnelles peuvent être appliquées à une même plage de cellules.</t>
    </r>
  </si>
  <si>
    <t>Taille cm</t>
  </si>
  <si>
    <t>Dans le tableau ci-dessous, on a appliqué deux règles de mise en forme conditionnelle : en rouge si l'âge est supérieur à 40, et en vert si la taille est supérieure à 170 cm.</t>
  </si>
  <si>
    <t>Reproduisez ci-dessous les mises en forme conditionnelles suivant l'exemple précédent :</t>
  </si>
  <si>
    <r>
      <rPr>
        <sz val="11"/>
        <color theme="1"/>
        <rFont val="Arial"/>
        <family val="2"/>
      </rPr>
      <t xml:space="preserve">La </t>
    </r>
    <r>
      <rPr>
        <b/>
        <sz val="11"/>
        <color theme="1"/>
        <rFont val="Arial"/>
        <family val="2"/>
      </rPr>
      <t xml:space="preserve">mise en forme conditionnelle </t>
    </r>
    <r>
      <rPr>
        <sz val="11"/>
        <color theme="1"/>
        <rFont val="Arial"/>
        <family val="2"/>
      </rPr>
      <t>permet de mettre en valeur (couleur, style particulier) automatiquement certaines données de votre tableau en fonction de certains critères.</t>
    </r>
  </si>
  <si>
    <t>29 - Protéger une feuille / validation des données</t>
  </si>
  <si>
    <t>Saisissez ici votre date de naissance :</t>
  </si>
  <si>
    <t>Dans Excel, il est possible de protéger une feuille en saisie afin que l'utilisateur n'écrase pas certaines données ou formules, ou afin de l'obliger à saisir un certain type de donnée.</t>
  </si>
  <si>
    <t>Voici la procédure :</t>
  </si>
  <si>
    <t>- sélectionnez la cellule dans laquelle vous souhaitez appliquer un format obligatoire,</t>
  </si>
  <si>
    <t>- choisissez quel type de données vous souhaitez autoriser en saisie : nombre entier, décimal, date, heure…</t>
  </si>
  <si>
    <r>
      <t xml:space="preserve">- dans le ruban supérieur, sélectionnez </t>
    </r>
    <r>
      <rPr>
        <b/>
        <sz val="11"/>
        <color theme="1"/>
        <rFont val="Arial"/>
        <family val="2"/>
      </rPr>
      <t xml:space="preserve">Données, Validation des données, </t>
    </r>
    <r>
      <rPr>
        <sz val="11"/>
        <color theme="1"/>
        <rFont val="Arial"/>
        <family val="2"/>
      </rPr>
      <t>puis Validation des données,</t>
    </r>
  </si>
  <si>
    <r>
      <t xml:space="preserve">- protégez ensuite la feuille en lui affectant un </t>
    </r>
    <r>
      <rPr>
        <b/>
        <sz val="11"/>
        <color theme="1"/>
        <rFont val="Arial"/>
        <family val="2"/>
      </rPr>
      <t xml:space="preserve">mot de passe </t>
    </r>
    <r>
      <rPr>
        <sz val="11"/>
        <color theme="1"/>
        <rFont val="Arial"/>
        <family val="2"/>
      </rPr>
      <t>: dans le ruban supérieur, choisissez Révision puis "Protéger la Feuille" et définissez un mot de passe.</t>
    </r>
  </si>
  <si>
    <t>Dans l'exemple ci-dessous on a appliqué un format obligatoire, en l'occurrence "date". L'utilisateur est donc obligé de saisir sa date de naissance au format date, faute de quoi un message d'erreur apparaît.</t>
  </si>
  <si>
    <r>
      <t xml:space="preserve">La </t>
    </r>
    <r>
      <rPr>
        <b/>
        <sz val="11"/>
        <color theme="1"/>
        <rFont val="Arial"/>
        <family val="2"/>
      </rPr>
      <t xml:space="preserve">"validation des données" </t>
    </r>
    <r>
      <rPr>
        <sz val="11"/>
        <color theme="1"/>
        <rFont val="Arial"/>
        <family val="2"/>
      </rPr>
      <t>permet de définir ces règles. Les règles définies s'appliquent définitivement après avoir protégé la feuille de calcul par un mot de passe.</t>
    </r>
  </si>
  <si>
    <t>- dans le sous-onglet "Alerte d'erreur" vous pouvez saisir un message d'alerte qui apparaîtra si l'utilisateur saisit une donnée non conforme,</t>
  </si>
  <si>
    <t>- fermez la fenêtre en cliquant sur OK,</t>
  </si>
  <si>
    <t>30 - Zone de saisie à liste</t>
  </si>
  <si>
    <t>Toujours dans la "validation des données", il est possible de définir une liste de choix pour obliger l'utilisateur à choisir une donnée dans la liste.</t>
  </si>
  <si>
    <t>Chien</t>
  </si>
  <si>
    <t>Chat</t>
  </si>
  <si>
    <t>Oiseau</t>
  </si>
  <si>
    <t>Reptile</t>
  </si>
  <si>
    <t>Rongeur</t>
  </si>
  <si>
    <t>Type de l'animal que vous possédez :</t>
  </si>
  <si>
    <t>- choisissez Liste et sélectionnez la source de la liste de données (cliquez sur la mini-flèche et sélectionnez la liste),</t>
  </si>
  <si>
    <t>- dans un coin de la feuille, composez la liste des données parmi lesquelles l'utilisateur pourra choisir ; vous pourrez plus tard masquer cette liste (sélection puis clic droit - masquer),</t>
  </si>
  <si>
    <t>- dans le sous-onglet "Alerte d'erreur" vous pouvez saisir un message d'alerte qui apparaîtra si l'utilisateur tente de saisir une autre valeur que celles de la liste,</t>
  </si>
  <si>
    <t>Liste des données de la liste (peut être masqué) :</t>
  </si>
  <si>
    <t>- sélectionnez la cellule dans laquelle vous souhaitez faire apparaître la liste de choix,</t>
  </si>
  <si>
    <t>Dans l'exemple ci-dessous, l'utilisateur doit obligatoirement sélectionner sa réponse dans une liste de choix :</t>
  </si>
  <si>
    <t>Les formats de cellules</t>
  </si>
  <si>
    <t>Liste des exercices (un exercice par onglet) :</t>
  </si>
  <si>
    <t>Débutant</t>
  </si>
  <si>
    <t>Intermédiaire</t>
  </si>
  <si>
    <t>Les formules :</t>
  </si>
  <si>
    <t>Avancé</t>
  </si>
  <si>
    <t>Resaisissez la donnée et appliquez le format souhaité :</t>
  </si>
  <si>
    <t>Si vous souhaitez déverrouiller ce document, cliquez ci-après pour accéder au mot de passe :</t>
  </si>
  <si>
    <t>https://www.business-plan-excel.fr/produit/mot-de-passe-formation-excel/</t>
  </si>
  <si>
    <r>
      <t xml:space="preserve">- protégez ensuite la feuille en lui affectant un </t>
    </r>
    <r>
      <rPr>
        <b/>
        <sz val="11"/>
        <color theme="1"/>
        <rFont val="Arial"/>
        <family val="2"/>
      </rPr>
      <t xml:space="preserve">mot de passe </t>
    </r>
    <r>
      <rPr>
        <sz val="11"/>
        <color theme="1"/>
        <rFont val="Arial"/>
        <family val="2"/>
      </rPr>
      <t>: dans le ruban supérieur, choisissez Révision puis "Protéger la Feuille" et définissez un mot de passe. Au préalable, il faudra avoir rendu possible la saisie dans les cellules voulues (clic droit sur ces cellules, Format, Protection, Verrouillé décoché).</t>
    </r>
  </si>
  <si>
    <t>2 - Mettre en forme un tableau</t>
  </si>
  <si>
    <t>La suite de cette formation est accessible par l'achat d'un mot de passe.</t>
  </si>
  <si>
    <t>Pour obtenir le mot de passe et déverrouiller les exercices, cliquez ici :</t>
  </si>
  <si>
    <t>arnaud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</si>
</sst>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164" formatCode="_-* #,##0.00\ _€_-;\-* #,##0.00\ _€_-;_-* &quot;-&quot;??\ _€_-;_-@_-"/>
    <numFmt numFmtId="165" formatCode="[$-F800]dddd\,\ mmmm\ dd\,\ yyyy"/>
    <numFmt numFmtId="166" formatCode="_-* #,##0\ _€_-;\-* #,##0\ _€_-;_-* &quot;-&quot;??\ _€_-;_-@_-"/>
    <numFmt numFmtId="167" formatCode="#,##0.00\ &quot;€&quot;"/>
    <numFmt numFmtId="168" formatCode="0#&quot; &quot;##&quot; &quot;##&quot; &quot;##&quot; &quot;##"/>
    <numFmt numFmtId="169" formatCode="0.0%"/>
    <numFmt numFmtId="170" formatCode="#,##0_ ;\-#,##0\ "/>
    <numFmt numFmtId="175" formatCode="0.0000"/>
    <numFmt numFmtId="176" formatCode="#,##0\ &quot;CFA&quot;"/>
    <numFmt numFmtId="178" formatCode="[$]dddd&quot;, le &quot;d\ mmmm\ yyyy;@" x16r2:formatCode16="[$-fr-TG,1]dddd&quot;, le &quot;d\ mmmm\ yyyy;@"/>
  </numFmts>
  <fonts count="29" x14ac:knownFonts="1">
    <font>
      <sz val="11"/>
      <color theme="1"/>
      <name val="Calibri"/>
      <family val="2"/>
      <scheme val="minor"/>
    </font>
    <font>
      <u/>
      <sz val="11"/>
      <color theme="10"/>
      <name val="Calibri"/>
      <family val="2"/>
      <scheme val="minor"/>
    </font>
    <font>
      <sz val="11"/>
      <color theme="1"/>
      <name val="Calibri"/>
      <family val="2"/>
      <scheme val="minor"/>
    </font>
    <font>
      <b/>
      <sz val="18"/>
      <color theme="1"/>
      <name val="Arial"/>
      <family val="2"/>
    </font>
    <font>
      <sz val="11"/>
      <color theme="1"/>
      <name val="Arial"/>
      <family val="2"/>
    </font>
    <font>
      <b/>
      <sz val="11"/>
      <color theme="1"/>
      <name val="Arial"/>
      <family val="2"/>
    </font>
    <font>
      <b/>
      <sz val="12"/>
      <color rgb="FFFF0000"/>
      <name val="Arial"/>
      <family val="2"/>
    </font>
    <font>
      <i/>
      <sz val="11"/>
      <color theme="1"/>
      <name val="Arial"/>
      <family val="2"/>
    </font>
    <font>
      <b/>
      <i/>
      <sz val="18"/>
      <color rgb="FFC00000"/>
      <name val="Arial"/>
      <family val="2"/>
    </font>
    <font>
      <b/>
      <i/>
      <sz val="11"/>
      <color theme="1"/>
      <name val="Arial"/>
      <family val="2"/>
    </font>
    <font>
      <b/>
      <i/>
      <sz val="12"/>
      <color theme="1"/>
      <name val="Arial"/>
      <family val="2"/>
    </font>
    <font>
      <b/>
      <i/>
      <sz val="11"/>
      <color rgb="FFC00000"/>
      <name val="Arial"/>
      <family val="2"/>
    </font>
    <font>
      <b/>
      <i/>
      <u/>
      <sz val="12"/>
      <color rgb="FFC00000"/>
      <name val="Arial"/>
      <family val="2"/>
    </font>
    <font>
      <b/>
      <sz val="11"/>
      <color theme="0"/>
      <name val="Arial"/>
      <family val="2"/>
    </font>
    <font>
      <sz val="10"/>
      <color theme="1"/>
      <name val="Arial"/>
      <family val="2"/>
    </font>
    <font>
      <i/>
      <sz val="10"/>
      <color theme="1"/>
      <name val="Arial"/>
      <family val="2"/>
    </font>
    <font>
      <b/>
      <sz val="10"/>
      <color theme="1"/>
      <name val="Arial"/>
      <family val="2"/>
    </font>
    <font>
      <b/>
      <i/>
      <u/>
      <sz val="12"/>
      <color theme="1"/>
      <name val="Arial"/>
      <family val="2"/>
    </font>
    <font>
      <sz val="11"/>
      <name val="Arial"/>
      <family val="2"/>
    </font>
    <font>
      <sz val="8"/>
      <name val="Calibri"/>
      <family val="2"/>
      <scheme val="minor"/>
    </font>
    <font>
      <b/>
      <u/>
      <sz val="14"/>
      <color theme="10"/>
      <name val="Calibri"/>
      <family val="2"/>
      <scheme val="minor"/>
    </font>
    <font>
      <b/>
      <u/>
      <sz val="12"/>
      <color theme="10"/>
      <name val="Arial"/>
      <family val="2"/>
    </font>
    <font>
      <i/>
      <sz val="11"/>
      <color rgb="FFC00000"/>
      <name val="Arial"/>
      <family val="2"/>
    </font>
    <font>
      <b/>
      <sz val="11"/>
      <color theme="1"/>
      <name val="Calibri"/>
      <family val="2"/>
    </font>
    <font>
      <b/>
      <sz val="11"/>
      <color rgb="FFC00000"/>
      <name val="Arial"/>
      <family val="2"/>
    </font>
    <font>
      <i/>
      <u/>
      <sz val="11"/>
      <color theme="1"/>
      <name val="Arial"/>
      <family val="2"/>
    </font>
    <font>
      <b/>
      <i/>
      <sz val="26"/>
      <color rgb="FFC00000"/>
      <name val="Arial"/>
      <family val="2"/>
    </font>
    <font>
      <b/>
      <u/>
      <sz val="12"/>
      <color theme="10"/>
      <name val="Calibri"/>
      <family val="2"/>
      <scheme val="minor"/>
    </font>
    <font>
      <b/>
      <sz val="11"/>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41" fontId="2" fillId="0" borderId="0" applyFont="0" applyFill="0" applyBorder="0" applyAlignment="0" applyProtection="0"/>
  </cellStyleXfs>
  <cellXfs count="20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right"/>
    </xf>
    <xf numFmtId="0" fontId="4" fillId="0" borderId="0" xfId="0" applyFont="1" applyAlignment="1">
      <alignment horizontal="center"/>
    </xf>
    <xf numFmtId="0" fontId="4" fillId="0" borderId="1" xfId="0" applyFont="1" applyBorder="1"/>
    <xf numFmtId="49" fontId="4" fillId="0" borderId="1" xfId="0" applyNumberFormat="1" applyFont="1" applyBorder="1"/>
    <xf numFmtId="0" fontId="4" fillId="0" borderId="0" xfId="0" quotePrefix="1" applyFont="1"/>
    <xf numFmtId="0" fontId="8" fillId="0" borderId="0" xfId="0" applyFont="1"/>
    <xf numFmtId="0" fontId="9" fillId="0" borderId="0" xfId="0" applyFont="1"/>
    <xf numFmtId="0" fontId="10" fillId="0" borderId="0" xfId="0" applyFont="1"/>
    <xf numFmtId="0" fontId="12" fillId="0" borderId="0" xfId="0" applyFont="1"/>
    <xf numFmtId="49" fontId="4" fillId="0" borderId="0" xfId="0" applyNumberFormat="1" applyFont="1"/>
    <xf numFmtId="168" fontId="4" fillId="0" borderId="0" xfId="0" applyNumberFormat="1" applyFont="1"/>
    <xf numFmtId="0" fontId="13" fillId="3" borderId="1" xfId="0" applyFont="1" applyFill="1" applyBorder="1" applyAlignment="1">
      <alignment vertical="center" wrapText="1"/>
    </xf>
    <xf numFmtId="0" fontId="4" fillId="0" borderId="0" xfId="0" applyFont="1" applyAlignment="1">
      <alignment horizontal="left" indent="7"/>
    </xf>
    <xf numFmtId="0" fontId="5" fillId="0" borderId="1" xfId="0" applyFont="1" applyBorder="1"/>
    <xf numFmtId="2" fontId="4" fillId="0" borderId="1" xfId="0" applyNumberFormat="1" applyFont="1" applyBorder="1"/>
    <xf numFmtId="167" fontId="4" fillId="0" borderId="1" xfId="0" applyNumberFormat="1" applyFont="1" applyBorder="1"/>
    <xf numFmtId="14" fontId="4" fillId="0" borderId="1" xfId="0" applyNumberFormat="1" applyFont="1" applyBorder="1"/>
    <xf numFmtId="165" fontId="4" fillId="0" borderId="1" xfId="0" applyNumberFormat="1" applyFont="1" applyBorder="1"/>
    <xf numFmtId="10" fontId="4" fillId="0" borderId="1" xfId="0" applyNumberFormat="1" applyFont="1" applyBorder="1"/>
    <xf numFmtId="4" fontId="4" fillId="0" borderId="1" xfId="0" applyNumberFormat="1" applyFont="1" applyBorder="1"/>
    <xf numFmtId="168" fontId="4" fillId="0" borderId="1" xfId="0" applyNumberFormat="1" applyFont="1" applyBorder="1"/>
    <xf numFmtId="0" fontId="13" fillId="3" borderId="1" xfId="0" applyFont="1" applyFill="1" applyBorder="1" applyAlignment="1">
      <alignment horizontal="center" vertical="center" wrapText="1"/>
    </xf>
    <xf numFmtId="0" fontId="4" fillId="0" borderId="1" xfId="0" applyFont="1" applyBorder="1" applyAlignment="1">
      <alignment horizontal="center"/>
    </xf>
    <xf numFmtId="0" fontId="14" fillId="0" borderId="1" xfId="0" applyFont="1" applyBorder="1"/>
    <xf numFmtId="0" fontId="5" fillId="2" borderId="3" xfId="0" applyFont="1" applyFill="1" applyBorder="1"/>
    <xf numFmtId="0" fontId="5" fillId="2" borderId="4" xfId="0" applyFont="1" applyFill="1" applyBorder="1"/>
    <xf numFmtId="0" fontId="5" fillId="2" borderId="5" xfId="0" applyFont="1" applyFill="1" applyBorder="1"/>
    <xf numFmtId="49" fontId="14" fillId="0" borderId="7" xfId="0" applyNumberFormat="1" applyFont="1" applyBorder="1"/>
    <xf numFmtId="0" fontId="14" fillId="0" borderId="9" xfId="0" applyFont="1" applyBorder="1"/>
    <xf numFmtId="49" fontId="14" fillId="0" borderId="10" xfId="0" applyNumberFormat="1" applyFont="1" applyBorder="1"/>
    <xf numFmtId="0" fontId="16" fillId="0" borderId="1" xfId="0" applyFont="1" applyBorder="1"/>
    <xf numFmtId="0" fontId="16" fillId="0" borderId="9" xfId="0" applyFont="1" applyBorder="1"/>
    <xf numFmtId="0" fontId="5" fillId="2" borderId="11" xfId="0" applyFont="1" applyFill="1" applyBorder="1"/>
    <xf numFmtId="167" fontId="14" fillId="0" borderId="12" xfId="0" applyNumberFormat="1" applyFont="1" applyBorder="1"/>
    <xf numFmtId="167" fontId="14" fillId="0" borderId="13" xfId="0" applyNumberFormat="1" applyFont="1" applyBorder="1"/>
    <xf numFmtId="0" fontId="8" fillId="4" borderId="0" xfId="0" applyFont="1" applyFill="1"/>
    <xf numFmtId="0" fontId="4" fillId="4" borderId="0" xfId="0" applyFont="1" applyFill="1"/>
    <xf numFmtId="0" fontId="12" fillId="4" borderId="0" xfId="0" applyFont="1" applyFill="1"/>
    <xf numFmtId="0" fontId="5" fillId="4" borderId="0" xfId="0" applyFont="1" applyFill="1"/>
    <xf numFmtId="0" fontId="4" fillId="4" borderId="0" xfId="0" quotePrefix="1" applyFont="1" applyFill="1"/>
    <xf numFmtId="0" fontId="10" fillId="4" borderId="0" xfId="0" applyFont="1" applyFill="1"/>
    <xf numFmtId="49" fontId="15" fillId="0" borderId="6" xfId="0" applyNumberFormat="1" applyFont="1" applyBorder="1"/>
    <xf numFmtId="49" fontId="15" fillId="0" borderId="8" xfId="0" applyNumberFormat="1" applyFont="1" applyBorder="1"/>
    <xf numFmtId="0" fontId="8" fillId="0" borderId="0" xfId="0" applyFont="1" applyFill="1"/>
    <xf numFmtId="0" fontId="4" fillId="0" borderId="0" xfId="0" applyFont="1" applyFill="1"/>
    <xf numFmtId="0" fontId="12" fillId="0" borderId="0" xfId="0" applyFont="1" applyFill="1"/>
    <xf numFmtId="0" fontId="5" fillId="0" borderId="0" xfId="0" applyFont="1" applyFill="1"/>
    <xf numFmtId="0" fontId="0" fillId="0" borderId="0" xfId="0" applyFill="1"/>
    <xf numFmtId="0" fontId="0" fillId="4" borderId="0" xfId="0" applyFill="1"/>
    <xf numFmtId="0" fontId="9" fillId="4" borderId="0" xfId="0" applyFont="1" applyFill="1"/>
    <xf numFmtId="0" fontId="5" fillId="2" borderId="11" xfId="0" applyFont="1" applyFill="1" applyBorder="1" applyAlignment="1">
      <alignment horizontal="center"/>
    </xf>
    <xf numFmtId="14" fontId="14" fillId="0" borderId="12" xfId="0" applyNumberFormat="1" applyFont="1" applyBorder="1" applyAlignment="1">
      <alignment horizontal="center"/>
    </xf>
    <xf numFmtId="14" fontId="14" fillId="0" borderId="13" xfId="0" applyNumberFormat="1"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9" fontId="11" fillId="5" borderId="1" xfId="0" applyNumberFormat="1" applyFont="1" applyFill="1" applyBorder="1" applyAlignment="1">
      <alignment horizontal="center"/>
    </xf>
    <xf numFmtId="0" fontId="4" fillId="0" borderId="0" xfId="0" applyFont="1" applyFill="1" applyAlignment="1">
      <alignment vertical="center"/>
    </xf>
    <xf numFmtId="0" fontId="4" fillId="4" borderId="0" xfId="0" applyFont="1" applyFill="1" applyAlignment="1">
      <alignment vertical="center"/>
    </xf>
    <xf numFmtId="0" fontId="18" fillId="0" borderId="1" xfId="0" applyNumberFormat="1" applyFont="1" applyFill="1" applyBorder="1" applyAlignment="1">
      <alignment horizontal="center"/>
    </xf>
    <xf numFmtId="0" fontId="4"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center" vertical="center" wrapText="1"/>
    </xf>
    <xf numFmtId="0" fontId="5" fillId="0" borderId="3" xfId="0" applyFont="1" applyFill="1" applyBorder="1"/>
    <xf numFmtId="0" fontId="5" fillId="0" borderId="4" xfId="0" applyFont="1" applyFill="1" applyBorder="1"/>
    <xf numFmtId="0" fontId="5" fillId="0" borderId="11" xfId="0" applyFont="1" applyFill="1" applyBorder="1" applyAlignment="1">
      <alignment horizontal="center"/>
    </xf>
    <xf numFmtId="0" fontId="5" fillId="0" borderId="11" xfId="0" applyFont="1" applyFill="1" applyBorder="1"/>
    <xf numFmtId="0" fontId="5" fillId="0" borderId="5" xfId="0" applyFont="1" applyFill="1" applyBorder="1"/>
    <xf numFmtId="49" fontId="15" fillId="0" borderId="6" xfId="0" applyNumberFormat="1" applyFont="1" applyFill="1" applyBorder="1"/>
    <xf numFmtId="0" fontId="16" fillId="0" borderId="1" xfId="0" applyFont="1" applyFill="1" applyBorder="1"/>
    <xf numFmtId="0" fontId="14" fillId="0" borderId="1" xfId="0" applyFont="1" applyFill="1" applyBorder="1"/>
    <xf numFmtId="14" fontId="14" fillId="0" borderId="12" xfId="0" applyNumberFormat="1" applyFont="1" applyFill="1" applyBorder="1" applyAlignment="1">
      <alignment horizontal="center"/>
    </xf>
    <xf numFmtId="167" fontId="14" fillId="0" borderId="12" xfId="0" applyNumberFormat="1" applyFont="1" applyFill="1" applyBorder="1"/>
    <xf numFmtId="49" fontId="14" fillId="0" borderId="7" xfId="0" applyNumberFormat="1" applyFont="1" applyFill="1" applyBorder="1"/>
    <xf numFmtId="49" fontId="15" fillId="0" borderId="8" xfId="0" applyNumberFormat="1" applyFont="1" applyFill="1" applyBorder="1"/>
    <xf numFmtId="0" fontId="16" fillId="0" borderId="9" xfId="0" applyFont="1" applyFill="1" applyBorder="1"/>
    <xf numFmtId="0" fontId="14" fillId="0" borderId="9" xfId="0" applyFont="1" applyFill="1" applyBorder="1"/>
    <xf numFmtId="14" fontId="14" fillId="0" borderId="13" xfId="0" applyNumberFormat="1" applyFont="1" applyFill="1" applyBorder="1" applyAlignment="1">
      <alignment horizontal="center"/>
    </xf>
    <xf numFmtId="167" fontId="14" fillId="0" borderId="13" xfId="0" applyNumberFormat="1" applyFont="1" applyFill="1" applyBorder="1"/>
    <xf numFmtId="49" fontId="14" fillId="0" borderId="10" xfId="0" applyNumberFormat="1" applyFont="1" applyFill="1" applyBorder="1"/>
    <xf numFmtId="0" fontId="20" fillId="0" borderId="0" xfId="1" applyFont="1" applyFill="1"/>
    <xf numFmtId="0" fontId="5" fillId="0" borderId="2" xfId="0" applyFont="1" applyFill="1" applyBorder="1"/>
    <xf numFmtId="0" fontId="21" fillId="0" borderId="0" xfId="1" applyFont="1"/>
    <xf numFmtId="0" fontId="5" fillId="0" borderId="0" xfId="0" quotePrefix="1" applyFont="1"/>
    <xf numFmtId="14" fontId="4" fillId="0" borderId="0" xfId="0" applyNumberFormat="1" applyFont="1" applyAlignment="1">
      <alignment horizontal="center"/>
    </xf>
    <xf numFmtId="0" fontId="5" fillId="0" borderId="1" xfId="0" applyFont="1" applyBorder="1" applyAlignment="1">
      <alignment horizontal="center"/>
    </xf>
    <xf numFmtId="14" fontId="4" fillId="0" borderId="1" xfId="0" applyNumberFormat="1" applyFont="1" applyBorder="1" applyAlignment="1">
      <alignment horizontal="center"/>
    </xf>
    <xf numFmtId="0" fontId="4" fillId="0" borderId="1" xfId="0" applyNumberFormat="1" applyFont="1" applyBorder="1" applyAlignment="1">
      <alignment horizontal="center"/>
    </xf>
    <xf numFmtId="0" fontId="4" fillId="0" borderId="0" xfId="0" applyNumberFormat="1" applyFont="1" applyBorder="1" applyAlignment="1">
      <alignment horizontal="center"/>
    </xf>
    <xf numFmtId="167" fontId="11" fillId="6" borderId="2" xfId="0" applyNumberFormat="1" applyFont="1" applyFill="1" applyBorder="1" applyAlignment="1">
      <alignment horizontal="center"/>
    </xf>
    <xf numFmtId="0" fontId="9" fillId="0" borderId="1" xfId="0" applyFont="1" applyBorder="1" applyAlignment="1">
      <alignment horizontal="center"/>
    </xf>
    <xf numFmtId="0" fontId="4" fillId="0" borderId="1" xfId="0" applyFont="1" applyBorder="1" applyAlignment="1">
      <alignment vertical="center"/>
    </xf>
    <xf numFmtId="0" fontId="7" fillId="0" borderId="1" xfId="0" applyFont="1" applyBorder="1" applyAlignment="1">
      <alignment horizontal="left" vertical="center" indent="3"/>
    </xf>
    <xf numFmtId="0" fontId="15" fillId="0" borderId="0" xfId="0" applyFont="1" applyAlignment="1">
      <alignment horizontal="center"/>
    </xf>
    <xf numFmtId="0" fontId="15" fillId="0" borderId="1" xfId="0" applyFont="1" applyBorder="1" applyAlignment="1">
      <alignment horizontal="center"/>
    </xf>
    <xf numFmtId="0" fontId="9" fillId="0" borderId="12" xfId="0" applyFont="1" applyBorder="1" applyAlignment="1">
      <alignment horizontal="center"/>
    </xf>
    <xf numFmtId="0" fontId="5" fillId="0" borderId="14" xfId="0" applyFont="1" applyBorder="1" applyAlignment="1">
      <alignment vertical="center"/>
    </xf>
    <xf numFmtId="0" fontId="15" fillId="0" borderId="15" xfId="0" applyFont="1" applyBorder="1" applyAlignment="1">
      <alignment horizontal="center"/>
    </xf>
    <xf numFmtId="0" fontId="26" fillId="0" borderId="0" xfId="0" applyFont="1"/>
    <xf numFmtId="0" fontId="5" fillId="6" borderId="1" xfId="0" applyFont="1" applyFill="1" applyBorder="1" applyAlignment="1" applyProtection="1">
      <alignment horizontal="center"/>
      <protection locked="0"/>
    </xf>
    <xf numFmtId="4" fontId="5" fillId="6" borderId="1" xfId="0" applyNumberFormat="1" applyFont="1" applyFill="1" applyBorder="1" applyAlignment="1" applyProtection="1">
      <alignment horizontal="center"/>
      <protection locked="0"/>
    </xf>
    <xf numFmtId="0" fontId="4" fillId="6" borderId="1" xfId="0" applyNumberFormat="1" applyFont="1" applyFill="1" applyBorder="1" applyAlignment="1" applyProtection="1">
      <alignment horizontal="center"/>
      <protection locked="0"/>
    </xf>
    <xf numFmtId="0" fontId="4" fillId="0" borderId="1" xfId="0" applyNumberFormat="1" applyFont="1" applyBorder="1" applyAlignment="1" applyProtection="1">
      <alignment horizontal="center"/>
      <protection locked="0"/>
    </xf>
    <xf numFmtId="0" fontId="4" fillId="6" borderId="1" xfId="0" applyFont="1" applyFill="1" applyBorder="1" applyAlignment="1" applyProtection="1">
      <alignment horizontal="center"/>
      <protection locked="0"/>
    </xf>
    <xf numFmtId="0" fontId="4" fillId="0" borderId="1" xfId="0" applyFont="1" applyBorder="1" applyProtection="1">
      <protection locked="0"/>
    </xf>
    <xf numFmtId="0" fontId="4" fillId="0" borderId="1" xfId="0" applyFont="1" applyBorder="1" applyAlignment="1" applyProtection="1">
      <alignment horizontal="center"/>
      <protection locked="0"/>
    </xf>
    <xf numFmtId="0" fontId="5" fillId="0" borderId="1" xfId="0" applyFont="1" applyBorder="1" applyAlignment="1" applyProtection="1">
      <alignment horizontal="center"/>
      <protection locked="0"/>
    </xf>
    <xf numFmtId="0" fontId="28" fillId="0" borderId="0" xfId="0" applyFont="1"/>
    <xf numFmtId="0" fontId="4" fillId="0" borderId="0" xfId="0" applyFont="1" applyProtection="1"/>
    <xf numFmtId="0" fontId="6" fillId="0" borderId="0" xfId="0" applyFont="1" applyProtection="1"/>
    <xf numFmtId="0" fontId="28" fillId="0" borderId="0" xfId="0" applyFont="1" applyProtection="1"/>
    <xf numFmtId="0" fontId="27" fillId="0" borderId="0" xfId="1" applyFont="1" applyAlignment="1" applyProtection="1">
      <alignment horizontal="left"/>
    </xf>
    <xf numFmtId="0" fontId="8" fillId="0" borderId="0" xfId="0" applyFont="1" applyFill="1" applyProtection="1"/>
    <xf numFmtId="0" fontId="4" fillId="0" borderId="0" xfId="0" applyFont="1" applyFill="1" applyProtection="1"/>
    <xf numFmtId="0" fontId="12" fillId="0" borderId="0" xfId="0" applyFont="1" applyFill="1" applyProtection="1"/>
    <xf numFmtId="0" fontId="5" fillId="0" borderId="0" xfId="0" quotePrefix="1" applyFont="1" applyProtection="1"/>
    <xf numFmtId="14" fontId="5" fillId="0" borderId="0" xfId="0" applyNumberFormat="1" applyFont="1" applyAlignment="1" applyProtection="1">
      <alignment horizontal="center"/>
    </xf>
    <xf numFmtId="0" fontId="7" fillId="0" borderId="0" xfId="0" applyFont="1" applyProtection="1"/>
    <xf numFmtId="0" fontId="4" fillId="6" borderId="1" xfId="0" applyFont="1" applyFill="1" applyBorder="1" applyAlignment="1" applyProtection="1">
      <alignment horizontal="center"/>
    </xf>
    <xf numFmtId="0" fontId="4" fillId="0" borderId="0" xfId="0" applyFont="1" applyAlignment="1" applyProtection="1">
      <alignment horizontal="center"/>
    </xf>
    <xf numFmtId="14" fontId="4" fillId="0" borderId="0" xfId="0" applyNumberFormat="1" applyFont="1" applyProtection="1"/>
    <xf numFmtId="0" fontId="4" fillId="0" borderId="0" xfId="0" applyNumberFormat="1" applyFont="1" applyProtection="1"/>
    <xf numFmtId="0" fontId="5" fillId="0" borderId="1" xfId="0" quotePrefix="1" applyFont="1" applyBorder="1" applyProtection="1"/>
    <xf numFmtId="0" fontId="5" fillId="0" borderId="1" xfId="0" applyFont="1" applyBorder="1" applyProtection="1"/>
    <xf numFmtId="0" fontId="4" fillId="0" borderId="1" xfId="0" quotePrefix="1" applyFont="1" applyBorder="1" applyProtection="1"/>
    <xf numFmtId="0" fontId="4" fillId="6" borderId="1" xfId="0" applyFont="1" applyFill="1" applyBorder="1" applyProtection="1"/>
    <xf numFmtId="0" fontId="5" fillId="0" borderId="1" xfId="0" quotePrefix="1" applyFont="1" applyBorder="1" applyAlignment="1" applyProtection="1">
      <alignment horizontal="center"/>
    </xf>
    <xf numFmtId="0" fontId="5" fillId="0" borderId="1" xfId="0" applyFont="1" applyBorder="1" applyAlignment="1" applyProtection="1">
      <alignment horizontal="center"/>
    </xf>
    <xf numFmtId="0" fontId="4" fillId="0" borderId="1" xfId="0" quotePrefix="1" applyFont="1" applyBorder="1" applyAlignment="1" applyProtection="1">
      <alignment horizontal="center"/>
    </xf>
    <xf numFmtId="0" fontId="4" fillId="6" borderId="1" xfId="0" quotePrefix="1" applyFont="1" applyFill="1" applyBorder="1" applyAlignment="1" applyProtection="1">
      <alignment horizontal="center"/>
    </xf>
    <xf numFmtId="0" fontId="4" fillId="0" borderId="1" xfId="0" applyFont="1" applyBorder="1" applyAlignment="1" applyProtection="1">
      <alignment horizontal="center"/>
    </xf>
    <xf numFmtId="0" fontId="9" fillId="0" borderId="0" xfId="0" applyFont="1" applyProtection="1"/>
    <xf numFmtId="0" fontId="5" fillId="6" borderId="1" xfId="0" applyFont="1" applyFill="1" applyBorder="1" applyAlignment="1" applyProtection="1">
      <alignment horizontal="center"/>
    </xf>
    <xf numFmtId="0" fontId="5" fillId="0" borderId="1" xfId="0" applyFont="1" applyBorder="1" applyAlignment="1" applyProtection="1">
      <alignment horizontal="right"/>
    </xf>
    <xf numFmtId="3" fontId="4" fillId="0" borderId="1" xfId="0" applyNumberFormat="1" applyFont="1" applyBorder="1" applyAlignment="1" applyProtection="1">
      <alignment horizontal="center"/>
    </xf>
    <xf numFmtId="9" fontId="4" fillId="0" borderId="1" xfId="0" applyNumberFormat="1" applyFont="1" applyBorder="1" applyAlignment="1" applyProtection="1">
      <alignment horizontal="center"/>
    </xf>
    <xf numFmtId="3" fontId="4" fillId="6" borderId="1" xfId="0" applyNumberFormat="1" applyFont="1" applyFill="1" applyBorder="1" applyAlignment="1" applyProtection="1">
      <alignment horizontal="center"/>
    </xf>
    <xf numFmtId="3" fontId="5" fillId="0" borderId="1" xfId="0" applyNumberFormat="1" applyFont="1" applyBorder="1" applyAlignment="1" applyProtection="1">
      <alignment horizontal="center"/>
    </xf>
    <xf numFmtId="0" fontId="5" fillId="0" borderId="0" xfId="0" applyFont="1" applyProtection="1"/>
    <xf numFmtId="0" fontId="4" fillId="0" borderId="0" xfId="0" quotePrefix="1" applyFont="1" applyAlignment="1" applyProtection="1">
      <alignment horizontal="left" indent="2"/>
    </xf>
    <xf numFmtId="0" fontId="4" fillId="0" borderId="0" xfId="0" quotePrefix="1" applyFont="1" applyAlignment="1" applyProtection="1">
      <alignment horizontal="left"/>
    </xf>
    <xf numFmtId="0" fontId="4" fillId="0" borderId="0" xfId="0" applyFont="1" applyAlignment="1" applyProtection="1">
      <alignment horizontal="right"/>
    </xf>
    <xf numFmtId="9" fontId="5" fillId="0" borderId="1" xfId="0" quotePrefix="1" applyNumberFormat="1" applyFont="1" applyBorder="1" applyAlignment="1" applyProtection="1">
      <alignment horizontal="center"/>
    </xf>
    <xf numFmtId="164" fontId="4" fillId="0" borderId="1" xfId="2" applyFont="1" applyBorder="1" applyAlignment="1" applyProtection="1">
      <alignment horizontal="center"/>
    </xf>
    <xf numFmtId="164" fontId="4" fillId="6" borderId="1" xfId="2" applyFont="1" applyFill="1" applyBorder="1" applyAlignment="1" applyProtection="1">
      <alignment horizontal="center"/>
    </xf>
    <xf numFmtId="0" fontId="4" fillId="0" borderId="0" xfId="0" applyFont="1" applyAlignment="1" applyProtection="1">
      <alignment vertical="center"/>
    </xf>
    <xf numFmtId="0" fontId="5" fillId="0" borderId="1" xfId="0" quotePrefix="1" applyFont="1" applyBorder="1" applyAlignment="1" applyProtection="1">
      <alignment vertical="center"/>
    </xf>
    <xf numFmtId="0" fontId="5" fillId="0" borderId="1" xfId="0" applyFont="1" applyBorder="1" applyAlignment="1" applyProtection="1">
      <alignment horizontal="center" vertical="center"/>
    </xf>
    <xf numFmtId="0" fontId="11"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169" fontId="22" fillId="0" borderId="1" xfId="3" applyNumberFormat="1" applyFont="1" applyBorder="1" applyAlignment="1" applyProtection="1">
      <alignment horizontal="center"/>
    </xf>
    <xf numFmtId="0" fontId="22" fillId="0" borderId="0" xfId="0" applyFont="1" applyProtection="1"/>
    <xf numFmtId="0" fontId="5" fillId="2" borderId="1" xfId="0" applyFont="1" applyFill="1" applyBorder="1" applyAlignment="1" applyProtection="1">
      <alignment horizontal="left" vertical="center"/>
    </xf>
    <xf numFmtId="0" fontId="5" fillId="2" borderId="1" xfId="0" applyFont="1" applyFill="1" applyBorder="1" applyAlignment="1" applyProtection="1">
      <alignment horizontal="right" vertical="center"/>
    </xf>
    <xf numFmtId="0" fontId="9" fillId="2" borderId="1" xfId="0" applyFont="1" applyFill="1" applyBorder="1" applyAlignment="1" applyProtection="1">
      <alignment horizontal="right" vertical="center" wrapText="1"/>
    </xf>
    <xf numFmtId="17" fontId="4" fillId="0" borderId="1" xfId="0" applyNumberFormat="1" applyFont="1" applyFill="1" applyBorder="1" applyAlignment="1" applyProtection="1">
      <alignment horizontal="left"/>
    </xf>
    <xf numFmtId="166" fontId="4" fillId="0" borderId="1" xfId="2" applyNumberFormat="1" applyFont="1" applyBorder="1" applyProtection="1"/>
    <xf numFmtId="170" fontId="15" fillId="0" borderId="1" xfId="2" applyNumberFormat="1" applyFont="1" applyBorder="1" applyProtection="1"/>
    <xf numFmtId="0" fontId="4" fillId="0" borderId="0" xfId="0" applyFont="1" applyAlignment="1" applyProtection="1">
      <alignment horizontal="left"/>
    </xf>
    <xf numFmtId="0" fontId="5" fillId="0" borderId="0" xfId="0" applyFont="1" applyAlignment="1" applyProtection="1">
      <alignment horizontal="left"/>
    </xf>
    <xf numFmtId="0" fontId="5" fillId="0" borderId="1" xfId="0" applyFont="1" applyBorder="1" applyAlignment="1" applyProtection="1">
      <alignment horizontal="left"/>
    </xf>
    <xf numFmtId="0" fontId="4" fillId="0" borderId="1" xfId="0" applyFont="1" applyBorder="1" applyAlignment="1" applyProtection="1">
      <alignment horizontal="left"/>
    </xf>
    <xf numFmtId="0" fontId="8" fillId="4" borderId="0" xfId="0" applyFont="1" applyFill="1" applyProtection="1"/>
    <xf numFmtId="14" fontId="4" fillId="4" borderId="0" xfId="0" applyNumberFormat="1" applyFont="1" applyFill="1" applyAlignment="1" applyProtection="1">
      <alignment horizontal="left"/>
    </xf>
    <xf numFmtId="0" fontId="4" fillId="4" borderId="0" xfId="0" applyFont="1" applyFill="1" applyProtection="1"/>
    <xf numFmtId="0" fontId="4" fillId="4" borderId="0" xfId="0" applyFont="1" applyFill="1" applyAlignment="1" applyProtection="1">
      <alignment horizontal="right"/>
    </xf>
    <xf numFmtId="0" fontId="4" fillId="4" borderId="0" xfId="0" applyFont="1" applyFill="1" applyAlignment="1" applyProtection="1">
      <alignment horizontal="center"/>
    </xf>
    <xf numFmtId="0" fontId="12" fillId="4" borderId="0" xfId="0" applyFont="1" applyFill="1" applyProtection="1"/>
    <xf numFmtId="0" fontId="5" fillId="4" borderId="0" xfId="0" applyFont="1" applyFill="1" applyProtection="1"/>
    <xf numFmtId="0" fontId="4" fillId="4" borderId="0" xfId="0" quotePrefix="1" applyFont="1" applyFill="1" applyAlignment="1" applyProtection="1">
      <alignment horizontal="left" indent="3"/>
    </xf>
    <xf numFmtId="0" fontId="7" fillId="4" borderId="0" xfId="0" quotePrefix="1" applyFont="1" applyFill="1" applyAlignment="1" applyProtection="1">
      <alignment horizontal="left" indent="3"/>
    </xf>
    <xf numFmtId="14" fontId="4" fillId="4" borderId="0" xfId="0" quotePrefix="1" applyNumberFormat="1" applyFont="1" applyFill="1" applyAlignment="1" applyProtection="1">
      <alignment horizontal="left"/>
    </xf>
    <xf numFmtId="0" fontId="4" fillId="4" borderId="0" xfId="0" applyFont="1" applyFill="1" applyAlignment="1" applyProtection="1">
      <alignment horizontal="left" indent="3"/>
    </xf>
    <xf numFmtId="14" fontId="4" fillId="0" borderId="0" xfId="0" applyNumberFormat="1" applyFont="1" applyAlignment="1" applyProtection="1">
      <alignment horizontal="left"/>
    </xf>
    <xf numFmtId="14" fontId="5" fillId="0" borderId="1" xfId="0" applyNumberFormat="1" applyFont="1" applyBorder="1" applyAlignment="1" applyProtection="1">
      <alignment horizontal="left"/>
    </xf>
    <xf numFmtId="0" fontId="24" fillId="0" borderId="0" xfId="0" applyFont="1" applyProtection="1"/>
    <xf numFmtId="0" fontId="0" fillId="0" borderId="0" xfId="0" pivotButton="1" applyProtection="1"/>
    <xf numFmtId="0" fontId="0" fillId="0" borderId="0" xfId="0" applyProtection="1"/>
    <xf numFmtId="0" fontId="4" fillId="0" borderId="1" xfId="0"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right"/>
    </xf>
    <xf numFmtId="0" fontId="0" fillId="0" borderId="0" xfId="0" applyAlignment="1" applyProtection="1">
      <alignment horizontal="left"/>
    </xf>
    <xf numFmtId="0" fontId="0" fillId="0" borderId="0" xfId="0" applyNumberFormat="1" applyProtection="1"/>
    <xf numFmtId="0" fontId="4" fillId="0" borderId="0" xfId="0" quotePrefix="1" applyFont="1" applyAlignment="1" applyProtection="1">
      <alignment horizontal="left" indent="3"/>
    </xf>
    <xf numFmtId="0" fontId="25" fillId="0" borderId="0" xfId="0" applyFont="1" applyAlignment="1" applyProtection="1">
      <alignment horizontal="left"/>
    </xf>
    <xf numFmtId="0" fontId="7" fillId="0" borderId="0" xfId="0" applyFont="1" applyAlignment="1" applyProtection="1">
      <alignment horizontal="left"/>
    </xf>
    <xf numFmtId="0" fontId="7" fillId="0" borderId="0" xfId="0" applyFont="1" applyAlignment="1" applyProtection="1">
      <alignment horizontal="center"/>
    </xf>
    <xf numFmtId="0" fontId="28" fillId="4" borderId="0" xfId="0" applyFont="1" applyFill="1" applyProtection="1"/>
    <xf numFmtId="0" fontId="27" fillId="0" borderId="0" xfId="1" applyFont="1" applyAlignment="1">
      <alignment horizontal="left"/>
    </xf>
    <xf numFmtId="0" fontId="27" fillId="0" borderId="0" xfId="1" applyFont="1" applyAlignment="1" applyProtection="1">
      <alignment horizontal="left"/>
    </xf>
    <xf numFmtId="0" fontId="27" fillId="0" borderId="0" xfId="1" applyFont="1" applyAlignment="1" applyProtection="1">
      <alignment horizontal="center"/>
    </xf>
    <xf numFmtId="0" fontId="27" fillId="4" borderId="0" xfId="1" applyFont="1" applyFill="1" applyAlignment="1" applyProtection="1">
      <alignment horizontal="left"/>
    </xf>
    <xf numFmtId="175" fontId="4" fillId="0" borderId="1" xfId="0" applyNumberFormat="1" applyFont="1" applyBorder="1" applyAlignment="1" applyProtection="1">
      <alignment horizontal="center"/>
      <protection locked="0"/>
    </xf>
    <xf numFmtId="176" fontId="4" fillId="0" borderId="1" xfId="0" applyNumberFormat="1" applyFont="1" applyBorder="1" applyAlignment="1" applyProtection="1">
      <alignment horizontal="center"/>
      <protection locked="0"/>
    </xf>
    <xf numFmtId="14" fontId="4" fillId="0" borderId="1" xfId="0" applyNumberFormat="1" applyFont="1" applyBorder="1" applyAlignment="1" applyProtection="1">
      <alignment horizontal="center"/>
      <protection locked="0"/>
    </xf>
    <xf numFmtId="178" fontId="4" fillId="0" borderId="1" xfId="0" applyNumberFormat="1" applyFont="1" applyBorder="1" applyAlignment="1" applyProtection="1">
      <alignment horizontal="center"/>
      <protection locked="0"/>
    </xf>
    <xf numFmtId="9" fontId="4" fillId="0" borderId="1" xfId="0" applyNumberFormat="1" applyFont="1" applyBorder="1" applyAlignment="1" applyProtection="1">
      <alignment horizontal="center"/>
      <protection locked="0"/>
    </xf>
    <xf numFmtId="49" fontId="4" fillId="0" borderId="1" xfId="0" applyNumberFormat="1" applyFont="1" applyBorder="1" applyAlignment="1" applyProtection="1">
      <alignment horizontal="center"/>
      <protection locked="0"/>
    </xf>
    <xf numFmtId="41" fontId="4" fillId="0" borderId="1" xfId="4" applyFont="1" applyBorder="1" applyAlignment="1" applyProtection="1">
      <alignment horizontal="center"/>
      <protection locked="0"/>
    </xf>
  </cellXfs>
  <cellStyles count="5">
    <cellStyle name="Lien hypertexte" xfId="1" builtinId="8"/>
    <cellStyle name="Milliers" xfId="2" builtinId="3"/>
    <cellStyle name="Milliers [0]" xfId="4" builtinId="6"/>
    <cellStyle name="Normal" xfId="0" builtinId="0"/>
    <cellStyle name="Pourcentage" xfId="3"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Analyse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TG"/>
        </a:p>
      </c:txPr>
    </c:title>
    <c:autoTitleDeleted val="0"/>
    <c:plotArea>
      <c:layout/>
      <c:lineChart>
        <c:grouping val="standard"/>
        <c:varyColors val="0"/>
        <c:ser>
          <c:idx val="0"/>
          <c:order val="0"/>
          <c:tx>
            <c:strRef>
              <c:f>'24 - Graphique'!$C$16</c:f>
              <c:strCache>
                <c:ptCount val="1"/>
                <c:pt idx="0">
                  <c:v>Entrées</c:v>
                </c:pt>
              </c:strCache>
            </c:strRef>
          </c:tx>
          <c:spPr>
            <a:ln w="28575" cap="rnd">
              <a:solidFill>
                <a:schemeClr val="accent1"/>
              </a:solidFill>
              <a:round/>
            </a:ln>
            <a:effectLst/>
          </c:spPr>
          <c:marker>
            <c:symbol val="none"/>
          </c:marker>
          <c:cat>
            <c:numRef>
              <c:f>'24 - Graphique'!$B$17:$B$27</c:f>
              <c:numCache>
                <c:formatCode>mmm\-yy</c:formatCode>
                <c:ptCount val="11"/>
                <c:pt idx="0">
                  <c:v>42005</c:v>
                </c:pt>
                <c:pt idx="1">
                  <c:v>42036</c:v>
                </c:pt>
                <c:pt idx="2">
                  <c:v>42064</c:v>
                </c:pt>
                <c:pt idx="3">
                  <c:v>42095</c:v>
                </c:pt>
                <c:pt idx="4">
                  <c:v>42125</c:v>
                </c:pt>
                <c:pt idx="5">
                  <c:v>42156</c:v>
                </c:pt>
                <c:pt idx="6">
                  <c:v>42186</c:v>
                </c:pt>
                <c:pt idx="7">
                  <c:v>42217</c:v>
                </c:pt>
                <c:pt idx="8">
                  <c:v>42248</c:v>
                </c:pt>
                <c:pt idx="9">
                  <c:v>42278</c:v>
                </c:pt>
                <c:pt idx="10">
                  <c:v>42309</c:v>
                </c:pt>
              </c:numCache>
            </c:numRef>
          </c:cat>
          <c:val>
            <c:numRef>
              <c:f>'24 - Graphique'!$C$17:$C$27</c:f>
              <c:numCache>
                <c:formatCode>_-* #\ ##0\ _€_-;\-* #\ ##0\ _€_-;_-* "-"??\ _€_-;_-@_-</c:formatCode>
                <c:ptCount val="11"/>
                <c:pt idx="0">
                  <c:v>12540</c:v>
                </c:pt>
                <c:pt idx="1">
                  <c:v>9542</c:v>
                </c:pt>
                <c:pt idx="2">
                  <c:v>8745</c:v>
                </c:pt>
                <c:pt idx="3">
                  <c:v>10254</c:v>
                </c:pt>
                <c:pt idx="4">
                  <c:v>18542</c:v>
                </c:pt>
                <c:pt idx="5">
                  <c:v>12578</c:v>
                </c:pt>
                <c:pt idx="6">
                  <c:v>13587</c:v>
                </c:pt>
                <c:pt idx="7">
                  <c:v>14568</c:v>
                </c:pt>
                <c:pt idx="8">
                  <c:v>18477</c:v>
                </c:pt>
                <c:pt idx="9">
                  <c:v>7895</c:v>
                </c:pt>
                <c:pt idx="10">
                  <c:v>9999</c:v>
                </c:pt>
              </c:numCache>
            </c:numRef>
          </c:val>
          <c:smooth val="0"/>
          <c:extLst>
            <c:ext xmlns:c16="http://schemas.microsoft.com/office/drawing/2014/chart" uri="{C3380CC4-5D6E-409C-BE32-E72D297353CC}">
              <c16:uniqueId val="{00000000-E422-4F26-B0E5-FA24DABFD6CB}"/>
            </c:ext>
          </c:extLst>
        </c:ser>
        <c:ser>
          <c:idx val="1"/>
          <c:order val="1"/>
          <c:tx>
            <c:strRef>
              <c:f>'24 - Graphique'!$D$16</c:f>
              <c:strCache>
                <c:ptCount val="1"/>
                <c:pt idx="0">
                  <c:v>Sorties</c:v>
                </c:pt>
              </c:strCache>
            </c:strRef>
          </c:tx>
          <c:spPr>
            <a:ln w="28575" cap="rnd">
              <a:solidFill>
                <a:schemeClr val="accent2"/>
              </a:solidFill>
              <a:round/>
            </a:ln>
            <a:effectLst/>
          </c:spPr>
          <c:marker>
            <c:symbol val="none"/>
          </c:marker>
          <c:cat>
            <c:numRef>
              <c:f>'24 - Graphique'!$B$17:$B$27</c:f>
              <c:numCache>
                <c:formatCode>mmm\-yy</c:formatCode>
                <c:ptCount val="11"/>
                <c:pt idx="0">
                  <c:v>42005</c:v>
                </c:pt>
                <c:pt idx="1">
                  <c:v>42036</c:v>
                </c:pt>
                <c:pt idx="2">
                  <c:v>42064</c:v>
                </c:pt>
                <c:pt idx="3">
                  <c:v>42095</c:v>
                </c:pt>
                <c:pt idx="4">
                  <c:v>42125</c:v>
                </c:pt>
                <c:pt idx="5">
                  <c:v>42156</c:v>
                </c:pt>
                <c:pt idx="6">
                  <c:v>42186</c:v>
                </c:pt>
                <c:pt idx="7">
                  <c:v>42217</c:v>
                </c:pt>
                <c:pt idx="8">
                  <c:v>42248</c:v>
                </c:pt>
                <c:pt idx="9">
                  <c:v>42278</c:v>
                </c:pt>
                <c:pt idx="10">
                  <c:v>42309</c:v>
                </c:pt>
              </c:numCache>
            </c:numRef>
          </c:cat>
          <c:val>
            <c:numRef>
              <c:f>'24 - Graphique'!$D$17:$D$27</c:f>
              <c:numCache>
                <c:formatCode>_-* #\ ##0\ _€_-;\-* #\ ##0\ _€_-;_-* "-"??\ _€_-;_-@_-</c:formatCode>
                <c:ptCount val="11"/>
                <c:pt idx="0">
                  <c:v>13587</c:v>
                </c:pt>
                <c:pt idx="1">
                  <c:v>14568</c:v>
                </c:pt>
                <c:pt idx="2">
                  <c:v>9854</c:v>
                </c:pt>
                <c:pt idx="3">
                  <c:v>13587</c:v>
                </c:pt>
                <c:pt idx="4">
                  <c:v>14568</c:v>
                </c:pt>
                <c:pt idx="5">
                  <c:v>9854</c:v>
                </c:pt>
                <c:pt idx="6">
                  <c:v>7895</c:v>
                </c:pt>
                <c:pt idx="7">
                  <c:v>9999</c:v>
                </c:pt>
                <c:pt idx="8">
                  <c:v>18542</c:v>
                </c:pt>
                <c:pt idx="9">
                  <c:v>12578</c:v>
                </c:pt>
                <c:pt idx="10">
                  <c:v>12578</c:v>
                </c:pt>
              </c:numCache>
            </c:numRef>
          </c:val>
          <c:smooth val="0"/>
          <c:extLst>
            <c:ext xmlns:c16="http://schemas.microsoft.com/office/drawing/2014/chart" uri="{C3380CC4-5D6E-409C-BE32-E72D297353CC}">
              <c16:uniqueId val="{00000001-E422-4F26-B0E5-FA24DABFD6CB}"/>
            </c:ext>
          </c:extLst>
        </c:ser>
        <c:ser>
          <c:idx val="2"/>
          <c:order val="2"/>
          <c:tx>
            <c:strRef>
              <c:f>'24 - Graphique'!$E$16</c:f>
              <c:strCache>
                <c:ptCount val="1"/>
                <c:pt idx="0">
                  <c:v>Solde mois</c:v>
                </c:pt>
              </c:strCache>
            </c:strRef>
          </c:tx>
          <c:spPr>
            <a:ln w="28575" cap="rnd">
              <a:solidFill>
                <a:schemeClr val="accent3"/>
              </a:solidFill>
              <a:round/>
            </a:ln>
            <a:effectLst/>
          </c:spPr>
          <c:marker>
            <c:symbol val="none"/>
          </c:marker>
          <c:cat>
            <c:numRef>
              <c:f>'24 - Graphique'!$B$17:$B$27</c:f>
              <c:numCache>
                <c:formatCode>mmm\-yy</c:formatCode>
                <c:ptCount val="11"/>
                <c:pt idx="0">
                  <c:v>42005</c:v>
                </c:pt>
                <c:pt idx="1">
                  <c:v>42036</c:v>
                </c:pt>
                <c:pt idx="2">
                  <c:v>42064</c:v>
                </c:pt>
                <c:pt idx="3">
                  <c:v>42095</c:v>
                </c:pt>
                <c:pt idx="4">
                  <c:v>42125</c:v>
                </c:pt>
                <c:pt idx="5">
                  <c:v>42156</c:v>
                </c:pt>
                <c:pt idx="6">
                  <c:v>42186</c:v>
                </c:pt>
                <c:pt idx="7">
                  <c:v>42217</c:v>
                </c:pt>
                <c:pt idx="8">
                  <c:v>42248</c:v>
                </c:pt>
                <c:pt idx="9">
                  <c:v>42278</c:v>
                </c:pt>
                <c:pt idx="10">
                  <c:v>42309</c:v>
                </c:pt>
              </c:numCache>
            </c:numRef>
          </c:cat>
          <c:val>
            <c:numRef>
              <c:f>'24 - Graphique'!$E$17:$E$27</c:f>
              <c:numCache>
                <c:formatCode>#\ ##0_ ;\-#\ ##0\ </c:formatCode>
                <c:ptCount val="11"/>
                <c:pt idx="0">
                  <c:v>-1047</c:v>
                </c:pt>
                <c:pt idx="1">
                  <c:v>-5026</c:v>
                </c:pt>
                <c:pt idx="2">
                  <c:v>-1109</c:v>
                </c:pt>
                <c:pt idx="3">
                  <c:v>-3333</c:v>
                </c:pt>
                <c:pt idx="4">
                  <c:v>3974</c:v>
                </c:pt>
                <c:pt idx="5">
                  <c:v>2724</c:v>
                </c:pt>
                <c:pt idx="6">
                  <c:v>5692</c:v>
                </c:pt>
                <c:pt idx="7">
                  <c:v>4569</c:v>
                </c:pt>
                <c:pt idx="8">
                  <c:v>-65</c:v>
                </c:pt>
                <c:pt idx="9">
                  <c:v>-4683</c:v>
                </c:pt>
                <c:pt idx="10">
                  <c:v>-2579</c:v>
                </c:pt>
              </c:numCache>
            </c:numRef>
          </c:val>
          <c:smooth val="0"/>
          <c:extLst>
            <c:ext xmlns:c16="http://schemas.microsoft.com/office/drawing/2014/chart" uri="{C3380CC4-5D6E-409C-BE32-E72D297353CC}">
              <c16:uniqueId val="{00000002-E422-4F26-B0E5-FA24DABFD6CB}"/>
            </c:ext>
          </c:extLst>
        </c:ser>
        <c:ser>
          <c:idx val="3"/>
          <c:order val="3"/>
          <c:tx>
            <c:strRef>
              <c:f>'24 - Graphique'!$F$16</c:f>
              <c:strCache>
                <c:ptCount val="1"/>
                <c:pt idx="0">
                  <c:v>Cumul trésorerie</c:v>
                </c:pt>
              </c:strCache>
            </c:strRef>
          </c:tx>
          <c:spPr>
            <a:ln w="28575" cap="rnd">
              <a:solidFill>
                <a:schemeClr val="accent4"/>
              </a:solidFill>
              <a:round/>
            </a:ln>
            <a:effectLst/>
          </c:spPr>
          <c:marker>
            <c:symbol val="none"/>
          </c:marker>
          <c:cat>
            <c:numRef>
              <c:f>'24 - Graphique'!$B$17:$B$27</c:f>
              <c:numCache>
                <c:formatCode>mmm\-yy</c:formatCode>
                <c:ptCount val="11"/>
                <c:pt idx="0">
                  <c:v>42005</c:v>
                </c:pt>
                <c:pt idx="1">
                  <c:v>42036</c:v>
                </c:pt>
                <c:pt idx="2">
                  <c:v>42064</c:v>
                </c:pt>
                <c:pt idx="3">
                  <c:v>42095</c:v>
                </c:pt>
                <c:pt idx="4">
                  <c:v>42125</c:v>
                </c:pt>
                <c:pt idx="5">
                  <c:v>42156</c:v>
                </c:pt>
                <c:pt idx="6">
                  <c:v>42186</c:v>
                </c:pt>
                <c:pt idx="7">
                  <c:v>42217</c:v>
                </c:pt>
                <c:pt idx="8">
                  <c:v>42248</c:v>
                </c:pt>
                <c:pt idx="9">
                  <c:v>42278</c:v>
                </c:pt>
                <c:pt idx="10">
                  <c:v>42309</c:v>
                </c:pt>
              </c:numCache>
            </c:numRef>
          </c:cat>
          <c:val>
            <c:numRef>
              <c:f>'24 - Graphique'!$F$17:$F$27</c:f>
              <c:numCache>
                <c:formatCode>#\ ##0_ ;\-#\ ##0\ </c:formatCode>
                <c:ptCount val="11"/>
                <c:pt idx="0">
                  <c:v>-1047</c:v>
                </c:pt>
                <c:pt idx="1">
                  <c:v>-6073</c:v>
                </c:pt>
                <c:pt idx="2">
                  <c:v>-7182</c:v>
                </c:pt>
                <c:pt idx="3">
                  <c:v>-10515</c:v>
                </c:pt>
                <c:pt idx="4">
                  <c:v>-6541</c:v>
                </c:pt>
                <c:pt idx="5">
                  <c:v>-3817</c:v>
                </c:pt>
                <c:pt idx="6">
                  <c:v>1875</c:v>
                </c:pt>
                <c:pt idx="7">
                  <c:v>6444</c:v>
                </c:pt>
                <c:pt idx="8">
                  <c:v>6379</c:v>
                </c:pt>
                <c:pt idx="9">
                  <c:v>1696</c:v>
                </c:pt>
                <c:pt idx="10">
                  <c:v>-883</c:v>
                </c:pt>
              </c:numCache>
            </c:numRef>
          </c:val>
          <c:smooth val="0"/>
          <c:extLst>
            <c:ext xmlns:c16="http://schemas.microsoft.com/office/drawing/2014/chart" uri="{C3380CC4-5D6E-409C-BE32-E72D297353CC}">
              <c16:uniqueId val="{00000003-E422-4F26-B0E5-FA24DABFD6CB}"/>
            </c:ext>
          </c:extLst>
        </c:ser>
        <c:dLbls>
          <c:showLegendKey val="0"/>
          <c:showVal val="0"/>
          <c:showCatName val="0"/>
          <c:showSerName val="0"/>
          <c:showPercent val="0"/>
          <c:showBubbleSize val="0"/>
        </c:dLbls>
        <c:smooth val="0"/>
        <c:axId val="717214768"/>
        <c:axId val="717215184"/>
      </c:lineChart>
      <c:dateAx>
        <c:axId val="7172147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717215184"/>
        <c:crosses val="autoZero"/>
        <c:auto val="1"/>
        <c:lblOffset val="100"/>
        <c:baseTimeUnit val="months"/>
      </c:dateAx>
      <c:valAx>
        <c:axId val="717215184"/>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crossAx val="71721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T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T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723900</xdr:colOff>
      <xdr:row>0</xdr:row>
      <xdr:rowOff>123826</xdr:rowOff>
    </xdr:from>
    <xdr:to>
      <xdr:col>9</xdr:col>
      <xdr:colOff>323850</xdr:colOff>
      <xdr:row>5</xdr:row>
      <xdr:rowOff>7420</xdr:rowOff>
    </xdr:to>
    <xdr:pic>
      <xdr:nvPicPr>
        <xdr:cNvPr id="3" name="Image 2">
          <a:extLst>
            <a:ext uri="{FF2B5EF4-FFF2-40B4-BE49-F238E27FC236}">
              <a16:creationId xmlns:a16="http://schemas.microsoft.com/office/drawing/2014/main" id="{D65D8203-F82F-4683-8F22-8E7E290A1A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91450" y="123826"/>
          <a:ext cx="3409950" cy="1134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303067</xdr:colOff>
      <xdr:row>5</xdr:row>
      <xdr:rowOff>65830</xdr:rowOff>
    </xdr:from>
    <xdr:to>
      <xdr:col>3</xdr:col>
      <xdr:colOff>147204</xdr:colOff>
      <xdr:row>6</xdr:row>
      <xdr:rowOff>187904</xdr:rowOff>
    </xdr:to>
    <xdr:pic>
      <xdr:nvPicPr>
        <xdr:cNvPr id="2" name="Image 1">
          <a:extLst>
            <a:ext uri="{FF2B5EF4-FFF2-40B4-BE49-F238E27FC236}">
              <a16:creationId xmlns:a16="http://schemas.microsoft.com/office/drawing/2014/main" id="{B1A544A8-A66D-4757-B31F-AA46B9043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067" y="1130898"/>
          <a:ext cx="2130137" cy="312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684068</xdr:colOff>
      <xdr:row>7</xdr:row>
      <xdr:rowOff>69272</xdr:rowOff>
    </xdr:from>
    <xdr:to>
      <xdr:col>3</xdr:col>
      <xdr:colOff>1536172</xdr:colOff>
      <xdr:row>12</xdr:row>
      <xdr:rowOff>173181</xdr:rowOff>
    </xdr:to>
    <xdr:pic>
      <xdr:nvPicPr>
        <xdr:cNvPr id="2" name="Image 1">
          <a:extLst>
            <a:ext uri="{FF2B5EF4-FFF2-40B4-BE49-F238E27FC236}">
              <a16:creationId xmlns:a16="http://schemas.microsoft.com/office/drawing/2014/main" id="{A2241825-C7E7-49EC-9049-E82B485F6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909" y="1480704"/>
          <a:ext cx="3458490" cy="1013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9</xdr:row>
      <xdr:rowOff>173182</xdr:rowOff>
    </xdr:from>
    <xdr:to>
      <xdr:col>5</xdr:col>
      <xdr:colOff>609600</xdr:colOff>
      <xdr:row>14</xdr:row>
      <xdr:rowOff>24246</xdr:rowOff>
    </xdr:to>
    <xdr:pic>
      <xdr:nvPicPr>
        <xdr:cNvPr id="2" name="Image 1">
          <a:extLst>
            <a:ext uri="{FF2B5EF4-FFF2-40B4-BE49-F238E27FC236}">
              <a16:creationId xmlns:a16="http://schemas.microsoft.com/office/drawing/2014/main" id="{54647200-2C21-4BA7-BBBD-ABC652E7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0" y="1619250"/>
          <a:ext cx="2705100" cy="760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662420</xdr:colOff>
      <xdr:row>13</xdr:row>
      <xdr:rowOff>109105</xdr:rowOff>
    </xdr:from>
    <xdr:to>
      <xdr:col>9</xdr:col>
      <xdr:colOff>636443</xdr:colOff>
      <xdr:row>27</xdr:row>
      <xdr:rowOff>124691</xdr:rowOff>
    </xdr:to>
    <xdr:graphicFrame macro="">
      <xdr:nvGraphicFramePr>
        <xdr:cNvPr id="2" name="Graphique 1">
          <a:extLst>
            <a:ext uri="{FF2B5EF4-FFF2-40B4-BE49-F238E27FC236}">
              <a16:creationId xmlns:a16="http://schemas.microsoft.com/office/drawing/2014/main" id="{8FE8D755-EB3A-41E3-93FE-8D3F08585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Marie Bugarel" refreshedDate="44421.674358796299" createdVersion="7" refreshedVersion="7" minRefreshableVersion="3" recordCount="17" xr:uid="{4B521C79-7D02-4CE4-804F-89493539BD46}">
  <cacheSource type="worksheet">
    <worksheetSource ref="A25:G42" sheet="27 - TCD"/>
  </cacheSource>
  <cacheFields count="7">
    <cacheField name="Mois" numFmtId="0">
      <sharedItems count="4">
        <s v="mars"/>
        <s v="avril"/>
        <s v="mai"/>
        <s v="juin"/>
      </sharedItems>
    </cacheField>
    <cacheField name="Date" numFmtId="14">
      <sharedItems containsSemiMixedTypes="0" containsNonDate="0" containsDate="1" containsString="0" minDate="2015-03-28T00:00:00" maxDate="2015-06-08T00:00:00"/>
    </cacheField>
    <cacheField name="Client" numFmtId="0">
      <sharedItems count="17">
        <s v="Client 1"/>
        <s v="Client 2"/>
        <s v="Client 3"/>
        <s v="Client 4"/>
        <s v="Client 5"/>
        <s v="Client 6"/>
        <s v="Client 7"/>
        <s v="Client 8"/>
        <s v="Client 9"/>
        <s v="Client 10"/>
        <s v="Client 11"/>
        <s v="Client 12"/>
        <s v="Client 13"/>
        <s v="Client 14"/>
        <s v="Client 15"/>
        <s v="Client 16"/>
        <s v="Client 17"/>
      </sharedItems>
    </cacheField>
    <cacheField name="Origine" numFmtId="0">
      <sharedItems/>
    </cacheField>
    <cacheField name="Montant payé" numFmtId="0">
      <sharedItems containsSemiMixedTypes="0" containsString="0" containsNumber="1" minValue="77" maxValue="382.5"/>
    </cacheField>
    <cacheField name="Mode paiement" numFmtId="0">
      <sharedItems/>
    </cacheField>
    <cacheField name="Nuitées"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d v="2015-03-28T00:00:00"/>
    <x v="0"/>
    <s v="direct"/>
    <n v="77"/>
    <s v="paypal"/>
    <n v="1"/>
  </r>
  <r>
    <x v="1"/>
    <d v="2015-04-04T00:00:00"/>
    <x v="1"/>
    <s v="direct"/>
    <n v="85"/>
    <s v="espèces"/>
    <n v="1"/>
  </r>
  <r>
    <x v="1"/>
    <d v="2015-04-06T00:00:00"/>
    <x v="2"/>
    <s v="direct"/>
    <n v="170"/>
    <s v="chèque"/>
    <n v="2"/>
  </r>
  <r>
    <x v="1"/>
    <d v="2015-04-12T00:00:00"/>
    <x v="3"/>
    <s v="booking"/>
    <n v="95"/>
    <s v="chèque"/>
    <n v="1"/>
  </r>
  <r>
    <x v="1"/>
    <d v="2015-04-13T00:00:00"/>
    <x v="4"/>
    <s v="direct"/>
    <n v="80"/>
    <s v="espèces"/>
    <n v="2"/>
  </r>
  <r>
    <x v="1"/>
    <d v="2015-04-15T00:00:00"/>
    <x v="5"/>
    <s v="direct"/>
    <n v="85"/>
    <s v="chèque"/>
    <n v="1"/>
  </r>
  <r>
    <x v="1"/>
    <d v="2015-04-19T00:00:00"/>
    <x v="6"/>
    <s v="booking"/>
    <n v="190"/>
    <s v="espèces"/>
    <n v="2"/>
  </r>
  <r>
    <x v="1"/>
    <d v="2015-04-23T00:00:00"/>
    <x v="7"/>
    <s v="air bnb"/>
    <n v="329"/>
    <s v="virement airbnb"/>
    <n v="4"/>
  </r>
  <r>
    <x v="1"/>
    <d v="2015-04-30T00:00:00"/>
    <x v="8"/>
    <s v="direct"/>
    <n v="170"/>
    <s v="paypal"/>
    <n v="2"/>
  </r>
  <r>
    <x v="2"/>
    <d v="2015-05-01T00:00:00"/>
    <x v="9"/>
    <s v="direct"/>
    <n v="170"/>
    <s v="chèque"/>
    <n v="2"/>
  </r>
  <r>
    <x v="2"/>
    <d v="2015-05-16T00:00:00"/>
    <x v="10"/>
    <s v="direct"/>
    <n v="260"/>
    <s v="chèque"/>
    <n v="3"/>
  </r>
  <r>
    <x v="2"/>
    <d v="2015-05-18T00:00:00"/>
    <x v="11"/>
    <s v="air bnb"/>
    <n v="95"/>
    <s v="virement airbnb"/>
    <n v="1"/>
  </r>
  <r>
    <x v="2"/>
    <d v="2015-05-22T00:00:00"/>
    <x v="12"/>
    <s v="booking"/>
    <n v="100"/>
    <s v="espèces"/>
    <n v="1"/>
  </r>
  <r>
    <x v="2"/>
    <d v="2015-05-26T00:00:00"/>
    <x v="13"/>
    <s v="direct"/>
    <n v="382.5"/>
    <s v="chèque"/>
    <n v="5"/>
  </r>
  <r>
    <x v="3"/>
    <d v="2015-06-02T00:00:00"/>
    <x v="14"/>
    <s v="direct"/>
    <n v="85"/>
    <s v="chèque"/>
    <n v="1"/>
  </r>
  <r>
    <x v="3"/>
    <d v="2015-06-05T00:00:00"/>
    <x v="15"/>
    <s v="air bnb"/>
    <n v="95"/>
    <s v="virement airbnb"/>
    <n v="1"/>
  </r>
  <r>
    <x v="3"/>
    <d v="2015-06-07T00:00:00"/>
    <x v="16"/>
    <s v="booking"/>
    <n v="95"/>
    <s v="espèce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B7059-FA79-4346-996E-97560C603741}" name="Tableau croisé dynamique3"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J25:L30" firstHeaderRow="0" firstDataRow="1" firstDataCol="1"/>
  <pivotFields count="7">
    <pivotField axis="axisRow" showAll="0">
      <items count="5">
        <item x="0"/>
        <item x="1"/>
        <item x="2"/>
        <item x="3"/>
        <item t="default"/>
      </items>
    </pivotField>
    <pivotField numFmtId="14" showAll="0"/>
    <pivotField showAll="0">
      <items count="18">
        <item x="0"/>
        <item x="9"/>
        <item x="10"/>
        <item x="11"/>
        <item x="12"/>
        <item x="13"/>
        <item x="14"/>
        <item x="15"/>
        <item x="16"/>
        <item x="1"/>
        <item x="2"/>
        <item x="3"/>
        <item x="4"/>
        <item x="5"/>
        <item x="6"/>
        <item x="7"/>
        <item x="8"/>
        <item t="default"/>
      </items>
    </pivotField>
    <pivotField showAll="0"/>
    <pivotField dataField="1"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Somme de Montant payé" fld="4" baseField="0" baseItem="0"/>
    <dataField name="Somme de Nuité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usiness-plan-excel.fr/produit/mot-de-passe-formation-exce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business-plan-excel.fr/produit/mot-de-passe-formation-exce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usiness-plan-excel.fr/produit/mot-de-passe-formation-exce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usiness-plan-excel.fr/produit/mot-de-passe-formation-exce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business-plan-excel.fr/produit/mot-de-passe-formation-exce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business-plan-excel.fr/produit/mot-de-passe-formation-exce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business-plan-excel.fr/produit/mot-de-passe-formation-excel/"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business-plan-excel.fr/produit/mot-de-passe-formation-exce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business-plan-excel.fr/produit/mot-de-passe-formation-excel/"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business-plan-excel.fr/produit/mot-de-passe-formation-exce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business-plan-excel.fr/produit/mot-de-passe-formation-exce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0.bin"/><Relationship Id="rId1" Type="http://schemas.openxmlformats.org/officeDocument/2006/relationships/hyperlink" Target="https://www.business-plan-excel.fr/produit/mot-de-passe-formation-excel/"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business-plan-excel.fr/produit/mot-de-passe-formation-exce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business-plan-excel.fr/produit/mot-de-passe-formation-excel/"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business-plan-excel.fr/produit/mot-de-passe-formation-excel/" TargetMode="External"/><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business-plan-excel.fr/produit/mot-de-passe-formation-excel/"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business-plan-excel.fr/produit/mot-de-passe-formation-excel/"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business-plan-excel.fr/produit/mot-de-passe-formation-exce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business-plan-excel.fr/aller-ligne-cellule-exce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business-plan-excel.fr/comment-imprimer-tableau-excel-une-seule-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showGridLines="0" topLeftCell="C1" zoomScale="110" zoomScaleNormal="110" workbookViewId="0">
      <selection activeCell="G13" sqref="G13:N13"/>
    </sheetView>
  </sheetViews>
  <sheetFormatPr baseColWidth="10" defaultRowHeight="14.25" x14ac:dyDescent="0.2"/>
  <cols>
    <col min="1" max="1" width="8.5703125" style="2" customWidth="1"/>
    <col min="2" max="2" width="74.5703125" style="2" bestFit="1" customWidth="1"/>
    <col min="3" max="3" width="13.85546875" style="96" customWidth="1"/>
    <col min="4" max="16384" width="11.42578125" style="2"/>
  </cols>
  <sheetData>
    <row r="1" spans="1:14" ht="33" x14ac:dyDescent="0.45">
      <c r="A1" s="101" t="s">
        <v>116</v>
      </c>
    </row>
    <row r="4" spans="1:14" ht="23.25" x14ac:dyDescent="0.35">
      <c r="A4" s="1" t="s">
        <v>511</v>
      </c>
    </row>
    <row r="6" spans="1:14" x14ac:dyDescent="0.2">
      <c r="A6" s="93">
        <v>1</v>
      </c>
      <c r="B6" s="94" t="s">
        <v>510</v>
      </c>
      <c r="C6" s="97" t="s">
        <v>512</v>
      </c>
    </row>
    <row r="7" spans="1:14" ht="15" x14ac:dyDescent="0.25">
      <c r="A7" s="93">
        <v>2</v>
      </c>
      <c r="B7" s="94" t="s">
        <v>73</v>
      </c>
      <c r="C7" s="97" t="s">
        <v>512</v>
      </c>
      <c r="F7" s="10" t="s">
        <v>443</v>
      </c>
    </row>
    <row r="8" spans="1:14" x14ac:dyDescent="0.2">
      <c r="A8" s="93">
        <v>3</v>
      </c>
      <c r="B8" s="94" t="s">
        <v>74</v>
      </c>
      <c r="C8" s="97" t="s">
        <v>512</v>
      </c>
    </row>
    <row r="9" spans="1:14" x14ac:dyDescent="0.2">
      <c r="A9" s="93">
        <v>4</v>
      </c>
      <c r="B9" s="94" t="s">
        <v>75</v>
      </c>
      <c r="C9" s="97" t="s">
        <v>512</v>
      </c>
    </row>
    <row r="10" spans="1:14" x14ac:dyDescent="0.2">
      <c r="A10" s="93">
        <v>5</v>
      </c>
      <c r="B10" s="94" t="s">
        <v>76</v>
      </c>
      <c r="C10" s="97" t="s">
        <v>512</v>
      </c>
    </row>
    <row r="11" spans="1:14" x14ac:dyDescent="0.2">
      <c r="A11" s="93">
        <v>6</v>
      </c>
      <c r="B11" s="94" t="s">
        <v>13</v>
      </c>
      <c r="C11" s="97" t="s">
        <v>512</v>
      </c>
    </row>
    <row r="12" spans="1:14" ht="15" x14ac:dyDescent="0.25">
      <c r="A12" s="93">
        <v>7</v>
      </c>
      <c r="B12" s="94" t="s">
        <v>77</v>
      </c>
      <c r="C12" s="97" t="s">
        <v>512</v>
      </c>
      <c r="F12" s="110" t="s">
        <v>517</v>
      </c>
    </row>
    <row r="13" spans="1:14" ht="15.75" x14ac:dyDescent="0.25">
      <c r="A13" s="93">
        <v>8</v>
      </c>
      <c r="B13" s="94" t="s">
        <v>14</v>
      </c>
      <c r="C13" s="97" t="s">
        <v>513</v>
      </c>
      <c r="G13" s="191" t="s">
        <v>518</v>
      </c>
      <c r="H13" s="191"/>
      <c r="I13" s="191"/>
      <c r="J13" s="191"/>
      <c r="K13" s="191"/>
      <c r="L13" s="191"/>
      <c r="M13" s="191"/>
      <c r="N13" s="191"/>
    </row>
    <row r="14" spans="1:14" ht="15" x14ac:dyDescent="0.2">
      <c r="A14" s="98"/>
      <c r="B14" s="99" t="s">
        <v>514</v>
      </c>
      <c r="C14" s="100"/>
    </row>
    <row r="15" spans="1:14" x14ac:dyDescent="0.2">
      <c r="A15" s="93">
        <v>9</v>
      </c>
      <c r="B15" s="95" t="s">
        <v>78</v>
      </c>
      <c r="C15" s="97" t="s">
        <v>512</v>
      </c>
    </row>
    <row r="16" spans="1:14" x14ac:dyDescent="0.2">
      <c r="A16" s="93">
        <v>10</v>
      </c>
      <c r="B16" s="95" t="s">
        <v>79</v>
      </c>
      <c r="C16" s="97" t="s">
        <v>512</v>
      </c>
    </row>
    <row r="17" spans="1:3" x14ac:dyDescent="0.2">
      <c r="A17" s="93">
        <v>11</v>
      </c>
      <c r="B17" s="95" t="s">
        <v>80</v>
      </c>
      <c r="C17" s="97" t="s">
        <v>513</v>
      </c>
    </row>
    <row r="18" spans="1:3" x14ac:dyDescent="0.2">
      <c r="A18" s="93">
        <v>12</v>
      </c>
      <c r="B18" s="95" t="s">
        <v>81</v>
      </c>
      <c r="C18" s="97" t="s">
        <v>513</v>
      </c>
    </row>
    <row r="19" spans="1:3" x14ac:dyDescent="0.2">
      <c r="A19" s="93">
        <v>13</v>
      </c>
      <c r="B19" s="95" t="s">
        <v>82</v>
      </c>
      <c r="C19" s="97" t="s">
        <v>513</v>
      </c>
    </row>
    <row r="20" spans="1:3" x14ac:dyDescent="0.2">
      <c r="A20" s="93">
        <v>14</v>
      </c>
      <c r="B20" s="95" t="s">
        <v>83</v>
      </c>
      <c r="C20" s="97" t="s">
        <v>512</v>
      </c>
    </row>
    <row r="21" spans="1:3" x14ac:dyDescent="0.2">
      <c r="A21" s="93">
        <v>15</v>
      </c>
      <c r="B21" s="95" t="s">
        <v>84</v>
      </c>
      <c r="C21" s="97" t="s">
        <v>513</v>
      </c>
    </row>
    <row r="22" spans="1:3" x14ac:dyDescent="0.2">
      <c r="A22" s="93">
        <v>16</v>
      </c>
      <c r="B22" s="95" t="s">
        <v>85</v>
      </c>
      <c r="C22" s="97" t="s">
        <v>512</v>
      </c>
    </row>
    <row r="23" spans="1:3" x14ac:dyDescent="0.2">
      <c r="A23" s="93">
        <v>17</v>
      </c>
      <c r="B23" s="95" t="s">
        <v>86</v>
      </c>
      <c r="C23" s="97" t="s">
        <v>512</v>
      </c>
    </row>
    <row r="24" spans="1:3" x14ac:dyDescent="0.2">
      <c r="A24" s="93">
        <v>18</v>
      </c>
      <c r="B24" s="95" t="s">
        <v>87</v>
      </c>
      <c r="C24" s="97" t="s">
        <v>512</v>
      </c>
    </row>
    <row r="25" spans="1:3" x14ac:dyDescent="0.2">
      <c r="A25" s="93">
        <v>19</v>
      </c>
      <c r="B25" s="95" t="s">
        <v>214</v>
      </c>
      <c r="C25" s="97" t="s">
        <v>513</v>
      </c>
    </row>
    <row r="26" spans="1:3" x14ac:dyDescent="0.2">
      <c r="A26" s="93">
        <v>20</v>
      </c>
      <c r="B26" s="95" t="s">
        <v>88</v>
      </c>
      <c r="C26" s="97" t="s">
        <v>513</v>
      </c>
    </row>
    <row r="27" spans="1:3" x14ac:dyDescent="0.2">
      <c r="A27" s="93">
        <v>21</v>
      </c>
      <c r="B27" s="95" t="s">
        <v>89</v>
      </c>
      <c r="C27" s="97" t="s">
        <v>513</v>
      </c>
    </row>
    <row r="28" spans="1:3" x14ac:dyDescent="0.2">
      <c r="A28" s="93">
        <v>22</v>
      </c>
      <c r="B28" s="95" t="s">
        <v>90</v>
      </c>
      <c r="C28" s="97" t="s">
        <v>515</v>
      </c>
    </row>
    <row r="29" spans="1:3" x14ac:dyDescent="0.2">
      <c r="A29" s="93">
        <v>23</v>
      </c>
      <c r="B29" s="94" t="s">
        <v>15</v>
      </c>
      <c r="C29" s="97" t="s">
        <v>515</v>
      </c>
    </row>
    <row r="30" spans="1:3" x14ac:dyDescent="0.2">
      <c r="A30" s="93">
        <v>24</v>
      </c>
      <c r="B30" s="94" t="s">
        <v>16</v>
      </c>
      <c r="C30" s="97" t="s">
        <v>513</v>
      </c>
    </row>
    <row r="31" spans="1:3" x14ac:dyDescent="0.2">
      <c r="A31" s="93">
        <v>25</v>
      </c>
      <c r="B31" s="94" t="s">
        <v>17</v>
      </c>
      <c r="C31" s="97" t="s">
        <v>513</v>
      </c>
    </row>
    <row r="32" spans="1:3" x14ac:dyDescent="0.2">
      <c r="A32" s="93">
        <v>26</v>
      </c>
      <c r="B32" s="94" t="s">
        <v>18</v>
      </c>
      <c r="C32" s="97" t="s">
        <v>513</v>
      </c>
    </row>
    <row r="33" spans="1:3" x14ac:dyDescent="0.2">
      <c r="A33" s="93">
        <v>27</v>
      </c>
      <c r="B33" s="94" t="s">
        <v>22</v>
      </c>
      <c r="C33" s="97" t="s">
        <v>515</v>
      </c>
    </row>
    <row r="34" spans="1:3" x14ac:dyDescent="0.2">
      <c r="A34" s="93">
        <v>28</v>
      </c>
      <c r="B34" s="94" t="s">
        <v>19</v>
      </c>
      <c r="C34" s="97" t="s">
        <v>515</v>
      </c>
    </row>
    <row r="35" spans="1:3" x14ac:dyDescent="0.2">
      <c r="A35" s="93">
        <v>29</v>
      </c>
      <c r="B35" s="94" t="s">
        <v>20</v>
      </c>
      <c r="C35" s="97" t="s">
        <v>513</v>
      </c>
    </row>
    <row r="36" spans="1:3" x14ac:dyDescent="0.2">
      <c r="A36" s="93">
        <v>30</v>
      </c>
      <c r="B36" s="94" t="s">
        <v>21</v>
      </c>
      <c r="C36" s="97" t="s">
        <v>513</v>
      </c>
    </row>
  </sheetData>
  <sheetProtection algorithmName="SHA-512" hashValue="rsqJYMlMEsuJSAoBZSUhv8e0wsjuSv59pUKXsr0CqhcTY+QPaBsvrqgCFiwWg1x+oVegRB9fDfEwNqVBmFkR8Q==" saltValue="4+ZTPgwt70GLoqLpQiLxTw==" spinCount="100000" sheet="1" objects="1" scenarios="1"/>
  <mergeCells count="1">
    <mergeCell ref="G13:N13"/>
  </mergeCells>
  <hyperlinks>
    <hyperlink ref="G13" r:id="rId1" xr:uid="{B156E324-DE4C-47DE-AB83-1F94F8D2F57C}"/>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2709-0C37-4E91-A019-460AE9FEB4A5}">
  <dimension ref="A1:D37"/>
  <sheetViews>
    <sheetView showGridLines="0" topLeftCell="A7" zoomScale="110" zoomScaleNormal="110" workbookViewId="0">
      <selection activeCell="C23" sqref="C23"/>
    </sheetView>
  </sheetViews>
  <sheetFormatPr baseColWidth="10" defaultRowHeight="14.25" x14ac:dyDescent="0.2"/>
  <cols>
    <col min="1" max="1" width="11.42578125" style="2"/>
    <col min="2" max="2" width="16.140625" style="2" customWidth="1"/>
    <col min="3" max="3" width="26.85546875" style="2" bestFit="1" customWidth="1"/>
    <col min="4" max="4" width="28.42578125" style="2" bestFit="1" customWidth="1"/>
    <col min="5" max="16384" width="11.42578125" style="2"/>
  </cols>
  <sheetData>
    <row r="1" spans="1:3" ht="23.25" x14ac:dyDescent="0.35">
      <c r="A1" s="47" t="s">
        <v>213</v>
      </c>
      <c r="B1" s="48"/>
    </row>
    <row r="2" spans="1:3" x14ac:dyDescent="0.2">
      <c r="A2" s="48"/>
      <c r="B2" s="48"/>
    </row>
    <row r="3" spans="1:3" ht="15" x14ac:dyDescent="0.2">
      <c r="A3" s="49" t="s">
        <v>98</v>
      </c>
      <c r="B3" s="48"/>
    </row>
    <row r="4" spans="1:3" x14ac:dyDescent="0.2">
      <c r="A4" s="48"/>
      <c r="B4" s="48"/>
    </row>
    <row r="5" spans="1:3" ht="15" x14ac:dyDescent="0.25">
      <c r="A5" s="2" t="s">
        <v>215</v>
      </c>
    </row>
    <row r="6" spans="1:3" x14ac:dyDescent="0.2">
      <c r="A6" s="2" t="s">
        <v>220</v>
      </c>
    </row>
    <row r="8" spans="1:3" x14ac:dyDescent="0.2">
      <c r="A8" s="2" t="s">
        <v>216</v>
      </c>
    </row>
    <row r="9" spans="1:3" ht="15" x14ac:dyDescent="0.25">
      <c r="B9" s="86" t="s">
        <v>217</v>
      </c>
    </row>
    <row r="10" spans="1:3" ht="15" x14ac:dyDescent="0.25">
      <c r="A10" s="2" t="s">
        <v>221</v>
      </c>
      <c r="B10" s="86"/>
    </row>
    <row r="11" spans="1:3" ht="15" x14ac:dyDescent="0.25">
      <c r="A11" s="2" t="s">
        <v>222</v>
      </c>
      <c r="B11" s="86"/>
    </row>
    <row r="13" spans="1:3" ht="15" x14ac:dyDescent="0.2">
      <c r="A13" s="49" t="s">
        <v>156</v>
      </c>
    </row>
    <row r="15" spans="1:3" ht="15" x14ac:dyDescent="0.25">
      <c r="B15" s="88" t="s">
        <v>218</v>
      </c>
      <c r="C15" s="88" t="s">
        <v>219</v>
      </c>
    </row>
    <row r="16" spans="1:3" x14ac:dyDescent="0.2">
      <c r="B16" s="89">
        <v>44420</v>
      </c>
      <c r="C16" s="26">
        <v>2</v>
      </c>
    </row>
    <row r="17" spans="1:4" x14ac:dyDescent="0.2">
      <c r="B17" s="89">
        <v>44450</v>
      </c>
      <c r="C17" s="26">
        <v>4</v>
      </c>
    </row>
    <row r="18" spans="1:4" x14ac:dyDescent="0.2">
      <c r="B18" s="89">
        <v>44480</v>
      </c>
      <c r="C18" s="26">
        <v>5</v>
      </c>
    </row>
    <row r="19" spans="1:4" x14ac:dyDescent="0.2">
      <c r="B19" s="89">
        <v>44510</v>
      </c>
      <c r="C19" s="26">
        <v>1</v>
      </c>
    </row>
    <row r="20" spans="1:4" x14ac:dyDescent="0.2">
      <c r="B20" s="89">
        <v>44540</v>
      </c>
      <c r="C20" s="26">
        <v>0</v>
      </c>
    </row>
    <row r="21" spans="1:4" x14ac:dyDescent="0.2">
      <c r="B21" s="89">
        <v>44570</v>
      </c>
      <c r="C21" s="26">
        <v>2</v>
      </c>
    </row>
    <row r="22" spans="1:4" x14ac:dyDescent="0.2">
      <c r="B22" s="89">
        <v>44600</v>
      </c>
      <c r="C22" s="26">
        <v>1</v>
      </c>
    </row>
    <row r="23" spans="1:4" ht="15" x14ac:dyDescent="0.25">
      <c r="B23" s="87"/>
      <c r="C23" s="102">
        <f>SUM(C16:C22)</f>
        <v>15</v>
      </c>
    </row>
    <row r="25" spans="1:4" ht="15" x14ac:dyDescent="0.2">
      <c r="A25" s="49" t="s">
        <v>99</v>
      </c>
    </row>
    <row r="27" spans="1:4" x14ac:dyDescent="0.2">
      <c r="A27" s="2" t="s">
        <v>223</v>
      </c>
    </row>
    <row r="29" spans="1:4" ht="15" x14ac:dyDescent="0.25">
      <c r="B29" s="88" t="s">
        <v>218</v>
      </c>
      <c r="C29" s="88" t="s">
        <v>219</v>
      </c>
      <c r="D29" s="88" t="s">
        <v>224</v>
      </c>
    </row>
    <row r="30" spans="1:4" x14ac:dyDescent="0.2">
      <c r="B30" s="89">
        <v>44420</v>
      </c>
      <c r="C30" s="26">
        <v>2</v>
      </c>
      <c r="D30" s="26">
        <v>1</v>
      </c>
    </row>
    <row r="31" spans="1:4" x14ac:dyDescent="0.2">
      <c r="B31" s="89">
        <v>44450</v>
      </c>
      <c r="C31" s="26">
        <v>4</v>
      </c>
      <c r="D31" s="26"/>
    </row>
    <row r="32" spans="1:4" x14ac:dyDescent="0.2">
      <c r="B32" s="89">
        <v>44480</v>
      </c>
      <c r="C32" s="26">
        <v>5</v>
      </c>
      <c r="D32" s="26"/>
    </row>
    <row r="33" spans="2:4" x14ac:dyDescent="0.2">
      <c r="B33" s="89">
        <v>44510</v>
      </c>
      <c r="C33" s="26">
        <v>1</v>
      </c>
      <c r="D33" s="26"/>
    </row>
    <row r="34" spans="2:4" x14ac:dyDescent="0.2">
      <c r="B34" s="89">
        <v>44540</v>
      </c>
      <c r="C34" s="26">
        <v>0</v>
      </c>
      <c r="D34" s="26">
        <v>1</v>
      </c>
    </row>
    <row r="35" spans="2:4" x14ac:dyDescent="0.2">
      <c r="B35" s="89">
        <v>44570</v>
      </c>
      <c r="C35" s="26">
        <v>2</v>
      </c>
      <c r="D35" s="26"/>
    </row>
    <row r="36" spans="2:4" x14ac:dyDescent="0.2">
      <c r="B36" s="89">
        <v>44600</v>
      </c>
      <c r="C36" s="26">
        <v>1</v>
      </c>
      <c r="D36" s="26"/>
    </row>
    <row r="37" spans="2:4" ht="15" x14ac:dyDescent="0.25">
      <c r="B37" s="87"/>
      <c r="C37" s="102"/>
      <c r="D37" s="102"/>
    </row>
  </sheetData>
  <sheetProtection algorithmName="SHA-512" hashValue="+OWODhMbNJfiRmYVnbU8QVxqmdH/B6H2zXKT86u0f0Y1M7jmvDffj0jPDVSgi9uOobnV7tK8m9aWQY7O+HmrCQ==" saltValue="zd1skBhmNd7D6uKMwQPgQA==" spinCount="100000" sheet="1" objects="1" scenario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09AC-4B16-44A7-BA93-813D9D11C245}">
  <dimension ref="A1:E36"/>
  <sheetViews>
    <sheetView showGridLines="0" topLeftCell="A25" zoomScale="110" zoomScaleNormal="110" workbookViewId="0">
      <selection activeCell="G30" sqref="G30"/>
    </sheetView>
  </sheetViews>
  <sheetFormatPr baseColWidth="10" defaultRowHeight="14.25" x14ac:dyDescent="0.2"/>
  <cols>
    <col min="1" max="1" width="11.42578125" style="2"/>
    <col min="2" max="2" width="16.140625" style="2" customWidth="1"/>
    <col min="3" max="3" width="26.85546875" style="2" bestFit="1" customWidth="1"/>
    <col min="4" max="4" width="28.42578125" style="2" bestFit="1" customWidth="1"/>
    <col min="5" max="16384" width="11.42578125" style="2"/>
  </cols>
  <sheetData>
    <row r="1" spans="1:3" ht="23.25" x14ac:dyDescent="0.35">
      <c r="A1" s="47" t="s">
        <v>235</v>
      </c>
      <c r="B1" s="48"/>
    </row>
    <row r="2" spans="1:3" x14ac:dyDescent="0.2">
      <c r="A2" s="48"/>
      <c r="B2" s="48"/>
    </row>
    <row r="3" spans="1:3" ht="15" x14ac:dyDescent="0.2">
      <c r="A3" s="49" t="s">
        <v>98</v>
      </c>
      <c r="B3" s="48"/>
    </row>
    <row r="4" spans="1:3" x14ac:dyDescent="0.2">
      <c r="A4" s="48"/>
      <c r="B4" s="48"/>
    </row>
    <row r="5" spans="1:3" x14ac:dyDescent="0.2">
      <c r="A5" s="2" t="s">
        <v>240</v>
      </c>
    </row>
    <row r="7" spans="1:3" x14ac:dyDescent="0.2">
      <c r="A7" s="2" t="s">
        <v>237</v>
      </c>
    </row>
    <row r="8" spans="1:3" ht="15" x14ac:dyDescent="0.25">
      <c r="B8" s="86" t="s">
        <v>236</v>
      </c>
    </row>
    <row r="9" spans="1:3" ht="15" x14ac:dyDescent="0.25">
      <c r="B9" s="86"/>
    </row>
    <row r="10" spans="1:3" ht="15" x14ac:dyDescent="0.25">
      <c r="A10" s="2" t="s">
        <v>239</v>
      </c>
      <c r="B10" s="86"/>
    </row>
    <row r="12" spans="1:3" ht="15" x14ac:dyDescent="0.2">
      <c r="A12" s="49" t="s">
        <v>156</v>
      </c>
    </row>
    <row r="14" spans="1:3" ht="15" x14ac:dyDescent="0.25">
      <c r="B14" s="88" t="s">
        <v>218</v>
      </c>
      <c r="C14" s="88" t="s">
        <v>219</v>
      </c>
    </row>
    <row r="15" spans="1:3" x14ac:dyDescent="0.2">
      <c r="B15" s="89">
        <v>44420</v>
      </c>
      <c r="C15" s="26">
        <v>2</v>
      </c>
    </row>
    <row r="16" spans="1:3" x14ac:dyDescent="0.2">
      <c r="B16" s="89">
        <v>44450</v>
      </c>
      <c r="C16" s="26">
        <v>4</v>
      </c>
    </row>
    <row r="17" spans="1:4" x14ac:dyDescent="0.2">
      <c r="B17" s="89">
        <v>44480</v>
      </c>
      <c r="C17" s="26">
        <v>5</v>
      </c>
    </row>
    <row r="18" spans="1:4" x14ac:dyDescent="0.2">
      <c r="B18" s="89">
        <v>44510</v>
      </c>
      <c r="C18" s="26">
        <v>1</v>
      </c>
    </row>
    <row r="19" spans="1:4" x14ac:dyDescent="0.2">
      <c r="B19" s="89">
        <v>44540</v>
      </c>
      <c r="C19" s="26">
        <v>0</v>
      </c>
    </row>
    <row r="20" spans="1:4" x14ac:dyDescent="0.2">
      <c r="B20" s="89">
        <v>44570</v>
      </c>
      <c r="C20" s="26">
        <v>2</v>
      </c>
    </row>
    <row r="21" spans="1:4" x14ac:dyDescent="0.2">
      <c r="B21" s="89">
        <v>44600</v>
      </c>
      <c r="C21" s="26">
        <v>1</v>
      </c>
    </row>
    <row r="22" spans="1:4" ht="15" x14ac:dyDescent="0.25">
      <c r="B22" s="87"/>
      <c r="C22" s="103">
        <f>AVERAGE(C15:C21)</f>
        <v>2.1428571428571428</v>
      </c>
      <c r="D22" s="3" t="s">
        <v>238</v>
      </c>
    </row>
    <row r="24" spans="1:4" ht="15" x14ac:dyDescent="0.2">
      <c r="A24" s="49" t="s">
        <v>99</v>
      </c>
    </row>
    <row r="26" spans="1:4" x14ac:dyDescent="0.2">
      <c r="A26" s="2" t="s">
        <v>241</v>
      </c>
    </row>
    <row r="28" spans="1:4" ht="15" x14ac:dyDescent="0.25">
      <c r="B28" s="88" t="s">
        <v>218</v>
      </c>
      <c r="C28" s="88" t="s">
        <v>219</v>
      </c>
      <c r="D28" s="88" t="s">
        <v>224</v>
      </c>
    </row>
    <row r="29" spans="1:4" x14ac:dyDescent="0.2">
      <c r="B29" s="89">
        <v>44420</v>
      </c>
      <c r="C29" s="26">
        <v>2</v>
      </c>
      <c r="D29" s="26">
        <v>1</v>
      </c>
    </row>
    <row r="30" spans="1:4" x14ac:dyDescent="0.2">
      <c r="B30" s="89">
        <v>44450</v>
      </c>
      <c r="C30" s="26">
        <v>4</v>
      </c>
      <c r="D30" s="26">
        <v>0</v>
      </c>
    </row>
    <row r="31" spans="1:4" x14ac:dyDescent="0.2">
      <c r="B31" s="89">
        <v>44480</v>
      </c>
      <c r="C31" s="26">
        <v>5</v>
      </c>
      <c r="D31" s="26">
        <v>0</v>
      </c>
    </row>
    <row r="32" spans="1:4" x14ac:dyDescent="0.2">
      <c r="B32" s="89">
        <v>44510</v>
      </c>
      <c r="C32" s="26">
        <v>1</v>
      </c>
      <c r="D32" s="26">
        <v>0</v>
      </c>
    </row>
    <row r="33" spans="2:5" x14ac:dyDescent="0.2">
      <c r="B33" s="89">
        <v>44540</v>
      </c>
      <c r="C33" s="26">
        <v>0</v>
      </c>
      <c r="D33" s="26">
        <v>1</v>
      </c>
    </row>
    <row r="34" spans="2:5" x14ac:dyDescent="0.2">
      <c r="B34" s="89">
        <v>44570</v>
      </c>
      <c r="C34" s="26">
        <v>2</v>
      </c>
      <c r="D34" s="26">
        <v>0</v>
      </c>
    </row>
    <row r="35" spans="2:5" x14ac:dyDescent="0.2">
      <c r="B35" s="89">
        <v>44600</v>
      </c>
      <c r="C35" s="26">
        <v>1</v>
      </c>
      <c r="D35" s="26">
        <v>0</v>
      </c>
    </row>
    <row r="36" spans="2:5" ht="15" x14ac:dyDescent="0.25">
      <c r="B36" s="87"/>
      <c r="C36" s="102">
        <f>AVERAGE(C29:C35)</f>
        <v>2.1428571428571428</v>
      </c>
      <c r="D36" s="102">
        <f>AVERAGE(D29:D35)</f>
        <v>0.2857142857142857</v>
      </c>
      <c r="E36" s="3" t="s">
        <v>238</v>
      </c>
    </row>
  </sheetData>
  <sheetProtection algorithmName="SHA-512" hashValue="pWJJmQtfvVRzluXpz1X5mG4UFhqInzCgvmQHBccCNnnbsInX6YHOrEGgeNIjSGh3uvnkM2Amk+toVG4VJwHWWA==" saltValue="WTrxY04Z8FWwmvSB0H/2aw=="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0F25-A11C-4B50-9ED7-C68AD5283C61}">
  <dimension ref="A1:D35"/>
  <sheetViews>
    <sheetView showGridLines="0" topLeftCell="A19" zoomScale="110" zoomScaleNormal="110" workbookViewId="0">
      <selection activeCell="F32" sqref="F32"/>
    </sheetView>
  </sheetViews>
  <sheetFormatPr baseColWidth="10" defaultRowHeight="14.25" x14ac:dyDescent="0.2"/>
  <cols>
    <col min="1" max="1" width="11.42578125" style="2"/>
    <col min="2" max="2" width="22.85546875" style="2" customWidth="1"/>
    <col min="3" max="3" width="22.28515625" style="2" customWidth="1"/>
    <col min="4" max="4" width="20.7109375" style="2" customWidth="1"/>
    <col min="5" max="16384" width="11.42578125" style="2"/>
  </cols>
  <sheetData>
    <row r="1" spans="1:4" ht="23.25" x14ac:dyDescent="0.35">
      <c r="A1" s="47" t="s">
        <v>225</v>
      </c>
      <c r="B1" s="48"/>
    </row>
    <row r="2" spans="1:4" x14ac:dyDescent="0.2">
      <c r="A2" s="48"/>
      <c r="B2" s="48"/>
    </row>
    <row r="3" spans="1:4" ht="15" x14ac:dyDescent="0.2">
      <c r="A3" s="49" t="s">
        <v>98</v>
      </c>
      <c r="B3" s="48"/>
    </row>
    <row r="4" spans="1:4" x14ac:dyDescent="0.2">
      <c r="A4" s="48"/>
      <c r="B4" s="48"/>
    </row>
    <row r="5" spans="1:4" x14ac:dyDescent="0.2">
      <c r="A5" s="2" t="s">
        <v>227</v>
      </c>
    </row>
    <row r="7" spans="1:4" x14ac:dyDescent="0.2">
      <c r="A7" s="2" t="s">
        <v>226</v>
      </c>
    </row>
    <row r="8" spans="1:4" ht="15" x14ac:dyDescent="0.25">
      <c r="B8" s="86" t="s">
        <v>228</v>
      </c>
    </row>
    <row r="9" spans="1:4" ht="15" x14ac:dyDescent="0.25">
      <c r="B9" s="86"/>
    </row>
    <row r="10" spans="1:4" ht="15" x14ac:dyDescent="0.2">
      <c r="A10" s="49" t="s">
        <v>156</v>
      </c>
    </row>
    <row r="12" spans="1:4" ht="15" x14ac:dyDescent="0.25">
      <c r="A12" s="2" t="s">
        <v>233</v>
      </c>
    </row>
    <row r="13" spans="1:4" x14ac:dyDescent="0.2">
      <c r="A13" s="2" t="s">
        <v>234</v>
      </c>
    </row>
    <row r="15" spans="1:4" ht="15" x14ac:dyDescent="0.25">
      <c r="B15" s="88" t="s">
        <v>229</v>
      </c>
      <c r="C15" s="88" t="s">
        <v>230</v>
      </c>
      <c r="D15" s="88" t="s">
        <v>231</v>
      </c>
    </row>
    <row r="16" spans="1:4" x14ac:dyDescent="0.2">
      <c r="B16" s="105">
        <v>4</v>
      </c>
      <c r="C16" s="105">
        <v>4</v>
      </c>
      <c r="D16" s="104" t="str">
        <f>IF(B16=C16,"pas d'écart","écart !")</f>
        <v>pas d'écart</v>
      </c>
    </row>
    <row r="17" spans="1:4" x14ac:dyDescent="0.2">
      <c r="B17" s="105">
        <v>8</v>
      </c>
      <c r="C17" s="105">
        <v>9</v>
      </c>
      <c r="D17" s="104" t="str">
        <f t="shared" ref="D17:D22" si="0">IF(B17=C17,"pas d'écart","écart !")</f>
        <v>écart !</v>
      </c>
    </row>
    <row r="18" spans="1:4" x14ac:dyDescent="0.2">
      <c r="B18" s="105">
        <v>6</v>
      </c>
      <c r="C18" s="105">
        <v>6</v>
      </c>
      <c r="D18" s="104" t="str">
        <f t="shared" si="0"/>
        <v>pas d'écart</v>
      </c>
    </row>
    <row r="19" spans="1:4" x14ac:dyDescent="0.2">
      <c r="B19" s="105">
        <v>7</v>
      </c>
      <c r="C19" s="105">
        <v>7</v>
      </c>
      <c r="D19" s="104" t="str">
        <f t="shared" si="0"/>
        <v>pas d'écart</v>
      </c>
    </row>
    <row r="20" spans="1:4" x14ac:dyDescent="0.2">
      <c r="B20" s="105">
        <v>9</v>
      </c>
      <c r="C20" s="105">
        <v>10</v>
      </c>
      <c r="D20" s="104" t="str">
        <f t="shared" si="0"/>
        <v>écart !</v>
      </c>
    </row>
    <row r="21" spans="1:4" x14ac:dyDescent="0.2">
      <c r="B21" s="105">
        <v>7</v>
      </c>
      <c r="C21" s="105">
        <v>7</v>
      </c>
      <c r="D21" s="104" t="str">
        <f t="shared" si="0"/>
        <v>pas d'écart</v>
      </c>
    </row>
    <row r="22" spans="1:4" x14ac:dyDescent="0.2">
      <c r="B22" s="105">
        <v>11</v>
      </c>
      <c r="C22" s="105">
        <v>11</v>
      </c>
      <c r="D22" s="104" t="str">
        <f t="shared" si="0"/>
        <v>pas d'écart</v>
      </c>
    </row>
    <row r="24" spans="1:4" ht="15" x14ac:dyDescent="0.2">
      <c r="A24" s="49" t="s">
        <v>99</v>
      </c>
    </row>
    <row r="26" spans="1:4" x14ac:dyDescent="0.2">
      <c r="A26" s="2" t="s">
        <v>232</v>
      </c>
    </row>
    <row r="28" spans="1:4" ht="15" x14ac:dyDescent="0.25">
      <c r="B28" s="88" t="s">
        <v>229</v>
      </c>
      <c r="C28" s="88" t="s">
        <v>230</v>
      </c>
      <c r="D28" s="88" t="s">
        <v>231</v>
      </c>
    </row>
    <row r="29" spans="1:4" x14ac:dyDescent="0.2">
      <c r="B29" s="105">
        <v>4</v>
      </c>
      <c r="C29" s="105">
        <v>4</v>
      </c>
      <c r="D29" s="104" t="str">
        <f>IF(B29=C29, "egal", "non egal")</f>
        <v>egal</v>
      </c>
    </row>
    <row r="30" spans="1:4" x14ac:dyDescent="0.2">
      <c r="B30" s="105">
        <v>8</v>
      </c>
      <c r="C30" s="105">
        <v>9</v>
      </c>
      <c r="D30" s="104" t="str">
        <f>IF(B30=C30, "egal", "non egal")</f>
        <v>non egal</v>
      </c>
    </row>
    <row r="31" spans="1:4" x14ac:dyDescent="0.2">
      <c r="B31" s="105">
        <v>6</v>
      </c>
      <c r="C31" s="105">
        <v>6</v>
      </c>
      <c r="D31" s="104" t="str">
        <f t="shared" ref="D31:D35" si="1">IF(B31=C31, "egal", "non egal")</f>
        <v>egal</v>
      </c>
    </row>
    <row r="32" spans="1:4" x14ac:dyDescent="0.2">
      <c r="B32" s="105">
        <v>7</v>
      </c>
      <c r="C32" s="105">
        <v>7</v>
      </c>
      <c r="D32" s="104" t="str">
        <f t="shared" si="1"/>
        <v>egal</v>
      </c>
    </row>
    <row r="33" spans="2:4" x14ac:dyDescent="0.2">
      <c r="B33" s="105">
        <v>9</v>
      </c>
      <c r="C33" s="105">
        <v>10</v>
      </c>
      <c r="D33" s="104" t="str">
        <f t="shared" si="1"/>
        <v>non egal</v>
      </c>
    </row>
    <row r="34" spans="2:4" x14ac:dyDescent="0.2">
      <c r="B34" s="105">
        <v>7</v>
      </c>
      <c r="C34" s="105">
        <v>7</v>
      </c>
      <c r="D34" s="104" t="str">
        <f t="shared" si="1"/>
        <v>egal</v>
      </c>
    </row>
    <row r="35" spans="2:4" x14ac:dyDescent="0.2">
      <c r="B35" s="105">
        <v>11</v>
      </c>
      <c r="C35" s="105">
        <v>11</v>
      </c>
      <c r="D35" s="104" t="str">
        <f t="shared" si="1"/>
        <v>egal</v>
      </c>
    </row>
  </sheetData>
  <sheetProtection algorithmName="SHA-512" hashValue="1/WUCD1lEtTrmi/OYkPSDqFehwGgHu8bVaR4C64+Wog4USuCj7nzkauprx+DN5q6ai3N+q0cPrhnxF0BBrdCPA==" saltValue="OtItSTe6EBI5DCN7194xIQ==" spinCount="100000"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6F3F-5AB7-4817-9F71-A3BCAB6D4F61}">
  <dimension ref="A1:H37"/>
  <sheetViews>
    <sheetView showGridLines="0" topLeftCell="A28" zoomScale="110" zoomScaleNormal="110" workbookViewId="0">
      <selection activeCell="H34" sqref="H34"/>
    </sheetView>
  </sheetViews>
  <sheetFormatPr baseColWidth="10" defaultRowHeight="14.25" x14ac:dyDescent="0.2"/>
  <cols>
    <col min="1" max="1" width="11.42578125" style="2"/>
    <col min="2" max="2" width="22.85546875" style="2" customWidth="1"/>
    <col min="3" max="3" width="22.28515625" style="2" customWidth="1"/>
    <col min="4" max="4" width="11.42578125" style="2"/>
    <col min="5" max="5" width="30" style="2" customWidth="1"/>
    <col min="6" max="6" width="15.140625" style="2" customWidth="1"/>
    <col min="7" max="7" width="16.85546875" style="2" customWidth="1"/>
    <col min="8" max="8" width="14.85546875" style="2" customWidth="1"/>
    <col min="9" max="16384" width="11.42578125" style="2"/>
  </cols>
  <sheetData>
    <row r="1" spans="1:2" ht="23.25" x14ac:dyDescent="0.35">
      <c r="A1" s="47" t="s">
        <v>255</v>
      </c>
      <c r="B1" s="48"/>
    </row>
    <row r="2" spans="1:2" x14ac:dyDescent="0.2">
      <c r="A2" s="48"/>
      <c r="B2" s="48"/>
    </row>
    <row r="3" spans="1:2" ht="15" x14ac:dyDescent="0.2">
      <c r="A3" s="49" t="s">
        <v>98</v>
      </c>
      <c r="B3" s="48"/>
    </row>
    <row r="4" spans="1:2" x14ac:dyDescent="0.2">
      <c r="A4" s="48"/>
      <c r="B4" s="48"/>
    </row>
    <row r="5" spans="1:2" x14ac:dyDescent="0.2">
      <c r="A5" s="2" t="s">
        <v>263</v>
      </c>
    </row>
    <row r="7" spans="1:2" x14ac:dyDescent="0.2">
      <c r="A7" s="2" t="s">
        <v>242</v>
      </c>
    </row>
    <row r="8" spans="1:2" ht="15" x14ac:dyDescent="0.25">
      <c r="B8" s="86" t="s">
        <v>254</v>
      </c>
    </row>
    <row r="9" spans="1:2" ht="15" x14ac:dyDescent="0.25">
      <c r="B9" s="86"/>
    </row>
    <row r="10" spans="1:2" ht="15" x14ac:dyDescent="0.25">
      <c r="A10" s="2" t="s">
        <v>257</v>
      </c>
      <c r="B10" s="86"/>
    </row>
    <row r="11" spans="1:2" ht="15" x14ac:dyDescent="0.25">
      <c r="A11" s="2" t="s">
        <v>258</v>
      </c>
      <c r="B11" s="86"/>
    </row>
    <row r="12" spans="1:2" ht="15" x14ac:dyDescent="0.25">
      <c r="B12" s="86"/>
    </row>
    <row r="13" spans="1:2" ht="15" x14ac:dyDescent="0.2">
      <c r="A13" s="49" t="s">
        <v>156</v>
      </c>
    </row>
    <row r="15" spans="1:2" x14ac:dyDescent="0.2">
      <c r="A15" s="2" t="s">
        <v>259</v>
      </c>
    </row>
    <row r="17" spans="1:8" ht="15" x14ac:dyDescent="0.25">
      <c r="B17" s="88" t="s">
        <v>4</v>
      </c>
      <c r="C17" s="88" t="s">
        <v>251</v>
      </c>
    </row>
    <row r="18" spans="1:8" x14ac:dyDescent="0.2">
      <c r="B18" s="90" t="s">
        <v>244</v>
      </c>
      <c r="C18" s="90">
        <v>145</v>
      </c>
    </row>
    <row r="19" spans="1:8" x14ac:dyDescent="0.2">
      <c r="B19" s="90" t="s">
        <v>245</v>
      </c>
      <c r="C19" s="90">
        <v>158</v>
      </c>
    </row>
    <row r="20" spans="1:8" ht="15" x14ac:dyDescent="0.25">
      <c r="B20" s="90" t="s">
        <v>246</v>
      </c>
      <c r="C20" s="90">
        <v>159</v>
      </c>
      <c r="E20" s="3" t="s">
        <v>252</v>
      </c>
      <c r="F20" s="107" t="s">
        <v>523</v>
      </c>
      <c r="G20" s="4" t="s">
        <v>253</v>
      </c>
      <c r="H20" s="106">
        <f>VLOOKUP(F20,B17:C24,2,0)</f>
        <v>159</v>
      </c>
    </row>
    <row r="21" spans="1:8" x14ac:dyDescent="0.2">
      <c r="B21" s="90" t="s">
        <v>247</v>
      </c>
      <c r="C21" s="90">
        <v>139</v>
      </c>
    </row>
    <row r="22" spans="1:8" x14ac:dyDescent="0.2">
      <c r="B22" s="90" t="s">
        <v>248</v>
      </c>
      <c r="C22" s="90">
        <v>144</v>
      </c>
    </row>
    <row r="23" spans="1:8" x14ac:dyDescent="0.2">
      <c r="B23" s="90" t="s">
        <v>249</v>
      </c>
      <c r="C23" s="90">
        <v>141</v>
      </c>
    </row>
    <row r="24" spans="1:8" x14ac:dyDescent="0.2">
      <c r="B24" s="90" t="s">
        <v>250</v>
      </c>
      <c r="C24" s="90">
        <v>151</v>
      </c>
    </row>
    <row r="25" spans="1:8" x14ac:dyDescent="0.2">
      <c r="B25" s="91"/>
      <c r="C25" s="91"/>
    </row>
    <row r="26" spans="1:8" ht="15" x14ac:dyDescent="0.2">
      <c r="A26" s="49" t="s">
        <v>99</v>
      </c>
    </row>
    <row r="28" spans="1:8" x14ac:dyDescent="0.2">
      <c r="A28" s="2" t="s">
        <v>256</v>
      </c>
    </row>
    <row r="30" spans="1:8" ht="15" x14ac:dyDescent="0.25">
      <c r="B30" s="88" t="s">
        <v>4</v>
      </c>
      <c r="C30" s="88" t="s">
        <v>251</v>
      </c>
    </row>
    <row r="31" spans="1:8" x14ac:dyDescent="0.2">
      <c r="B31" s="90" t="s">
        <v>244</v>
      </c>
      <c r="C31" s="90">
        <v>145</v>
      </c>
    </row>
    <row r="32" spans="1:8" x14ac:dyDescent="0.2">
      <c r="B32" s="90" t="s">
        <v>245</v>
      </c>
      <c r="C32" s="90">
        <v>158</v>
      </c>
    </row>
    <row r="33" spans="2:8" ht="15" x14ac:dyDescent="0.25">
      <c r="B33" s="90" t="s">
        <v>246</v>
      </c>
      <c r="C33" s="90">
        <v>159</v>
      </c>
      <c r="E33" s="3" t="s">
        <v>252</v>
      </c>
      <c r="F33" s="107" t="s">
        <v>244</v>
      </c>
      <c r="G33" s="4" t="s">
        <v>253</v>
      </c>
      <c r="H33" s="106">
        <f ca="1">VLOOKUP(H33,B30:C37,'14 - Aujourd''hui'!D24,0)</f>
        <v>0</v>
      </c>
    </row>
    <row r="34" spans="2:8" x14ac:dyDescent="0.2">
      <c r="B34" s="90" t="s">
        <v>247</v>
      </c>
      <c r="C34" s="90">
        <v>139</v>
      </c>
    </row>
    <row r="35" spans="2:8" x14ac:dyDescent="0.2">
      <c r="B35" s="90" t="s">
        <v>248</v>
      </c>
      <c r="C35" s="90">
        <v>144</v>
      </c>
    </row>
    <row r="36" spans="2:8" x14ac:dyDescent="0.2">
      <c r="B36" s="90" t="s">
        <v>249</v>
      </c>
      <c r="C36" s="90">
        <v>141</v>
      </c>
    </row>
    <row r="37" spans="2:8" x14ac:dyDescent="0.2">
      <c r="B37" s="90" t="s">
        <v>250</v>
      </c>
      <c r="C37" s="90">
        <v>151</v>
      </c>
    </row>
  </sheetData>
  <sheetProtection algorithmName="SHA-512" hashValue="uM7EU6nCtsvaTVUpZyn4ayP5Jtw65DqOPmWGBI6f2nW9MLWe81lzgwdaIu718KwsELXODW9BJNw04JNrv+gG+Q==" saltValue="NA/HksJrsYWtT1OZj7CBXg==" spinCount="100000" sheet="1" objects="1" scenarios="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AC45-9A82-4ADB-A6E9-EEB5C0B6AA45}">
  <dimension ref="A1:I31"/>
  <sheetViews>
    <sheetView showGridLines="0" zoomScale="110" zoomScaleNormal="110" workbookViewId="0">
      <selection activeCell="F20" sqref="F20"/>
    </sheetView>
  </sheetViews>
  <sheetFormatPr baseColWidth="10" defaultRowHeight="14.25" x14ac:dyDescent="0.2"/>
  <cols>
    <col min="1" max="1" width="11.42578125" style="2"/>
    <col min="2" max="9" width="18.28515625" style="2" customWidth="1"/>
    <col min="10" max="16384" width="11.42578125" style="2"/>
  </cols>
  <sheetData>
    <row r="1" spans="1:9" ht="23.25" x14ac:dyDescent="0.35">
      <c r="A1" s="47" t="s">
        <v>260</v>
      </c>
      <c r="B1" s="48"/>
    </row>
    <row r="2" spans="1:9" x14ac:dyDescent="0.2">
      <c r="A2" s="48"/>
      <c r="B2" s="48"/>
    </row>
    <row r="3" spans="1:9" ht="15" x14ac:dyDescent="0.2">
      <c r="A3" s="49" t="s">
        <v>98</v>
      </c>
      <c r="B3" s="48"/>
    </row>
    <row r="4" spans="1:9" x14ac:dyDescent="0.2">
      <c r="A4" s="48"/>
      <c r="B4" s="48"/>
    </row>
    <row r="5" spans="1:9" x14ac:dyDescent="0.2">
      <c r="A5" s="2" t="s">
        <v>261</v>
      </c>
    </row>
    <row r="7" spans="1:9" x14ac:dyDescent="0.2">
      <c r="A7" s="2" t="s">
        <v>262</v>
      </c>
    </row>
    <row r="8" spans="1:9" ht="15" x14ac:dyDescent="0.25">
      <c r="B8" s="86" t="s">
        <v>264</v>
      </c>
    </row>
    <row r="9" spans="1:9" ht="15" x14ac:dyDescent="0.25">
      <c r="B9" s="86"/>
    </row>
    <row r="10" spans="1:9" ht="15" x14ac:dyDescent="0.25">
      <c r="A10" s="2" t="s">
        <v>265</v>
      </c>
      <c r="B10" s="86"/>
    </row>
    <row r="11" spans="1:9" ht="15" x14ac:dyDescent="0.25">
      <c r="B11" s="86"/>
    </row>
    <row r="12" spans="1:9" ht="15" x14ac:dyDescent="0.2">
      <c r="A12" s="49" t="s">
        <v>156</v>
      </c>
    </row>
    <row r="14" spans="1:9" ht="15" x14ac:dyDescent="0.25">
      <c r="A14" s="2" t="s">
        <v>268</v>
      </c>
    </row>
    <row r="16" spans="1:9" ht="15" x14ac:dyDescent="0.25">
      <c r="B16" s="109" t="s">
        <v>4</v>
      </c>
      <c r="C16" s="105" t="s">
        <v>244</v>
      </c>
      <c r="D16" s="105" t="s">
        <v>245</v>
      </c>
      <c r="E16" s="105" t="s">
        <v>246</v>
      </c>
      <c r="F16" s="105" t="s">
        <v>247</v>
      </c>
      <c r="G16" s="105" t="s">
        <v>248</v>
      </c>
      <c r="H16" s="105" t="s">
        <v>249</v>
      </c>
      <c r="I16" s="105" t="s">
        <v>250</v>
      </c>
    </row>
    <row r="17" spans="1:9" ht="15" x14ac:dyDescent="0.25">
      <c r="B17" s="109" t="s">
        <v>266</v>
      </c>
      <c r="C17" s="105">
        <v>12</v>
      </c>
      <c r="D17" s="105">
        <v>12</v>
      </c>
      <c r="E17" s="105">
        <v>12</v>
      </c>
      <c r="F17" s="105">
        <v>13</v>
      </c>
      <c r="G17" s="105">
        <v>13</v>
      </c>
      <c r="H17" s="105">
        <v>12</v>
      </c>
      <c r="I17" s="105">
        <v>12</v>
      </c>
    </row>
    <row r="18" spans="1:9" ht="15" x14ac:dyDescent="0.25">
      <c r="B18" s="109" t="s">
        <v>251</v>
      </c>
      <c r="C18" s="105">
        <v>145</v>
      </c>
      <c r="D18" s="105">
        <v>158</v>
      </c>
      <c r="E18" s="105">
        <v>159</v>
      </c>
      <c r="F18" s="105">
        <v>139</v>
      </c>
      <c r="G18" s="105">
        <v>144</v>
      </c>
      <c r="H18" s="105">
        <v>141</v>
      </c>
      <c r="I18" s="105">
        <v>151</v>
      </c>
    </row>
    <row r="19" spans="1:9" x14ac:dyDescent="0.2">
      <c r="B19" s="91"/>
      <c r="C19" s="91"/>
    </row>
    <row r="20" spans="1:9" ht="15" x14ac:dyDescent="0.25">
      <c r="B20" s="91"/>
      <c r="C20" s="4" t="s">
        <v>252</v>
      </c>
      <c r="D20" s="108" t="s">
        <v>247</v>
      </c>
      <c r="E20" s="4" t="s">
        <v>253</v>
      </c>
      <c r="F20" s="106">
        <f>HLOOKUP(D20,B16:I18,3,0)</f>
        <v>139</v>
      </c>
    </row>
    <row r="21" spans="1:9" x14ac:dyDescent="0.2">
      <c r="B21" s="91"/>
      <c r="C21" s="91"/>
    </row>
    <row r="22" spans="1:9" ht="15" x14ac:dyDescent="0.2">
      <c r="A22" s="49" t="s">
        <v>99</v>
      </c>
    </row>
    <row r="24" spans="1:9" x14ac:dyDescent="0.2">
      <c r="A24" s="2" t="s">
        <v>267</v>
      </c>
    </row>
    <row r="26" spans="1:9" ht="15" x14ac:dyDescent="0.25">
      <c r="B26" s="109" t="s">
        <v>4</v>
      </c>
      <c r="C26" s="105" t="s">
        <v>244</v>
      </c>
      <c r="D26" s="105" t="s">
        <v>245</v>
      </c>
      <c r="E26" s="105" t="s">
        <v>246</v>
      </c>
      <c r="F26" s="105" t="s">
        <v>247</v>
      </c>
      <c r="G26" s="105" t="s">
        <v>248</v>
      </c>
      <c r="H26" s="105" t="s">
        <v>249</v>
      </c>
      <c r="I26" s="105" t="s">
        <v>250</v>
      </c>
    </row>
    <row r="27" spans="1:9" ht="15" x14ac:dyDescent="0.25">
      <c r="B27" s="109" t="s">
        <v>266</v>
      </c>
      <c r="C27" s="105">
        <v>12</v>
      </c>
      <c r="D27" s="105">
        <v>12</v>
      </c>
      <c r="E27" s="105">
        <v>12</v>
      </c>
      <c r="F27" s="105">
        <v>13</v>
      </c>
      <c r="G27" s="105">
        <v>13</v>
      </c>
      <c r="H27" s="105">
        <v>12</v>
      </c>
      <c r="I27" s="105">
        <v>12</v>
      </c>
    </row>
    <row r="28" spans="1:9" ht="15" x14ac:dyDescent="0.25">
      <c r="B28" s="109" t="s">
        <v>251</v>
      </c>
      <c r="C28" s="105">
        <v>145</v>
      </c>
      <c r="D28" s="105">
        <v>158</v>
      </c>
      <c r="E28" s="105">
        <v>159</v>
      </c>
      <c r="F28" s="105">
        <v>139</v>
      </c>
      <c r="G28" s="105">
        <v>144</v>
      </c>
      <c r="H28" s="105">
        <v>141</v>
      </c>
      <c r="I28" s="105">
        <v>151</v>
      </c>
    </row>
    <row r="29" spans="1:9" x14ac:dyDescent="0.2">
      <c r="B29" s="91"/>
      <c r="C29" s="91"/>
    </row>
    <row r="30" spans="1:9" ht="15" x14ac:dyDescent="0.25">
      <c r="B30" s="91"/>
      <c r="C30" s="4" t="s">
        <v>252</v>
      </c>
      <c r="D30" s="108" t="s">
        <v>247</v>
      </c>
      <c r="E30" s="4" t="s">
        <v>253</v>
      </c>
      <c r="F30" s="106"/>
    </row>
    <row r="31" spans="1:9" ht="15" x14ac:dyDescent="0.25">
      <c r="E31" s="4" t="s">
        <v>269</v>
      </c>
      <c r="F31" s="106"/>
    </row>
  </sheetData>
  <sheetProtection algorithmName="SHA-512" hashValue="Tdpuwq5mZ6heiLu0jGKfC6rxtG6HX6XzlHEk03go6+2w1P6YJldBMZpX/00syWGHYNaAZwbPLDmhHxW+6/5+hw==" saltValue="bXsT9vpK+w/fbMK3S3FJ6w==" spinCount="100000" sheet="1" objects="1" scenarios="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25B4-3A80-4F1D-8F6F-6076879BE911}">
  <dimension ref="A2:I27"/>
  <sheetViews>
    <sheetView showGridLines="0" topLeftCell="A22" zoomScale="110" zoomScaleNormal="110" workbookViewId="0">
      <selection activeCell="F20" sqref="F20"/>
    </sheetView>
  </sheetViews>
  <sheetFormatPr baseColWidth="10" defaultRowHeight="14.25" x14ac:dyDescent="0.2"/>
  <cols>
    <col min="1" max="1" width="11.42578125" style="111"/>
    <col min="2" max="9" width="18.28515625" style="111" customWidth="1"/>
    <col min="10" max="16384" width="11.42578125" style="111"/>
  </cols>
  <sheetData>
    <row r="2" spans="1:9" ht="15.75" x14ac:dyDescent="0.25">
      <c r="A2" s="112" t="s">
        <v>521</v>
      </c>
    </row>
    <row r="3" spans="1:9" ht="15" x14ac:dyDescent="0.25">
      <c r="A3" s="113" t="s">
        <v>522</v>
      </c>
    </row>
    <row r="4" spans="1:9" ht="15.75" x14ac:dyDescent="0.25">
      <c r="B4" s="192" t="s">
        <v>518</v>
      </c>
      <c r="C4" s="192"/>
      <c r="D4" s="192"/>
      <c r="E4" s="192"/>
      <c r="F4" s="192"/>
      <c r="G4" s="114"/>
      <c r="H4" s="114"/>
      <c r="I4" s="114"/>
    </row>
    <row r="7" spans="1:9" ht="23.25" x14ac:dyDescent="0.35">
      <c r="A7" s="115" t="s">
        <v>270</v>
      </c>
      <c r="B7" s="116"/>
    </row>
    <row r="8" spans="1:9" x14ac:dyDescent="0.2">
      <c r="A8" s="116"/>
      <c r="B8" s="116"/>
    </row>
    <row r="9" spans="1:9" ht="15" x14ac:dyDescent="0.2">
      <c r="A9" s="117" t="s">
        <v>98</v>
      </c>
      <c r="B9" s="116"/>
    </row>
    <row r="10" spans="1:9" x14ac:dyDescent="0.2">
      <c r="A10" s="116"/>
      <c r="B10" s="116"/>
    </row>
    <row r="11" spans="1:9" ht="15" x14ac:dyDescent="0.25">
      <c r="A11" s="111" t="s">
        <v>278</v>
      </c>
    </row>
    <row r="13" spans="1:9" x14ac:dyDescent="0.2">
      <c r="A13" s="111" t="s">
        <v>275</v>
      </c>
    </row>
    <row r="14" spans="1:9" ht="15" x14ac:dyDescent="0.25">
      <c r="B14" s="118" t="s">
        <v>271</v>
      </c>
    </row>
    <row r="15" spans="1:9" ht="15" x14ac:dyDescent="0.25">
      <c r="B15" s="118"/>
    </row>
    <row r="16" spans="1:9" ht="15" x14ac:dyDescent="0.25">
      <c r="A16" s="111" t="s">
        <v>272</v>
      </c>
      <c r="B16" s="118"/>
      <c r="C16" s="119">
        <f ca="1">TODAY()</f>
        <v>44563</v>
      </c>
      <c r="D16" s="120" t="s">
        <v>273</v>
      </c>
    </row>
    <row r="17" spans="1:6" ht="15" x14ac:dyDescent="0.25">
      <c r="B17" s="118"/>
    </row>
    <row r="18" spans="1:6" ht="15" x14ac:dyDescent="0.2">
      <c r="A18" s="117" t="s">
        <v>99</v>
      </c>
    </row>
    <row r="20" spans="1:6" x14ac:dyDescent="0.2">
      <c r="A20" s="111" t="s">
        <v>274</v>
      </c>
      <c r="D20" s="121"/>
    </row>
    <row r="21" spans="1:6" x14ac:dyDescent="0.2">
      <c r="E21" s="122"/>
    </row>
    <row r="22" spans="1:6" ht="15" x14ac:dyDescent="0.2">
      <c r="A22" s="117" t="s">
        <v>195</v>
      </c>
      <c r="E22" s="122"/>
    </row>
    <row r="23" spans="1:6" x14ac:dyDescent="0.2">
      <c r="E23" s="122"/>
    </row>
    <row r="24" spans="1:6" x14ac:dyDescent="0.2">
      <c r="A24" s="111" t="s">
        <v>276</v>
      </c>
      <c r="D24" s="121">
        <f ca="1">TODAY()-DATE(1980,7,19)</f>
        <v>15142</v>
      </c>
    </row>
    <row r="26" spans="1:6" x14ac:dyDescent="0.2">
      <c r="A26" s="111" t="s">
        <v>277</v>
      </c>
    </row>
    <row r="27" spans="1:6" x14ac:dyDescent="0.2">
      <c r="E27" s="123"/>
      <c r="F27" s="124"/>
    </row>
  </sheetData>
  <sheetProtection algorithmName="SHA-512" hashValue="Y7BQSAke3E9a9Vi0HUhGngKw3be5iYhTXdcD49XuOOO7iulnFkZ8LLlkxf5pvxW0mfMWi6QlsYDIg59d2ZaaEQ==" saltValue="MKny75rFSzbyGbkW+mjunA==" spinCount="100000" sheet="1" objects="1" scenarios="1"/>
  <mergeCells count="1">
    <mergeCell ref="B4:F4"/>
  </mergeCells>
  <hyperlinks>
    <hyperlink ref="B4" r:id="rId1" xr:uid="{CC2AB351-5E60-4F22-8345-FFF71E6EEF7E}"/>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9153-E1BB-4B62-9A8E-25EE856816E8}">
  <dimension ref="A1:F36"/>
  <sheetViews>
    <sheetView showGridLines="0" zoomScale="110" zoomScaleNormal="110" workbookViewId="0">
      <selection activeCell="C14" sqref="C14"/>
    </sheetView>
  </sheetViews>
  <sheetFormatPr baseColWidth="10" defaultRowHeight="14.25" x14ac:dyDescent="0.2"/>
  <cols>
    <col min="1" max="1" width="11.42578125" style="111"/>
    <col min="2" max="2" width="18.28515625" style="111" customWidth="1"/>
    <col min="3" max="3" width="20.42578125" style="111" customWidth="1"/>
    <col min="4" max="9" width="18.28515625" style="111" customWidth="1"/>
    <col min="10" max="16384" width="11.42578125" style="111"/>
  </cols>
  <sheetData>
    <row r="1" spans="1:3" ht="23.25" x14ac:dyDescent="0.35">
      <c r="A1" s="115" t="s">
        <v>279</v>
      </c>
      <c r="B1" s="116"/>
    </row>
    <row r="2" spans="1:3" x14ac:dyDescent="0.2">
      <c r="A2" s="116"/>
      <c r="B2" s="116"/>
    </row>
    <row r="3" spans="1:3" ht="15" x14ac:dyDescent="0.2">
      <c r="A3" s="117" t="s">
        <v>98</v>
      </c>
      <c r="B3" s="116"/>
    </row>
    <row r="4" spans="1:3" x14ac:dyDescent="0.2">
      <c r="A4" s="116"/>
      <c r="B4" s="116"/>
    </row>
    <row r="5" spans="1:3" x14ac:dyDescent="0.2">
      <c r="A5" s="111" t="s">
        <v>280</v>
      </c>
    </row>
    <row r="6" spans="1:3" x14ac:dyDescent="0.2">
      <c r="A6" s="111" t="s">
        <v>281</v>
      </c>
    </row>
    <row r="8" spans="1:3" x14ac:dyDescent="0.2">
      <c r="A8" s="111" t="s">
        <v>282</v>
      </c>
    </row>
    <row r="9" spans="1:3" ht="15" x14ac:dyDescent="0.25">
      <c r="B9" s="118" t="s">
        <v>283</v>
      </c>
    </row>
    <row r="10" spans="1:3" ht="15" x14ac:dyDescent="0.25">
      <c r="B10" s="118"/>
    </row>
    <row r="11" spans="1:3" ht="15.75" x14ac:dyDescent="0.25">
      <c r="A11" s="117" t="s">
        <v>156</v>
      </c>
      <c r="B11" s="118"/>
    </row>
    <row r="12" spans="1:3" ht="15" x14ac:dyDescent="0.25">
      <c r="B12" s="118"/>
    </row>
    <row r="13" spans="1:3" ht="15" x14ac:dyDescent="0.25">
      <c r="B13" s="125" t="s">
        <v>284</v>
      </c>
      <c r="C13" s="126" t="s">
        <v>290</v>
      </c>
    </row>
    <row r="14" spans="1:3" x14ac:dyDescent="0.2">
      <c r="B14" s="127" t="s">
        <v>285</v>
      </c>
      <c r="C14" s="128" t="str">
        <f>TRIM(B14)</f>
        <v>Italie</v>
      </c>
    </row>
    <row r="15" spans="1:3" x14ac:dyDescent="0.2">
      <c r="B15" s="127" t="s">
        <v>286</v>
      </c>
      <c r="C15" s="128" t="str">
        <f t="shared" ref="C15:C19" si="0">TRIM(B15)</f>
        <v>Suisse</v>
      </c>
    </row>
    <row r="16" spans="1:3" x14ac:dyDescent="0.2">
      <c r="B16" s="127" t="s">
        <v>287</v>
      </c>
      <c r="C16" s="128" t="str">
        <f t="shared" si="0"/>
        <v>Espagne</v>
      </c>
    </row>
    <row r="17" spans="1:3" x14ac:dyDescent="0.2">
      <c r="B17" s="127" t="s">
        <v>288</v>
      </c>
      <c r="C17" s="128" t="str">
        <f t="shared" si="0"/>
        <v>Pays Bas</v>
      </c>
    </row>
    <row r="18" spans="1:3" x14ac:dyDescent="0.2">
      <c r="B18" s="127" t="s">
        <v>292</v>
      </c>
      <c r="C18" s="128" t="str">
        <f t="shared" si="0"/>
        <v>Rép. Tchèque</v>
      </c>
    </row>
    <row r="19" spans="1:3" x14ac:dyDescent="0.2">
      <c r="B19" s="127" t="s">
        <v>289</v>
      </c>
      <c r="C19" s="128" t="str">
        <f t="shared" si="0"/>
        <v>Monaco</v>
      </c>
    </row>
    <row r="20" spans="1:3" ht="15" x14ac:dyDescent="0.25">
      <c r="B20" s="118"/>
    </row>
    <row r="21" spans="1:3" ht="15" x14ac:dyDescent="0.2">
      <c r="A21" s="117" t="s">
        <v>99</v>
      </c>
    </row>
    <row r="23" spans="1:3" x14ac:dyDescent="0.2">
      <c r="A23" s="111" t="s">
        <v>291</v>
      </c>
    </row>
    <row r="25" spans="1:3" ht="15" x14ac:dyDescent="0.25">
      <c r="B25" s="125" t="s">
        <v>284</v>
      </c>
      <c r="C25" s="126" t="s">
        <v>290</v>
      </c>
    </row>
    <row r="26" spans="1:3" x14ac:dyDescent="0.2">
      <c r="B26" s="127" t="s">
        <v>285</v>
      </c>
      <c r="C26" s="128"/>
    </row>
    <row r="27" spans="1:3" x14ac:dyDescent="0.2">
      <c r="B27" s="127" t="s">
        <v>286</v>
      </c>
      <c r="C27" s="128"/>
    </row>
    <row r="28" spans="1:3" x14ac:dyDescent="0.2">
      <c r="B28" s="127" t="s">
        <v>287</v>
      </c>
      <c r="C28" s="128"/>
    </row>
    <row r="29" spans="1:3" x14ac:dyDescent="0.2">
      <c r="B29" s="127" t="s">
        <v>288</v>
      </c>
      <c r="C29" s="128"/>
    </row>
    <row r="30" spans="1:3" x14ac:dyDescent="0.2">
      <c r="B30" s="127" t="s">
        <v>292</v>
      </c>
      <c r="C30" s="128"/>
    </row>
    <row r="31" spans="1:3" x14ac:dyDescent="0.2">
      <c r="B31" s="127" t="s">
        <v>289</v>
      </c>
      <c r="C31" s="128"/>
    </row>
    <row r="35" spans="1:6" ht="15" x14ac:dyDescent="0.25">
      <c r="A35" s="113" t="s">
        <v>522</v>
      </c>
    </row>
    <row r="36" spans="1:6" ht="15.75" x14ac:dyDescent="0.25">
      <c r="B36" s="192" t="s">
        <v>518</v>
      </c>
      <c r="C36" s="192"/>
      <c r="D36" s="192"/>
      <c r="E36" s="192"/>
      <c r="F36" s="192"/>
    </row>
  </sheetData>
  <sheetProtection algorithmName="SHA-512" hashValue="BUfQjP5fhfobM/oEZSbdnWw4RLt0anPmy1HhSy/e4Y9O3OD53jSNXU5P62LlFV3gaQPP4Rs+9rkpYnvNegWsSA==" saltValue="MZzjSNHGfJkyD37lp7E5Tg==" spinCount="100000" sheet="1" objects="1" scenarios="1"/>
  <mergeCells count="1">
    <mergeCell ref="B36:F36"/>
  </mergeCells>
  <hyperlinks>
    <hyperlink ref="B36" r:id="rId1" xr:uid="{CE8B4E54-AA15-4089-A04A-16EEA1C70217}"/>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DE1C-8DFC-4405-8432-CE4577B233C2}">
  <dimension ref="A1:F31"/>
  <sheetViews>
    <sheetView showGridLines="0" zoomScale="110" zoomScaleNormal="110" workbookViewId="0">
      <selection activeCell="C15" sqref="C15"/>
    </sheetView>
  </sheetViews>
  <sheetFormatPr baseColWidth="10" defaultRowHeight="14.25" x14ac:dyDescent="0.2"/>
  <cols>
    <col min="1" max="1" width="11.42578125" style="111"/>
    <col min="2" max="2" width="18.28515625" style="111" customWidth="1"/>
    <col min="3" max="3" width="22" style="111" customWidth="1"/>
    <col min="4" max="9" width="18.28515625" style="111" customWidth="1"/>
    <col min="10" max="16384" width="11.42578125" style="111"/>
  </cols>
  <sheetData>
    <row r="1" spans="1:3" ht="23.25" x14ac:dyDescent="0.35">
      <c r="A1" s="115" t="s">
        <v>293</v>
      </c>
      <c r="B1" s="116"/>
    </row>
    <row r="2" spans="1:3" x14ac:dyDescent="0.2">
      <c r="A2" s="116"/>
      <c r="B2" s="116"/>
    </row>
    <row r="3" spans="1:3" ht="15" x14ac:dyDescent="0.2">
      <c r="A3" s="117" t="s">
        <v>98</v>
      </c>
      <c r="B3" s="116"/>
    </row>
    <row r="4" spans="1:3" x14ac:dyDescent="0.2">
      <c r="A4" s="116"/>
      <c r="B4" s="116"/>
    </row>
    <row r="5" spans="1:3" ht="15" x14ac:dyDescent="0.25">
      <c r="A5" s="111" t="s">
        <v>299</v>
      </c>
    </row>
    <row r="7" spans="1:3" x14ac:dyDescent="0.2">
      <c r="A7" s="111" t="s">
        <v>294</v>
      </c>
    </row>
    <row r="8" spans="1:3" ht="15" x14ac:dyDescent="0.25">
      <c r="B8" s="118" t="s">
        <v>295</v>
      </c>
    </row>
    <row r="9" spans="1:3" ht="15" x14ac:dyDescent="0.25">
      <c r="B9" s="118"/>
    </row>
    <row r="10" spans="1:3" ht="15" x14ac:dyDescent="0.25">
      <c r="A10" s="111" t="s">
        <v>300</v>
      </c>
      <c r="B10" s="118"/>
    </row>
    <row r="11" spans="1:3" ht="15" x14ac:dyDescent="0.25">
      <c r="B11" s="118"/>
    </row>
    <row r="12" spans="1:3" ht="15.75" x14ac:dyDescent="0.25">
      <c r="A12" s="117" t="s">
        <v>156</v>
      </c>
      <c r="B12" s="118"/>
    </row>
    <row r="13" spans="1:3" ht="15" x14ac:dyDescent="0.25">
      <c r="B13" s="118"/>
    </row>
    <row r="14" spans="1:3" ht="15" x14ac:dyDescent="0.25">
      <c r="B14" s="129" t="s">
        <v>296</v>
      </c>
      <c r="C14" s="130" t="s">
        <v>297</v>
      </c>
    </row>
    <row r="15" spans="1:3" x14ac:dyDescent="0.2">
      <c r="B15" s="131" t="s">
        <v>301</v>
      </c>
      <c r="C15" s="121" t="str">
        <f>UPPER(B15)</f>
        <v>ITALIE</v>
      </c>
    </row>
    <row r="16" spans="1:3" ht="15" x14ac:dyDescent="0.25">
      <c r="B16" s="118"/>
    </row>
    <row r="17" spans="1:6" ht="15" x14ac:dyDescent="0.2">
      <c r="A17" s="117" t="s">
        <v>99</v>
      </c>
    </row>
    <row r="19" spans="1:6" x14ac:dyDescent="0.2">
      <c r="A19" s="111" t="s">
        <v>298</v>
      </c>
    </row>
    <row r="21" spans="1:6" ht="15" x14ac:dyDescent="0.25">
      <c r="B21" s="129" t="s">
        <v>296</v>
      </c>
      <c r="C21" s="130" t="s">
        <v>297</v>
      </c>
    </row>
    <row r="22" spans="1:6" x14ac:dyDescent="0.2">
      <c r="B22" s="131" t="s">
        <v>307</v>
      </c>
      <c r="C22" s="121"/>
    </row>
    <row r="23" spans="1:6" x14ac:dyDescent="0.2">
      <c r="B23" s="131" t="s">
        <v>306</v>
      </c>
      <c r="C23" s="121"/>
    </row>
    <row r="24" spans="1:6" x14ac:dyDescent="0.2">
      <c r="B24" s="131" t="s">
        <v>302</v>
      </c>
      <c r="C24" s="121"/>
    </row>
    <row r="25" spans="1:6" x14ac:dyDescent="0.2">
      <c r="B25" s="131" t="s">
        <v>305</v>
      </c>
      <c r="C25" s="121"/>
    </row>
    <row r="26" spans="1:6" x14ac:dyDescent="0.2">
      <c r="B26" s="131" t="s">
        <v>303</v>
      </c>
      <c r="C26" s="121"/>
    </row>
    <row r="27" spans="1:6" x14ac:dyDescent="0.2">
      <c r="B27" s="131" t="s">
        <v>304</v>
      </c>
      <c r="C27" s="121"/>
    </row>
    <row r="30" spans="1:6" ht="15" x14ac:dyDescent="0.25">
      <c r="A30" s="113" t="s">
        <v>522</v>
      </c>
    </row>
    <row r="31" spans="1:6" ht="15.75" x14ac:dyDescent="0.25">
      <c r="B31" s="192" t="s">
        <v>518</v>
      </c>
      <c r="C31" s="192"/>
      <c r="D31" s="192"/>
      <c r="E31" s="192"/>
      <c r="F31" s="192"/>
    </row>
  </sheetData>
  <sheetProtection algorithmName="SHA-512" hashValue="LshgYtLIPR+E0Wnve0pPgnrCqt/vbNJNc9H34rx4Uj6GQZiHEwbKs/6YnMTb28YHae/OiiIFvwb0U8g4+cPZvQ==" saltValue="hnDbblJgeLJTtETioJaNcg==" spinCount="100000" sheet="1" objects="1" scenarios="1"/>
  <mergeCells count="1">
    <mergeCell ref="B31:F31"/>
  </mergeCells>
  <hyperlinks>
    <hyperlink ref="B31" r:id="rId1" xr:uid="{2242C714-1D49-4F25-8E03-B5A5E302AFF9}"/>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076F-664F-4E94-A198-1B5FA4B8B65E}">
  <dimension ref="A1:F41"/>
  <sheetViews>
    <sheetView showGridLines="0" zoomScale="110" zoomScaleNormal="110" workbookViewId="0">
      <selection activeCell="B21" sqref="B21:C27"/>
    </sheetView>
  </sheetViews>
  <sheetFormatPr baseColWidth="10" defaultRowHeight="14.25" x14ac:dyDescent="0.2"/>
  <cols>
    <col min="1" max="1" width="11.42578125" style="111"/>
    <col min="2" max="2" width="18.28515625" style="111" customWidth="1"/>
    <col min="3" max="3" width="32" style="111" bestFit="1" customWidth="1"/>
    <col min="4" max="9" width="18.28515625" style="111" customWidth="1"/>
    <col min="10" max="16384" width="11.42578125" style="111"/>
  </cols>
  <sheetData>
    <row r="1" spans="1:3" ht="23.25" x14ac:dyDescent="0.35">
      <c r="A1" s="115" t="s">
        <v>308</v>
      </c>
      <c r="B1" s="116"/>
    </row>
    <row r="2" spans="1:3" x14ac:dyDescent="0.2">
      <c r="A2" s="116"/>
      <c r="B2" s="116"/>
    </row>
    <row r="3" spans="1:3" ht="15" x14ac:dyDescent="0.2">
      <c r="A3" s="117" t="s">
        <v>98</v>
      </c>
      <c r="B3" s="116"/>
    </row>
    <row r="4" spans="1:3" x14ac:dyDescent="0.2">
      <c r="A4" s="116"/>
      <c r="B4" s="116"/>
    </row>
    <row r="5" spans="1:3" ht="15" x14ac:dyDescent="0.25">
      <c r="A5" s="111" t="s">
        <v>314</v>
      </c>
    </row>
    <row r="7" spans="1:3" x14ac:dyDescent="0.2">
      <c r="A7" s="111" t="s">
        <v>310</v>
      </c>
    </row>
    <row r="8" spans="1:3" ht="15" x14ac:dyDescent="0.25">
      <c r="B8" s="118" t="s">
        <v>309</v>
      </c>
    </row>
    <row r="9" spans="1:3" ht="15" x14ac:dyDescent="0.25">
      <c r="B9" s="118"/>
    </row>
    <row r="10" spans="1:3" ht="15" x14ac:dyDescent="0.25">
      <c r="A10" s="111" t="s">
        <v>311</v>
      </c>
      <c r="B10" s="118"/>
    </row>
    <row r="11" spans="1:3" ht="15" x14ac:dyDescent="0.25">
      <c r="B11" s="118"/>
    </row>
    <row r="12" spans="1:3" ht="15.75" x14ac:dyDescent="0.25">
      <c r="A12" s="117" t="s">
        <v>156</v>
      </c>
      <c r="B12" s="118"/>
    </row>
    <row r="13" spans="1:3" ht="15" x14ac:dyDescent="0.25">
      <c r="B13" s="118"/>
    </row>
    <row r="14" spans="1:3" ht="15" x14ac:dyDescent="0.25">
      <c r="B14" s="129" t="s">
        <v>296</v>
      </c>
      <c r="C14" s="130" t="s">
        <v>312</v>
      </c>
    </row>
    <row r="15" spans="1:3" x14ac:dyDescent="0.2">
      <c r="B15" s="131" t="s">
        <v>301</v>
      </c>
      <c r="C15" s="121" t="str">
        <f>LEFT(B15,3)</f>
        <v>ita</v>
      </c>
    </row>
    <row r="16" spans="1:3" ht="15" x14ac:dyDescent="0.25">
      <c r="B16" s="118"/>
    </row>
    <row r="17" spans="1:3" ht="15" x14ac:dyDescent="0.2">
      <c r="A17" s="117" t="s">
        <v>99</v>
      </c>
    </row>
    <row r="19" spans="1:3" x14ac:dyDescent="0.2">
      <c r="A19" s="111" t="s">
        <v>315</v>
      </c>
    </row>
    <row r="21" spans="1:3" ht="15" x14ac:dyDescent="0.25">
      <c r="B21" s="129" t="s">
        <v>296</v>
      </c>
      <c r="C21" s="130" t="s">
        <v>313</v>
      </c>
    </row>
    <row r="22" spans="1:3" x14ac:dyDescent="0.2">
      <c r="B22" s="131" t="s">
        <v>307</v>
      </c>
      <c r="C22" s="121"/>
    </row>
    <row r="23" spans="1:3" x14ac:dyDescent="0.2">
      <c r="B23" s="131" t="s">
        <v>306</v>
      </c>
      <c r="C23" s="121"/>
    </row>
    <row r="24" spans="1:3" x14ac:dyDescent="0.2">
      <c r="B24" s="131" t="s">
        <v>302</v>
      </c>
      <c r="C24" s="121"/>
    </row>
    <row r="25" spans="1:3" x14ac:dyDescent="0.2">
      <c r="B25" s="131" t="s">
        <v>305</v>
      </c>
      <c r="C25" s="121"/>
    </row>
    <row r="26" spans="1:3" x14ac:dyDescent="0.2">
      <c r="B26" s="131" t="s">
        <v>303</v>
      </c>
      <c r="C26" s="121"/>
    </row>
    <row r="27" spans="1:3" x14ac:dyDescent="0.2">
      <c r="B27" s="131" t="s">
        <v>304</v>
      </c>
      <c r="C27" s="121"/>
    </row>
    <row r="29" spans="1:3" ht="15" x14ac:dyDescent="0.2">
      <c r="A29" s="117" t="s">
        <v>114</v>
      </c>
    </row>
    <row r="31" spans="1:3" ht="15" x14ac:dyDescent="0.25">
      <c r="B31" s="129" t="s">
        <v>296</v>
      </c>
      <c r="C31" s="130" t="s">
        <v>313</v>
      </c>
    </row>
    <row r="32" spans="1:3" x14ac:dyDescent="0.2">
      <c r="B32" s="131" t="s">
        <v>307</v>
      </c>
      <c r="C32" s="121" t="str">
        <f>UPPER(LEFT(B32,2))</f>
        <v>FR</v>
      </c>
    </row>
    <row r="33" spans="1:6" x14ac:dyDescent="0.2">
      <c r="B33" s="131" t="s">
        <v>306</v>
      </c>
      <c r="C33" s="121" t="str">
        <f t="shared" ref="C33:C37" si="0">UPPER(LEFT(B33,2))</f>
        <v>ES</v>
      </c>
    </row>
    <row r="34" spans="1:6" x14ac:dyDescent="0.2">
      <c r="B34" s="131" t="s">
        <v>302</v>
      </c>
      <c r="C34" s="121" t="str">
        <f t="shared" si="0"/>
        <v>AN</v>
      </c>
    </row>
    <row r="35" spans="1:6" x14ac:dyDescent="0.2">
      <c r="B35" s="131" t="s">
        <v>305</v>
      </c>
      <c r="C35" s="121" t="str">
        <f t="shared" si="0"/>
        <v>AU</v>
      </c>
    </row>
    <row r="36" spans="1:6" x14ac:dyDescent="0.2">
      <c r="B36" s="131" t="s">
        <v>303</v>
      </c>
      <c r="C36" s="121" t="str">
        <f t="shared" si="0"/>
        <v>MO</v>
      </c>
    </row>
    <row r="37" spans="1:6" x14ac:dyDescent="0.2">
      <c r="B37" s="131" t="s">
        <v>304</v>
      </c>
      <c r="C37" s="121" t="str">
        <f t="shared" si="0"/>
        <v>AN</v>
      </c>
    </row>
    <row r="40" spans="1:6" ht="15" x14ac:dyDescent="0.25">
      <c r="A40" s="113" t="s">
        <v>522</v>
      </c>
    </row>
    <row r="41" spans="1:6" ht="15.75" x14ac:dyDescent="0.25">
      <c r="B41" s="192" t="s">
        <v>518</v>
      </c>
      <c r="C41" s="192"/>
      <c r="D41" s="192"/>
      <c r="E41" s="192"/>
      <c r="F41" s="192"/>
    </row>
  </sheetData>
  <sheetProtection algorithmName="SHA-512" hashValue="XX0EDgHFVH2aaf8oNMUsVjMVCcGZX0w2anXYaVptPjWTIPOjzO/l++ovIK4TKwK1fVOIXrQXbdw44KXNlo94dA==" saltValue="o4Lk3zvUxD0uu7nvmsIpxA==" spinCount="100000" sheet="1" objects="1" scenarios="1"/>
  <mergeCells count="1">
    <mergeCell ref="B41:F41"/>
  </mergeCells>
  <hyperlinks>
    <hyperlink ref="B41" r:id="rId1" xr:uid="{821F44C8-A7E1-4514-ABD5-9F0CE2088DEA}"/>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5E3B-9510-47D0-8162-2DDCCA3B43E5}">
  <dimension ref="A1:F26"/>
  <sheetViews>
    <sheetView showGridLines="0" topLeftCell="E1" zoomScale="110" zoomScaleNormal="110" workbookViewId="0">
      <selection activeCell="E13" sqref="E13"/>
    </sheetView>
  </sheetViews>
  <sheetFormatPr baseColWidth="10" defaultRowHeight="14.25" x14ac:dyDescent="0.2"/>
  <cols>
    <col min="1" max="1" width="11.42578125" style="111"/>
    <col min="2" max="4" width="16.5703125" style="111" customWidth="1"/>
    <col min="5" max="5" width="53.85546875" style="111" customWidth="1"/>
    <col min="6" max="9" width="18.28515625" style="111" customWidth="1"/>
    <col min="10" max="16384" width="11.42578125" style="111"/>
  </cols>
  <sheetData>
    <row r="1" spans="1:5" ht="23.25" x14ac:dyDescent="0.35">
      <c r="A1" s="115" t="s">
        <v>317</v>
      </c>
      <c r="B1" s="116"/>
    </row>
    <row r="2" spans="1:5" x14ac:dyDescent="0.2">
      <c r="A2" s="116"/>
      <c r="B2" s="116"/>
    </row>
    <row r="3" spans="1:5" ht="15" x14ac:dyDescent="0.2">
      <c r="A3" s="117" t="s">
        <v>98</v>
      </c>
      <c r="B3" s="116"/>
    </row>
    <row r="4" spans="1:5" x14ac:dyDescent="0.2">
      <c r="A4" s="116"/>
      <c r="B4" s="116"/>
    </row>
    <row r="5" spans="1:5" ht="15" x14ac:dyDescent="0.25">
      <c r="A5" s="111" t="s">
        <v>318</v>
      </c>
    </row>
    <row r="7" spans="1:5" x14ac:dyDescent="0.2">
      <c r="A7" s="111" t="s">
        <v>316</v>
      </c>
    </row>
    <row r="8" spans="1:5" ht="15" x14ac:dyDescent="0.25">
      <c r="B8" s="118" t="s">
        <v>319</v>
      </c>
    </row>
    <row r="9" spans="1:5" ht="15" x14ac:dyDescent="0.25">
      <c r="B9" s="118"/>
    </row>
    <row r="10" spans="1:5" ht="15.75" x14ac:dyDescent="0.25">
      <c r="A10" s="117" t="s">
        <v>156</v>
      </c>
      <c r="B10" s="118"/>
    </row>
    <row r="11" spans="1:5" ht="15" x14ac:dyDescent="0.25">
      <c r="B11" s="118"/>
    </row>
    <row r="12" spans="1:5" ht="15" x14ac:dyDescent="0.25">
      <c r="B12" s="129" t="s">
        <v>4</v>
      </c>
      <c r="C12" s="129" t="s">
        <v>266</v>
      </c>
      <c r="D12" s="129" t="s">
        <v>243</v>
      </c>
      <c r="E12" s="129" t="s">
        <v>322</v>
      </c>
    </row>
    <row r="13" spans="1:5" x14ac:dyDescent="0.2">
      <c r="B13" s="131" t="s">
        <v>244</v>
      </c>
      <c r="C13" s="131" t="s">
        <v>321</v>
      </c>
      <c r="D13" s="131" t="s">
        <v>320</v>
      </c>
      <c r="E13" s="132" t="str">
        <f>B13&amp;" est âgé de "&amp;C13&amp;" et mesure "&amp;D13&amp;"."</f>
        <v>Kévin est âgé de 13 ans et mesure 143 cm.</v>
      </c>
    </row>
    <row r="14" spans="1:5" ht="15" x14ac:dyDescent="0.25">
      <c r="B14" s="118"/>
    </row>
    <row r="15" spans="1:5" ht="15" x14ac:dyDescent="0.2">
      <c r="A15" s="117" t="s">
        <v>99</v>
      </c>
    </row>
    <row r="17" spans="1:6" x14ac:dyDescent="0.2">
      <c r="A17" s="111" t="s">
        <v>323</v>
      </c>
    </row>
    <row r="19" spans="1:6" ht="15" x14ac:dyDescent="0.25">
      <c r="B19" s="129" t="s">
        <v>4</v>
      </c>
      <c r="C19" s="129" t="s">
        <v>266</v>
      </c>
      <c r="D19" s="129" t="s">
        <v>243</v>
      </c>
      <c r="E19" s="129" t="s">
        <v>322</v>
      </c>
    </row>
    <row r="20" spans="1:6" x14ac:dyDescent="0.2">
      <c r="B20" s="131" t="s">
        <v>244</v>
      </c>
      <c r="C20" s="131" t="s">
        <v>321</v>
      </c>
      <c r="D20" s="131" t="s">
        <v>320</v>
      </c>
      <c r="E20" s="132"/>
    </row>
    <row r="21" spans="1:6" x14ac:dyDescent="0.2">
      <c r="B21" s="131" t="s">
        <v>247</v>
      </c>
      <c r="C21" s="131" t="s">
        <v>324</v>
      </c>
      <c r="D21" s="131" t="s">
        <v>325</v>
      </c>
      <c r="E21" s="132"/>
    </row>
    <row r="22" spans="1:6" x14ac:dyDescent="0.2">
      <c r="B22" s="131" t="s">
        <v>326</v>
      </c>
      <c r="C22" s="131" t="s">
        <v>327</v>
      </c>
      <c r="D22" s="131" t="s">
        <v>328</v>
      </c>
      <c r="E22" s="132"/>
    </row>
    <row r="25" spans="1:6" ht="15" x14ac:dyDescent="0.25">
      <c r="A25" s="113" t="s">
        <v>522</v>
      </c>
    </row>
    <row r="26" spans="1:6" ht="15.75" x14ac:dyDescent="0.25">
      <c r="B26" s="192" t="s">
        <v>518</v>
      </c>
      <c r="C26" s="192"/>
      <c r="D26" s="192"/>
      <c r="E26" s="192"/>
      <c r="F26" s="192"/>
    </row>
  </sheetData>
  <sheetProtection algorithmName="SHA-512" hashValue="yFPvhSxdBmLKGskA75o6tTncGTg8VAxq/kaQwKf4jlA9Ytm+NeI+aWcMDt58tJ6s6gJTV0AFzMwI0OeGNIL9Ug==" saltValue="FF0briXhccC9CA6u0oo5Yw==" spinCount="100000" sheet="1" objects="1" scenarios="1"/>
  <mergeCells count="1">
    <mergeCell ref="B26:F26"/>
  </mergeCells>
  <hyperlinks>
    <hyperlink ref="B26" r:id="rId1" xr:uid="{6A795079-7FF4-4DE1-9062-A33A2B420C9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25FBB-1AAE-423B-8F8A-7836C66C9B6D}">
  <dimension ref="A1:E53"/>
  <sheetViews>
    <sheetView showGridLines="0" topLeftCell="A31" zoomScale="110" zoomScaleNormal="110" workbookViewId="0">
      <selection activeCell="H39" sqref="H39"/>
    </sheetView>
  </sheetViews>
  <sheetFormatPr baseColWidth="10" defaultRowHeight="14.25" x14ac:dyDescent="0.2"/>
  <cols>
    <col min="1" max="2" width="11.42578125" style="2"/>
    <col min="3" max="3" width="26.140625" style="2" bestFit="1" customWidth="1"/>
    <col min="4" max="4" width="24" style="2" customWidth="1"/>
    <col min="5" max="5" width="28.7109375" style="2" customWidth="1"/>
    <col min="6" max="16384" width="11.42578125" style="2"/>
  </cols>
  <sheetData>
    <row r="1" spans="1:4" ht="23.25" x14ac:dyDescent="0.35">
      <c r="A1" s="9" t="s">
        <v>97</v>
      </c>
    </row>
    <row r="3" spans="1:4" ht="15" x14ac:dyDescent="0.2">
      <c r="A3" s="12" t="s">
        <v>98</v>
      </c>
    </row>
    <row r="5" spans="1:4" ht="15" x14ac:dyDescent="0.2">
      <c r="A5" s="11" t="s">
        <v>117</v>
      </c>
    </row>
    <row r="7" spans="1:4" x14ac:dyDescent="0.2">
      <c r="A7" s="2" t="s">
        <v>95</v>
      </c>
    </row>
    <row r="9" spans="1:4" ht="15" x14ac:dyDescent="0.25">
      <c r="C9" s="17" t="s">
        <v>105</v>
      </c>
      <c r="D9" s="6">
        <v>1125.2</v>
      </c>
    </row>
    <row r="10" spans="1:4" ht="15" x14ac:dyDescent="0.25">
      <c r="C10" s="17" t="s">
        <v>91</v>
      </c>
      <c r="D10" s="18">
        <v>1125.2</v>
      </c>
    </row>
    <row r="11" spans="1:4" ht="15" x14ac:dyDescent="0.25">
      <c r="C11" s="17" t="s">
        <v>92</v>
      </c>
      <c r="D11" s="19">
        <v>1125.2</v>
      </c>
    </row>
    <row r="12" spans="1:4" ht="15" x14ac:dyDescent="0.25">
      <c r="C12" s="17" t="s">
        <v>93</v>
      </c>
      <c r="D12" s="20">
        <v>1125.2</v>
      </c>
    </row>
    <row r="13" spans="1:4" ht="15" x14ac:dyDescent="0.25">
      <c r="C13" s="17" t="s">
        <v>96</v>
      </c>
      <c r="D13" s="21">
        <v>1125.2</v>
      </c>
    </row>
    <row r="14" spans="1:4" ht="15" x14ac:dyDescent="0.25">
      <c r="C14" s="17" t="s">
        <v>94</v>
      </c>
      <c r="D14" s="22">
        <v>1125.2</v>
      </c>
    </row>
    <row r="16" spans="1:4" x14ac:dyDescent="0.2">
      <c r="A16" s="2" t="s">
        <v>118</v>
      </c>
    </row>
    <row r="18" spans="1:5" x14ac:dyDescent="0.2">
      <c r="A18" s="10" t="s">
        <v>101</v>
      </c>
    </row>
    <row r="20" spans="1:5" ht="15" x14ac:dyDescent="0.25">
      <c r="B20" s="2" t="s">
        <v>119</v>
      </c>
    </row>
    <row r="21" spans="1:5" x14ac:dyDescent="0.2">
      <c r="C21" s="16" t="s">
        <v>102</v>
      </c>
      <c r="E21" s="13" t="s">
        <v>151</v>
      </c>
    </row>
    <row r="22" spans="1:5" ht="15" x14ac:dyDescent="0.25">
      <c r="B22" s="2" t="s">
        <v>152</v>
      </c>
      <c r="C22" s="16"/>
      <c r="E22" s="13"/>
    </row>
    <row r="24" spans="1:5" ht="15" x14ac:dyDescent="0.25">
      <c r="B24" s="2" t="s">
        <v>120</v>
      </c>
    </row>
    <row r="25" spans="1:5" x14ac:dyDescent="0.2">
      <c r="C25" s="14">
        <v>660606061</v>
      </c>
    </row>
    <row r="27" spans="1:5" ht="15" x14ac:dyDescent="0.2">
      <c r="A27" s="12" t="s">
        <v>99</v>
      </c>
    </row>
    <row r="29" spans="1:5" ht="15" x14ac:dyDescent="0.2">
      <c r="A29" s="11" t="s">
        <v>100</v>
      </c>
    </row>
    <row r="32" spans="1:5" ht="48.75" customHeight="1" x14ac:dyDescent="0.2">
      <c r="C32" s="25" t="s">
        <v>103</v>
      </c>
      <c r="D32" s="15" t="s">
        <v>104</v>
      </c>
      <c r="E32" s="15" t="s">
        <v>516</v>
      </c>
    </row>
    <row r="33" spans="1:5" x14ac:dyDescent="0.2">
      <c r="C33" s="26">
        <v>1899</v>
      </c>
      <c r="D33" s="6" t="s">
        <v>112</v>
      </c>
      <c r="E33" s="195">
        <v>1899</v>
      </c>
    </row>
    <row r="34" spans="1:5" x14ac:dyDescent="0.2">
      <c r="C34" s="26">
        <v>1256.2</v>
      </c>
      <c r="D34" s="6" t="s">
        <v>106</v>
      </c>
      <c r="E34" s="196">
        <v>1256.2</v>
      </c>
    </row>
    <row r="35" spans="1:5" x14ac:dyDescent="0.2">
      <c r="C35" s="26">
        <v>44419</v>
      </c>
      <c r="D35" s="6" t="s">
        <v>107</v>
      </c>
      <c r="E35" s="197">
        <v>44419</v>
      </c>
    </row>
    <row r="36" spans="1:5" x14ac:dyDescent="0.2">
      <c r="C36" s="26">
        <v>44419</v>
      </c>
      <c r="D36" s="6" t="s">
        <v>108</v>
      </c>
      <c r="E36" s="198">
        <v>44419</v>
      </c>
    </row>
    <row r="37" spans="1:5" x14ac:dyDescent="0.2">
      <c r="C37" s="26">
        <v>0.86</v>
      </c>
      <c r="D37" s="6" t="s">
        <v>109</v>
      </c>
      <c r="E37" s="199">
        <v>0.86</v>
      </c>
    </row>
    <row r="38" spans="1:5" x14ac:dyDescent="0.2">
      <c r="C38" s="26" t="s">
        <v>113</v>
      </c>
      <c r="D38" s="6" t="s">
        <v>110</v>
      </c>
      <c r="E38" s="200" t="s">
        <v>113</v>
      </c>
    </row>
    <row r="39" spans="1:5" x14ac:dyDescent="0.2">
      <c r="C39" s="26">
        <v>660606061</v>
      </c>
      <c r="D39" s="6" t="s">
        <v>111</v>
      </c>
      <c r="E39" s="201">
        <v>660606061</v>
      </c>
    </row>
    <row r="40" spans="1:5" x14ac:dyDescent="0.2">
      <c r="C40" s="5"/>
    </row>
    <row r="41" spans="1:5" x14ac:dyDescent="0.2">
      <c r="C41" s="5"/>
    </row>
    <row r="42" spans="1:5" ht="15" x14ac:dyDescent="0.2">
      <c r="A42" s="12" t="s">
        <v>114</v>
      </c>
      <c r="C42" s="5"/>
    </row>
    <row r="43" spans="1:5" x14ac:dyDescent="0.2">
      <c r="C43" s="5"/>
    </row>
    <row r="44" spans="1:5" ht="45" x14ac:dyDescent="0.2">
      <c r="C44" s="25" t="s">
        <v>103</v>
      </c>
      <c r="D44" s="15" t="s">
        <v>104</v>
      </c>
      <c r="E44" s="15" t="s">
        <v>516</v>
      </c>
    </row>
    <row r="45" spans="1:5" x14ac:dyDescent="0.2">
      <c r="C45" s="26">
        <v>1899</v>
      </c>
      <c r="D45" s="6" t="s">
        <v>112</v>
      </c>
      <c r="E45" s="23">
        <v>1899</v>
      </c>
    </row>
    <row r="46" spans="1:5" x14ac:dyDescent="0.2">
      <c r="C46" s="26">
        <v>1256.2</v>
      </c>
      <c r="D46" s="6" t="s">
        <v>106</v>
      </c>
      <c r="E46" s="19">
        <v>1256.2</v>
      </c>
    </row>
    <row r="47" spans="1:5" x14ac:dyDescent="0.2">
      <c r="C47" s="26">
        <v>44419</v>
      </c>
      <c r="D47" s="6" t="s">
        <v>107</v>
      </c>
      <c r="E47" s="20">
        <v>44419</v>
      </c>
    </row>
    <row r="48" spans="1:5" x14ac:dyDescent="0.2">
      <c r="C48" s="26">
        <v>44419</v>
      </c>
      <c r="D48" s="6" t="s">
        <v>108</v>
      </c>
      <c r="E48" s="21">
        <v>44419</v>
      </c>
    </row>
    <row r="49" spans="1:5" x14ac:dyDescent="0.2">
      <c r="C49" s="26">
        <v>0.86</v>
      </c>
      <c r="D49" s="6" t="s">
        <v>109</v>
      </c>
      <c r="E49" s="22">
        <v>0.86</v>
      </c>
    </row>
    <row r="50" spans="1:5" x14ac:dyDescent="0.2">
      <c r="C50" s="26" t="s">
        <v>113</v>
      </c>
      <c r="D50" s="6" t="s">
        <v>110</v>
      </c>
      <c r="E50" s="7" t="s">
        <v>113</v>
      </c>
    </row>
    <row r="51" spans="1:5" x14ac:dyDescent="0.2">
      <c r="C51" s="26">
        <v>660606061</v>
      </c>
      <c r="D51" s="6" t="s">
        <v>111</v>
      </c>
      <c r="E51" s="24">
        <v>660606061</v>
      </c>
    </row>
    <row r="53" spans="1:5" x14ac:dyDescent="0.2">
      <c r="A53" s="2" t="s">
        <v>115</v>
      </c>
    </row>
  </sheetData>
  <sheetProtection algorithmName="SHA-512" hashValue="IfNY+/F7MYfQ0Bd2y+eYpetuT55mUCRrwfESdYT3BFffbulOYdsbQUk++SbdQE45Fk69ORgbisBUa8oCy7H6Tw==" saltValue="GXirKA+o/KObm5jl43H3rg==" spinCount="100000" sheet="1" objects="1" scenarios="1" formatCells="0"/>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035B0-2ABF-4419-A1D2-22D3B9203116}">
  <dimension ref="A1:J37"/>
  <sheetViews>
    <sheetView showGridLines="0" topLeftCell="C4" zoomScale="110" zoomScaleNormal="110" workbookViewId="0">
      <selection activeCell="G21" sqref="G21"/>
    </sheetView>
  </sheetViews>
  <sheetFormatPr baseColWidth="10" defaultRowHeight="14.25" x14ac:dyDescent="0.2"/>
  <cols>
    <col min="1" max="1" width="11.42578125" style="111"/>
    <col min="2" max="4" width="16.5703125" style="111" customWidth="1"/>
    <col min="5" max="5" width="7.42578125" style="111" customWidth="1"/>
    <col min="6" max="7" width="14.42578125" style="111" customWidth="1"/>
    <col min="8" max="8" width="4.28515625" style="111" customWidth="1"/>
    <col min="9" max="9" width="25.85546875" style="111" customWidth="1"/>
    <col min="10" max="10" width="14.42578125" style="111" customWidth="1"/>
    <col min="11" max="16384" width="11.42578125" style="111"/>
  </cols>
  <sheetData>
    <row r="1" spans="1:3" ht="23.25" x14ac:dyDescent="0.35">
      <c r="A1" s="115" t="s">
        <v>347</v>
      </c>
      <c r="B1" s="116"/>
      <c r="C1" s="116"/>
    </row>
    <row r="2" spans="1:3" x14ac:dyDescent="0.2">
      <c r="A2" s="116"/>
      <c r="B2" s="116"/>
      <c r="C2" s="116"/>
    </row>
    <row r="3" spans="1:3" ht="15" x14ac:dyDescent="0.2">
      <c r="A3" s="117" t="s">
        <v>98</v>
      </c>
      <c r="B3" s="116"/>
      <c r="C3" s="116"/>
    </row>
    <row r="4" spans="1:3" x14ac:dyDescent="0.2">
      <c r="A4" s="116"/>
      <c r="B4" s="116"/>
      <c r="C4" s="116"/>
    </row>
    <row r="5" spans="1:3" ht="15" x14ac:dyDescent="0.25">
      <c r="A5" s="111" t="s">
        <v>331</v>
      </c>
    </row>
    <row r="6" spans="1:3" x14ac:dyDescent="0.2">
      <c r="A6" s="111" t="s">
        <v>330</v>
      </c>
    </row>
    <row r="7" spans="1:3" ht="15" x14ac:dyDescent="0.25">
      <c r="B7" s="118" t="s">
        <v>329</v>
      </c>
      <c r="C7" s="118"/>
    </row>
    <row r="8" spans="1:3" ht="15" x14ac:dyDescent="0.25">
      <c r="B8" s="118"/>
      <c r="C8" s="118"/>
    </row>
    <row r="9" spans="1:3" ht="15" x14ac:dyDescent="0.25">
      <c r="A9" s="111" t="s">
        <v>332</v>
      </c>
      <c r="B9" s="118"/>
      <c r="C9" s="118"/>
    </row>
    <row r="10" spans="1:3" x14ac:dyDescent="0.2">
      <c r="A10" s="111" t="s">
        <v>333</v>
      </c>
    </row>
    <row r="11" spans="1:3" ht="15" x14ac:dyDescent="0.25">
      <c r="B11" s="118" t="s">
        <v>339</v>
      </c>
      <c r="C11" s="118"/>
    </row>
    <row r="12" spans="1:3" ht="15" x14ac:dyDescent="0.25">
      <c r="B12" s="118"/>
      <c r="C12" s="118"/>
    </row>
    <row r="13" spans="1:3" ht="15.75" x14ac:dyDescent="0.25">
      <c r="A13" s="117" t="s">
        <v>156</v>
      </c>
      <c r="B13" s="118"/>
      <c r="C13" s="118"/>
    </row>
    <row r="14" spans="1:3" ht="15" x14ac:dyDescent="0.25">
      <c r="B14" s="118"/>
      <c r="C14" s="118"/>
    </row>
    <row r="15" spans="1:3" ht="15" x14ac:dyDescent="0.25">
      <c r="A15" s="111" t="s">
        <v>336</v>
      </c>
      <c r="B15" s="118"/>
      <c r="C15" s="118"/>
    </row>
    <row r="16" spans="1:3" ht="15" x14ac:dyDescent="0.25">
      <c r="B16" s="118"/>
      <c r="C16" s="118"/>
    </row>
    <row r="17" spans="1:10" ht="15" x14ac:dyDescent="0.25">
      <c r="B17" s="130" t="s">
        <v>334</v>
      </c>
      <c r="C17" s="130" t="s">
        <v>340</v>
      </c>
      <c r="D17" s="130" t="s">
        <v>335</v>
      </c>
    </row>
    <row r="18" spans="1:10" x14ac:dyDescent="0.2">
      <c r="B18" s="133" t="s">
        <v>42</v>
      </c>
      <c r="C18" s="133" t="s">
        <v>341</v>
      </c>
      <c r="D18" s="133">
        <v>15</v>
      </c>
    </row>
    <row r="19" spans="1:10" x14ac:dyDescent="0.2">
      <c r="B19" s="133" t="s">
        <v>43</v>
      </c>
      <c r="C19" s="133" t="s">
        <v>342</v>
      </c>
      <c r="D19" s="133">
        <v>22</v>
      </c>
      <c r="F19" s="134" t="s">
        <v>337</v>
      </c>
      <c r="I19" s="134" t="s">
        <v>338</v>
      </c>
    </row>
    <row r="20" spans="1:10" x14ac:dyDescent="0.2">
      <c r="B20" s="133" t="s">
        <v>42</v>
      </c>
      <c r="C20" s="133" t="s">
        <v>341</v>
      </c>
      <c r="D20" s="133">
        <v>45</v>
      </c>
      <c r="F20" s="134"/>
      <c r="I20" s="134"/>
    </row>
    <row r="21" spans="1:10" ht="15" x14ac:dyDescent="0.25">
      <c r="B21" s="133" t="s">
        <v>43</v>
      </c>
      <c r="C21" s="133" t="s">
        <v>343</v>
      </c>
      <c r="D21" s="133">
        <v>78</v>
      </c>
      <c r="F21" s="130" t="s">
        <v>44</v>
      </c>
      <c r="G21" s="135">
        <f>SUMIF(B18:B22,"Débit",D18:D22)</f>
        <v>145</v>
      </c>
      <c r="I21" s="130" t="s">
        <v>345</v>
      </c>
      <c r="J21" s="135">
        <f>SUMIFS(D18:D22,B18:B22,"Débit",C18:C22,"Marketing")</f>
        <v>67</v>
      </c>
    </row>
    <row r="22" spans="1:10" ht="15" x14ac:dyDescent="0.25">
      <c r="B22" s="133" t="s">
        <v>43</v>
      </c>
      <c r="C22" s="133" t="s">
        <v>342</v>
      </c>
      <c r="D22" s="133">
        <v>45</v>
      </c>
      <c r="F22" s="130" t="s">
        <v>45</v>
      </c>
      <c r="G22" s="135">
        <f>SUMIF(B18:B22,"Crédit",D18:D22)</f>
        <v>60</v>
      </c>
      <c r="I22" s="130" t="s">
        <v>344</v>
      </c>
      <c r="J22" s="135">
        <f>SUMIFS(D18:D22,B18:B22,"Débit",C18:C22,"Production")</f>
        <v>78</v>
      </c>
    </row>
    <row r="24" spans="1:10" ht="15" x14ac:dyDescent="0.2">
      <c r="A24" s="117" t="s">
        <v>99</v>
      </c>
    </row>
    <row r="26" spans="1:10" x14ac:dyDescent="0.2">
      <c r="A26" s="111" t="s">
        <v>323</v>
      </c>
    </row>
    <row r="28" spans="1:10" ht="15" x14ac:dyDescent="0.25">
      <c r="B28" s="130" t="s">
        <v>334</v>
      </c>
      <c r="C28" s="130" t="s">
        <v>340</v>
      </c>
      <c r="D28" s="130" t="s">
        <v>335</v>
      </c>
    </row>
    <row r="29" spans="1:10" x14ac:dyDescent="0.2">
      <c r="B29" s="133" t="s">
        <v>42</v>
      </c>
      <c r="C29" s="133" t="s">
        <v>341</v>
      </c>
      <c r="D29" s="133">
        <v>15</v>
      </c>
    </row>
    <row r="30" spans="1:10" x14ac:dyDescent="0.2">
      <c r="B30" s="133" t="s">
        <v>43</v>
      </c>
      <c r="C30" s="133" t="s">
        <v>342</v>
      </c>
      <c r="D30" s="133">
        <v>22</v>
      </c>
      <c r="F30" s="134" t="s">
        <v>337</v>
      </c>
      <c r="I30" s="134" t="s">
        <v>338</v>
      </c>
    </row>
    <row r="31" spans="1:10" x14ac:dyDescent="0.2">
      <c r="B31" s="133" t="s">
        <v>42</v>
      </c>
      <c r="C31" s="133" t="s">
        <v>341</v>
      </c>
      <c r="D31" s="133">
        <v>45</v>
      </c>
      <c r="F31" s="134"/>
      <c r="I31" s="134"/>
    </row>
    <row r="32" spans="1:10" ht="15" x14ac:dyDescent="0.25">
      <c r="B32" s="133" t="s">
        <v>43</v>
      </c>
      <c r="C32" s="133" t="s">
        <v>343</v>
      </c>
      <c r="D32" s="133">
        <v>78</v>
      </c>
      <c r="F32" s="130" t="s">
        <v>44</v>
      </c>
      <c r="G32" s="135"/>
      <c r="I32" s="130" t="s">
        <v>345</v>
      </c>
      <c r="J32" s="135"/>
    </row>
    <row r="33" spans="1:10" ht="15" x14ac:dyDescent="0.25">
      <c r="B33" s="133" t="s">
        <v>43</v>
      </c>
      <c r="C33" s="133" t="s">
        <v>342</v>
      </c>
      <c r="D33" s="133">
        <v>45</v>
      </c>
      <c r="F33" s="130" t="s">
        <v>45</v>
      </c>
      <c r="G33" s="135"/>
      <c r="I33" s="130" t="s">
        <v>344</v>
      </c>
      <c r="J33" s="135"/>
    </row>
    <row r="36" spans="1:10" ht="15" x14ac:dyDescent="0.25">
      <c r="A36" s="113" t="s">
        <v>522</v>
      </c>
    </row>
    <row r="37" spans="1:10" ht="15.75" x14ac:dyDescent="0.25">
      <c r="B37" s="192" t="s">
        <v>518</v>
      </c>
      <c r="C37" s="192"/>
      <c r="D37" s="192"/>
      <c r="E37" s="192"/>
      <c r="F37" s="192"/>
      <c r="G37" s="192"/>
    </row>
  </sheetData>
  <sheetProtection algorithmName="SHA-512" hashValue="sRgGsAlggGAU+gUzeHLLVMRYS5eBD8NFTa/mMHSZHhUpqwfyjkdHdqF6aHWRQ5XJKDEwjZ/woRcxJvAr1ARUCg==" saltValue="zsSQVmOSRbUUiiGf+Zgpgg==" spinCount="100000" sheet="1" objects="1" scenarios="1"/>
  <mergeCells count="1">
    <mergeCell ref="B37:G37"/>
  </mergeCells>
  <hyperlinks>
    <hyperlink ref="B37" r:id="rId1" xr:uid="{998DA809-C651-4943-96F0-AFA9F334AEFA}"/>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99F4-470B-44F3-819C-5B5A0EB7F386}">
  <dimension ref="A1:G34"/>
  <sheetViews>
    <sheetView showGridLines="0" topLeftCell="E1" zoomScale="110" zoomScaleNormal="110" workbookViewId="0">
      <selection activeCell="G19" sqref="G19"/>
    </sheetView>
  </sheetViews>
  <sheetFormatPr baseColWidth="10" defaultRowHeight="14.25" x14ac:dyDescent="0.2"/>
  <cols>
    <col min="1" max="1" width="11.42578125" style="111"/>
    <col min="2" max="4" width="16.5703125" style="111" customWidth="1"/>
    <col min="5" max="5" width="7.42578125" style="111" customWidth="1"/>
    <col min="6" max="6" width="44.42578125" style="111" customWidth="1"/>
    <col min="7" max="7" width="14.42578125" style="111" customWidth="1"/>
    <col min="8" max="16384" width="11.42578125" style="111"/>
  </cols>
  <sheetData>
    <row r="1" spans="1:7" ht="23.25" x14ac:dyDescent="0.35">
      <c r="A1" s="115" t="s">
        <v>346</v>
      </c>
      <c r="B1" s="116"/>
      <c r="C1" s="116"/>
    </row>
    <row r="2" spans="1:7" x14ac:dyDescent="0.2">
      <c r="A2" s="116"/>
      <c r="B2" s="116"/>
      <c r="C2" s="116"/>
    </row>
    <row r="3" spans="1:7" ht="15" x14ac:dyDescent="0.2">
      <c r="A3" s="117" t="s">
        <v>98</v>
      </c>
      <c r="B3" s="116"/>
      <c r="C3" s="116"/>
    </row>
    <row r="4" spans="1:7" x14ac:dyDescent="0.2">
      <c r="A4" s="116"/>
      <c r="B4" s="116"/>
      <c r="C4" s="116"/>
    </row>
    <row r="5" spans="1:7" ht="15" x14ac:dyDescent="0.25">
      <c r="A5" s="111" t="s">
        <v>348</v>
      </c>
    </row>
    <row r="7" spans="1:7" x14ac:dyDescent="0.2">
      <c r="A7" s="111" t="s">
        <v>349</v>
      </c>
    </row>
    <row r="8" spans="1:7" ht="15" x14ac:dyDescent="0.25">
      <c r="B8" s="118" t="s">
        <v>351</v>
      </c>
      <c r="C8" s="118"/>
    </row>
    <row r="9" spans="1:7" ht="15" x14ac:dyDescent="0.25">
      <c r="B9" s="118"/>
      <c r="C9" s="118"/>
    </row>
    <row r="10" spans="1:7" ht="15.75" x14ac:dyDescent="0.25">
      <c r="A10" s="117" t="s">
        <v>156</v>
      </c>
      <c r="B10" s="118"/>
      <c r="C10" s="118"/>
    </row>
    <row r="11" spans="1:7" ht="15" x14ac:dyDescent="0.25">
      <c r="B11" s="118"/>
      <c r="C11" s="118"/>
    </row>
    <row r="12" spans="1:7" ht="15" x14ac:dyDescent="0.25">
      <c r="A12" s="111" t="s">
        <v>336</v>
      </c>
      <c r="B12" s="118"/>
      <c r="C12" s="118"/>
    </row>
    <row r="13" spans="1:7" ht="15" x14ac:dyDescent="0.25">
      <c r="B13" s="118"/>
      <c r="C13" s="118"/>
    </row>
    <row r="14" spans="1:7" ht="15" x14ac:dyDescent="0.25">
      <c r="B14" s="130" t="s">
        <v>334</v>
      </c>
      <c r="C14" s="130" t="s">
        <v>340</v>
      </c>
      <c r="D14" s="130" t="s">
        <v>335</v>
      </c>
      <c r="F14" s="134" t="s">
        <v>350</v>
      </c>
    </row>
    <row r="15" spans="1:7" x14ac:dyDescent="0.2">
      <c r="B15" s="133" t="s">
        <v>42</v>
      </c>
      <c r="C15" s="133" t="s">
        <v>341</v>
      </c>
      <c r="D15" s="133">
        <v>15</v>
      </c>
      <c r="F15" s="134"/>
    </row>
    <row r="16" spans="1:7" ht="15" x14ac:dyDescent="0.25">
      <c r="B16" s="133" t="s">
        <v>43</v>
      </c>
      <c r="C16" s="133" t="s">
        <v>342</v>
      </c>
      <c r="D16" s="133">
        <v>22</v>
      </c>
      <c r="F16" s="130" t="s">
        <v>354</v>
      </c>
      <c r="G16" s="135">
        <f>COUNTIF(B15:B19,"Débit")</f>
        <v>3</v>
      </c>
    </row>
    <row r="17" spans="1:7" ht="15" x14ac:dyDescent="0.25">
      <c r="B17" s="133" t="s">
        <v>42</v>
      </c>
      <c r="C17" s="133" t="s">
        <v>341</v>
      </c>
      <c r="D17" s="133">
        <v>45</v>
      </c>
      <c r="F17" s="130" t="s">
        <v>355</v>
      </c>
      <c r="G17" s="135">
        <f>COUNTIF(B15:B19,"Crédit")</f>
        <v>2</v>
      </c>
    </row>
    <row r="18" spans="1:7" ht="15" x14ac:dyDescent="0.25">
      <c r="B18" s="133" t="s">
        <v>43</v>
      </c>
      <c r="C18" s="133" t="s">
        <v>343</v>
      </c>
      <c r="D18" s="133">
        <v>78</v>
      </c>
      <c r="F18" s="130" t="s">
        <v>352</v>
      </c>
      <c r="G18" s="135">
        <f>COUNTIF(D15:D19,"&gt;"&amp;30)</f>
        <v>3</v>
      </c>
    </row>
    <row r="19" spans="1:7" ht="15" x14ac:dyDescent="0.25">
      <c r="B19" s="133" t="s">
        <v>43</v>
      </c>
      <c r="C19" s="133" t="s">
        <v>342</v>
      </c>
      <c r="D19" s="133">
        <v>45</v>
      </c>
      <c r="F19" s="130" t="s">
        <v>353</v>
      </c>
      <c r="G19" s="135">
        <f>COUNTIF(C15:C19,"Marketing")</f>
        <v>2</v>
      </c>
    </row>
    <row r="21" spans="1:7" ht="15" x14ac:dyDescent="0.2">
      <c r="A21" s="117" t="s">
        <v>99</v>
      </c>
    </row>
    <row r="23" spans="1:7" x14ac:dyDescent="0.2">
      <c r="A23" s="111" t="s">
        <v>323</v>
      </c>
    </row>
    <row r="25" spans="1:7" ht="15" x14ac:dyDescent="0.25">
      <c r="B25" s="130" t="s">
        <v>334</v>
      </c>
      <c r="C25" s="130" t="s">
        <v>340</v>
      </c>
      <c r="D25" s="130" t="s">
        <v>335</v>
      </c>
      <c r="F25" s="134" t="s">
        <v>350</v>
      </c>
    </row>
    <row r="26" spans="1:7" x14ac:dyDescent="0.2">
      <c r="B26" s="133" t="s">
        <v>42</v>
      </c>
      <c r="C26" s="133" t="s">
        <v>341</v>
      </c>
      <c r="D26" s="133">
        <v>15</v>
      </c>
      <c r="F26" s="134"/>
    </row>
    <row r="27" spans="1:7" ht="15" x14ac:dyDescent="0.25">
      <c r="B27" s="133" t="s">
        <v>43</v>
      </c>
      <c r="C27" s="133" t="s">
        <v>342</v>
      </c>
      <c r="D27" s="133">
        <v>22</v>
      </c>
      <c r="F27" s="130" t="s">
        <v>354</v>
      </c>
      <c r="G27" s="135"/>
    </row>
    <row r="28" spans="1:7" ht="15" x14ac:dyDescent="0.25">
      <c r="B28" s="133" t="s">
        <v>42</v>
      </c>
      <c r="C28" s="133" t="s">
        <v>341</v>
      </c>
      <c r="D28" s="133">
        <v>45</v>
      </c>
      <c r="F28" s="130" t="s">
        <v>355</v>
      </c>
      <c r="G28" s="135"/>
    </row>
    <row r="29" spans="1:7" ht="15" x14ac:dyDescent="0.25">
      <c r="B29" s="133" t="s">
        <v>43</v>
      </c>
      <c r="C29" s="133" t="s">
        <v>343</v>
      </c>
      <c r="D29" s="133">
        <v>78</v>
      </c>
      <c r="F29" s="130" t="s">
        <v>352</v>
      </c>
      <c r="G29" s="135"/>
    </row>
    <row r="30" spans="1:7" ht="15" x14ac:dyDescent="0.25">
      <c r="B30" s="133" t="s">
        <v>43</v>
      </c>
      <c r="C30" s="133" t="s">
        <v>342</v>
      </c>
      <c r="D30" s="133">
        <v>45</v>
      </c>
      <c r="F30" s="130" t="s">
        <v>353</v>
      </c>
      <c r="G30" s="135"/>
    </row>
    <row r="33" spans="1:6" ht="15" x14ac:dyDescent="0.25">
      <c r="A33" s="113" t="s">
        <v>522</v>
      </c>
    </row>
    <row r="34" spans="1:6" ht="15.75" x14ac:dyDescent="0.25">
      <c r="B34" s="192" t="s">
        <v>518</v>
      </c>
      <c r="C34" s="192"/>
      <c r="D34" s="192"/>
      <c r="E34" s="192"/>
      <c r="F34" s="192"/>
    </row>
  </sheetData>
  <sheetProtection algorithmName="SHA-512" hashValue="HisETdZrad8Thfk2pFvgLYmu0sylPlaR52nehJL1M55NazgPEgMuvDm3crLlAM9TQi37cu2vbHjj/kBrCgXgUA==" saltValue="zjJl37K35WHgu01/2dz/Ng==" spinCount="100000" sheet="1" objects="1" scenarios="1"/>
  <mergeCells count="1">
    <mergeCell ref="B34:F34"/>
  </mergeCells>
  <hyperlinks>
    <hyperlink ref="B34" r:id="rId1" xr:uid="{C5472FF8-684F-4659-95F7-DB7A02AE42C0}"/>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15E0-A72F-45D0-9FDE-B3AE0767F119}">
  <dimension ref="A1:F42"/>
  <sheetViews>
    <sheetView showGridLines="0" zoomScale="110" zoomScaleNormal="110" workbookViewId="0">
      <selection activeCell="E23" sqref="E23"/>
    </sheetView>
  </sheetViews>
  <sheetFormatPr baseColWidth="10" defaultRowHeight="14.25" x14ac:dyDescent="0.2"/>
  <cols>
    <col min="1" max="1" width="11.42578125" style="111"/>
    <col min="2" max="2" width="16.5703125" style="111" customWidth="1"/>
    <col min="3" max="3" width="7.42578125" style="111" customWidth="1"/>
    <col min="4" max="4" width="34.7109375" style="111" customWidth="1"/>
    <col min="5" max="5" width="14.42578125" style="111" customWidth="1"/>
    <col min="6" max="16384" width="11.42578125" style="111"/>
  </cols>
  <sheetData>
    <row r="1" spans="1:4" ht="23.25" x14ac:dyDescent="0.35">
      <c r="A1" s="115" t="s">
        <v>356</v>
      </c>
      <c r="B1" s="116"/>
    </row>
    <row r="2" spans="1:4" x14ac:dyDescent="0.2">
      <c r="A2" s="116"/>
      <c r="B2" s="116"/>
    </row>
    <row r="3" spans="1:4" ht="15" x14ac:dyDescent="0.2">
      <c r="A3" s="117" t="s">
        <v>98</v>
      </c>
      <c r="B3" s="116"/>
    </row>
    <row r="4" spans="1:4" x14ac:dyDescent="0.2">
      <c r="A4" s="116"/>
      <c r="B4" s="116"/>
    </row>
    <row r="5" spans="1:4" ht="15" x14ac:dyDescent="0.25">
      <c r="A5" s="111" t="s">
        <v>361</v>
      </c>
    </row>
    <row r="7" spans="1:4" x14ac:dyDescent="0.2">
      <c r="A7" s="111" t="s">
        <v>357</v>
      </c>
    </row>
    <row r="8" spans="1:4" ht="15" x14ac:dyDescent="0.25">
      <c r="B8" s="118" t="s">
        <v>359</v>
      </c>
    </row>
    <row r="9" spans="1:4" ht="15" x14ac:dyDescent="0.25">
      <c r="B9" s="118"/>
    </row>
    <row r="10" spans="1:4" ht="15.75" x14ac:dyDescent="0.25">
      <c r="A10" s="117" t="s">
        <v>156</v>
      </c>
      <c r="B10" s="118"/>
    </row>
    <row r="11" spans="1:4" ht="15" x14ac:dyDescent="0.25">
      <c r="B11" s="118"/>
    </row>
    <row r="12" spans="1:4" ht="15" x14ac:dyDescent="0.25">
      <c r="A12" s="111" t="s">
        <v>360</v>
      </c>
      <c r="B12" s="118"/>
    </row>
    <row r="13" spans="1:4" ht="15" x14ac:dyDescent="0.25">
      <c r="B13" s="118"/>
    </row>
    <row r="14" spans="1:4" x14ac:dyDescent="0.2">
      <c r="B14" s="133"/>
      <c r="D14" s="134"/>
    </row>
    <row r="15" spans="1:4" x14ac:dyDescent="0.2">
      <c r="B15" s="133" t="s">
        <v>42</v>
      </c>
      <c r="D15" s="134"/>
    </row>
    <row r="16" spans="1:4" x14ac:dyDescent="0.2">
      <c r="B16" s="133" t="s">
        <v>42</v>
      </c>
      <c r="D16" s="134"/>
    </row>
    <row r="17" spans="1:5" x14ac:dyDescent="0.2">
      <c r="B17" s="133" t="s">
        <v>42</v>
      </c>
      <c r="D17" s="134"/>
    </row>
    <row r="18" spans="1:5" x14ac:dyDescent="0.2">
      <c r="B18" s="133"/>
      <c r="D18" s="134"/>
    </row>
    <row r="19" spans="1:5" x14ac:dyDescent="0.2">
      <c r="B19" s="133" t="s">
        <v>42</v>
      </c>
      <c r="D19" s="134"/>
    </row>
    <row r="20" spans="1:5" x14ac:dyDescent="0.2">
      <c r="B20" s="133"/>
      <c r="D20" s="134"/>
    </row>
    <row r="21" spans="1:5" x14ac:dyDescent="0.2">
      <c r="B21" s="133" t="s">
        <v>42</v>
      </c>
      <c r="D21" s="134"/>
    </row>
    <row r="22" spans="1:5" x14ac:dyDescent="0.2">
      <c r="B22" s="133" t="s">
        <v>42</v>
      </c>
      <c r="D22" s="134"/>
    </row>
    <row r="23" spans="1:5" ht="15" x14ac:dyDescent="0.25">
      <c r="B23" s="133" t="s">
        <v>42</v>
      </c>
      <c r="D23" s="136" t="s">
        <v>358</v>
      </c>
      <c r="E23" s="121">
        <f>COUNTA(B14:B23)</f>
        <v>7</v>
      </c>
    </row>
    <row r="25" spans="1:5" ht="15" x14ac:dyDescent="0.2">
      <c r="A25" s="117" t="s">
        <v>99</v>
      </c>
    </row>
    <row r="27" spans="1:5" x14ac:dyDescent="0.2">
      <c r="A27" s="111" t="s">
        <v>323</v>
      </c>
    </row>
    <row r="29" spans="1:5" x14ac:dyDescent="0.2">
      <c r="B29" s="133"/>
      <c r="D29" s="134"/>
    </row>
    <row r="30" spans="1:5" x14ac:dyDescent="0.2">
      <c r="B30" s="133" t="s">
        <v>42</v>
      </c>
      <c r="D30" s="134"/>
    </row>
    <row r="31" spans="1:5" x14ac:dyDescent="0.2">
      <c r="B31" s="133" t="s">
        <v>42</v>
      </c>
      <c r="D31" s="134"/>
    </row>
    <row r="32" spans="1:5" x14ac:dyDescent="0.2">
      <c r="B32" s="133" t="s">
        <v>42</v>
      </c>
      <c r="D32" s="134"/>
    </row>
    <row r="33" spans="1:6" x14ac:dyDescent="0.2">
      <c r="B33" s="133"/>
      <c r="D33" s="134"/>
    </row>
    <row r="34" spans="1:6" x14ac:dyDescent="0.2">
      <c r="B34" s="133" t="s">
        <v>42</v>
      </c>
      <c r="D34" s="134"/>
    </row>
    <row r="35" spans="1:6" x14ac:dyDescent="0.2">
      <c r="B35" s="133"/>
      <c r="D35" s="134"/>
    </row>
    <row r="36" spans="1:6" x14ac:dyDescent="0.2">
      <c r="B36" s="133" t="s">
        <v>42</v>
      </c>
      <c r="D36" s="134"/>
    </row>
    <row r="37" spans="1:6" x14ac:dyDescent="0.2">
      <c r="B37" s="133" t="s">
        <v>42</v>
      </c>
      <c r="D37" s="134"/>
    </row>
    <row r="38" spans="1:6" ht="15" x14ac:dyDescent="0.25">
      <c r="B38" s="133" t="s">
        <v>42</v>
      </c>
      <c r="D38" s="136" t="s">
        <v>358</v>
      </c>
      <c r="E38" s="121"/>
    </row>
    <row r="41" spans="1:6" ht="15" x14ac:dyDescent="0.25">
      <c r="A41" s="113" t="s">
        <v>522</v>
      </c>
    </row>
    <row r="42" spans="1:6" ht="15.75" x14ac:dyDescent="0.25">
      <c r="B42" s="192" t="s">
        <v>518</v>
      </c>
      <c r="C42" s="192"/>
      <c r="D42" s="192"/>
      <c r="E42" s="192"/>
      <c r="F42" s="192"/>
    </row>
  </sheetData>
  <sheetProtection algorithmName="SHA-512" hashValue="lyreMuVsE+Q2nvjuBQ7jso1qL8SkyRu1iNhaYJzf/BP/M/FgO3vE5LcASBSJPqQY7Fn4NpvJkOazoiyH+wslsg==" saltValue="VfvKBOfia36qhHiapUFDfA==" spinCount="100000" sheet="1" objects="1" scenarios="1"/>
  <mergeCells count="1">
    <mergeCell ref="B42:F42"/>
  </mergeCells>
  <hyperlinks>
    <hyperlink ref="B42" r:id="rId1" xr:uid="{17836526-6359-4433-A768-70B2A617DCB7}"/>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81CB-7C71-4E04-9294-B23146E99687}">
  <dimension ref="A1:M55"/>
  <sheetViews>
    <sheetView showGridLines="0" zoomScale="110" zoomScaleNormal="110" workbookViewId="0">
      <selection activeCell="E15" sqref="E15"/>
    </sheetView>
  </sheetViews>
  <sheetFormatPr baseColWidth="10" defaultRowHeight="14.25" x14ac:dyDescent="0.2"/>
  <cols>
    <col min="1" max="1" width="11.42578125" style="111"/>
    <col min="2" max="4" width="18.42578125" style="111" customWidth="1"/>
    <col min="5" max="5" width="16.5703125" style="111" customWidth="1"/>
    <col min="6" max="16384" width="11.42578125" style="111"/>
  </cols>
  <sheetData>
    <row r="1" spans="1:13" ht="23.25" x14ac:dyDescent="0.35">
      <c r="A1" s="115" t="s">
        <v>362</v>
      </c>
      <c r="B1" s="116"/>
      <c r="F1" s="113" t="s">
        <v>522</v>
      </c>
    </row>
    <row r="2" spans="1:13" ht="15.75" x14ac:dyDescent="0.25">
      <c r="A2" s="116"/>
      <c r="B2" s="116"/>
      <c r="G2" s="193" t="s">
        <v>518</v>
      </c>
      <c r="H2" s="193"/>
      <c r="I2" s="193"/>
      <c r="J2" s="193"/>
      <c r="K2" s="193"/>
      <c r="L2" s="193"/>
      <c r="M2" s="193"/>
    </row>
    <row r="3" spans="1:13" ht="15" x14ac:dyDescent="0.2">
      <c r="A3" s="117" t="s">
        <v>98</v>
      </c>
      <c r="B3" s="116"/>
    </row>
    <row r="4" spans="1:13" x14ac:dyDescent="0.2">
      <c r="A4" s="116"/>
      <c r="B4" s="116"/>
    </row>
    <row r="5" spans="1:13" ht="15" x14ac:dyDescent="0.25">
      <c r="A5" s="111" t="s">
        <v>364</v>
      </c>
    </row>
    <row r="7" spans="1:13" x14ac:dyDescent="0.2">
      <c r="A7" s="111" t="s">
        <v>363</v>
      </c>
    </row>
    <row r="8" spans="1:13" ht="15" x14ac:dyDescent="0.25">
      <c r="B8" s="118" t="s">
        <v>372</v>
      </c>
    </row>
    <row r="9" spans="1:13" ht="15" x14ac:dyDescent="0.25">
      <c r="B9" s="118"/>
    </row>
    <row r="10" spans="1:13" ht="15.75" x14ac:dyDescent="0.25">
      <c r="A10" s="117" t="s">
        <v>156</v>
      </c>
      <c r="B10" s="118"/>
    </row>
    <row r="11" spans="1:13" ht="15" x14ac:dyDescent="0.25">
      <c r="B11" s="118"/>
    </row>
    <row r="12" spans="1:13" ht="15" x14ac:dyDescent="0.25">
      <c r="A12" s="111" t="s">
        <v>369</v>
      </c>
      <c r="B12" s="118"/>
    </row>
    <row r="13" spans="1:13" ht="15" x14ac:dyDescent="0.25">
      <c r="B13" s="118"/>
    </row>
    <row r="14" spans="1:13" ht="15" x14ac:dyDescent="0.25">
      <c r="B14" s="130" t="s">
        <v>365</v>
      </c>
      <c r="C14" s="130" t="s">
        <v>366</v>
      </c>
      <c r="D14" s="130" t="s">
        <v>367</v>
      </c>
      <c r="E14" s="130" t="s">
        <v>367</v>
      </c>
    </row>
    <row r="15" spans="1:13" x14ac:dyDescent="0.2">
      <c r="B15" s="137">
        <v>12545</v>
      </c>
      <c r="C15" s="138">
        <v>0.05</v>
      </c>
      <c r="D15" s="137">
        <f>B15*C15</f>
        <v>627.25</v>
      </c>
      <c r="E15" s="139">
        <f>IF(ISERROR(D15),"non calculé",D15)</f>
        <v>627.25</v>
      </c>
    </row>
    <row r="16" spans="1:13" x14ac:dyDescent="0.2">
      <c r="B16" s="137">
        <v>24878</v>
      </c>
      <c r="C16" s="138">
        <v>0.11</v>
      </c>
      <c r="D16" s="137">
        <f t="shared" ref="D16:D23" si="0">B16*C16</f>
        <v>2736.58</v>
      </c>
      <c r="E16" s="139">
        <f t="shared" ref="E16:E23" si="1">IF(ISERROR(D16),"non calculé",D16)</f>
        <v>2736.58</v>
      </c>
    </row>
    <row r="17" spans="1:5" x14ac:dyDescent="0.2">
      <c r="B17" s="137">
        <v>28798</v>
      </c>
      <c r="C17" s="138">
        <v>0.11</v>
      </c>
      <c r="D17" s="137">
        <f t="shared" si="0"/>
        <v>3167.78</v>
      </c>
      <c r="E17" s="139">
        <f t="shared" si="1"/>
        <v>3167.78</v>
      </c>
    </row>
    <row r="18" spans="1:5" x14ac:dyDescent="0.2">
      <c r="B18" s="137">
        <v>14526</v>
      </c>
      <c r="C18" s="138">
        <v>0.05</v>
      </c>
      <c r="D18" s="137">
        <f t="shared" si="0"/>
        <v>726.30000000000007</v>
      </c>
      <c r="E18" s="139">
        <f t="shared" si="1"/>
        <v>726.30000000000007</v>
      </c>
    </row>
    <row r="19" spans="1:5" ht="15" x14ac:dyDescent="0.25">
      <c r="B19" s="137">
        <v>9541</v>
      </c>
      <c r="C19" s="138" t="s">
        <v>368</v>
      </c>
      <c r="D19" s="140" t="e">
        <f t="shared" si="0"/>
        <v>#VALUE!</v>
      </c>
      <c r="E19" s="139" t="str">
        <f t="shared" si="1"/>
        <v>non calculé</v>
      </c>
    </row>
    <row r="20" spans="1:5" x14ac:dyDescent="0.2">
      <c r="B20" s="137">
        <v>18789</v>
      </c>
      <c r="C20" s="138">
        <v>7.0000000000000007E-2</v>
      </c>
      <c r="D20" s="137">
        <f t="shared" si="0"/>
        <v>1315.23</v>
      </c>
      <c r="E20" s="139">
        <f t="shared" si="1"/>
        <v>1315.23</v>
      </c>
    </row>
    <row r="21" spans="1:5" x14ac:dyDescent="0.2">
      <c r="B21" s="137">
        <v>25741</v>
      </c>
      <c r="C21" s="138">
        <v>0.11</v>
      </c>
      <c r="D21" s="137">
        <f t="shared" si="0"/>
        <v>2831.51</v>
      </c>
      <c r="E21" s="139">
        <f t="shared" si="1"/>
        <v>2831.51</v>
      </c>
    </row>
    <row r="22" spans="1:5" x14ac:dyDescent="0.2">
      <c r="B22" s="137">
        <v>33258</v>
      </c>
      <c r="C22" s="138">
        <v>0.15</v>
      </c>
      <c r="D22" s="137">
        <f t="shared" si="0"/>
        <v>4988.7</v>
      </c>
      <c r="E22" s="139">
        <f t="shared" si="1"/>
        <v>4988.7</v>
      </c>
    </row>
    <row r="23" spans="1:5" x14ac:dyDescent="0.2">
      <c r="B23" s="137">
        <v>57899</v>
      </c>
      <c r="C23" s="138">
        <v>0.25</v>
      </c>
      <c r="D23" s="137">
        <f t="shared" si="0"/>
        <v>14474.75</v>
      </c>
      <c r="E23" s="139">
        <f t="shared" si="1"/>
        <v>14474.75</v>
      </c>
    </row>
    <row r="25" spans="1:5" ht="15.75" x14ac:dyDescent="0.25">
      <c r="A25" s="117" t="s">
        <v>370</v>
      </c>
      <c r="B25" s="118"/>
    </row>
    <row r="26" spans="1:5" ht="15" x14ac:dyDescent="0.25">
      <c r="B26" s="118"/>
    </row>
    <row r="27" spans="1:5" ht="15" x14ac:dyDescent="0.25">
      <c r="A27" s="111" t="s">
        <v>471</v>
      </c>
      <c r="B27" s="118"/>
    </row>
    <row r="28" spans="1:5" ht="15" x14ac:dyDescent="0.25">
      <c r="B28" s="118"/>
    </row>
    <row r="29" spans="1:5" ht="15" x14ac:dyDescent="0.25">
      <c r="B29" s="130" t="s">
        <v>365</v>
      </c>
      <c r="C29" s="130" t="s">
        <v>366</v>
      </c>
      <c r="D29" s="130" t="s">
        <v>367</v>
      </c>
      <c r="E29" s="130" t="s">
        <v>367</v>
      </c>
    </row>
    <row r="30" spans="1:5" x14ac:dyDescent="0.2">
      <c r="B30" s="137">
        <v>12545</v>
      </c>
      <c r="C30" s="138">
        <v>0.05</v>
      </c>
      <c r="D30" s="137">
        <f>B30*C30</f>
        <v>627.25</v>
      </c>
      <c r="E30" s="139">
        <f>IF(ISERROR(D30),"",D30)</f>
        <v>627.25</v>
      </c>
    </row>
    <row r="31" spans="1:5" x14ac:dyDescent="0.2">
      <c r="B31" s="137">
        <v>24878</v>
      </c>
      <c r="C31" s="138">
        <v>0.11</v>
      </c>
      <c r="D31" s="137">
        <f t="shared" ref="D31:D38" si="2">B31*C31</f>
        <v>2736.58</v>
      </c>
      <c r="E31" s="139">
        <f t="shared" ref="E31:E38" si="3">IF(ISERROR(D31),"",D31)</f>
        <v>2736.58</v>
      </c>
    </row>
    <row r="32" spans="1:5" x14ac:dyDescent="0.2">
      <c r="B32" s="137">
        <v>28798</v>
      </c>
      <c r="C32" s="138">
        <v>0.11</v>
      </c>
      <c r="D32" s="137">
        <f t="shared" si="2"/>
        <v>3167.78</v>
      </c>
      <c r="E32" s="139">
        <f t="shared" si="3"/>
        <v>3167.78</v>
      </c>
    </row>
    <row r="33" spans="1:5" x14ac:dyDescent="0.2">
      <c r="B33" s="137">
        <v>14526</v>
      </c>
      <c r="C33" s="138">
        <v>0.05</v>
      </c>
      <c r="D33" s="137">
        <f t="shared" si="2"/>
        <v>726.30000000000007</v>
      </c>
      <c r="E33" s="139">
        <f t="shared" si="3"/>
        <v>726.30000000000007</v>
      </c>
    </row>
    <row r="34" spans="1:5" ht="15" x14ac:dyDescent="0.25">
      <c r="B34" s="137">
        <v>9541</v>
      </c>
      <c r="C34" s="138" t="s">
        <v>368</v>
      </c>
      <c r="D34" s="140" t="e">
        <f t="shared" si="2"/>
        <v>#VALUE!</v>
      </c>
      <c r="E34" s="139" t="str">
        <f t="shared" si="3"/>
        <v/>
      </c>
    </row>
    <row r="35" spans="1:5" x14ac:dyDescent="0.2">
      <c r="B35" s="137">
        <v>18789</v>
      </c>
      <c r="C35" s="138">
        <v>7.0000000000000007E-2</v>
      </c>
      <c r="D35" s="137">
        <f t="shared" si="2"/>
        <v>1315.23</v>
      </c>
      <c r="E35" s="139">
        <f t="shared" si="3"/>
        <v>1315.23</v>
      </c>
    </row>
    <row r="36" spans="1:5" x14ac:dyDescent="0.2">
      <c r="B36" s="137">
        <v>25741</v>
      </c>
      <c r="C36" s="138">
        <v>0.11</v>
      </c>
      <c r="D36" s="137">
        <f t="shared" si="2"/>
        <v>2831.51</v>
      </c>
      <c r="E36" s="139">
        <f t="shared" si="3"/>
        <v>2831.51</v>
      </c>
    </row>
    <row r="37" spans="1:5" x14ac:dyDescent="0.2">
      <c r="B37" s="137">
        <v>33258</v>
      </c>
      <c r="C37" s="138">
        <v>0.15</v>
      </c>
      <c r="D37" s="137">
        <f t="shared" si="2"/>
        <v>4988.7</v>
      </c>
      <c r="E37" s="139">
        <f t="shared" si="3"/>
        <v>4988.7</v>
      </c>
    </row>
    <row r="38" spans="1:5" x14ac:dyDescent="0.2">
      <c r="B38" s="137">
        <v>57899</v>
      </c>
      <c r="C38" s="138">
        <v>0.25</v>
      </c>
      <c r="D38" s="137">
        <f t="shared" si="2"/>
        <v>14474.75</v>
      </c>
      <c r="E38" s="139">
        <f t="shared" si="3"/>
        <v>14474.75</v>
      </c>
    </row>
    <row r="40" spans="1:5" ht="15" x14ac:dyDescent="0.2">
      <c r="A40" s="117" t="s">
        <v>99</v>
      </c>
    </row>
    <row r="42" spans="1:5" x14ac:dyDescent="0.2">
      <c r="A42" s="111" t="s">
        <v>371</v>
      </c>
    </row>
    <row r="44" spans="1:5" ht="15" x14ac:dyDescent="0.25">
      <c r="B44" s="130" t="s">
        <v>365</v>
      </c>
      <c r="C44" s="130" t="s">
        <v>366</v>
      </c>
      <c r="D44" s="130" t="s">
        <v>367</v>
      </c>
      <c r="E44" s="130" t="s">
        <v>367</v>
      </c>
    </row>
    <row r="45" spans="1:5" x14ac:dyDescent="0.2">
      <c r="B45" s="137">
        <v>12545</v>
      </c>
      <c r="C45" s="138">
        <v>0.05</v>
      </c>
      <c r="D45" s="137">
        <f>B45*C45</f>
        <v>627.25</v>
      </c>
      <c r="E45" s="139"/>
    </row>
    <row r="46" spans="1:5" x14ac:dyDescent="0.2">
      <c r="B46" s="137">
        <v>24878</v>
      </c>
      <c r="C46" s="138">
        <v>0.11</v>
      </c>
      <c r="D46" s="137">
        <f t="shared" ref="D46:D53" si="4">B46*C46</f>
        <v>2736.58</v>
      </c>
      <c r="E46" s="139"/>
    </row>
    <row r="47" spans="1:5" x14ac:dyDescent="0.2">
      <c r="B47" s="137">
        <v>28798</v>
      </c>
      <c r="C47" s="138">
        <v>0.11</v>
      </c>
      <c r="D47" s="137">
        <f t="shared" si="4"/>
        <v>3167.78</v>
      </c>
      <c r="E47" s="139"/>
    </row>
    <row r="48" spans="1:5" x14ac:dyDescent="0.2">
      <c r="B48" s="137">
        <v>14526</v>
      </c>
      <c r="C48" s="138">
        <v>0.05</v>
      </c>
      <c r="D48" s="137">
        <f t="shared" si="4"/>
        <v>726.30000000000007</v>
      </c>
      <c r="E48" s="139"/>
    </row>
    <row r="49" spans="1:5" ht="15" x14ac:dyDescent="0.25">
      <c r="B49" s="137">
        <v>9541</v>
      </c>
      <c r="C49" s="138" t="s">
        <v>368</v>
      </c>
      <c r="D49" s="140" t="e">
        <f t="shared" si="4"/>
        <v>#VALUE!</v>
      </c>
      <c r="E49" s="139"/>
    </row>
    <row r="50" spans="1:5" x14ac:dyDescent="0.2">
      <c r="B50" s="137">
        <v>18789</v>
      </c>
      <c r="C50" s="138">
        <v>7.0000000000000007E-2</v>
      </c>
      <c r="D50" s="137">
        <f t="shared" si="4"/>
        <v>1315.23</v>
      </c>
      <c r="E50" s="139"/>
    </row>
    <row r="51" spans="1:5" x14ac:dyDescent="0.2">
      <c r="B51" s="137">
        <v>25741</v>
      </c>
      <c r="C51" s="138">
        <v>0.11</v>
      </c>
      <c r="D51" s="137">
        <f t="shared" si="4"/>
        <v>2831.51</v>
      </c>
      <c r="E51" s="139"/>
    </row>
    <row r="52" spans="1:5" x14ac:dyDescent="0.2">
      <c r="B52" s="137">
        <v>33258</v>
      </c>
      <c r="C52" s="138">
        <v>0.15</v>
      </c>
      <c r="D52" s="137">
        <f t="shared" si="4"/>
        <v>4988.7</v>
      </c>
      <c r="E52" s="139"/>
    </row>
    <row r="53" spans="1:5" x14ac:dyDescent="0.2">
      <c r="B53" s="137">
        <v>57899</v>
      </c>
      <c r="C53" s="138">
        <v>0.25</v>
      </c>
      <c r="D53" s="137">
        <f t="shared" si="4"/>
        <v>14474.75</v>
      </c>
      <c r="E53" s="139"/>
    </row>
    <row r="55" spans="1:5" ht="15" x14ac:dyDescent="0.25">
      <c r="A55" s="111" t="s">
        <v>472</v>
      </c>
    </row>
  </sheetData>
  <sheetProtection algorithmName="SHA-512" hashValue="0r9zWl8QWXJzcLdwTvXEGgoxaR2ncnunqNl7UosglOMK1xiKZKg12P0C4NDSWECRFMMbBa4+jMQ1pV8tbrlbqw==" saltValue="V/1EU53b/HsiLhRzxcyBCA==" spinCount="100000" sheet="1" objects="1" scenarios="1"/>
  <mergeCells count="1">
    <mergeCell ref="G2:M2"/>
  </mergeCells>
  <hyperlinks>
    <hyperlink ref="G2" r:id="rId1" xr:uid="{B558CAF4-76FB-4411-A92D-4B2B556C9269}"/>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A093-76FD-4F24-9754-7981E3746D1C}">
  <dimension ref="A1:K50"/>
  <sheetViews>
    <sheetView showGridLines="0" zoomScale="110" zoomScaleNormal="110" workbookViewId="0">
      <selection activeCell="D23" sqref="D23"/>
    </sheetView>
  </sheetViews>
  <sheetFormatPr baseColWidth="10" defaultRowHeight="14.25" x14ac:dyDescent="0.2"/>
  <cols>
    <col min="1" max="1" width="35.42578125" style="111" customWidth="1"/>
    <col min="2" max="2" width="18.42578125" style="111" customWidth="1"/>
    <col min="3" max="9" width="23" style="111" customWidth="1"/>
    <col min="10" max="16384" width="11.42578125" style="111"/>
  </cols>
  <sheetData>
    <row r="1" spans="1:11" ht="23.25" x14ac:dyDescent="0.35">
      <c r="A1" s="115" t="s">
        <v>373</v>
      </c>
      <c r="B1" s="116"/>
      <c r="D1" s="113" t="s">
        <v>522</v>
      </c>
    </row>
    <row r="2" spans="1:11" ht="15.75" x14ac:dyDescent="0.25">
      <c r="A2" s="116"/>
      <c r="B2" s="116"/>
      <c r="E2" s="192" t="s">
        <v>518</v>
      </c>
      <c r="F2" s="192"/>
      <c r="G2" s="192"/>
      <c r="H2" s="192"/>
      <c r="I2" s="192"/>
      <c r="J2" s="192"/>
      <c r="K2" s="192"/>
    </row>
    <row r="3" spans="1:11" ht="15" x14ac:dyDescent="0.2">
      <c r="A3" s="117" t="s">
        <v>98</v>
      </c>
      <c r="B3" s="116"/>
    </row>
    <row r="4" spans="1:11" x14ac:dyDescent="0.2">
      <c r="A4" s="116"/>
      <c r="B4" s="116"/>
    </row>
    <row r="5" spans="1:11" ht="15" x14ac:dyDescent="0.25">
      <c r="A5" s="111" t="s">
        <v>375</v>
      </c>
    </row>
    <row r="6" spans="1:11" x14ac:dyDescent="0.2">
      <c r="A6" s="111" t="s">
        <v>374</v>
      </c>
    </row>
    <row r="7" spans="1:11" x14ac:dyDescent="0.2">
      <c r="A7" s="111" t="s">
        <v>473</v>
      </c>
    </row>
    <row r="9" spans="1:11" ht="15" x14ac:dyDescent="0.25">
      <c r="A9" s="141" t="s">
        <v>376</v>
      </c>
    </row>
    <row r="10" spans="1:11" x14ac:dyDescent="0.2">
      <c r="A10" s="142" t="s">
        <v>377</v>
      </c>
    </row>
    <row r="11" spans="1:11" x14ac:dyDescent="0.2">
      <c r="A11" s="142" t="s">
        <v>378</v>
      </c>
    </row>
    <row r="12" spans="1:11" x14ac:dyDescent="0.2">
      <c r="A12" s="142" t="s">
        <v>379</v>
      </c>
    </row>
    <row r="13" spans="1:11" x14ac:dyDescent="0.2">
      <c r="A13" s="142"/>
    </row>
    <row r="14" spans="1:11" ht="15" x14ac:dyDescent="0.25">
      <c r="A14" s="143" t="s">
        <v>386</v>
      </c>
    </row>
    <row r="16" spans="1:11" ht="15.75" x14ac:dyDescent="0.25">
      <c r="A16" s="117" t="s">
        <v>156</v>
      </c>
      <c r="B16" s="118"/>
    </row>
    <row r="17" spans="1:4" ht="15" x14ac:dyDescent="0.25">
      <c r="B17" s="118"/>
    </row>
    <row r="18" spans="1:4" ht="15" x14ac:dyDescent="0.25">
      <c r="A18" s="111" t="s">
        <v>387</v>
      </c>
      <c r="B18" s="118"/>
    </row>
    <row r="19" spans="1:4" ht="15" x14ac:dyDescent="0.25">
      <c r="B19" s="118"/>
    </row>
    <row r="20" spans="1:4" ht="15" x14ac:dyDescent="0.25">
      <c r="A20" s="144" t="s">
        <v>385</v>
      </c>
      <c r="B20" s="145">
        <v>0.05</v>
      </c>
    </row>
    <row r="21" spans="1:4" ht="15" x14ac:dyDescent="0.25">
      <c r="B21" s="118"/>
    </row>
    <row r="22" spans="1:4" ht="15" x14ac:dyDescent="0.25">
      <c r="B22" s="125"/>
      <c r="C22" s="130" t="s">
        <v>383</v>
      </c>
      <c r="D22" s="130" t="s">
        <v>384</v>
      </c>
    </row>
    <row r="23" spans="1:4" ht="15" x14ac:dyDescent="0.25">
      <c r="B23" s="126" t="s">
        <v>380</v>
      </c>
      <c r="C23" s="146">
        <v>9.9</v>
      </c>
      <c r="D23" s="147">
        <f>C23*$B$20</f>
        <v>0.49500000000000005</v>
      </c>
    </row>
    <row r="24" spans="1:4" ht="15" x14ac:dyDescent="0.25">
      <c r="B24" s="126" t="s">
        <v>381</v>
      </c>
      <c r="C24" s="146">
        <v>35.200000000000003</v>
      </c>
      <c r="D24" s="147">
        <f t="shared" ref="D24:D25" si="0">C24*$B$20</f>
        <v>1.7600000000000002</v>
      </c>
    </row>
    <row r="25" spans="1:4" ht="15" x14ac:dyDescent="0.25">
      <c r="B25" s="126" t="s">
        <v>382</v>
      </c>
      <c r="C25" s="146">
        <v>7.9</v>
      </c>
      <c r="D25" s="147">
        <f t="shared" si="0"/>
        <v>0.39500000000000002</v>
      </c>
    </row>
    <row r="27" spans="1:4" ht="15" x14ac:dyDescent="0.2">
      <c r="A27" s="117" t="s">
        <v>99</v>
      </c>
    </row>
    <row r="29" spans="1:4" x14ac:dyDescent="0.2">
      <c r="A29" s="111" t="s">
        <v>323</v>
      </c>
    </row>
    <row r="31" spans="1:4" ht="15" x14ac:dyDescent="0.25">
      <c r="A31" s="144" t="s">
        <v>385</v>
      </c>
      <c r="B31" s="145">
        <v>0.05</v>
      </c>
    </row>
    <row r="32" spans="1:4" ht="15" x14ac:dyDescent="0.25">
      <c r="B32" s="118"/>
    </row>
    <row r="33" spans="1:9" ht="15" x14ac:dyDescent="0.25">
      <c r="B33" s="125"/>
      <c r="C33" s="130" t="s">
        <v>383</v>
      </c>
      <c r="D33" s="130" t="s">
        <v>384</v>
      </c>
    </row>
    <row r="34" spans="1:9" ht="15" x14ac:dyDescent="0.25">
      <c r="B34" s="126" t="s">
        <v>380</v>
      </c>
      <c r="C34" s="146">
        <v>9.9</v>
      </c>
      <c r="D34" s="147"/>
    </row>
    <row r="35" spans="1:9" ht="15" x14ac:dyDescent="0.25">
      <c r="B35" s="126" t="s">
        <v>381</v>
      </c>
      <c r="C35" s="146">
        <v>35.200000000000003</v>
      </c>
      <c r="D35" s="147"/>
    </row>
    <row r="36" spans="1:9" ht="15" x14ac:dyDescent="0.25">
      <c r="B36" s="126" t="s">
        <v>382</v>
      </c>
      <c r="C36" s="146">
        <v>7.9</v>
      </c>
      <c r="D36" s="147"/>
    </row>
    <row r="38" spans="1:9" ht="15.75" x14ac:dyDescent="0.25">
      <c r="A38" s="117" t="s">
        <v>370</v>
      </c>
      <c r="B38" s="118"/>
    </row>
    <row r="39" spans="1:9" ht="15" x14ac:dyDescent="0.25">
      <c r="B39" s="118"/>
    </row>
    <row r="40" spans="1:9" s="148" customFormat="1" ht="30" x14ac:dyDescent="0.25">
      <c r="B40" s="149"/>
      <c r="C40" s="150" t="s">
        <v>388</v>
      </c>
      <c r="D40" s="150" t="s">
        <v>389</v>
      </c>
      <c r="E40" s="150" t="s">
        <v>390</v>
      </c>
      <c r="F40" s="151" t="s">
        <v>391</v>
      </c>
      <c r="G40" s="152" t="s">
        <v>392</v>
      </c>
      <c r="H40" s="152" t="s">
        <v>393</v>
      </c>
      <c r="I40" s="152" t="s">
        <v>394</v>
      </c>
    </row>
    <row r="41" spans="1:9" ht="15" x14ac:dyDescent="0.25">
      <c r="B41" s="126" t="s">
        <v>380</v>
      </c>
      <c r="C41" s="146">
        <v>9.6999999999999993</v>
      </c>
      <c r="D41" s="146">
        <v>9.9</v>
      </c>
      <c r="E41" s="146">
        <v>5.5</v>
      </c>
      <c r="F41" s="153">
        <v>0.05</v>
      </c>
      <c r="G41" s="147">
        <f>C41+C41*$F41</f>
        <v>10.184999999999999</v>
      </c>
      <c r="H41" s="147">
        <f t="shared" ref="H41:H43" si="1">D41+D41*$F41</f>
        <v>10.395</v>
      </c>
      <c r="I41" s="147">
        <f t="shared" ref="I41:I43" si="2">E41+E41*$F41</f>
        <v>5.7750000000000004</v>
      </c>
    </row>
    <row r="42" spans="1:9" ht="15" x14ac:dyDescent="0.25">
      <c r="B42" s="126" t="s">
        <v>381</v>
      </c>
      <c r="C42" s="146">
        <v>33</v>
      </c>
      <c r="D42" s="146">
        <v>35.200000000000003</v>
      </c>
      <c r="E42" s="146">
        <v>25.2</v>
      </c>
      <c r="F42" s="153">
        <v>0.04</v>
      </c>
      <c r="G42" s="147">
        <f t="shared" ref="G42:G43" si="3">C42+C42*$F42</f>
        <v>34.32</v>
      </c>
      <c r="H42" s="147">
        <f t="shared" si="1"/>
        <v>36.608000000000004</v>
      </c>
      <c r="I42" s="147">
        <f t="shared" si="2"/>
        <v>26.207999999999998</v>
      </c>
    </row>
    <row r="43" spans="1:9" ht="15" x14ac:dyDescent="0.25">
      <c r="B43" s="126" t="s">
        <v>382</v>
      </c>
      <c r="C43" s="146">
        <v>7.3</v>
      </c>
      <c r="D43" s="146">
        <v>7.9</v>
      </c>
      <c r="E43" s="146">
        <v>5.0999999999999996</v>
      </c>
      <c r="F43" s="153">
        <v>3.7999999999999999E-2</v>
      </c>
      <c r="G43" s="147">
        <f t="shared" si="3"/>
        <v>7.5773999999999999</v>
      </c>
      <c r="H43" s="147">
        <f t="shared" si="1"/>
        <v>8.2002000000000006</v>
      </c>
      <c r="I43" s="147">
        <f t="shared" si="2"/>
        <v>5.2937999999999992</v>
      </c>
    </row>
    <row r="44" spans="1:9" x14ac:dyDescent="0.2">
      <c r="F44" s="154"/>
    </row>
    <row r="45" spans="1:9" x14ac:dyDescent="0.2">
      <c r="A45" s="111" t="s">
        <v>323</v>
      </c>
      <c r="F45" s="154"/>
    </row>
    <row r="46" spans="1:9" x14ac:dyDescent="0.2">
      <c r="F46" s="154"/>
    </row>
    <row r="47" spans="1:9" s="148" customFormat="1" ht="30" x14ac:dyDescent="0.25">
      <c r="B47" s="149"/>
      <c r="C47" s="150" t="s">
        <v>388</v>
      </c>
      <c r="D47" s="150" t="s">
        <v>389</v>
      </c>
      <c r="E47" s="150" t="s">
        <v>390</v>
      </c>
      <c r="F47" s="151" t="s">
        <v>391</v>
      </c>
      <c r="G47" s="152" t="s">
        <v>392</v>
      </c>
      <c r="H47" s="152" t="s">
        <v>393</v>
      </c>
      <c r="I47" s="152" t="s">
        <v>394</v>
      </c>
    </row>
    <row r="48" spans="1:9" ht="15" x14ac:dyDescent="0.25">
      <c r="B48" s="126" t="s">
        <v>380</v>
      </c>
      <c r="C48" s="146">
        <v>9.6999999999999993</v>
      </c>
      <c r="D48" s="146">
        <v>9.9</v>
      </c>
      <c r="E48" s="146">
        <v>5.5</v>
      </c>
      <c r="F48" s="153">
        <v>0.05</v>
      </c>
      <c r="G48" s="147"/>
      <c r="H48" s="147"/>
      <c r="I48" s="147"/>
    </row>
    <row r="49" spans="2:9" ht="15" x14ac:dyDescent="0.25">
      <c r="B49" s="126" t="s">
        <v>381</v>
      </c>
      <c r="C49" s="146">
        <v>33</v>
      </c>
      <c r="D49" s="146">
        <v>35.200000000000003</v>
      </c>
      <c r="E49" s="146">
        <v>25.2</v>
      </c>
      <c r="F49" s="153">
        <v>0.04</v>
      </c>
      <c r="G49" s="147"/>
      <c r="H49" s="147"/>
      <c r="I49" s="147"/>
    </row>
    <row r="50" spans="2:9" ht="15" x14ac:dyDescent="0.25">
      <c r="B50" s="126" t="s">
        <v>382</v>
      </c>
      <c r="C50" s="146">
        <v>7.3</v>
      </c>
      <c r="D50" s="146">
        <v>7.9</v>
      </c>
      <c r="E50" s="146">
        <v>5.0999999999999996</v>
      </c>
      <c r="F50" s="153">
        <v>3.7999999999999999E-2</v>
      </c>
      <c r="G50" s="147"/>
      <c r="H50" s="147"/>
      <c r="I50" s="147"/>
    </row>
  </sheetData>
  <sheetProtection algorithmName="SHA-512" hashValue="sGgOnb7idoQGxwAGL3L7WkeycTpRpLJHlMsM3TWWHwxDBs8ujjmZRfbDvfxQ6IeW8/PNGtC7yJ3O92Sv2jV7lw==" saltValue="mzWAHG9wjpKRjud6iqM+Yg==" spinCount="100000" sheet="1" objects="1" scenarios="1"/>
  <mergeCells count="1">
    <mergeCell ref="E2:K2"/>
  </mergeCells>
  <hyperlinks>
    <hyperlink ref="E2" r:id="rId1" xr:uid="{51E27FA0-23FC-4468-8F4A-40B277046700}"/>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F1E58-3DFC-4983-9689-F45A5C1F2281}">
  <dimension ref="A1:L32"/>
  <sheetViews>
    <sheetView showGridLines="0" tabSelected="1" zoomScale="110" zoomScaleNormal="110" workbookViewId="0">
      <selection activeCell="F17" sqref="F17"/>
    </sheetView>
  </sheetViews>
  <sheetFormatPr baseColWidth="10" defaultRowHeight="14.25" x14ac:dyDescent="0.2"/>
  <cols>
    <col min="1" max="1" width="13.28515625" style="111" customWidth="1"/>
    <col min="2" max="6" width="17.85546875" style="111" customWidth="1"/>
    <col min="7" max="9" width="23" style="111" customWidth="1"/>
    <col min="10" max="16384" width="11.42578125" style="111"/>
  </cols>
  <sheetData>
    <row r="1" spans="1:12" ht="23.25" x14ac:dyDescent="0.35">
      <c r="A1" s="115" t="s">
        <v>474</v>
      </c>
      <c r="B1" s="116"/>
      <c r="E1" s="113" t="s">
        <v>522</v>
      </c>
    </row>
    <row r="2" spans="1:12" ht="15.75" x14ac:dyDescent="0.25">
      <c r="A2" s="116"/>
      <c r="B2" s="116"/>
      <c r="F2" s="192" t="s">
        <v>518</v>
      </c>
      <c r="G2" s="192"/>
      <c r="H2" s="192"/>
      <c r="I2" s="192"/>
      <c r="J2" s="192"/>
      <c r="K2" s="192"/>
      <c r="L2" s="192"/>
    </row>
    <row r="3" spans="1:12" ht="15" x14ac:dyDescent="0.2">
      <c r="A3" s="117" t="s">
        <v>98</v>
      </c>
      <c r="B3" s="116"/>
    </row>
    <row r="4" spans="1:12" x14ac:dyDescent="0.2">
      <c r="A4" s="116"/>
      <c r="B4" s="116"/>
    </row>
    <row r="5" spans="1:12" x14ac:dyDescent="0.2">
      <c r="A5" s="111" t="s">
        <v>395</v>
      </c>
    </row>
    <row r="7" spans="1:12" ht="15" x14ac:dyDescent="0.25">
      <c r="A7" s="141" t="s">
        <v>397</v>
      </c>
    </row>
    <row r="8" spans="1:12" x14ac:dyDescent="0.2">
      <c r="A8" s="142" t="s">
        <v>398</v>
      </c>
    </row>
    <row r="9" spans="1:12" x14ac:dyDescent="0.2">
      <c r="A9" s="142" t="s">
        <v>399</v>
      </c>
    </row>
    <row r="11" spans="1:12" x14ac:dyDescent="0.2">
      <c r="A11" s="111" t="s">
        <v>400</v>
      </c>
    </row>
    <row r="13" spans="1:12" ht="15" x14ac:dyDescent="0.2">
      <c r="A13" s="117" t="s">
        <v>156</v>
      </c>
    </row>
    <row r="16" spans="1:12" ht="28.5" x14ac:dyDescent="0.2">
      <c r="B16" s="155" t="s">
        <v>23</v>
      </c>
      <c r="C16" s="156" t="s">
        <v>24</v>
      </c>
      <c r="D16" s="156" t="s">
        <v>25</v>
      </c>
      <c r="E16" s="157" t="s">
        <v>26</v>
      </c>
      <c r="F16" s="157" t="s">
        <v>27</v>
      </c>
    </row>
    <row r="17" spans="1:6" x14ac:dyDescent="0.2">
      <c r="B17" s="158">
        <v>42005</v>
      </c>
      <c r="C17" s="159">
        <v>12540</v>
      </c>
      <c r="D17" s="159">
        <v>13587</v>
      </c>
      <c r="E17" s="160">
        <f>C17-D17</f>
        <v>-1047</v>
      </c>
      <c r="F17" s="160">
        <f>E17</f>
        <v>-1047</v>
      </c>
    </row>
    <row r="18" spans="1:6" x14ac:dyDescent="0.2">
      <c r="B18" s="158">
        <v>42036</v>
      </c>
      <c r="C18" s="159">
        <v>9542</v>
      </c>
      <c r="D18" s="159">
        <v>14568</v>
      </c>
      <c r="E18" s="160">
        <f t="shared" ref="E18:E27" si="0">C18-D18</f>
        <v>-5026</v>
      </c>
      <c r="F18" s="160">
        <f t="shared" ref="F18:F27" si="1">F17+E18</f>
        <v>-6073</v>
      </c>
    </row>
    <row r="19" spans="1:6" x14ac:dyDescent="0.2">
      <c r="B19" s="158">
        <v>42064</v>
      </c>
      <c r="C19" s="159">
        <v>8745</v>
      </c>
      <c r="D19" s="159">
        <v>9854</v>
      </c>
      <c r="E19" s="160">
        <f t="shared" si="0"/>
        <v>-1109</v>
      </c>
      <c r="F19" s="160">
        <f t="shared" si="1"/>
        <v>-7182</v>
      </c>
    </row>
    <row r="20" spans="1:6" x14ac:dyDescent="0.2">
      <c r="B20" s="158">
        <v>42095</v>
      </c>
      <c r="C20" s="159">
        <v>10254</v>
      </c>
      <c r="D20" s="159">
        <v>13587</v>
      </c>
      <c r="E20" s="160">
        <f t="shared" si="0"/>
        <v>-3333</v>
      </c>
      <c r="F20" s="160">
        <f t="shared" si="1"/>
        <v>-10515</v>
      </c>
    </row>
    <row r="21" spans="1:6" x14ac:dyDescent="0.2">
      <c r="B21" s="158">
        <v>42125</v>
      </c>
      <c r="C21" s="159">
        <v>18542</v>
      </c>
      <c r="D21" s="159">
        <v>14568</v>
      </c>
      <c r="E21" s="160">
        <f t="shared" si="0"/>
        <v>3974</v>
      </c>
      <c r="F21" s="160">
        <f t="shared" si="1"/>
        <v>-6541</v>
      </c>
    </row>
    <row r="22" spans="1:6" x14ac:dyDescent="0.2">
      <c r="B22" s="158">
        <v>42156</v>
      </c>
      <c r="C22" s="159">
        <v>12578</v>
      </c>
      <c r="D22" s="159">
        <v>9854</v>
      </c>
      <c r="E22" s="160">
        <f t="shared" si="0"/>
        <v>2724</v>
      </c>
      <c r="F22" s="160">
        <f t="shared" si="1"/>
        <v>-3817</v>
      </c>
    </row>
    <row r="23" spans="1:6" x14ac:dyDescent="0.2">
      <c r="B23" s="158">
        <v>42186</v>
      </c>
      <c r="C23" s="159">
        <v>13587</v>
      </c>
      <c r="D23" s="159">
        <v>7895</v>
      </c>
      <c r="E23" s="160">
        <f t="shared" si="0"/>
        <v>5692</v>
      </c>
      <c r="F23" s="160">
        <f t="shared" si="1"/>
        <v>1875</v>
      </c>
    </row>
    <row r="24" spans="1:6" x14ac:dyDescent="0.2">
      <c r="B24" s="158">
        <v>42217</v>
      </c>
      <c r="C24" s="159">
        <v>14568</v>
      </c>
      <c r="D24" s="159">
        <v>9999</v>
      </c>
      <c r="E24" s="160">
        <f t="shared" si="0"/>
        <v>4569</v>
      </c>
      <c r="F24" s="160">
        <f t="shared" si="1"/>
        <v>6444</v>
      </c>
    </row>
    <row r="25" spans="1:6" x14ac:dyDescent="0.2">
      <c r="B25" s="158">
        <v>42248</v>
      </c>
      <c r="C25" s="159">
        <v>18477</v>
      </c>
      <c r="D25" s="159">
        <v>18542</v>
      </c>
      <c r="E25" s="160">
        <f t="shared" si="0"/>
        <v>-65</v>
      </c>
      <c r="F25" s="160">
        <f t="shared" si="1"/>
        <v>6379</v>
      </c>
    </row>
    <row r="26" spans="1:6" x14ac:dyDescent="0.2">
      <c r="B26" s="158">
        <v>42278</v>
      </c>
      <c r="C26" s="159">
        <v>7895</v>
      </c>
      <c r="D26" s="159">
        <v>12578</v>
      </c>
      <c r="E26" s="160">
        <f t="shared" si="0"/>
        <v>-4683</v>
      </c>
      <c r="F26" s="160">
        <f t="shared" si="1"/>
        <v>1696</v>
      </c>
    </row>
    <row r="27" spans="1:6" x14ac:dyDescent="0.2">
      <c r="B27" s="158">
        <v>42309</v>
      </c>
      <c r="C27" s="159">
        <v>9999</v>
      </c>
      <c r="D27" s="159">
        <v>12578</v>
      </c>
      <c r="E27" s="160">
        <f t="shared" si="0"/>
        <v>-2579</v>
      </c>
      <c r="F27" s="160">
        <f t="shared" si="1"/>
        <v>-883</v>
      </c>
    </row>
    <row r="30" spans="1:6" ht="15" x14ac:dyDescent="0.2">
      <c r="A30" s="117" t="s">
        <v>99</v>
      </c>
    </row>
    <row r="32" spans="1:6" x14ac:dyDescent="0.2">
      <c r="A32" s="111" t="s">
        <v>401</v>
      </c>
    </row>
  </sheetData>
  <sheetProtection algorithmName="SHA-512" hashValue="OuqVou3ZVRJTUgGJ1Ky6bts2tiVo6ke0Y0lPPpp0MCmx1NaaOREF4j15GFHBbtn9NBOM0mQ/lGwRplEO2/4rTA==" saltValue="iwgRwCLIu2VfWTjSatqPrA==" spinCount="100000" sheet="1" objects="1" scenarios="1"/>
  <mergeCells count="1">
    <mergeCell ref="F2:L2"/>
  </mergeCells>
  <hyperlinks>
    <hyperlink ref="F2" r:id="rId1" xr:uid="{229A07C6-7A9C-4848-97C4-094D9A9AE6FB}"/>
  </hyperlink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FF8E6-AF5F-4D03-A631-D23373686EDA}">
  <dimension ref="A1:L63"/>
  <sheetViews>
    <sheetView showGridLines="0" zoomScale="110" zoomScaleNormal="110" workbookViewId="0">
      <selection activeCell="B26" sqref="B26"/>
    </sheetView>
  </sheetViews>
  <sheetFormatPr baseColWidth="10" defaultRowHeight="14.25" x14ac:dyDescent="0.2"/>
  <cols>
    <col min="1" max="1" width="29.140625" style="111" customWidth="1"/>
    <col min="2" max="7" width="12.85546875" style="111" customWidth="1"/>
    <col min="8" max="9" width="23" style="111" customWidth="1"/>
    <col min="10" max="16384" width="11.42578125" style="111"/>
  </cols>
  <sheetData>
    <row r="1" spans="1:12" ht="23.25" x14ac:dyDescent="0.35">
      <c r="A1" s="115" t="s">
        <v>402</v>
      </c>
      <c r="B1" s="116"/>
      <c r="E1" s="113" t="s">
        <v>522</v>
      </c>
    </row>
    <row r="2" spans="1:12" ht="15.75" x14ac:dyDescent="0.25">
      <c r="A2" s="116"/>
      <c r="B2" s="116"/>
      <c r="F2" s="192" t="s">
        <v>518</v>
      </c>
      <c r="G2" s="192"/>
      <c r="H2" s="192"/>
      <c r="I2" s="192"/>
      <c r="J2" s="192"/>
      <c r="K2" s="192"/>
      <c r="L2" s="192"/>
    </row>
    <row r="3" spans="1:12" ht="15" x14ac:dyDescent="0.2">
      <c r="A3" s="117" t="s">
        <v>98</v>
      </c>
      <c r="B3" s="116"/>
    </row>
    <row r="4" spans="1:12" x14ac:dyDescent="0.2">
      <c r="A4" s="116"/>
      <c r="B4" s="116"/>
    </row>
    <row r="5" spans="1:12" ht="15" x14ac:dyDescent="0.25">
      <c r="A5" s="111" t="s">
        <v>431</v>
      </c>
    </row>
    <row r="7" spans="1:12" ht="15" x14ac:dyDescent="0.25">
      <c r="A7" s="111" t="s">
        <v>432</v>
      </c>
    </row>
    <row r="8" spans="1:12" x14ac:dyDescent="0.2">
      <c r="A8" s="111" t="s">
        <v>410</v>
      </c>
    </row>
    <row r="9" spans="1:12" x14ac:dyDescent="0.2">
      <c r="A9" s="111" t="s">
        <v>433</v>
      </c>
    </row>
    <row r="11" spans="1:12" ht="15" x14ac:dyDescent="0.2">
      <c r="A11" s="117" t="s">
        <v>156</v>
      </c>
    </row>
    <row r="13" spans="1:12" ht="15" x14ac:dyDescent="0.25">
      <c r="A13" s="141" t="s">
        <v>411</v>
      </c>
    </row>
    <row r="15" spans="1:12" s="161" customFormat="1" x14ac:dyDescent="0.2">
      <c r="A15" s="161" t="s">
        <v>403</v>
      </c>
    </row>
    <row r="16" spans="1:12" s="161" customFormat="1" x14ac:dyDescent="0.2">
      <c r="A16" s="161" t="s">
        <v>404</v>
      </c>
    </row>
    <row r="17" spans="1:7" s="161" customFormat="1" x14ac:dyDescent="0.2">
      <c r="A17" s="161" t="s">
        <v>407</v>
      </c>
    </row>
    <row r="18" spans="1:7" s="161" customFormat="1" x14ac:dyDescent="0.2">
      <c r="A18" s="161" t="s">
        <v>405</v>
      </c>
    </row>
    <row r="19" spans="1:7" s="161" customFormat="1" x14ac:dyDescent="0.2">
      <c r="A19" s="161" t="s">
        <v>406</v>
      </c>
    </row>
    <row r="20" spans="1:7" s="161" customFormat="1" x14ac:dyDescent="0.2">
      <c r="A20" s="161" t="s">
        <v>408</v>
      </c>
    </row>
    <row r="21" spans="1:7" s="161" customFormat="1" x14ac:dyDescent="0.2">
      <c r="A21" s="161" t="s">
        <v>409</v>
      </c>
    </row>
    <row r="22" spans="1:7" s="161" customFormat="1" x14ac:dyDescent="0.2"/>
    <row r="23" spans="1:7" s="161" customFormat="1" ht="15" x14ac:dyDescent="0.25">
      <c r="A23" s="162" t="s">
        <v>430</v>
      </c>
    </row>
    <row r="24" spans="1:7" s="161" customFormat="1" x14ac:dyDescent="0.2"/>
    <row r="25" spans="1:7" s="161" customFormat="1" x14ac:dyDescent="0.2">
      <c r="A25" s="161" t="s">
        <v>126</v>
      </c>
      <c r="B25" s="161" t="s">
        <v>412</v>
      </c>
      <c r="C25" s="161" t="s">
        <v>413</v>
      </c>
      <c r="D25" s="161" t="s">
        <v>414</v>
      </c>
      <c r="E25" s="161" t="s">
        <v>415</v>
      </c>
      <c r="F25" s="161" t="s">
        <v>416</v>
      </c>
      <c r="G25" s="161" t="s">
        <v>417</v>
      </c>
    </row>
    <row r="26" spans="1:7" s="161" customFormat="1" x14ac:dyDescent="0.2">
      <c r="A26" s="161">
        <v>1</v>
      </c>
      <c r="B26" s="161" t="s">
        <v>127</v>
      </c>
      <c r="C26" s="161" t="s">
        <v>63</v>
      </c>
      <c r="D26" s="161">
        <v>28</v>
      </c>
      <c r="E26" s="161" t="s">
        <v>418</v>
      </c>
      <c r="F26" s="161">
        <v>178</v>
      </c>
      <c r="G26" s="161">
        <v>70</v>
      </c>
    </row>
    <row r="27" spans="1:7" s="161" customFormat="1" x14ac:dyDescent="0.2">
      <c r="A27" s="161">
        <v>2</v>
      </c>
      <c r="B27" s="161" t="s">
        <v>419</v>
      </c>
      <c r="C27" s="161" t="s">
        <v>420</v>
      </c>
      <c r="D27" s="161">
        <v>31</v>
      </c>
      <c r="E27" s="161" t="s">
        <v>421</v>
      </c>
      <c r="F27" s="161">
        <v>163</v>
      </c>
      <c r="G27" s="161">
        <v>60</v>
      </c>
    </row>
    <row r="28" spans="1:7" s="161" customFormat="1" x14ac:dyDescent="0.2">
      <c r="A28" s="161">
        <v>3</v>
      </c>
      <c r="B28" s="161" t="s">
        <v>422</v>
      </c>
      <c r="C28" s="161" t="s">
        <v>423</v>
      </c>
      <c r="D28" s="161">
        <v>68</v>
      </c>
      <c r="E28" s="161" t="s">
        <v>418</v>
      </c>
      <c r="F28" s="161">
        <v>177</v>
      </c>
      <c r="G28" s="161">
        <v>76</v>
      </c>
    </row>
    <row r="29" spans="1:7" s="161" customFormat="1" x14ac:dyDescent="0.2">
      <c r="A29" s="161">
        <v>4</v>
      </c>
      <c r="B29" s="161" t="s">
        <v>424</v>
      </c>
      <c r="C29" s="161" t="s">
        <v>70</v>
      </c>
      <c r="D29" s="161">
        <v>45</v>
      </c>
      <c r="E29" s="161" t="s">
        <v>421</v>
      </c>
      <c r="F29" s="161">
        <v>170</v>
      </c>
      <c r="G29" s="161">
        <v>55</v>
      </c>
    </row>
    <row r="30" spans="1:7" s="161" customFormat="1" x14ac:dyDescent="0.2">
      <c r="A30" s="161">
        <v>5</v>
      </c>
      <c r="B30" s="161" t="s">
        <v>425</v>
      </c>
      <c r="C30" s="161" t="s">
        <v>426</v>
      </c>
      <c r="D30" s="161">
        <v>39</v>
      </c>
      <c r="E30" s="161" t="s">
        <v>421</v>
      </c>
      <c r="F30" s="161">
        <v>161</v>
      </c>
      <c r="G30" s="161">
        <v>62</v>
      </c>
    </row>
    <row r="31" spans="1:7" s="161" customFormat="1" x14ac:dyDescent="0.2">
      <c r="A31" s="161">
        <v>6</v>
      </c>
      <c r="B31" s="161" t="s">
        <v>427</v>
      </c>
      <c r="C31" s="161" t="s">
        <v>428</v>
      </c>
      <c r="D31" s="161">
        <v>49</v>
      </c>
      <c r="E31" s="161" t="s">
        <v>418</v>
      </c>
      <c r="F31" s="161">
        <v>177</v>
      </c>
      <c r="G31" s="161">
        <v>74</v>
      </c>
    </row>
    <row r="32" spans="1:7" s="161" customFormat="1" x14ac:dyDescent="0.2"/>
    <row r="33" spans="1:1" s="161" customFormat="1" ht="15" x14ac:dyDescent="0.2">
      <c r="A33" s="117" t="s">
        <v>99</v>
      </c>
    </row>
    <row r="34" spans="1:1" s="161" customFormat="1" x14ac:dyDescent="0.2"/>
    <row r="35" spans="1:1" s="161" customFormat="1" ht="15" x14ac:dyDescent="0.25">
      <c r="A35" s="141" t="s">
        <v>429</v>
      </c>
    </row>
    <row r="36" spans="1:1" s="161" customFormat="1" x14ac:dyDescent="0.2">
      <c r="A36" s="111"/>
    </row>
    <row r="37" spans="1:1" s="161" customFormat="1" x14ac:dyDescent="0.2">
      <c r="A37" s="161" t="s">
        <v>403</v>
      </c>
    </row>
    <row r="38" spans="1:1" s="161" customFormat="1" x14ac:dyDescent="0.2">
      <c r="A38" s="161" t="s">
        <v>404</v>
      </c>
    </row>
    <row r="39" spans="1:1" s="161" customFormat="1" x14ac:dyDescent="0.2">
      <c r="A39" s="161" t="s">
        <v>407</v>
      </c>
    </row>
    <row r="40" spans="1:1" s="161" customFormat="1" x14ac:dyDescent="0.2">
      <c r="A40" s="161" t="s">
        <v>405</v>
      </c>
    </row>
    <row r="41" spans="1:1" s="161" customFormat="1" x14ac:dyDescent="0.2">
      <c r="A41" s="161" t="s">
        <v>406</v>
      </c>
    </row>
    <row r="42" spans="1:1" s="161" customFormat="1" x14ac:dyDescent="0.2">
      <c r="A42" s="161" t="s">
        <v>408</v>
      </c>
    </row>
    <row r="43" spans="1:1" s="161" customFormat="1" x14ac:dyDescent="0.2">
      <c r="A43" s="161" t="s">
        <v>409</v>
      </c>
    </row>
    <row r="44" spans="1:1" s="161" customFormat="1" x14ac:dyDescent="0.2"/>
    <row r="45" spans="1:1" s="161" customFormat="1" x14ac:dyDescent="0.2"/>
    <row r="46" spans="1:1" s="161" customFormat="1" x14ac:dyDescent="0.2"/>
    <row r="47" spans="1:1" s="161" customFormat="1" x14ac:dyDescent="0.2"/>
    <row r="48" spans="1:1" s="161" customFormat="1" x14ac:dyDescent="0.2"/>
    <row r="49" s="161" customFormat="1" x14ac:dyDescent="0.2"/>
    <row r="50" s="161" customFormat="1" x14ac:dyDescent="0.2"/>
    <row r="51" s="161" customFormat="1" x14ac:dyDescent="0.2"/>
    <row r="52" s="161" customFormat="1" x14ac:dyDescent="0.2"/>
    <row r="53" s="161" customFormat="1" x14ac:dyDescent="0.2"/>
    <row r="54" s="161" customFormat="1" x14ac:dyDescent="0.2"/>
    <row r="55" s="161" customFormat="1" x14ac:dyDescent="0.2"/>
    <row r="56" s="161" customFormat="1" x14ac:dyDescent="0.2"/>
    <row r="57" s="161" customFormat="1" x14ac:dyDescent="0.2"/>
    <row r="58" s="161" customFormat="1" x14ac:dyDescent="0.2"/>
    <row r="59" s="161" customFormat="1" x14ac:dyDescent="0.2"/>
    <row r="60" s="161" customFormat="1" x14ac:dyDescent="0.2"/>
    <row r="61" s="161" customFormat="1" x14ac:dyDescent="0.2"/>
    <row r="62" s="161" customFormat="1" x14ac:dyDescent="0.2"/>
    <row r="63" s="161" customFormat="1" x14ac:dyDescent="0.2"/>
  </sheetData>
  <sheetProtection algorithmName="SHA-512" hashValue="9cx2kpZDW5M++N6oHjL4wNUpDyBXqcfIWpwTSk7rqqKMnafrEP5MaApLOLHNYGAXql8JqY728djI802IbF3MTw==" saltValue="eqD2DeP85+iq07VXIcxM4g==" spinCount="100000" sheet="1" objects="1" scenarios="1"/>
  <mergeCells count="1">
    <mergeCell ref="F2:L2"/>
  </mergeCells>
  <hyperlinks>
    <hyperlink ref="F2" r:id="rId1" xr:uid="{3D4274FC-1D9C-4D64-AA63-A34FF0F2823A}"/>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0587-CE39-44DD-BB68-CA0E5D64F5E1}">
  <dimension ref="A1:M26"/>
  <sheetViews>
    <sheetView showGridLines="0" zoomScale="110" zoomScaleNormal="110" workbookViewId="0">
      <selection activeCell="B17" sqref="B17"/>
    </sheetView>
  </sheetViews>
  <sheetFormatPr baseColWidth="10" defaultRowHeight="14.25" x14ac:dyDescent="0.2"/>
  <cols>
    <col min="1" max="1" width="7.140625" style="111" customWidth="1"/>
    <col min="2" max="8" width="14.5703125" style="111" customWidth="1"/>
    <col min="9" max="9" width="23" style="111" customWidth="1"/>
    <col min="10" max="16384" width="11.42578125" style="111"/>
  </cols>
  <sheetData>
    <row r="1" spans="1:13" ht="23.25" x14ac:dyDescent="0.35">
      <c r="A1" s="115" t="s">
        <v>434</v>
      </c>
      <c r="B1" s="116"/>
      <c r="F1" s="113" t="s">
        <v>522</v>
      </c>
    </row>
    <row r="2" spans="1:13" ht="15.75" x14ac:dyDescent="0.25">
      <c r="A2" s="116"/>
      <c r="B2" s="116"/>
      <c r="G2" s="192" t="s">
        <v>518</v>
      </c>
      <c r="H2" s="192"/>
      <c r="I2" s="192"/>
      <c r="J2" s="192"/>
      <c r="K2" s="192"/>
      <c r="L2" s="192"/>
      <c r="M2" s="192"/>
    </row>
    <row r="3" spans="1:13" ht="15" x14ac:dyDescent="0.2">
      <c r="A3" s="117" t="s">
        <v>98</v>
      </c>
      <c r="B3" s="116"/>
    </row>
    <row r="4" spans="1:13" x14ac:dyDescent="0.2">
      <c r="A4" s="116"/>
      <c r="B4" s="116"/>
    </row>
    <row r="5" spans="1:13" ht="15" x14ac:dyDescent="0.25">
      <c r="A5" s="141" t="s">
        <v>440</v>
      </c>
    </row>
    <row r="6" spans="1:13" ht="15" x14ac:dyDescent="0.25">
      <c r="A6" s="111" t="s">
        <v>437</v>
      </c>
    </row>
    <row r="8" spans="1:13" x14ac:dyDescent="0.2">
      <c r="A8" s="111" t="s">
        <v>439</v>
      </c>
    </row>
    <row r="10" spans="1:13" x14ac:dyDescent="0.2">
      <c r="A10" s="111" t="s">
        <v>441</v>
      </c>
    </row>
    <row r="12" spans="1:13" ht="15" x14ac:dyDescent="0.2">
      <c r="A12" s="117" t="s">
        <v>156</v>
      </c>
    </row>
    <row r="14" spans="1:13" s="161" customFormat="1" ht="15" x14ac:dyDescent="0.25">
      <c r="A14" s="162" t="s">
        <v>438</v>
      </c>
    </row>
    <row r="15" spans="1:13" s="161" customFormat="1" x14ac:dyDescent="0.2"/>
    <row r="16" spans="1:13" s="161" customFormat="1" ht="15" x14ac:dyDescent="0.25">
      <c r="B16" s="163" t="s">
        <v>126</v>
      </c>
      <c r="C16" s="163" t="s">
        <v>3</v>
      </c>
      <c r="D16" s="163" t="s">
        <v>4</v>
      </c>
      <c r="E16" s="163" t="s">
        <v>266</v>
      </c>
      <c r="F16" s="163" t="s">
        <v>435</v>
      </c>
      <c r="G16" s="163" t="s">
        <v>243</v>
      </c>
      <c r="H16" s="163" t="s">
        <v>436</v>
      </c>
    </row>
    <row r="17" spans="1:8" s="161" customFormat="1" x14ac:dyDescent="0.2">
      <c r="B17" s="164">
        <v>1</v>
      </c>
      <c r="C17" s="164" t="s">
        <v>127</v>
      </c>
      <c r="D17" s="164" t="s">
        <v>63</v>
      </c>
      <c r="E17" s="164">
        <v>28</v>
      </c>
      <c r="F17" s="164" t="s">
        <v>418</v>
      </c>
      <c r="G17" s="164">
        <v>178</v>
      </c>
      <c r="H17" s="164">
        <v>70</v>
      </c>
    </row>
    <row r="18" spans="1:8" s="161" customFormat="1" x14ac:dyDescent="0.2">
      <c r="B18" s="164">
        <v>2</v>
      </c>
      <c r="C18" s="164" t="s">
        <v>419</v>
      </c>
      <c r="D18" s="164" t="s">
        <v>420</v>
      </c>
      <c r="E18" s="164">
        <v>31</v>
      </c>
      <c r="F18" s="164" t="s">
        <v>421</v>
      </c>
      <c r="G18" s="164">
        <v>163</v>
      </c>
      <c r="H18" s="164">
        <v>60</v>
      </c>
    </row>
    <row r="19" spans="1:8" s="161" customFormat="1" x14ac:dyDescent="0.2">
      <c r="B19" s="164">
        <v>3</v>
      </c>
      <c r="C19" s="164" t="s">
        <v>422</v>
      </c>
      <c r="D19" s="164" t="s">
        <v>423</v>
      </c>
      <c r="E19" s="164">
        <v>68</v>
      </c>
      <c r="F19" s="164" t="s">
        <v>418</v>
      </c>
      <c r="G19" s="164">
        <v>177</v>
      </c>
      <c r="H19" s="164">
        <v>76</v>
      </c>
    </row>
    <row r="20" spans="1:8" s="161" customFormat="1" x14ac:dyDescent="0.2">
      <c r="B20" s="164">
        <v>4</v>
      </c>
      <c r="C20" s="164" t="s">
        <v>424</v>
      </c>
      <c r="D20" s="164" t="s">
        <v>70</v>
      </c>
      <c r="E20" s="164">
        <v>45</v>
      </c>
      <c r="F20" s="164" t="s">
        <v>421</v>
      </c>
      <c r="G20" s="164">
        <v>170</v>
      </c>
      <c r="H20" s="164">
        <v>55</v>
      </c>
    </row>
    <row r="21" spans="1:8" s="161" customFormat="1" x14ac:dyDescent="0.2">
      <c r="B21" s="164">
        <v>5</v>
      </c>
      <c r="C21" s="164" t="s">
        <v>425</v>
      </c>
      <c r="D21" s="164" t="s">
        <v>426</v>
      </c>
      <c r="E21" s="164">
        <v>39</v>
      </c>
      <c r="F21" s="164" t="s">
        <v>421</v>
      </c>
      <c r="G21" s="164">
        <v>161</v>
      </c>
      <c r="H21" s="164">
        <v>62</v>
      </c>
    </row>
    <row r="22" spans="1:8" s="161" customFormat="1" x14ac:dyDescent="0.2">
      <c r="B22" s="164">
        <v>6</v>
      </c>
      <c r="C22" s="164" t="s">
        <v>427</v>
      </c>
      <c r="D22" s="164" t="s">
        <v>428</v>
      </c>
      <c r="E22" s="164">
        <v>49</v>
      </c>
      <c r="F22" s="164" t="s">
        <v>418</v>
      </c>
      <c r="G22" s="164">
        <v>177</v>
      </c>
      <c r="H22" s="164">
        <v>74</v>
      </c>
    </row>
    <row r="23" spans="1:8" s="161" customFormat="1" x14ac:dyDescent="0.2"/>
    <row r="24" spans="1:8" s="161" customFormat="1" ht="15" x14ac:dyDescent="0.2">
      <c r="A24" s="117" t="s">
        <v>99</v>
      </c>
    </row>
    <row r="25" spans="1:8" s="161" customFormat="1" x14ac:dyDescent="0.2"/>
    <row r="26" spans="1:8" x14ac:dyDescent="0.2">
      <c r="A26" s="111" t="s">
        <v>442</v>
      </c>
    </row>
  </sheetData>
  <sheetProtection algorithmName="SHA-512" hashValue="KOJwOoiZvn+si9gsmnyPDb97hecqDElKIZAwr0hBgu05Fv8w0SCJ6Y0xErtY3l/fS9uyGC00vTd5z+1dbbUwkQ==" saltValue="hASK2tBSOUphY7AuJcx2Ew==" spinCount="100000" sheet="1" objects="1" scenarios="1"/>
  <autoFilter ref="B16:H22" xr:uid="{FA7C0587-CE39-44DD-BB68-CA0E5D64F5E1}">
    <sortState xmlns:xlrd2="http://schemas.microsoft.com/office/spreadsheetml/2017/richdata2" ref="B17:H22">
      <sortCondition ref="B16:B22"/>
    </sortState>
  </autoFilter>
  <mergeCells count="1">
    <mergeCell ref="G2:M2"/>
  </mergeCells>
  <hyperlinks>
    <hyperlink ref="G2" r:id="rId1" xr:uid="{D52A5622-2796-4CBA-B734-A4C6F71EA1F5}"/>
  </hyperlinks>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46"/>
  <sheetViews>
    <sheetView zoomScale="110" zoomScaleNormal="110" workbookViewId="0">
      <selection activeCell="I26" sqref="I26"/>
    </sheetView>
  </sheetViews>
  <sheetFormatPr baseColWidth="10" defaultRowHeight="14.25" x14ac:dyDescent="0.2"/>
  <cols>
    <col min="1" max="1" width="8" style="111" customWidth="1"/>
    <col min="2" max="2" width="12.7109375" style="176" customWidth="1"/>
    <col min="3" max="4" width="12.7109375" style="111" customWidth="1"/>
    <col min="5" max="5" width="14.5703125" style="144" bestFit="1" customWidth="1"/>
    <col min="6" max="6" width="16.7109375" style="122" bestFit="1" customWidth="1"/>
    <col min="7" max="7" width="12.7109375" style="111" customWidth="1"/>
    <col min="8" max="9" width="11.42578125" style="111"/>
    <col min="10" max="10" width="21" style="111" bestFit="1" customWidth="1"/>
    <col min="11" max="11" width="23.7109375" style="111" bestFit="1" customWidth="1"/>
    <col min="12" max="12" width="18" style="111" bestFit="1" customWidth="1"/>
    <col min="13" max="19" width="8.7109375" style="111" bestFit="1" customWidth="1"/>
    <col min="20" max="27" width="7.7109375" style="111" bestFit="1" customWidth="1"/>
    <col min="28" max="28" width="12.5703125" style="111" bestFit="1" customWidth="1"/>
    <col min="29" max="16384" width="11.42578125" style="111"/>
  </cols>
  <sheetData>
    <row r="1" spans="1:17" s="167" customFormat="1" ht="23.25" x14ac:dyDescent="0.35">
      <c r="A1" s="165" t="s">
        <v>452</v>
      </c>
      <c r="B1" s="166"/>
      <c r="E1" s="168"/>
      <c r="F1" s="169"/>
      <c r="J1" s="190" t="s">
        <v>522</v>
      </c>
    </row>
    <row r="2" spans="1:17" s="167" customFormat="1" ht="15.75" x14ac:dyDescent="0.25">
      <c r="B2" s="166"/>
      <c r="E2" s="168"/>
      <c r="F2" s="169"/>
      <c r="K2" s="194" t="s">
        <v>518</v>
      </c>
      <c r="L2" s="194"/>
      <c r="M2" s="194"/>
      <c r="N2" s="194"/>
      <c r="O2" s="194"/>
      <c r="P2" s="194"/>
      <c r="Q2" s="194"/>
    </row>
    <row r="3" spans="1:17" s="167" customFormat="1" ht="15" x14ac:dyDescent="0.2">
      <c r="A3" s="170" t="s">
        <v>98</v>
      </c>
      <c r="B3" s="166"/>
      <c r="E3" s="168"/>
      <c r="F3" s="169"/>
    </row>
    <row r="4" spans="1:17" s="167" customFormat="1" x14ac:dyDescent="0.2">
      <c r="B4" s="166"/>
      <c r="E4" s="168"/>
      <c r="F4" s="169"/>
    </row>
    <row r="5" spans="1:17" s="167" customFormat="1" ht="15" x14ac:dyDescent="0.25">
      <c r="A5" s="167" t="s">
        <v>464</v>
      </c>
      <c r="B5" s="166"/>
      <c r="E5" s="168"/>
      <c r="F5" s="169"/>
    </row>
    <row r="6" spans="1:17" s="167" customFormat="1" x14ac:dyDescent="0.2">
      <c r="A6" s="167" t="s">
        <v>444</v>
      </c>
      <c r="B6" s="166"/>
      <c r="E6" s="168"/>
      <c r="F6" s="169"/>
    </row>
    <row r="7" spans="1:17" s="167" customFormat="1" ht="15" x14ac:dyDescent="0.25">
      <c r="A7" s="167" t="s">
        <v>453</v>
      </c>
      <c r="B7" s="166"/>
      <c r="E7" s="168"/>
      <c r="F7" s="169"/>
    </row>
    <row r="8" spans="1:17" s="167" customFormat="1" x14ac:dyDescent="0.2">
      <c r="B8" s="166"/>
      <c r="E8" s="168"/>
      <c r="F8" s="169"/>
    </row>
    <row r="9" spans="1:17" s="167" customFormat="1" ht="15" x14ac:dyDescent="0.25">
      <c r="A9" s="167" t="s">
        <v>450</v>
      </c>
      <c r="B9" s="166"/>
      <c r="E9" s="168"/>
      <c r="F9" s="169"/>
    </row>
    <row r="10" spans="1:17" s="167" customFormat="1" x14ac:dyDescent="0.2">
      <c r="B10" s="166"/>
      <c r="E10" s="168"/>
      <c r="F10" s="169"/>
    </row>
    <row r="11" spans="1:17" s="167" customFormat="1" ht="15" x14ac:dyDescent="0.25">
      <c r="A11" s="171" t="s">
        <v>451</v>
      </c>
      <c r="B11" s="166"/>
      <c r="E11" s="168"/>
      <c r="F11" s="169"/>
    </row>
    <row r="12" spans="1:17" s="167" customFormat="1" x14ac:dyDescent="0.2">
      <c r="A12" s="172" t="s">
        <v>465</v>
      </c>
      <c r="B12" s="166"/>
      <c r="E12" s="168"/>
      <c r="F12" s="169"/>
    </row>
    <row r="13" spans="1:17" s="167" customFormat="1" ht="15" x14ac:dyDescent="0.25">
      <c r="A13" s="172" t="s">
        <v>466</v>
      </c>
      <c r="B13" s="166"/>
      <c r="E13" s="168"/>
      <c r="F13" s="169"/>
    </row>
    <row r="14" spans="1:17" s="167" customFormat="1" x14ac:dyDescent="0.2">
      <c r="A14" s="172" t="s">
        <v>454</v>
      </c>
      <c r="B14" s="166"/>
      <c r="E14" s="168"/>
      <c r="F14" s="169"/>
    </row>
    <row r="15" spans="1:17" s="167" customFormat="1" x14ac:dyDescent="0.2">
      <c r="A15" s="172" t="s">
        <v>455</v>
      </c>
      <c r="B15" s="166"/>
      <c r="E15" s="168"/>
      <c r="F15" s="169"/>
    </row>
    <row r="16" spans="1:17" s="167" customFormat="1" x14ac:dyDescent="0.2">
      <c r="A16" s="172" t="s">
        <v>456</v>
      </c>
      <c r="B16" s="166"/>
      <c r="E16" s="168"/>
      <c r="F16" s="169"/>
    </row>
    <row r="17" spans="1:28" s="167" customFormat="1" x14ac:dyDescent="0.2">
      <c r="A17" s="172" t="s">
        <v>459</v>
      </c>
      <c r="B17" s="166"/>
      <c r="E17" s="168"/>
      <c r="F17" s="169"/>
    </row>
    <row r="18" spans="1:28" s="167" customFormat="1" x14ac:dyDescent="0.2">
      <c r="A18" s="173" t="s">
        <v>467</v>
      </c>
      <c r="B18" s="174"/>
      <c r="E18" s="168"/>
      <c r="F18" s="169"/>
    </row>
    <row r="19" spans="1:28" s="167" customFormat="1" x14ac:dyDescent="0.2">
      <c r="A19" s="172" t="s">
        <v>460</v>
      </c>
      <c r="B19" s="166"/>
      <c r="E19" s="168"/>
      <c r="F19" s="169"/>
    </row>
    <row r="20" spans="1:28" s="167" customFormat="1" x14ac:dyDescent="0.2">
      <c r="A20" s="175"/>
      <c r="B20" s="166"/>
      <c r="E20" s="168"/>
      <c r="F20" s="169"/>
    </row>
    <row r="21" spans="1:28" s="167" customFormat="1" x14ac:dyDescent="0.2">
      <c r="A21" s="167" t="s">
        <v>461</v>
      </c>
      <c r="B21" s="166"/>
      <c r="E21" s="168"/>
      <c r="F21" s="169"/>
    </row>
    <row r="22" spans="1:28" s="167" customFormat="1" x14ac:dyDescent="0.2">
      <c r="B22" s="166"/>
      <c r="E22" s="168"/>
      <c r="F22" s="169"/>
    </row>
    <row r="23" spans="1:28" ht="15" x14ac:dyDescent="0.2">
      <c r="A23" s="117" t="s">
        <v>156</v>
      </c>
    </row>
    <row r="25" spans="1:28" s="141" customFormat="1" ht="15" x14ac:dyDescent="0.25">
      <c r="A25" s="126" t="s">
        <v>23</v>
      </c>
      <c r="B25" s="177" t="s">
        <v>107</v>
      </c>
      <c r="C25" s="126" t="s">
        <v>445</v>
      </c>
      <c r="D25" s="126" t="s">
        <v>446</v>
      </c>
      <c r="E25" s="136" t="s">
        <v>447</v>
      </c>
      <c r="F25" s="130" t="s">
        <v>448</v>
      </c>
      <c r="G25" s="126" t="s">
        <v>449</v>
      </c>
      <c r="I25" s="178" t="s">
        <v>469</v>
      </c>
      <c r="J25" s="179" t="s">
        <v>462</v>
      </c>
      <c r="K25" s="180" t="s">
        <v>457</v>
      </c>
      <c r="L25" s="180" t="s">
        <v>463</v>
      </c>
      <c r="M25" s="180"/>
      <c r="N25" s="180"/>
      <c r="O25" s="180"/>
      <c r="P25" s="180"/>
      <c r="Q25" s="180"/>
      <c r="R25" s="180"/>
      <c r="S25" s="180"/>
      <c r="T25" s="180"/>
      <c r="U25" s="180"/>
      <c r="V25" s="180"/>
      <c r="W25" s="180"/>
      <c r="X25" s="180"/>
      <c r="Y25" s="180"/>
      <c r="Z25" s="180"/>
      <c r="AA25" s="180"/>
      <c r="AB25" s="180"/>
    </row>
    <row r="26" spans="1:28" ht="15.75" x14ac:dyDescent="0.25">
      <c r="A26" s="181" t="s">
        <v>31</v>
      </c>
      <c r="B26" s="182">
        <v>42091</v>
      </c>
      <c r="C26" s="181" t="s">
        <v>46</v>
      </c>
      <c r="D26" s="181" t="s">
        <v>32</v>
      </c>
      <c r="E26" s="183">
        <v>77</v>
      </c>
      <c r="F26" s="133" t="s">
        <v>33</v>
      </c>
      <c r="G26" s="181">
        <v>1</v>
      </c>
      <c r="I26" s="112"/>
      <c r="J26" s="184" t="s">
        <v>31</v>
      </c>
      <c r="K26" s="185">
        <v>77</v>
      </c>
      <c r="L26" s="185">
        <v>1</v>
      </c>
      <c r="M26" s="180"/>
      <c r="N26" s="180"/>
      <c r="O26" s="180"/>
      <c r="P26" s="180"/>
      <c r="Q26" s="180"/>
      <c r="R26" s="180"/>
      <c r="S26" s="180"/>
      <c r="T26" s="180"/>
      <c r="U26" s="180"/>
      <c r="V26" s="180"/>
      <c r="W26" s="180"/>
      <c r="X26" s="180"/>
      <c r="Y26" s="180"/>
      <c r="Z26" s="180"/>
      <c r="AA26" s="180"/>
      <c r="AB26" s="180"/>
    </row>
    <row r="27" spans="1:28" ht="15.75" x14ac:dyDescent="0.25">
      <c r="A27" s="181" t="s">
        <v>34</v>
      </c>
      <c r="B27" s="182">
        <v>42098</v>
      </c>
      <c r="C27" s="181" t="s">
        <v>47</v>
      </c>
      <c r="D27" s="181" t="s">
        <v>32</v>
      </c>
      <c r="E27" s="183">
        <v>85</v>
      </c>
      <c r="F27" s="133" t="s">
        <v>35</v>
      </c>
      <c r="G27" s="181">
        <v>1</v>
      </c>
      <c r="I27" s="112"/>
      <c r="J27" s="184" t="s">
        <v>34</v>
      </c>
      <c r="K27" s="185">
        <v>1204</v>
      </c>
      <c r="L27" s="185">
        <v>15</v>
      </c>
      <c r="M27" s="180"/>
      <c r="N27" s="180"/>
      <c r="O27" s="180"/>
      <c r="P27" s="180"/>
      <c r="Q27" s="180"/>
      <c r="R27" s="180"/>
      <c r="S27" s="180"/>
      <c r="T27" s="180"/>
      <c r="U27" s="180"/>
      <c r="V27" s="180"/>
      <c r="W27" s="180"/>
      <c r="X27" s="180"/>
      <c r="Y27" s="180"/>
      <c r="Z27" s="180"/>
      <c r="AA27" s="180"/>
      <c r="AB27" s="180"/>
    </row>
    <row r="28" spans="1:28" ht="15.75" x14ac:dyDescent="0.25">
      <c r="A28" s="181" t="s">
        <v>34</v>
      </c>
      <c r="B28" s="182">
        <v>42100</v>
      </c>
      <c r="C28" s="181" t="s">
        <v>48</v>
      </c>
      <c r="D28" s="181" t="s">
        <v>32</v>
      </c>
      <c r="E28" s="183">
        <v>170</v>
      </c>
      <c r="F28" s="133" t="s">
        <v>36</v>
      </c>
      <c r="G28" s="181">
        <v>2</v>
      </c>
      <c r="I28" s="112"/>
      <c r="J28" s="184" t="s">
        <v>40</v>
      </c>
      <c r="K28" s="185">
        <v>1007.5</v>
      </c>
      <c r="L28" s="185">
        <v>12</v>
      </c>
    </row>
    <row r="29" spans="1:28" ht="15" x14ac:dyDescent="0.25">
      <c r="A29" s="181" t="s">
        <v>34</v>
      </c>
      <c r="B29" s="182">
        <v>42106</v>
      </c>
      <c r="C29" s="181" t="s">
        <v>49</v>
      </c>
      <c r="D29" s="181" t="s">
        <v>37</v>
      </c>
      <c r="E29" s="183">
        <v>95</v>
      </c>
      <c r="F29" s="133" t="s">
        <v>36</v>
      </c>
      <c r="G29" s="181">
        <v>1</v>
      </c>
      <c r="J29" s="184" t="s">
        <v>41</v>
      </c>
      <c r="K29" s="185">
        <v>275</v>
      </c>
      <c r="L29" s="185">
        <v>3</v>
      </c>
    </row>
    <row r="30" spans="1:28" ht="15" x14ac:dyDescent="0.25">
      <c r="A30" s="181" t="s">
        <v>34</v>
      </c>
      <c r="B30" s="182">
        <v>42107</v>
      </c>
      <c r="C30" s="181" t="s">
        <v>50</v>
      </c>
      <c r="D30" s="181" t="s">
        <v>32</v>
      </c>
      <c r="E30" s="183">
        <v>80</v>
      </c>
      <c r="F30" s="133" t="s">
        <v>35</v>
      </c>
      <c r="G30" s="181">
        <v>2</v>
      </c>
      <c r="J30" s="184" t="s">
        <v>458</v>
      </c>
      <c r="K30" s="185">
        <v>2563.5</v>
      </c>
      <c r="L30" s="185">
        <v>31</v>
      </c>
    </row>
    <row r="31" spans="1:28" ht="15" x14ac:dyDescent="0.25">
      <c r="A31" s="181" t="s">
        <v>34</v>
      </c>
      <c r="B31" s="182">
        <v>42109</v>
      </c>
      <c r="C31" s="181" t="s">
        <v>51</v>
      </c>
      <c r="D31" s="181" t="s">
        <v>32</v>
      </c>
      <c r="E31" s="183">
        <v>85</v>
      </c>
      <c r="F31" s="133" t="s">
        <v>36</v>
      </c>
      <c r="G31" s="181">
        <v>1</v>
      </c>
      <c r="J31" s="180"/>
      <c r="K31" s="180"/>
      <c r="L31" s="180"/>
    </row>
    <row r="32" spans="1:28" ht="15" x14ac:dyDescent="0.25">
      <c r="A32" s="181" t="s">
        <v>34</v>
      </c>
      <c r="B32" s="182">
        <v>42113</v>
      </c>
      <c r="C32" s="181" t="s">
        <v>52</v>
      </c>
      <c r="D32" s="181" t="s">
        <v>37</v>
      </c>
      <c r="E32" s="183">
        <v>190</v>
      </c>
      <c r="F32" s="133" t="s">
        <v>35</v>
      </c>
      <c r="G32" s="181">
        <v>2</v>
      </c>
      <c r="J32" s="180"/>
      <c r="K32" s="180"/>
      <c r="L32" s="180"/>
    </row>
    <row r="33" spans="1:12" ht="15" x14ac:dyDescent="0.25">
      <c r="A33" s="181" t="s">
        <v>34</v>
      </c>
      <c r="B33" s="182">
        <v>42117</v>
      </c>
      <c r="C33" s="181" t="s">
        <v>53</v>
      </c>
      <c r="D33" s="181" t="s">
        <v>38</v>
      </c>
      <c r="E33" s="183">
        <v>329</v>
      </c>
      <c r="F33" s="133" t="s">
        <v>39</v>
      </c>
      <c r="G33" s="181">
        <v>4</v>
      </c>
      <c r="J33" s="180"/>
      <c r="K33" s="180"/>
      <c r="L33" s="180"/>
    </row>
    <row r="34" spans="1:12" ht="15" x14ac:dyDescent="0.25">
      <c r="A34" s="181" t="s">
        <v>34</v>
      </c>
      <c r="B34" s="182">
        <v>42124</v>
      </c>
      <c r="C34" s="181" t="s">
        <v>54</v>
      </c>
      <c r="D34" s="181" t="s">
        <v>32</v>
      </c>
      <c r="E34" s="183">
        <v>170</v>
      </c>
      <c r="F34" s="133" t="s">
        <v>33</v>
      </c>
      <c r="G34" s="181">
        <v>2</v>
      </c>
      <c r="J34" s="180"/>
      <c r="K34" s="180"/>
      <c r="L34" s="180"/>
    </row>
    <row r="35" spans="1:12" ht="15" x14ac:dyDescent="0.25">
      <c r="A35" s="181" t="s">
        <v>40</v>
      </c>
      <c r="B35" s="182">
        <v>42125</v>
      </c>
      <c r="C35" s="181" t="s">
        <v>55</v>
      </c>
      <c r="D35" s="181" t="s">
        <v>32</v>
      </c>
      <c r="E35" s="183">
        <v>170</v>
      </c>
      <c r="F35" s="133" t="s">
        <v>36</v>
      </c>
      <c r="G35" s="181">
        <v>2</v>
      </c>
      <c r="J35" s="180"/>
      <c r="K35" s="180"/>
      <c r="L35" s="180"/>
    </row>
    <row r="36" spans="1:12" ht="15" x14ac:dyDescent="0.25">
      <c r="A36" s="181" t="s">
        <v>40</v>
      </c>
      <c r="B36" s="182">
        <v>42140</v>
      </c>
      <c r="C36" s="181" t="s">
        <v>56</v>
      </c>
      <c r="D36" s="181" t="s">
        <v>32</v>
      </c>
      <c r="E36" s="183">
        <v>260</v>
      </c>
      <c r="F36" s="133" t="s">
        <v>36</v>
      </c>
      <c r="G36" s="181">
        <v>3</v>
      </c>
      <c r="J36" s="180"/>
      <c r="K36" s="180"/>
      <c r="L36" s="180"/>
    </row>
    <row r="37" spans="1:12" ht="15" x14ac:dyDescent="0.25">
      <c r="A37" s="181" t="s">
        <v>40</v>
      </c>
      <c r="B37" s="182">
        <v>42142</v>
      </c>
      <c r="C37" s="181" t="s">
        <v>57</v>
      </c>
      <c r="D37" s="181" t="s">
        <v>38</v>
      </c>
      <c r="E37" s="183">
        <v>95</v>
      </c>
      <c r="F37" s="133" t="s">
        <v>39</v>
      </c>
      <c r="G37" s="181">
        <v>1</v>
      </c>
      <c r="J37" s="180"/>
      <c r="K37" s="180"/>
      <c r="L37" s="180"/>
    </row>
    <row r="38" spans="1:12" ht="15" x14ac:dyDescent="0.25">
      <c r="A38" s="181" t="s">
        <v>40</v>
      </c>
      <c r="B38" s="182">
        <v>42146</v>
      </c>
      <c r="C38" s="181" t="s">
        <v>58</v>
      </c>
      <c r="D38" s="181" t="s">
        <v>37</v>
      </c>
      <c r="E38" s="183">
        <v>100</v>
      </c>
      <c r="F38" s="133" t="s">
        <v>35</v>
      </c>
      <c r="G38" s="181">
        <v>1</v>
      </c>
      <c r="J38" s="180"/>
      <c r="K38" s="180"/>
      <c r="L38" s="180"/>
    </row>
    <row r="39" spans="1:12" ht="15" x14ac:dyDescent="0.25">
      <c r="A39" s="181" t="s">
        <v>40</v>
      </c>
      <c r="B39" s="182">
        <v>42150</v>
      </c>
      <c r="C39" s="181" t="s">
        <v>59</v>
      </c>
      <c r="D39" s="181" t="s">
        <v>32</v>
      </c>
      <c r="E39" s="183">
        <v>382.5</v>
      </c>
      <c r="F39" s="133" t="s">
        <v>36</v>
      </c>
      <c r="G39" s="181">
        <v>5</v>
      </c>
      <c r="J39" s="180"/>
      <c r="K39" s="180"/>
      <c r="L39" s="180"/>
    </row>
    <row r="40" spans="1:12" ht="15" x14ac:dyDescent="0.25">
      <c r="A40" s="181" t="s">
        <v>41</v>
      </c>
      <c r="B40" s="182">
        <v>42157</v>
      </c>
      <c r="C40" s="181" t="s">
        <v>60</v>
      </c>
      <c r="D40" s="181" t="s">
        <v>32</v>
      </c>
      <c r="E40" s="183">
        <v>85</v>
      </c>
      <c r="F40" s="133" t="s">
        <v>36</v>
      </c>
      <c r="G40" s="181">
        <v>1</v>
      </c>
      <c r="J40" s="180"/>
      <c r="K40" s="180"/>
      <c r="L40" s="180"/>
    </row>
    <row r="41" spans="1:12" ht="15" x14ac:dyDescent="0.25">
      <c r="A41" s="181" t="s">
        <v>41</v>
      </c>
      <c r="B41" s="182">
        <v>42160</v>
      </c>
      <c r="C41" s="181" t="s">
        <v>61</v>
      </c>
      <c r="D41" s="181" t="s">
        <v>38</v>
      </c>
      <c r="E41" s="183">
        <v>95</v>
      </c>
      <c r="F41" s="133" t="s">
        <v>39</v>
      </c>
      <c r="G41" s="181">
        <v>1</v>
      </c>
      <c r="J41" s="180"/>
      <c r="K41" s="180"/>
      <c r="L41" s="180"/>
    </row>
    <row r="42" spans="1:12" ht="15" x14ac:dyDescent="0.25">
      <c r="A42" s="181" t="s">
        <v>41</v>
      </c>
      <c r="B42" s="182">
        <v>42162</v>
      </c>
      <c r="C42" s="181" t="s">
        <v>62</v>
      </c>
      <c r="D42" s="181" t="s">
        <v>37</v>
      </c>
      <c r="E42" s="183">
        <v>95</v>
      </c>
      <c r="F42" s="133" t="s">
        <v>35</v>
      </c>
      <c r="G42" s="181">
        <v>1</v>
      </c>
      <c r="J42" s="180"/>
      <c r="K42" s="180"/>
      <c r="L42" s="180"/>
    </row>
    <row r="44" spans="1:12" ht="15" x14ac:dyDescent="0.2">
      <c r="A44" s="117" t="s">
        <v>99</v>
      </c>
    </row>
    <row r="46" spans="1:12" x14ac:dyDescent="0.2">
      <c r="A46" s="111" t="s">
        <v>468</v>
      </c>
    </row>
  </sheetData>
  <sheetProtection algorithmName="SHA-512" hashValue="dPXJ9blSffJ5zc3zg9SikSOXjZOXxWUeUxCa4F3gWwoerChlDzvuoKhjL/C2WKB7kPPo63iQhbuIhx3BKuewkQ==" saltValue="P2h9tm49+bX4PuvbCcNuxg==" spinCount="100000" sheet="1" objects="1" scenarios="1"/>
  <mergeCells count="1">
    <mergeCell ref="K2:Q2"/>
  </mergeCells>
  <hyperlinks>
    <hyperlink ref="K2" r:id="rId2" xr:uid="{85785120-B960-4D4E-B194-9D54F226C212}"/>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47CE-A6DB-4F9A-894B-2F56B120A6D2}">
  <dimension ref="A1:O49"/>
  <sheetViews>
    <sheetView showGridLines="0" zoomScale="110" zoomScaleNormal="110" workbookViewId="0">
      <selection activeCell="B19" sqref="B19"/>
    </sheetView>
  </sheetViews>
  <sheetFormatPr baseColWidth="10" defaultRowHeight="14.25" x14ac:dyDescent="0.2"/>
  <cols>
    <col min="1" max="1" width="29.140625" style="111" customWidth="1"/>
    <col min="2" max="7" width="12.85546875" style="111" customWidth="1"/>
    <col min="8" max="9" width="23" style="111" customWidth="1"/>
    <col min="10" max="16384" width="11.42578125" style="111"/>
  </cols>
  <sheetData>
    <row r="1" spans="1:15" ht="23.25" x14ac:dyDescent="0.35">
      <c r="A1" s="115" t="s">
        <v>470</v>
      </c>
      <c r="B1" s="116"/>
      <c r="H1" s="190" t="s">
        <v>522</v>
      </c>
      <c r="I1" s="167"/>
      <c r="J1" s="167"/>
      <c r="K1" s="167"/>
      <c r="L1" s="167"/>
      <c r="M1" s="167"/>
      <c r="N1" s="167"/>
      <c r="O1" s="167"/>
    </row>
    <row r="2" spans="1:15" ht="15.75" x14ac:dyDescent="0.25">
      <c r="A2" s="116"/>
      <c r="B2" s="116"/>
      <c r="H2" s="167"/>
      <c r="I2" s="194" t="s">
        <v>518</v>
      </c>
      <c r="J2" s="194"/>
      <c r="K2" s="194"/>
      <c r="L2" s="194"/>
      <c r="M2" s="194"/>
      <c r="N2" s="194"/>
      <c r="O2" s="194"/>
    </row>
    <row r="3" spans="1:15" ht="15" x14ac:dyDescent="0.2">
      <c r="A3" s="117" t="s">
        <v>98</v>
      </c>
      <c r="B3" s="116"/>
    </row>
    <row r="4" spans="1:15" x14ac:dyDescent="0.2">
      <c r="A4" s="116"/>
      <c r="B4" s="116"/>
    </row>
    <row r="5" spans="1:15" ht="15" x14ac:dyDescent="0.25">
      <c r="A5" s="141" t="s">
        <v>483</v>
      </c>
    </row>
    <row r="6" spans="1:15" x14ac:dyDescent="0.2">
      <c r="A6" s="111" t="s">
        <v>475</v>
      </c>
    </row>
    <row r="7" spans="1:15" x14ac:dyDescent="0.2">
      <c r="A7" s="111" t="s">
        <v>478</v>
      </c>
    </row>
    <row r="9" spans="1:15" ht="15" x14ac:dyDescent="0.25">
      <c r="A9" s="111" t="s">
        <v>476</v>
      </c>
    </row>
    <row r="10" spans="1:15" x14ac:dyDescent="0.2">
      <c r="A10" s="111" t="s">
        <v>477</v>
      </c>
    </row>
    <row r="12" spans="1:15" x14ac:dyDescent="0.2">
      <c r="A12" s="111" t="s">
        <v>479</v>
      </c>
    </row>
    <row r="14" spans="1:15" ht="15" x14ac:dyDescent="0.2">
      <c r="A14" s="117" t="s">
        <v>156</v>
      </c>
    </row>
    <row r="16" spans="1:15" s="161" customFormat="1" x14ac:dyDescent="0.2">
      <c r="A16" s="161" t="s">
        <v>481</v>
      </c>
    </row>
    <row r="17" spans="1:7" s="161" customFormat="1" x14ac:dyDescent="0.2"/>
    <row r="18" spans="1:7" s="161" customFormat="1" ht="15" x14ac:dyDescent="0.25">
      <c r="B18" s="163" t="s">
        <v>3</v>
      </c>
      <c r="C18" s="163" t="s">
        <v>4</v>
      </c>
      <c r="D18" s="163" t="s">
        <v>266</v>
      </c>
      <c r="E18" s="163" t="s">
        <v>435</v>
      </c>
      <c r="F18" s="163" t="s">
        <v>480</v>
      </c>
      <c r="G18" s="163" t="s">
        <v>436</v>
      </c>
    </row>
    <row r="19" spans="1:7" s="161" customFormat="1" x14ac:dyDescent="0.2">
      <c r="B19" s="164" t="s">
        <v>127</v>
      </c>
      <c r="C19" s="164" t="s">
        <v>63</v>
      </c>
      <c r="D19" s="164">
        <v>28</v>
      </c>
      <c r="E19" s="164" t="s">
        <v>418</v>
      </c>
      <c r="F19" s="164">
        <v>178</v>
      </c>
      <c r="G19" s="164">
        <v>70</v>
      </c>
    </row>
    <row r="20" spans="1:7" s="161" customFormat="1" x14ac:dyDescent="0.2">
      <c r="B20" s="164" t="s">
        <v>419</v>
      </c>
      <c r="C20" s="164" t="s">
        <v>420</v>
      </c>
      <c r="D20" s="164">
        <v>31</v>
      </c>
      <c r="E20" s="164" t="s">
        <v>421</v>
      </c>
      <c r="F20" s="164">
        <v>163</v>
      </c>
      <c r="G20" s="164">
        <v>60</v>
      </c>
    </row>
    <row r="21" spans="1:7" s="161" customFormat="1" x14ac:dyDescent="0.2">
      <c r="B21" s="164" t="s">
        <v>422</v>
      </c>
      <c r="C21" s="164" t="s">
        <v>423</v>
      </c>
      <c r="D21" s="164">
        <v>68</v>
      </c>
      <c r="E21" s="164" t="s">
        <v>418</v>
      </c>
      <c r="F21" s="164">
        <v>177</v>
      </c>
      <c r="G21" s="164">
        <v>76</v>
      </c>
    </row>
    <row r="22" spans="1:7" s="161" customFormat="1" x14ac:dyDescent="0.2">
      <c r="B22" s="164" t="s">
        <v>424</v>
      </c>
      <c r="C22" s="164" t="s">
        <v>70</v>
      </c>
      <c r="D22" s="164">
        <v>45</v>
      </c>
      <c r="E22" s="164" t="s">
        <v>421</v>
      </c>
      <c r="F22" s="164">
        <v>170</v>
      </c>
      <c r="G22" s="164">
        <v>55</v>
      </c>
    </row>
    <row r="23" spans="1:7" s="161" customFormat="1" x14ac:dyDescent="0.2">
      <c r="B23" s="164" t="s">
        <v>425</v>
      </c>
      <c r="C23" s="164" t="s">
        <v>426</v>
      </c>
      <c r="D23" s="164">
        <v>39</v>
      </c>
      <c r="E23" s="164" t="s">
        <v>421</v>
      </c>
      <c r="F23" s="164">
        <v>161</v>
      </c>
      <c r="G23" s="164">
        <v>62</v>
      </c>
    </row>
    <row r="24" spans="1:7" s="161" customFormat="1" x14ac:dyDescent="0.2">
      <c r="B24" s="164" t="s">
        <v>427</v>
      </c>
      <c r="C24" s="164" t="s">
        <v>428</v>
      </c>
      <c r="D24" s="164">
        <v>49</v>
      </c>
      <c r="E24" s="164" t="s">
        <v>418</v>
      </c>
      <c r="F24" s="164">
        <v>177</v>
      </c>
      <c r="G24" s="164">
        <v>74</v>
      </c>
    </row>
    <row r="25" spans="1:7" s="161" customFormat="1" x14ac:dyDescent="0.2"/>
    <row r="26" spans="1:7" s="161" customFormat="1" ht="15" x14ac:dyDescent="0.2">
      <c r="A26" s="117" t="s">
        <v>99</v>
      </c>
    </row>
    <row r="27" spans="1:7" s="161" customFormat="1" x14ac:dyDescent="0.2"/>
    <row r="28" spans="1:7" s="161" customFormat="1" x14ac:dyDescent="0.2">
      <c r="A28" s="111" t="s">
        <v>482</v>
      </c>
    </row>
    <row r="29" spans="1:7" s="161" customFormat="1" x14ac:dyDescent="0.2">
      <c r="A29" s="111"/>
    </row>
    <row r="30" spans="1:7" s="161" customFormat="1" ht="15" x14ac:dyDescent="0.25">
      <c r="B30" s="163" t="s">
        <v>3</v>
      </c>
      <c r="C30" s="163" t="s">
        <v>4</v>
      </c>
      <c r="D30" s="163" t="s">
        <v>266</v>
      </c>
      <c r="E30" s="163" t="s">
        <v>435</v>
      </c>
      <c r="F30" s="163" t="s">
        <v>480</v>
      </c>
      <c r="G30" s="163" t="s">
        <v>436</v>
      </c>
    </row>
    <row r="31" spans="1:7" s="161" customFormat="1" x14ac:dyDescent="0.2">
      <c r="B31" s="164" t="s">
        <v>127</v>
      </c>
      <c r="C31" s="164" t="s">
        <v>63</v>
      </c>
      <c r="D31" s="164">
        <v>28</v>
      </c>
      <c r="E31" s="164" t="s">
        <v>418</v>
      </c>
      <c r="F31" s="164">
        <v>178</v>
      </c>
      <c r="G31" s="164">
        <v>70</v>
      </c>
    </row>
    <row r="32" spans="1:7" s="161" customFormat="1" x14ac:dyDescent="0.2">
      <c r="B32" s="164" t="s">
        <v>419</v>
      </c>
      <c r="C32" s="164" t="s">
        <v>420</v>
      </c>
      <c r="D32" s="164">
        <v>31</v>
      </c>
      <c r="E32" s="164" t="s">
        <v>421</v>
      </c>
      <c r="F32" s="164">
        <v>163</v>
      </c>
      <c r="G32" s="164">
        <v>60</v>
      </c>
    </row>
    <row r="33" spans="2:7" s="161" customFormat="1" x14ac:dyDescent="0.2">
      <c r="B33" s="164" t="s">
        <v>422</v>
      </c>
      <c r="C33" s="164" t="s">
        <v>423</v>
      </c>
      <c r="D33" s="164">
        <v>68</v>
      </c>
      <c r="E33" s="164" t="s">
        <v>418</v>
      </c>
      <c r="F33" s="164">
        <v>177</v>
      </c>
      <c r="G33" s="164">
        <v>76</v>
      </c>
    </row>
    <row r="34" spans="2:7" s="161" customFormat="1" x14ac:dyDescent="0.2">
      <c r="B34" s="164" t="s">
        <v>424</v>
      </c>
      <c r="C34" s="164" t="s">
        <v>70</v>
      </c>
      <c r="D34" s="164">
        <v>45</v>
      </c>
      <c r="E34" s="164" t="s">
        <v>421</v>
      </c>
      <c r="F34" s="164">
        <v>170</v>
      </c>
      <c r="G34" s="164">
        <v>55</v>
      </c>
    </row>
    <row r="35" spans="2:7" s="161" customFormat="1" x14ac:dyDescent="0.2">
      <c r="B35" s="164" t="s">
        <v>425</v>
      </c>
      <c r="C35" s="164" t="s">
        <v>426</v>
      </c>
      <c r="D35" s="164">
        <v>39</v>
      </c>
      <c r="E35" s="164" t="s">
        <v>421</v>
      </c>
      <c r="F35" s="164">
        <v>161</v>
      </c>
      <c r="G35" s="164">
        <v>62</v>
      </c>
    </row>
    <row r="36" spans="2:7" s="161" customFormat="1" x14ac:dyDescent="0.2">
      <c r="B36" s="164" t="s">
        <v>427</v>
      </c>
      <c r="C36" s="164" t="s">
        <v>428</v>
      </c>
      <c r="D36" s="164">
        <v>49</v>
      </c>
      <c r="E36" s="164" t="s">
        <v>418</v>
      </c>
      <c r="F36" s="164">
        <v>177</v>
      </c>
      <c r="G36" s="164">
        <v>74</v>
      </c>
    </row>
    <row r="37" spans="2:7" s="161" customFormat="1" x14ac:dyDescent="0.2"/>
    <row r="38" spans="2:7" s="161" customFormat="1" x14ac:dyDescent="0.2"/>
    <row r="39" spans="2:7" s="161" customFormat="1" x14ac:dyDescent="0.2"/>
    <row r="40" spans="2:7" s="161" customFormat="1" x14ac:dyDescent="0.2"/>
    <row r="41" spans="2:7" s="161" customFormat="1" x14ac:dyDescent="0.2"/>
    <row r="42" spans="2:7" s="161" customFormat="1" x14ac:dyDescent="0.2"/>
    <row r="43" spans="2:7" s="161" customFormat="1" x14ac:dyDescent="0.2"/>
    <row r="44" spans="2:7" s="161" customFormat="1" x14ac:dyDescent="0.2"/>
    <row r="45" spans="2:7" s="161" customFormat="1" x14ac:dyDescent="0.2"/>
    <row r="46" spans="2:7" s="161" customFormat="1" x14ac:dyDescent="0.2"/>
    <row r="47" spans="2:7" s="161" customFormat="1" x14ac:dyDescent="0.2"/>
    <row r="48" spans="2:7" s="161" customFormat="1" x14ac:dyDescent="0.2"/>
    <row r="49" s="161" customFormat="1" x14ac:dyDescent="0.2"/>
  </sheetData>
  <sheetProtection algorithmName="SHA-512" hashValue="N3kLGwW59M1Cbi2juW8iuvJG8TY5gyhJirScnKoRK9QyCj7670LgXTr5cPR6W3a0UexSUiPhy9F4pHKklkOrCA==" saltValue="Ipobt0HFmHiikwvlJSvlQQ==" spinCount="100000" sheet="1" objects="1" scenarios="1"/>
  <mergeCells count="1">
    <mergeCell ref="I2:O2"/>
  </mergeCells>
  <conditionalFormatting sqref="D19:D24">
    <cfRule type="cellIs" dxfId="1" priority="4" operator="greaterThan">
      <formula>40</formula>
    </cfRule>
  </conditionalFormatting>
  <conditionalFormatting sqref="F19:F24">
    <cfRule type="cellIs" dxfId="0" priority="3" operator="greaterThan">
      <formula>170</formula>
    </cfRule>
  </conditionalFormatting>
  <hyperlinks>
    <hyperlink ref="I2" r:id="rId1" xr:uid="{AB3443F0-8282-47FD-A7FE-2766844B9B8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73B3-CB0E-4756-985C-D4CD1491D96E}">
  <dimension ref="A1:P30"/>
  <sheetViews>
    <sheetView topLeftCell="A13" zoomScale="110" zoomScaleNormal="110" workbookViewId="0">
      <selection activeCell="A18" sqref="A18"/>
    </sheetView>
  </sheetViews>
  <sheetFormatPr baseColWidth="10" defaultRowHeight="14.25" x14ac:dyDescent="0.2"/>
  <cols>
    <col min="1" max="14" width="11.42578125" style="40"/>
    <col min="15" max="15" width="13.7109375" style="40" customWidth="1"/>
    <col min="16" max="16384" width="11.42578125" style="40"/>
  </cols>
  <sheetData>
    <row r="1" spans="1:2" ht="23.25" x14ac:dyDescent="0.35">
      <c r="A1" s="39" t="s">
        <v>520</v>
      </c>
    </row>
    <row r="3" spans="1:2" ht="15" x14ac:dyDescent="0.2">
      <c r="A3" s="41" t="s">
        <v>98</v>
      </c>
    </row>
    <row r="5" spans="1:2" ht="15" x14ac:dyDescent="0.25">
      <c r="A5" s="42" t="s">
        <v>123</v>
      </c>
    </row>
    <row r="6" spans="1:2" x14ac:dyDescent="0.2">
      <c r="B6" s="43" t="s">
        <v>124</v>
      </c>
    </row>
    <row r="7" spans="1:2" x14ac:dyDescent="0.2">
      <c r="B7" s="43" t="s">
        <v>121</v>
      </c>
    </row>
    <row r="8" spans="1:2" x14ac:dyDescent="0.2">
      <c r="B8" s="43" t="s">
        <v>122</v>
      </c>
    </row>
    <row r="9" spans="1:2" x14ac:dyDescent="0.2">
      <c r="B9" s="43" t="s">
        <v>125</v>
      </c>
    </row>
    <row r="12" spans="1:2" ht="15" x14ac:dyDescent="0.2">
      <c r="A12" s="41" t="s">
        <v>99</v>
      </c>
    </row>
    <row r="14" spans="1:2" ht="15" x14ac:dyDescent="0.2">
      <c r="A14" s="44" t="s">
        <v>136</v>
      </c>
    </row>
    <row r="17" spans="1:16" ht="15" thickBot="1" x14ac:dyDescent="0.25">
      <c r="A17" s="2"/>
      <c r="B17" s="2"/>
      <c r="C17" s="2"/>
      <c r="D17" s="2"/>
      <c r="E17" s="2"/>
      <c r="F17" s="2"/>
      <c r="G17" s="2"/>
      <c r="H17" s="2"/>
      <c r="I17" s="2"/>
      <c r="J17" s="2"/>
      <c r="K17" s="2"/>
      <c r="L17" s="2"/>
      <c r="M17" s="2"/>
      <c r="N17" s="2"/>
      <c r="O17" s="2"/>
      <c r="P17" s="2"/>
    </row>
    <row r="18" spans="1:16" ht="15" x14ac:dyDescent="0.25">
      <c r="A18" s="2"/>
      <c r="B18" s="2"/>
      <c r="C18" s="2"/>
      <c r="D18" s="2"/>
      <c r="E18" s="2"/>
      <c r="F18" s="2"/>
      <c r="G18" s="2"/>
      <c r="H18" s="2"/>
      <c r="I18" s="28" t="s">
        <v>126</v>
      </c>
      <c r="J18" s="29" t="s">
        <v>3</v>
      </c>
      <c r="K18" s="29" t="s">
        <v>4</v>
      </c>
      <c r="L18" s="29" t="s">
        <v>5</v>
      </c>
      <c r="M18" s="54" t="s">
        <v>130</v>
      </c>
      <c r="N18" s="36" t="s">
        <v>131</v>
      </c>
      <c r="O18" s="30" t="s">
        <v>6</v>
      </c>
      <c r="P18" s="2"/>
    </row>
    <row r="19" spans="1:16" x14ac:dyDescent="0.2">
      <c r="A19" s="2"/>
      <c r="B19" s="2"/>
      <c r="C19" s="2"/>
      <c r="D19" s="2"/>
      <c r="E19" s="2"/>
      <c r="F19" s="2"/>
      <c r="G19" s="2"/>
      <c r="H19" s="2"/>
      <c r="I19" s="45" t="s">
        <v>0</v>
      </c>
      <c r="J19" s="34" t="s">
        <v>127</v>
      </c>
      <c r="K19" s="27" t="s">
        <v>63</v>
      </c>
      <c r="L19" s="27" t="s">
        <v>128</v>
      </c>
      <c r="M19" s="55">
        <v>29444</v>
      </c>
      <c r="N19" s="37">
        <v>29.9</v>
      </c>
      <c r="O19" s="31" t="s">
        <v>9</v>
      </c>
      <c r="P19" s="2"/>
    </row>
    <row r="20" spans="1:16" x14ac:dyDescent="0.2">
      <c r="A20" s="2"/>
      <c r="B20" s="2"/>
      <c r="C20" s="2"/>
      <c r="D20" s="2"/>
      <c r="E20" s="2"/>
      <c r="F20" s="2"/>
      <c r="G20" s="2"/>
      <c r="H20" s="2"/>
      <c r="I20" s="45" t="s">
        <v>1</v>
      </c>
      <c r="J20" s="34" t="s">
        <v>64</v>
      </c>
      <c r="K20" s="27" t="s">
        <v>70</v>
      </c>
      <c r="L20" s="27" t="s">
        <v>30</v>
      </c>
      <c r="M20" s="55">
        <v>23357</v>
      </c>
      <c r="N20" s="37">
        <v>138.65</v>
      </c>
      <c r="O20" s="31" t="s">
        <v>10</v>
      </c>
      <c r="P20" s="2"/>
    </row>
    <row r="21" spans="1:16" x14ac:dyDescent="0.2">
      <c r="A21" s="2"/>
      <c r="B21" s="2"/>
      <c r="C21" s="2"/>
      <c r="D21" s="2"/>
      <c r="E21" s="2"/>
      <c r="F21" s="2"/>
      <c r="G21" s="2"/>
      <c r="H21" s="2"/>
      <c r="I21" s="45" t="s">
        <v>2</v>
      </c>
      <c r="J21" s="34" t="s">
        <v>65</v>
      </c>
      <c r="K21" s="27" t="s">
        <v>66</v>
      </c>
      <c r="L21" s="27" t="s">
        <v>8</v>
      </c>
      <c r="M21" s="55">
        <v>25659</v>
      </c>
      <c r="N21" s="37">
        <v>74.25</v>
      </c>
      <c r="O21" s="31" t="s">
        <v>11</v>
      </c>
      <c r="P21" s="2"/>
    </row>
    <row r="22" spans="1:16" x14ac:dyDescent="0.2">
      <c r="A22" s="2"/>
      <c r="B22" s="2"/>
      <c r="C22" s="2"/>
      <c r="D22" s="2"/>
      <c r="E22" s="2"/>
      <c r="F22" s="2"/>
      <c r="G22" s="2"/>
      <c r="H22" s="2"/>
      <c r="I22" s="45" t="s">
        <v>132</v>
      </c>
      <c r="J22" s="34" t="s">
        <v>71</v>
      </c>
      <c r="K22" s="27" t="s">
        <v>68</v>
      </c>
      <c r="L22" s="27" t="s">
        <v>28</v>
      </c>
      <c r="M22" s="55">
        <v>29873</v>
      </c>
      <c r="N22" s="37">
        <v>89.9</v>
      </c>
      <c r="O22" s="31" t="s">
        <v>12</v>
      </c>
      <c r="P22" s="2"/>
    </row>
    <row r="23" spans="1:16" x14ac:dyDescent="0.2">
      <c r="A23" s="2"/>
      <c r="B23" s="2"/>
      <c r="C23" s="2"/>
      <c r="D23" s="2"/>
      <c r="E23" s="2"/>
      <c r="F23" s="2"/>
      <c r="G23" s="2"/>
      <c r="H23" s="2"/>
      <c r="I23" s="45" t="s">
        <v>133</v>
      </c>
      <c r="J23" s="34" t="s">
        <v>69</v>
      </c>
      <c r="K23" s="27" t="s">
        <v>67</v>
      </c>
      <c r="L23" s="27" t="s">
        <v>29</v>
      </c>
      <c r="M23" s="55">
        <v>27429</v>
      </c>
      <c r="N23" s="37">
        <v>45.9</v>
      </c>
      <c r="O23" s="31" t="s">
        <v>9</v>
      </c>
      <c r="P23" s="2"/>
    </row>
    <row r="24" spans="1:16" x14ac:dyDescent="0.2">
      <c r="A24" s="2"/>
      <c r="B24" s="2"/>
      <c r="C24" s="2"/>
      <c r="D24" s="2"/>
      <c r="E24" s="2"/>
      <c r="F24" s="2"/>
      <c r="G24" s="2"/>
      <c r="H24" s="2"/>
      <c r="I24" s="45" t="s">
        <v>134</v>
      </c>
      <c r="J24" s="34" t="s">
        <v>72</v>
      </c>
      <c r="K24" s="27" t="s">
        <v>7</v>
      </c>
      <c r="L24" s="27" t="s">
        <v>129</v>
      </c>
      <c r="M24" s="55">
        <v>31640</v>
      </c>
      <c r="N24" s="37">
        <v>22.9</v>
      </c>
      <c r="O24" s="31" t="s">
        <v>10</v>
      </c>
      <c r="P24" s="2"/>
    </row>
    <row r="25" spans="1:16" x14ac:dyDescent="0.2">
      <c r="A25" s="2"/>
      <c r="B25" s="2"/>
      <c r="C25" s="2"/>
      <c r="D25" s="2"/>
      <c r="E25" s="2"/>
      <c r="F25" s="2"/>
      <c r="G25" s="2"/>
      <c r="H25" s="2"/>
      <c r="I25" s="45"/>
      <c r="J25" s="34"/>
      <c r="K25" s="27"/>
      <c r="L25" s="27"/>
      <c r="M25" s="57"/>
      <c r="N25" s="37"/>
      <c r="O25" s="31"/>
      <c r="P25" s="2"/>
    </row>
    <row r="26" spans="1:16" x14ac:dyDescent="0.2">
      <c r="A26" s="2"/>
      <c r="B26" s="2"/>
      <c r="C26" s="2"/>
      <c r="D26" s="2"/>
      <c r="E26" s="2"/>
      <c r="F26" s="2"/>
      <c r="G26" s="2"/>
      <c r="H26" s="2"/>
      <c r="I26" s="45"/>
      <c r="J26" s="34"/>
      <c r="K26" s="27"/>
      <c r="L26" s="27"/>
      <c r="M26" s="57"/>
      <c r="N26" s="37"/>
      <c r="O26" s="31"/>
      <c r="P26" s="2"/>
    </row>
    <row r="27" spans="1:16" x14ac:dyDescent="0.2">
      <c r="A27" s="2"/>
      <c r="B27" s="2"/>
      <c r="C27" s="2"/>
      <c r="D27" s="2"/>
      <c r="E27" s="2"/>
      <c r="F27" s="2"/>
      <c r="G27" s="2"/>
      <c r="H27" s="2"/>
      <c r="I27" s="45"/>
      <c r="J27" s="34"/>
      <c r="K27" s="27"/>
      <c r="L27" s="27"/>
      <c r="M27" s="57"/>
      <c r="N27" s="37"/>
      <c r="O27" s="31"/>
      <c r="P27" s="2"/>
    </row>
    <row r="28" spans="1:16" ht="15" thickBot="1" x14ac:dyDescent="0.25">
      <c r="A28" s="2"/>
      <c r="B28" s="2"/>
      <c r="C28" s="2"/>
      <c r="D28" s="2"/>
      <c r="E28" s="2"/>
      <c r="F28" s="2"/>
      <c r="G28" s="2"/>
      <c r="H28" s="2"/>
      <c r="I28" s="46"/>
      <c r="J28" s="35"/>
      <c r="K28" s="32"/>
      <c r="L28" s="32"/>
      <c r="M28" s="58"/>
      <c r="N28" s="38"/>
      <c r="O28" s="33"/>
      <c r="P28" s="2"/>
    </row>
    <row r="29" spans="1:16" x14ac:dyDescent="0.2">
      <c r="A29" s="2"/>
      <c r="B29" s="2"/>
      <c r="C29" s="2"/>
      <c r="D29" s="2"/>
      <c r="E29" s="2"/>
      <c r="F29" s="2"/>
      <c r="G29" s="2"/>
      <c r="H29" s="2"/>
      <c r="I29" s="2"/>
      <c r="J29" s="2"/>
      <c r="K29" s="2"/>
      <c r="L29" s="2"/>
      <c r="M29" s="2"/>
      <c r="N29" s="2"/>
      <c r="O29" s="2"/>
      <c r="P29" s="2"/>
    </row>
    <row r="30" spans="1:16" x14ac:dyDescent="0.2">
      <c r="A30" s="2"/>
      <c r="B30" s="2"/>
      <c r="C30" s="2"/>
      <c r="D30" s="2"/>
      <c r="E30" s="2"/>
      <c r="F30" s="2"/>
      <c r="G30" s="2"/>
      <c r="H30" s="2"/>
      <c r="I30" s="2"/>
      <c r="J30" s="2"/>
      <c r="K30" s="2"/>
      <c r="L30" s="2"/>
      <c r="M30" s="2"/>
      <c r="N30" s="2"/>
      <c r="O30" s="2"/>
      <c r="P30" s="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2A177-2D9D-499C-9976-5DE0832725FA}">
  <dimension ref="A1:O32"/>
  <sheetViews>
    <sheetView showGridLines="0" zoomScale="110" zoomScaleNormal="110" workbookViewId="0">
      <selection activeCell="C20" sqref="C20"/>
    </sheetView>
  </sheetViews>
  <sheetFormatPr baseColWidth="10" defaultRowHeight="14.25" x14ac:dyDescent="0.2"/>
  <cols>
    <col min="1" max="1" width="29.140625" style="111" customWidth="1"/>
    <col min="2" max="7" width="12.85546875" style="111" customWidth="1"/>
    <col min="8" max="9" width="23" style="111" customWidth="1"/>
    <col min="10" max="16384" width="11.42578125" style="111"/>
  </cols>
  <sheetData>
    <row r="1" spans="1:15" ht="23.25" x14ac:dyDescent="0.35">
      <c r="A1" s="115" t="s">
        <v>484</v>
      </c>
      <c r="B1" s="116"/>
      <c r="H1" s="190" t="s">
        <v>522</v>
      </c>
      <c r="I1" s="167"/>
      <c r="J1" s="167"/>
      <c r="K1" s="167"/>
      <c r="L1" s="167"/>
      <c r="M1" s="167"/>
      <c r="N1" s="167"/>
      <c r="O1" s="167"/>
    </row>
    <row r="2" spans="1:15" ht="15.75" x14ac:dyDescent="0.25">
      <c r="A2" s="116"/>
      <c r="B2" s="116"/>
      <c r="H2" s="167"/>
      <c r="I2" s="194" t="s">
        <v>518</v>
      </c>
      <c r="J2" s="194"/>
      <c r="K2" s="194"/>
      <c r="L2" s="194"/>
      <c r="M2" s="194"/>
      <c r="N2" s="194"/>
      <c r="O2" s="194"/>
    </row>
    <row r="3" spans="1:15" ht="15" x14ac:dyDescent="0.2">
      <c r="A3" s="117" t="s">
        <v>98</v>
      </c>
      <c r="B3" s="116"/>
    </row>
    <row r="4" spans="1:15" x14ac:dyDescent="0.2">
      <c r="A4" s="116"/>
      <c r="B4" s="116"/>
    </row>
    <row r="5" spans="1:15" x14ac:dyDescent="0.2">
      <c r="A5" s="111" t="s">
        <v>486</v>
      </c>
    </row>
    <row r="6" spans="1:15" ht="15" x14ac:dyDescent="0.25">
      <c r="A6" s="111" t="s">
        <v>493</v>
      </c>
    </row>
    <row r="8" spans="1:15" ht="15" x14ac:dyDescent="0.25">
      <c r="A8" s="141" t="s">
        <v>487</v>
      </c>
    </row>
    <row r="9" spans="1:15" x14ac:dyDescent="0.2">
      <c r="A9" s="186" t="s">
        <v>488</v>
      </c>
    </row>
    <row r="10" spans="1:15" ht="15" x14ac:dyDescent="0.25">
      <c r="A10" s="186" t="s">
        <v>490</v>
      </c>
    </row>
    <row r="11" spans="1:15" x14ac:dyDescent="0.2">
      <c r="A11" s="186" t="s">
        <v>489</v>
      </c>
    </row>
    <row r="12" spans="1:15" x14ac:dyDescent="0.2">
      <c r="A12" s="186" t="s">
        <v>494</v>
      </c>
    </row>
    <row r="13" spans="1:15" x14ac:dyDescent="0.2">
      <c r="A13" s="186" t="s">
        <v>495</v>
      </c>
    </row>
    <row r="14" spans="1:15" ht="15" x14ac:dyDescent="0.25">
      <c r="A14" s="186" t="s">
        <v>519</v>
      </c>
    </row>
    <row r="16" spans="1:15" ht="15" x14ac:dyDescent="0.2">
      <c r="A16" s="117" t="s">
        <v>156</v>
      </c>
    </row>
    <row r="18" spans="1:3" s="161" customFormat="1" x14ac:dyDescent="0.2">
      <c r="A18" s="161" t="s">
        <v>492</v>
      </c>
    </row>
    <row r="19" spans="1:3" s="161" customFormat="1" x14ac:dyDescent="0.2"/>
    <row r="20" spans="1:3" s="161" customFormat="1" x14ac:dyDescent="0.2">
      <c r="A20" s="161" t="s">
        <v>485</v>
      </c>
      <c r="C20" s="182"/>
    </row>
    <row r="21" spans="1:3" s="161" customFormat="1" x14ac:dyDescent="0.2"/>
    <row r="22" spans="1:3" s="161" customFormat="1" x14ac:dyDescent="0.2"/>
    <row r="23" spans="1:3" s="161" customFormat="1" x14ac:dyDescent="0.2"/>
    <row r="24" spans="1:3" s="161" customFormat="1" x14ac:dyDescent="0.2"/>
    <row r="25" spans="1:3" s="161" customFormat="1" x14ac:dyDescent="0.2"/>
    <row r="26" spans="1:3" s="161" customFormat="1" x14ac:dyDescent="0.2"/>
    <row r="27" spans="1:3" s="161" customFormat="1" x14ac:dyDescent="0.2"/>
    <row r="28" spans="1:3" s="161" customFormat="1" x14ac:dyDescent="0.2"/>
    <row r="29" spans="1:3" s="161" customFormat="1" x14ac:dyDescent="0.2"/>
    <row r="30" spans="1:3" s="161" customFormat="1" x14ac:dyDescent="0.2"/>
    <row r="31" spans="1:3" s="161" customFormat="1" x14ac:dyDescent="0.2"/>
    <row r="32" spans="1:3" s="161" customFormat="1" x14ac:dyDescent="0.2"/>
  </sheetData>
  <sheetProtection algorithmName="SHA-512" hashValue="53tT2tG/k5OO/pSmGpIWPJpNsGXkDGQnBytZIR8Zhs3sox5ycfvfkHZjmbxnTjvDTEXZVXQoAr6IqqvfY/3qQA==" saltValue="DO790tkVZvKSLl0YSt2Xkg==" spinCount="100000" sheet="1" objects="1" scenarios="1"/>
  <mergeCells count="1">
    <mergeCell ref="I2:O2"/>
  </mergeCells>
  <dataValidations count="1">
    <dataValidation type="date" allowBlank="1" showInputMessage="1" showErrorMessage="1" errorTitle="Saisissez une date valide" error="Entrez une date au format 00/00/0000" sqref="C20" xr:uid="{06C78266-4B44-47FC-A33B-9F092F22ADAF}">
      <formula1>1</formula1>
      <formula2>2921942</formula2>
    </dataValidation>
  </dataValidations>
  <hyperlinks>
    <hyperlink ref="I2" r:id="rId1" xr:uid="{D8EE1A03-3B63-4690-809C-65C61E7CE825}"/>
  </hyperlinks>
  <pageMargins left="0.7" right="0.7" top="0.75" bottom="0.75" header="0.3" footer="0.3"/>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2011-48C9-444F-AC90-7144FBF3076E}">
  <dimension ref="A1:O32"/>
  <sheetViews>
    <sheetView showGridLines="0" zoomScale="110" zoomScaleNormal="110" workbookViewId="0">
      <selection activeCell="C20" sqref="C20"/>
    </sheetView>
  </sheetViews>
  <sheetFormatPr baseColWidth="10" defaultRowHeight="14.25" x14ac:dyDescent="0.2"/>
  <cols>
    <col min="1" max="1" width="29.140625" style="111" customWidth="1"/>
    <col min="2" max="7" width="12.85546875" style="111" customWidth="1"/>
    <col min="8" max="9" width="23" style="111" customWidth="1"/>
    <col min="10" max="16384" width="11.42578125" style="111"/>
  </cols>
  <sheetData>
    <row r="1" spans="1:15" ht="23.25" x14ac:dyDescent="0.35">
      <c r="A1" s="115" t="s">
        <v>496</v>
      </c>
      <c r="B1" s="116"/>
      <c r="H1" s="190" t="s">
        <v>522</v>
      </c>
      <c r="I1" s="167"/>
      <c r="J1" s="167"/>
      <c r="K1" s="167"/>
      <c r="L1" s="167"/>
      <c r="M1" s="167"/>
      <c r="N1" s="167"/>
      <c r="O1" s="167"/>
    </row>
    <row r="2" spans="1:15" ht="15.75" x14ac:dyDescent="0.25">
      <c r="A2" s="116"/>
      <c r="B2" s="116"/>
      <c r="H2" s="167"/>
      <c r="I2" s="194" t="s">
        <v>518</v>
      </c>
      <c r="J2" s="194"/>
      <c r="K2" s="194"/>
      <c r="L2" s="194"/>
      <c r="M2" s="194"/>
      <c r="N2" s="194"/>
      <c r="O2" s="194"/>
    </row>
    <row r="3" spans="1:15" ht="15" x14ac:dyDescent="0.2">
      <c r="A3" s="117" t="s">
        <v>98</v>
      </c>
      <c r="B3" s="116"/>
    </row>
    <row r="4" spans="1:15" x14ac:dyDescent="0.2">
      <c r="A4" s="116"/>
      <c r="B4" s="116"/>
    </row>
    <row r="5" spans="1:15" x14ac:dyDescent="0.2">
      <c r="A5" s="111" t="s">
        <v>497</v>
      </c>
    </row>
    <row r="7" spans="1:15" ht="15" x14ac:dyDescent="0.25">
      <c r="A7" s="141" t="s">
        <v>487</v>
      </c>
    </row>
    <row r="8" spans="1:15" x14ac:dyDescent="0.2">
      <c r="A8" s="186" t="s">
        <v>505</v>
      </c>
    </row>
    <row r="9" spans="1:15" x14ac:dyDescent="0.2">
      <c r="A9" s="186" t="s">
        <v>508</v>
      </c>
    </row>
    <row r="10" spans="1:15" ht="15" x14ac:dyDescent="0.25">
      <c r="A10" s="186" t="s">
        <v>490</v>
      </c>
    </row>
    <row r="11" spans="1:15" x14ac:dyDescent="0.2">
      <c r="A11" s="186" t="s">
        <v>504</v>
      </c>
    </row>
    <row r="12" spans="1:15" x14ac:dyDescent="0.2">
      <c r="A12" s="186" t="s">
        <v>506</v>
      </c>
    </row>
    <row r="13" spans="1:15" x14ac:dyDescent="0.2">
      <c r="A13" s="186" t="s">
        <v>495</v>
      </c>
    </row>
    <row r="14" spans="1:15" ht="15" x14ac:dyDescent="0.25">
      <c r="A14" s="186" t="s">
        <v>491</v>
      </c>
    </row>
    <row r="16" spans="1:15" ht="15" x14ac:dyDescent="0.2">
      <c r="A16" s="117" t="s">
        <v>156</v>
      </c>
    </row>
    <row r="18" spans="1:3" s="161" customFormat="1" ht="15" x14ac:dyDescent="0.25">
      <c r="A18" s="162" t="s">
        <v>509</v>
      </c>
    </row>
    <row r="19" spans="1:3" s="161" customFormat="1" x14ac:dyDescent="0.2"/>
    <row r="20" spans="1:3" s="161" customFormat="1" x14ac:dyDescent="0.2">
      <c r="A20" s="161" t="s">
        <v>503</v>
      </c>
      <c r="C20" s="182"/>
    </row>
    <row r="21" spans="1:3" s="161" customFormat="1" x14ac:dyDescent="0.2"/>
    <row r="22" spans="1:3" s="161" customFormat="1" x14ac:dyDescent="0.2"/>
    <row r="23" spans="1:3" s="161" customFormat="1" x14ac:dyDescent="0.2"/>
    <row r="24" spans="1:3" s="161" customFormat="1" x14ac:dyDescent="0.2">
      <c r="A24" s="187" t="s">
        <v>507</v>
      </c>
      <c r="B24" s="188"/>
      <c r="C24" s="188"/>
    </row>
    <row r="25" spans="1:3" s="161" customFormat="1" x14ac:dyDescent="0.2">
      <c r="A25" s="189" t="s">
        <v>498</v>
      </c>
      <c r="B25" s="188"/>
      <c r="C25" s="188"/>
    </row>
    <row r="26" spans="1:3" s="161" customFormat="1" x14ac:dyDescent="0.2">
      <c r="A26" s="189" t="s">
        <v>499</v>
      </c>
      <c r="B26" s="188"/>
      <c r="C26" s="188"/>
    </row>
    <row r="27" spans="1:3" s="161" customFormat="1" x14ac:dyDescent="0.2">
      <c r="A27" s="189" t="s">
        <v>500</v>
      </c>
      <c r="B27" s="188"/>
      <c r="C27" s="188"/>
    </row>
    <row r="28" spans="1:3" s="161" customFormat="1" x14ac:dyDescent="0.2">
      <c r="A28" s="189" t="s">
        <v>501</v>
      </c>
      <c r="B28" s="188"/>
      <c r="C28" s="188"/>
    </row>
    <row r="29" spans="1:3" s="161" customFormat="1" x14ac:dyDescent="0.2">
      <c r="A29" s="189" t="s">
        <v>502</v>
      </c>
      <c r="B29" s="188"/>
      <c r="C29" s="188"/>
    </row>
    <row r="30" spans="1:3" s="161" customFormat="1" x14ac:dyDescent="0.2"/>
    <row r="31" spans="1:3" s="161" customFormat="1" x14ac:dyDescent="0.2"/>
    <row r="32" spans="1:3" s="161" customFormat="1" x14ac:dyDescent="0.2"/>
  </sheetData>
  <sheetProtection algorithmName="SHA-512" hashValue="hsh1GHuYHXGe+EBlFhjcyW/zz0gRKi/U+gIKtUm23b8mDtOXndhrVN1SmwxssX3WPxLTxB5og4VbYyH77vXhqA==" saltValue="AcMalZElRFutCRshqF5XWw==" spinCount="100000" sheet="1" objects="1" scenarios="1"/>
  <mergeCells count="1">
    <mergeCell ref="I2:O2"/>
  </mergeCells>
  <dataValidations count="1">
    <dataValidation type="list" allowBlank="1" showInputMessage="1" showErrorMessage="1" sqref="C20" xr:uid="{77AE2E71-3F97-4F9B-902D-04D33CF36D52}">
      <formula1>$A$25:$A$29</formula1>
    </dataValidation>
  </dataValidations>
  <hyperlinks>
    <hyperlink ref="I2" r:id="rId1" xr:uid="{6AD8F820-8E31-4695-A09F-01FAD0C771B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E6F1-DB46-41D8-A8FB-11CF3D8C96F4}">
  <dimension ref="A1:P28"/>
  <sheetViews>
    <sheetView zoomScale="110" zoomScaleNormal="110" workbookViewId="0">
      <selection activeCell="A21" sqref="A21"/>
    </sheetView>
  </sheetViews>
  <sheetFormatPr baseColWidth="10" defaultRowHeight="15" x14ac:dyDescent="0.25"/>
  <cols>
    <col min="1" max="6" width="11.42578125" style="52"/>
    <col min="7" max="7" width="15.42578125" style="52" customWidth="1"/>
    <col min="8" max="14" width="11.42578125" style="52"/>
    <col min="15" max="15" width="13.42578125" style="52" bestFit="1" customWidth="1"/>
    <col min="16" max="16384" width="11.42578125" style="52"/>
  </cols>
  <sheetData>
    <row r="1" spans="1:8" ht="23.25" x14ac:dyDescent="0.35">
      <c r="A1" s="39" t="s">
        <v>135</v>
      </c>
      <c r="B1" s="40"/>
      <c r="C1" s="40"/>
      <c r="D1" s="40"/>
      <c r="E1" s="40"/>
      <c r="F1" s="40"/>
      <c r="G1" s="40"/>
      <c r="H1" s="40"/>
    </row>
    <row r="2" spans="1:8" x14ac:dyDescent="0.25">
      <c r="A2" s="40"/>
      <c r="B2" s="40"/>
      <c r="C2" s="40"/>
      <c r="D2" s="40"/>
      <c r="E2" s="40"/>
      <c r="F2" s="40"/>
      <c r="G2" s="40"/>
      <c r="H2" s="40"/>
    </row>
    <row r="3" spans="1:8" ht="15.75" x14ac:dyDescent="0.25">
      <c r="A3" s="41" t="s">
        <v>98</v>
      </c>
      <c r="B3" s="40"/>
      <c r="C3" s="40"/>
      <c r="D3" s="40"/>
      <c r="E3" s="40"/>
      <c r="F3" s="40"/>
      <c r="G3" s="40"/>
      <c r="H3" s="40"/>
    </row>
    <row r="4" spans="1:8" x14ac:dyDescent="0.25">
      <c r="A4" s="40"/>
      <c r="B4" s="40"/>
      <c r="C4" s="40"/>
      <c r="D4" s="40"/>
      <c r="E4" s="40"/>
      <c r="F4" s="40"/>
      <c r="G4" s="40"/>
      <c r="H4" s="40"/>
    </row>
    <row r="5" spans="1:8" x14ac:dyDescent="0.25">
      <c r="A5" s="40" t="s">
        <v>137</v>
      </c>
      <c r="B5" s="40"/>
      <c r="C5" s="40"/>
      <c r="D5" s="40"/>
      <c r="E5" s="40"/>
      <c r="F5" s="40"/>
      <c r="G5" s="40"/>
      <c r="H5" s="40"/>
    </row>
    <row r="6" spans="1:8" x14ac:dyDescent="0.25">
      <c r="A6" s="40"/>
      <c r="B6" s="40"/>
      <c r="C6" s="40"/>
      <c r="D6" s="40"/>
      <c r="E6" s="40"/>
      <c r="F6" s="40"/>
      <c r="G6" s="40"/>
      <c r="H6" s="40"/>
    </row>
    <row r="7" spans="1:8" x14ac:dyDescent="0.25">
      <c r="A7" s="40"/>
      <c r="B7" s="40"/>
      <c r="C7" s="40"/>
      <c r="D7" s="40"/>
      <c r="E7" s="40"/>
      <c r="F7" s="40"/>
      <c r="G7" s="40"/>
      <c r="H7" s="40"/>
    </row>
    <row r="8" spans="1:8" x14ac:dyDescent="0.25">
      <c r="A8" s="40"/>
      <c r="B8" s="40"/>
      <c r="C8" s="40"/>
      <c r="D8" s="40"/>
      <c r="E8" s="40"/>
      <c r="F8" s="40"/>
      <c r="G8" s="40"/>
      <c r="H8" s="40"/>
    </row>
    <row r="9" spans="1:8" x14ac:dyDescent="0.25">
      <c r="A9" s="53" t="s">
        <v>140</v>
      </c>
      <c r="B9" s="40"/>
      <c r="C9" s="40"/>
      <c r="D9" s="40"/>
      <c r="E9" s="40"/>
      <c r="F9" s="40"/>
      <c r="G9" s="40"/>
      <c r="H9" s="40"/>
    </row>
    <row r="10" spans="1:8" x14ac:dyDescent="0.25">
      <c r="A10" s="40" t="s">
        <v>138</v>
      </c>
      <c r="B10" s="40"/>
      <c r="C10" s="40"/>
      <c r="D10" s="40"/>
      <c r="E10" s="40"/>
      <c r="F10" s="40"/>
      <c r="G10" s="40"/>
      <c r="H10" s="40"/>
    </row>
    <row r="11" spans="1:8" x14ac:dyDescent="0.25">
      <c r="A11" s="40"/>
      <c r="B11" s="40"/>
      <c r="C11" s="40"/>
      <c r="D11" s="40"/>
      <c r="E11" s="40"/>
      <c r="F11" s="40"/>
      <c r="G11" s="40"/>
      <c r="H11" s="40"/>
    </row>
    <row r="12" spans="1:8" x14ac:dyDescent="0.25">
      <c r="A12" s="40" t="s">
        <v>139</v>
      </c>
      <c r="B12" s="40"/>
      <c r="C12" s="40"/>
      <c r="D12" s="40"/>
      <c r="E12" s="40"/>
      <c r="F12" s="40"/>
      <c r="G12" s="40"/>
      <c r="H12" s="40"/>
    </row>
    <row r="13" spans="1:8" x14ac:dyDescent="0.25">
      <c r="A13" s="40"/>
      <c r="B13" s="40"/>
      <c r="C13" s="40"/>
      <c r="D13" s="40"/>
      <c r="E13" s="40"/>
      <c r="F13" s="40"/>
      <c r="G13" s="40"/>
      <c r="H13" s="40"/>
    </row>
    <row r="14" spans="1:8" ht="15.75" x14ac:dyDescent="0.25">
      <c r="A14" s="41" t="s">
        <v>99</v>
      </c>
      <c r="B14" s="40"/>
      <c r="C14" s="40"/>
      <c r="D14" s="40"/>
      <c r="E14" s="40"/>
      <c r="F14" s="40"/>
      <c r="G14" s="40"/>
      <c r="H14" s="40"/>
    </row>
    <row r="15" spans="1:8" x14ac:dyDescent="0.25">
      <c r="A15" s="40"/>
      <c r="B15" s="40"/>
      <c r="C15" s="40"/>
      <c r="D15" s="40"/>
      <c r="E15" s="40"/>
      <c r="F15" s="40"/>
      <c r="G15" s="40"/>
      <c r="H15" s="40"/>
    </row>
    <row r="16" spans="1:8" ht="15.75" x14ac:dyDescent="0.25">
      <c r="A16" s="44" t="s">
        <v>141</v>
      </c>
      <c r="B16" s="40"/>
      <c r="C16" s="40"/>
      <c r="D16" s="40"/>
      <c r="E16" s="40"/>
      <c r="F16" s="40"/>
      <c r="G16" s="40"/>
      <c r="H16" s="40"/>
    </row>
    <row r="19" spans="1:16" ht="15.75" thickBot="1" x14ac:dyDescent="0.3">
      <c r="A19" s="2"/>
      <c r="B19" s="2"/>
      <c r="C19" s="2"/>
      <c r="D19" s="2"/>
      <c r="E19" s="2"/>
      <c r="F19" s="2"/>
      <c r="G19" s="2"/>
      <c r="H19" s="2"/>
      <c r="I19" s="2"/>
      <c r="J19" s="2"/>
      <c r="K19" s="2"/>
      <c r="L19" s="2"/>
      <c r="M19" s="2"/>
      <c r="N19" s="2"/>
      <c r="O19" s="2"/>
      <c r="P19" s="2"/>
    </row>
    <row r="20" spans="1:16" x14ac:dyDescent="0.25">
      <c r="A20" s="2" t="s">
        <v>126</v>
      </c>
      <c r="B20" s="2" t="s">
        <v>3</v>
      </c>
      <c r="C20" s="2" t="s">
        <v>4</v>
      </c>
      <c r="D20" s="2" t="s">
        <v>5</v>
      </c>
      <c r="E20" s="2" t="s">
        <v>130</v>
      </c>
      <c r="F20" s="2" t="s">
        <v>131</v>
      </c>
      <c r="G20" s="2" t="s">
        <v>6</v>
      </c>
      <c r="H20" s="2"/>
      <c r="I20" s="28" t="s">
        <v>126</v>
      </c>
      <c r="J20" s="29" t="s">
        <v>3</v>
      </c>
      <c r="K20" s="29" t="s">
        <v>4</v>
      </c>
      <c r="L20" s="29" t="s">
        <v>5</v>
      </c>
      <c r="M20" s="54" t="s">
        <v>130</v>
      </c>
      <c r="N20" s="36" t="s">
        <v>131</v>
      </c>
      <c r="O20" s="30" t="s">
        <v>6</v>
      </c>
      <c r="P20" s="2"/>
    </row>
    <row r="21" spans="1:16" x14ac:dyDescent="0.25">
      <c r="A21" s="2" t="s">
        <v>0</v>
      </c>
      <c r="B21" s="2" t="s">
        <v>127</v>
      </c>
      <c r="C21" s="2" t="s">
        <v>63</v>
      </c>
      <c r="D21" s="2" t="s">
        <v>128</v>
      </c>
      <c r="E21" s="2">
        <v>29444</v>
      </c>
      <c r="F21" s="2">
        <v>29.9</v>
      </c>
      <c r="G21" s="2" t="s">
        <v>9</v>
      </c>
      <c r="H21" s="2"/>
      <c r="I21" s="45" t="s">
        <v>0</v>
      </c>
      <c r="J21" s="34" t="s">
        <v>127</v>
      </c>
      <c r="K21" s="27" t="s">
        <v>63</v>
      </c>
      <c r="L21" s="27" t="s">
        <v>128</v>
      </c>
      <c r="M21" s="55">
        <v>29444</v>
      </c>
      <c r="N21" s="37">
        <v>29.9</v>
      </c>
      <c r="O21" s="31" t="s">
        <v>9</v>
      </c>
      <c r="P21" s="2"/>
    </row>
    <row r="22" spans="1:16" x14ac:dyDescent="0.25">
      <c r="A22" s="2" t="s">
        <v>1</v>
      </c>
      <c r="B22" s="2" t="s">
        <v>64</v>
      </c>
      <c r="C22" s="2" t="s">
        <v>70</v>
      </c>
      <c r="D22" s="2" t="s">
        <v>30</v>
      </c>
      <c r="E22" s="2">
        <v>23357</v>
      </c>
      <c r="F22" s="2">
        <v>138.65</v>
      </c>
      <c r="G22" s="2" t="s">
        <v>10</v>
      </c>
      <c r="H22" s="2"/>
      <c r="I22" s="45" t="s">
        <v>1</v>
      </c>
      <c r="J22" s="34" t="s">
        <v>64</v>
      </c>
      <c r="K22" s="27" t="s">
        <v>70</v>
      </c>
      <c r="L22" s="27" t="s">
        <v>30</v>
      </c>
      <c r="M22" s="55">
        <v>23357</v>
      </c>
      <c r="N22" s="37">
        <v>138.65</v>
      </c>
      <c r="O22" s="31" t="s">
        <v>10</v>
      </c>
      <c r="P22" s="2"/>
    </row>
    <row r="23" spans="1:16" x14ac:dyDescent="0.25">
      <c r="A23" s="2" t="s">
        <v>2</v>
      </c>
      <c r="B23" s="2" t="s">
        <v>65</v>
      </c>
      <c r="C23" s="2" t="s">
        <v>66</v>
      </c>
      <c r="D23" s="2" t="s">
        <v>8</v>
      </c>
      <c r="E23" s="2">
        <v>25659</v>
      </c>
      <c r="F23" s="2">
        <v>74.25</v>
      </c>
      <c r="G23" s="2" t="s">
        <v>11</v>
      </c>
      <c r="H23" s="2"/>
      <c r="I23" s="45" t="s">
        <v>2</v>
      </c>
      <c r="J23" s="34" t="s">
        <v>65</v>
      </c>
      <c r="K23" s="27" t="s">
        <v>66</v>
      </c>
      <c r="L23" s="27" t="s">
        <v>8</v>
      </c>
      <c r="M23" s="55">
        <v>25659</v>
      </c>
      <c r="N23" s="37">
        <v>74.25</v>
      </c>
      <c r="O23" s="31" t="s">
        <v>11</v>
      </c>
      <c r="P23" s="2"/>
    </row>
    <row r="24" spans="1:16" x14ac:dyDescent="0.25">
      <c r="A24" s="2" t="s">
        <v>132</v>
      </c>
      <c r="B24" s="2" t="s">
        <v>71</v>
      </c>
      <c r="C24" s="2" t="s">
        <v>68</v>
      </c>
      <c r="D24" s="2" t="s">
        <v>28</v>
      </c>
      <c r="E24" s="2">
        <v>29873</v>
      </c>
      <c r="F24" s="2">
        <v>89.9</v>
      </c>
      <c r="G24" s="2" t="s">
        <v>12</v>
      </c>
      <c r="H24" s="2"/>
      <c r="I24" s="45" t="s">
        <v>132</v>
      </c>
      <c r="J24" s="34" t="s">
        <v>71</v>
      </c>
      <c r="K24" s="27" t="s">
        <v>68</v>
      </c>
      <c r="L24" s="27" t="s">
        <v>28</v>
      </c>
      <c r="M24" s="55">
        <v>29873</v>
      </c>
      <c r="N24" s="37">
        <v>89.9</v>
      </c>
      <c r="O24" s="31" t="s">
        <v>12</v>
      </c>
      <c r="P24" s="2"/>
    </row>
    <row r="25" spans="1:16" x14ac:dyDescent="0.25">
      <c r="A25" s="2" t="s">
        <v>133</v>
      </c>
      <c r="B25" s="2" t="s">
        <v>69</v>
      </c>
      <c r="C25" s="2" t="s">
        <v>67</v>
      </c>
      <c r="D25" s="2" t="s">
        <v>29</v>
      </c>
      <c r="E25" s="2">
        <v>27429</v>
      </c>
      <c r="F25" s="2">
        <v>45.9</v>
      </c>
      <c r="G25" s="2" t="s">
        <v>9</v>
      </c>
      <c r="H25" s="2"/>
      <c r="I25" s="45" t="s">
        <v>133</v>
      </c>
      <c r="J25" s="34" t="s">
        <v>69</v>
      </c>
      <c r="K25" s="27" t="s">
        <v>67</v>
      </c>
      <c r="L25" s="27" t="s">
        <v>29</v>
      </c>
      <c r="M25" s="55">
        <v>27429</v>
      </c>
      <c r="N25" s="37">
        <v>45.9</v>
      </c>
      <c r="O25" s="31" t="s">
        <v>9</v>
      </c>
      <c r="P25" s="2"/>
    </row>
    <row r="26" spans="1:16" ht="15.75" thickBot="1" x14ac:dyDescent="0.3">
      <c r="A26" s="2" t="s">
        <v>134</v>
      </c>
      <c r="B26" s="2" t="s">
        <v>72</v>
      </c>
      <c r="C26" s="2" t="s">
        <v>7</v>
      </c>
      <c r="D26" s="2" t="s">
        <v>129</v>
      </c>
      <c r="E26" s="2">
        <v>31640</v>
      </c>
      <c r="F26" s="2">
        <v>22.9</v>
      </c>
      <c r="G26" s="2" t="s">
        <v>10</v>
      </c>
      <c r="H26" s="2"/>
      <c r="I26" s="46" t="s">
        <v>134</v>
      </c>
      <c r="J26" s="35" t="s">
        <v>72</v>
      </c>
      <c r="K26" s="32" t="s">
        <v>7</v>
      </c>
      <c r="L26" s="32" t="s">
        <v>129</v>
      </c>
      <c r="M26" s="56">
        <v>31640</v>
      </c>
      <c r="N26" s="38">
        <v>22.9</v>
      </c>
      <c r="O26" s="33" t="s">
        <v>10</v>
      </c>
      <c r="P26" s="2"/>
    </row>
    <row r="27" spans="1:16" x14ac:dyDescent="0.25">
      <c r="A27" s="2"/>
      <c r="B27" s="2"/>
      <c r="C27" s="2"/>
      <c r="D27" s="2"/>
      <c r="E27" s="2"/>
      <c r="F27" s="2"/>
      <c r="G27" s="2"/>
      <c r="H27" s="2"/>
      <c r="I27" s="2"/>
      <c r="J27" s="2"/>
      <c r="K27" s="2"/>
      <c r="L27" s="2"/>
      <c r="M27" s="2"/>
      <c r="N27" s="2"/>
      <c r="O27" s="2"/>
      <c r="P27" s="2"/>
    </row>
    <row r="28" spans="1:16" x14ac:dyDescent="0.25">
      <c r="A28"/>
      <c r="B28"/>
      <c r="C28"/>
      <c r="D28"/>
      <c r="E28"/>
      <c r="F28"/>
      <c r="G28"/>
      <c r="H28"/>
      <c r="I28"/>
      <c r="J28"/>
      <c r="K28"/>
      <c r="L28"/>
      <c r="M28"/>
      <c r="N28"/>
      <c r="O28"/>
      <c r="P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DB899-A48E-42F7-B4DE-BFA5494DA3FD}">
  <dimension ref="A1:H34"/>
  <sheetViews>
    <sheetView showGridLines="0" zoomScale="110" zoomScaleNormal="110" workbookViewId="0">
      <selection activeCell="C21" sqref="C21"/>
    </sheetView>
  </sheetViews>
  <sheetFormatPr baseColWidth="10" defaultRowHeight="15" x14ac:dyDescent="0.25"/>
  <cols>
    <col min="1" max="1" width="11.42578125" style="51"/>
    <col min="8" max="8" width="13.42578125" bestFit="1" customWidth="1"/>
  </cols>
  <sheetData>
    <row r="1" spans="1:2" ht="23.25" x14ac:dyDescent="0.35">
      <c r="A1" s="47" t="s">
        <v>142</v>
      </c>
    </row>
    <row r="2" spans="1:2" x14ac:dyDescent="0.25">
      <c r="A2" s="48"/>
    </row>
    <row r="3" spans="1:2" ht="15.75" x14ac:dyDescent="0.25">
      <c r="A3" s="49" t="s">
        <v>98</v>
      </c>
    </row>
    <row r="4" spans="1:2" x14ac:dyDescent="0.25">
      <c r="A4" s="48"/>
    </row>
    <row r="5" spans="1:2" x14ac:dyDescent="0.25">
      <c r="A5" s="48" t="s">
        <v>143</v>
      </c>
    </row>
    <row r="6" spans="1:2" x14ac:dyDescent="0.25">
      <c r="A6" s="48"/>
    </row>
    <row r="7" spans="1:2" x14ac:dyDescent="0.25">
      <c r="A7" s="50" t="s">
        <v>147</v>
      </c>
    </row>
    <row r="8" spans="1:2" s="2" customFormat="1" ht="14.25" x14ac:dyDescent="0.2">
      <c r="A8" s="48"/>
      <c r="B8" s="8" t="s">
        <v>144</v>
      </c>
    </row>
    <row r="9" spans="1:2" s="2" customFormat="1" x14ac:dyDescent="0.25">
      <c r="A9" s="48"/>
      <c r="B9" s="8" t="s">
        <v>145</v>
      </c>
    </row>
    <row r="10" spans="1:2" x14ac:dyDescent="0.25">
      <c r="A10" s="48"/>
      <c r="B10" s="8" t="s">
        <v>146</v>
      </c>
    </row>
    <row r="11" spans="1:2" x14ac:dyDescent="0.25">
      <c r="A11" s="48"/>
      <c r="B11" s="8" t="s">
        <v>148</v>
      </c>
    </row>
    <row r="12" spans="1:2" x14ac:dyDescent="0.25">
      <c r="A12" s="48"/>
    </row>
    <row r="13" spans="1:2" x14ac:dyDescent="0.25">
      <c r="A13" s="50" t="s">
        <v>149</v>
      </c>
    </row>
    <row r="14" spans="1:2" x14ac:dyDescent="0.25">
      <c r="A14" s="48"/>
    </row>
    <row r="15" spans="1:2" ht="15.75" x14ac:dyDescent="0.25">
      <c r="A15" s="49" t="s">
        <v>99</v>
      </c>
    </row>
    <row r="17" spans="1:8" x14ac:dyDescent="0.25">
      <c r="A17" s="48" t="s">
        <v>153</v>
      </c>
    </row>
    <row r="18" spans="1:8" x14ac:dyDescent="0.25">
      <c r="A18" s="48"/>
    </row>
    <row r="19" spans="1:8" ht="15.75" thickBot="1" x14ac:dyDescent="0.3"/>
    <row r="20" spans="1:8" x14ac:dyDescent="0.25">
      <c r="B20" s="28" t="s">
        <v>126</v>
      </c>
      <c r="C20" s="29" t="s">
        <v>3</v>
      </c>
      <c r="D20" s="29" t="s">
        <v>4</v>
      </c>
      <c r="E20" s="29" t="s">
        <v>5</v>
      </c>
      <c r="F20" s="54" t="s">
        <v>130</v>
      </c>
      <c r="G20" s="36" t="s">
        <v>131</v>
      </c>
      <c r="H20" s="30" t="s">
        <v>6</v>
      </c>
    </row>
    <row r="21" spans="1:8" x14ac:dyDescent="0.25">
      <c r="B21" s="45" t="s">
        <v>0</v>
      </c>
      <c r="C21" s="34" t="s">
        <v>127</v>
      </c>
      <c r="D21" s="27" t="s">
        <v>63</v>
      </c>
      <c r="E21" s="27" t="s">
        <v>128</v>
      </c>
      <c r="F21" s="55">
        <v>29444</v>
      </c>
      <c r="G21" s="37">
        <v>29.9</v>
      </c>
      <c r="H21" s="31" t="s">
        <v>9</v>
      </c>
    </row>
    <row r="22" spans="1:8" x14ac:dyDescent="0.25">
      <c r="B22" s="45" t="s">
        <v>1</v>
      </c>
      <c r="C22" s="34" t="s">
        <v>64</v>
      </c>
      <c r="D22" s="27" t="s">
        <v>70</v>
      </c>
      <c r="E22" s="27" t="s">
        <v>30</v>
      </c>
      <c r="F22" s="55">
        <v>23357</v>
      </c>
      <c r="G22" s="37">
        <v>138.65</v>
      </c>
      <c r="H22" s="31" t="s">
        <v>10</v>
      </c>
    </row>
    <row r="23" spans="1:8" x14ac:dyDescent="0.25">
      <c r="B23" s="45" t="s">
        <v>2</v>
      </c>
      <c r="C23" s="34" t="s">
        <v>65</v>
      </c>
      <c r="D23" s="27" t="s">
        <v>66</v>
      </c>
      <c r="E23" s="27" t="s">
        <v>8</v>
      </c>
      <c r="F23" s="55">
        <v>25659</v>
      </c>
      <c r="G23" s="37">
        <v>74.25</v>
      </c>
      <c r="H23" s="31" t="s">
        <v>11</v>
      </c>
    </row>
    <row r="24" spans="1:8" x14ac:dyDescent="0.25">
      <c r="B24" s="45" t="s">
        <v>132</v>
      </c>
      <c r="C24" s="34" t="s">
        <v>71</v>
      </c>
      <c r="D24" s="27" t="s">
        <v>68</v>
      </c>
      <c r="E24" s="27" t="s">
        <v>28</v>
      </c>
      <c r="F24" s="55">
        <v>29873</v>
      </c>
      <c r="G24" s="37">
        <v>89.9</v>
      </c>
      <c r="H24" s="31" t="s">
        <v>12</v>
      </c>
    </row>
    <row r="25" spans="1:8" x14ac:dyDescent="0.25">
      <c r="B25" s="45" t="s">
        <v>133</v>
      </c>
      <c r="C25" s="34" t="s">
        <v>69</v>
      </c>
      <c r="D25" s="27" t="s">
        <v>67</v>
      </c>
      <c r="E25" s="27" t="s">
        <v>29</v>
      </c>
      <c r="F25" s="55">
        <v>27429</v>
      </c>
      <c r="G25" s="37">
        <v>45.9</v>
      </c>
      <c r="H25" s="31" t="s">
        <v>9</v>
      </c>
    </row>
    <row r="26" spans="1:8" ht="15.75" thickBot="1" x14ac:dyDescent="0.3">
      <c r="B26" s="46" t="s">
        <v>134</v>
      </c>
      <c r="C26" s="35" t="s">
        <v>72</v>
      </c>
      <c r="D26" s="32" t="s">
        <v>7</v>
      </c>
      <c r="E26" s="32" t="s">
        <v>129</v>
      </c>
      <c r="F26" s="56">
        <v>31640</v>
      </c>
      <c r="G26" s="38">
        <v>22.9</v>
      </c>
      <c r="H26" s="33" t="s">
        <v>10</v>
      </c>
    </row>
    <row r="28" spans="1:8" x14ac:dyDescent="0.25">
      <c r="A28" s="48" t="s">
        <v>150</v>
      </c>
    </row>
    <row r="30" spans="1:8" ht="15.75" x14ac:dyDescent="0.25">
      <c r="A30" s="49" t="s">
        <v>195</v>
      </c>
    </row>
    <row r="32" spans="1:8" x14ac:dyDescent="0.25">
      <c r="A32" s="48" t="s">
        <v>196</v>
      </c>
    </row>
    <row r="33" spans="1:1" s="2" customFormat="1" ht="14.25" x14ac:dyDescent="0.2">
      <c r="A33" s="48" t="s">
        <v>197</v>
      </c>
    </row>
    <row r="34" spans="1:1" s="2" customFormat="1" x14ac:dyDescent="0.25">
      <c r="A34" s="48" t="s">
        <v>198</v>
      </c>
    </row>
  </sheetData>
  <sheetProtection algorithmName="SHA-512" hashValue="p1MQhWbB6lsQh8P/3nVIg/NnExX3uH04e4Ezmbxg56ts6eGarhlxvVJVdXoHX1I9B6l8nq+2puITI7imbRhYSw==" saltValue="yeUpkyCq4C0uBzxxIKjSE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D33C-DBE0-49DA-BB68-DC3DD7E818B0}">
  <dimension ref="A1:J45"/>
  <sheetViews>
    <sheetView zoomScale="110" zoomScaleNormal="110" workbookViewId="0">
      <selection activeCell="C13" sqref="C13"/>
    </sheetView>
  </sheetViews>
  <sheetFormatPr baseColWidth="10" defaultRowHeight="14.25" x14ac:dyDescent="0.2"/>
  <cols>
    <col min="1" max="1" width="14.140625" style="40" customWidth="1"/>
    <col min="2" max="2" width="26.7109375" style="40" customWidth="1"/>
    <col min="3" max="3" width="13.5703125" style="40" customWidth="1"/>
    <col min="4" max="4" width="24.28515625" style="40" customWidth="1"/>
    <col min="5" max="5" width="11.42578125" style="40"/>
    <col min="6" max="6" width="22.28515625" style="40" customWidth="1"/>
    <col min="7" max="7" width="11.42578125" style="40"/>
    <col min="8" max="8" width="21.140625" style="40" customWidth="1"/>
    <col min="9" max="16384" width="11.42578125" style="40"/>
  </cols>
  <sheetData>
    <row r="1" spans="1:4" ht="23.25" x14ac:dyDescent="0.35">
      <c r="A1" s="39" t="s">
        <v>154</v>
      </c>
    </row>
    <row r="3" spans="1:4" ht="15" x14ac:dyDescent="0.2">
      <c r="A3" s="41" t="s">
        <v>98</v>
      </c>
    </row>
    <row r="5" spans="1:4" ht="15" x14ac:dyDescent="0.2">
      <c r="A5" s="61" t="s">
        <v>159</v>
      </c>
    </row>
    <row r="6" spans="1:4" x14ac:dyDescent="0.2">
      <c r="A6" s="61" t="s">
        <v>160</v>
      </c>
    </row>
    <row r="7" spans="1:4" ht="15" x14ac:dyDescent="0.25">
      <c r="A7" s="40" t="s">
        <v>155</v>
      </c>
    </row>
    <row r="9" spans="1:4" ht="15" x14ac:dyDescent="0.25">
      <c r="A9" s="40" t="s">
        <v>169</v>
      </c>
    </row>
    <row r="11" spans="1:4" ht="15" x14ac:dyDescent="0.2">
      <c r="A11" s="41" t="s">
        <v>156</v>
      </c>
    </row>
    <row r="12" spans="1:4" ht="15" thickBot="1" x14ac:dyDescent="0.25"/>
    <row r="13" spans="1:4" ht="15" thickBot="1" x14ac:dyDescent="0.25">
      <c r="B13" s="53" t="s">
        <v>157</v>
      </c>
      <c r="C13" s="92">
        <f>89*54.25</f>
        <v>4828.25</v>
      </c>
    </row>
    <row r="15" spans="1:4" x14ac:dyDescent="0.2">
      <c r="B15" s="53" t="s">
        <v>162</v>
      </c>
      <c r="C15" s="40">
        <f>89*54.25</f>
        <v>4828.25</v>
      </c>
      <c r="D15" s="40" t="s">
        <v>170</v>
      </c>
    </row>
    <row r="17" spans="1:10" x14ac:dyDescent="0.2">
      <c r="B17" s="53" t="s">
        <v>158</v>
      </c>
      <c r="C17" s="40">
        <v>4828.25</v>
      </c>
      <c r="D17" s="40" t="s">
        <v>163</v>
      </c>
    </row>
    <row r="18" spans="1:10" ht="15" thickBot="1" x14ac:dyDescent="0.25"/>
    <row r="19" spans="1:10" ht="15" thickBot="1" x14ac:dyDescent="0.25">
      <c r="B19" s="53" t="s">
        <v>161</v>
      </c>
      <c r="C19" s="92"/>
      <c r="D19" s="40" t="s">
        <v>164</v>
      </c>
    </row>
    <row r="21" spans="1:10" ht="15" x14ac:dyDescent="0.2">
      <c r="A21" s="41" t="s">
        <v>99</v>
      </c>
    </row>
    <row r="22" spans="1:10" x14ac:dyDescent="0.2">
      <c r="A22" s="48"/>
      <c r="B22" s="48"/>
      <c r="C22" s="48"/>
      <c r="D22" s="48"/>
      <c r="E22" s="48"/>
      <c r="F22" s="48"/>
      <c r="G22" s="48"/>
      <c r="H22" s="48"/>
      <c r="I22" s="48"/>
      <c r="J22" s="48"/>
    </row>
    <row r="23" spans="1:10" x14ac:dyDescent="0.2">
      <c r="A23" s="2"/>
      <c r="B23" s="10" t="s">
        <v>165</v>
      </c>
      <c r="C23" s="2"/>
      <c r="D23" s="10" t="s">
        <v>166</v>
      </c>
      <c r="E23" s="2"/>
      <c r="F23" s="10" t="s">
        <v>167</v>
      </c>
      <c r="G23" s="2"/>
      <c r="H23" s="10" t="s">
        <v>168</v>
      </c>
      <c r="I23" s="2"/>
      <c r="J23" s="2"/>
    </row>
    <row r="24" spans="1:10" x14ac:dyDescent="0.2">
      <c r="A24" s="2"/>
      <c r="B24" s="2"/>
      <c r="C24" s="2"/>
      <c r="D24" s="2"/>
      <c r="E24" s="2"/>
      <c r="F24" s="2"/>
      <c r="G24" s="2"/>
      <c r="H24" s="2"/>
      <c r="I24" s="2"/>
      <c r="J24" s="2"/>
    </row>
    <row r="25" spans="1:10" x14ac:dyDescent="0.2">
      <c r="A25" s="2"/>
      <c r="B25" s="59">
        <f>9*10%</f>
        <v>0.9</v>
      </c>
      <c r="C25" s="2"/>
      <c r="D25" s="2"/>
      <c r="E25" s="2"/>
      <c r="F25" s="2"/>
      <c r="G25" s="2"/>
      <c r="H25" s="2"/>
      <c r="I25" s="2"/>
      <c r="J25" s="2"/>
    </row>
    <row r="26" spans="1:10" x14ac:dyDescent="0.2">
      <c r="A26" s="2"/>
      <c r="B26" s="59">
        <f>8*20%</f>
        <v>1.6</v>
      </c>
      <c r="C26" s="2"/>
      <c r="D26" s="2"/>
      <c r="E26" s="2"/>
      <c r="F26" s="2"/>
      <c r="G26" s="2"/>
      <c r="H26" s="2"/>
      <c r="I26" s="2"/>
      <c r="J26" s="2"/>
    </row>
    <row r="27" spans="1:10" x14ac:dyDescent="0.2">
      <c r="A27" s="2"/>
      <c r="B27" s="59">
        <f>7*30%</f>
        <v>2.1</v>
      </c>
      <c r="C27" s="2"/>
      <c r="D27" s="2"/>
      <c r="E27" s="2"/>
      <c r="F27" s="2"/>
      <c r="G27" s="2"/>
      <c r="H27" s="2"/>
      <c r="I27" s="2"/>
      <c r="J27" s="2"/>
    </row>
    <row r="28" spans="1:10" x14ac:dyDescent="0.2">
      <c r="A28" s="2"/>
      <c r="B28" s="59">
        <f>6*40%</f>
        <v>2.4000000000000004</v>
      </c>
      <c r="C28" s="2"/>
      <c r="D28" s="2"/>
      <c r="E28" s="2"/>
      <c r="F28" s="2"/>
      <c r="G28" s="2"/>
      <c r="H28" s="2"/>
      <c r="I28" s="2"/>
      <c r="J28" s="2"/>
    </row>
    <row r="29" spans="1:10" x14ac:dyDescent="0.2">
      <c r="A29" s="2"/>
      <c r="B29" s="59">
        <f>5*50%</f>
        <v>2.5</v>
      </c>
      <c r="C29" s="2"/>
      <c r="D29" s="2"/>
      <c r="E29" s="2"/>
      <c r="F29" s="2"/>
      <c r="G29" s="2"/>
      <c r="H29" s="2"/>
      <c r="I29" s="2"/>
      <c r="J29" s="2"/>
    </row>
    <row r="30" spans="1:10" x14ac:dyDescent="0.2">
      <c r="A30" s="2"/>
      <c r="B30" s="59">
        <f>4*65%</f>
        <v>2.6</v>
      </c>
      <c r="C30" s="2"/>
      <c r="D30" s="2"/>
      <c r="E30" s="2"/>
      <c r="F30" s="2"/>
      <c r="G30" s="2"/>
      <c r="H30" s="2"/>
      <c r="I30" s="2"/>
      <c r="J30" s="2"/>
    </row>
    <row r="31" spans="1:10" x14ac:dyDescent="0.2">
      <c r="A31" s="2"/>
      <c r="B31" s="59">
        <f>3*80%</f>
        <v>2.4000000000000004</v>
      </c>
      <c r="C31" s="2"/>
      <c r="D31" s="2"/>
      <c r="E31" s="2"/>
      <c r="F31" s="2"/>
      <c r="G31" s="2"/>
      <c r="H31" s="2"/>
      <c r="I31" s="2"/>
      <c r="J31" s="2"/>
    </row>
    <row r="32" spans="1:10" x14ac:dyDescent="0.2">
      <c r="A32" s="2"/>
      <c r="B32" s="2"/>
      <c r="C32" s="2"/>
      <c r="D32" s="2"/>
      <c r="E32" s="2"/>
      <c r="F32" s="2"/>
      <c r="G32" s="2"/>
      <c r="H32" s="2"/>
      <c r="I32" s="2"/>
      <c r="J32" s="2"/>
    </row>
    <row r="33" spans="1:10" ht="15" x14ac:dyDescent="0.2">
      <c r="A33" s="49" t="s">
        <v>114</v>
      </c>
      <c r="B33" s="2"/>
      <c r="C33" s="2"/>
      <c r="D33" s="2"/>
      <c r="E33" s="2"/>
      <c r="F33" s="2"/>
      <c r="G33" s="2"/>
      <c r="H33" s="2"/>
      <c r="I33" s="2"/>
      <c r="J33" s="2"/>
    </row>
    <row r="34" spans="1:10" x14ac:dyDescent="0.2">
      <c r="A34" s="2"/>
      <c r="B34" s="2"/>
      <c r="C34" s="2"/>
      <c r="D34" s="2"/>
      <c r="E34" s="2"/>
      <c r="F34" s="2"/>
      <c r="G34" s="2"/>
      <c r="H34" s="2"/>
      <c r="I34" s="2"/>
      <c r="J34" s="2"/>
    </row>
    <row r="35" spans="1:10" x14ac:dyDescent="0.2">
      <c r="A35" s="2"/>
      <c r="B35" s="10" t="s">
        <v>165</v>
      </c>
      <c r="C35" s="2"/>
      <c r="D35" s="10" t="s">
        <v>166</v>
      </c>
      <c r="E35" s="2"/>
      <c r="F35" s="10" t="s">
        <v>167</v>
      </c>
      <c r="G35" s="2"/>
      <c r="H35" s="10" t="s">
        <v>168</v>
      </c>
      <c r="I35" s="2"/>
      <c r="J35" s="2"/>
    </row>
    <row r="36" spans="1:10" x14ac:dyDescent="0.2">
      <c r="A36" s="2"/>
      <c r="B36" s="2"/>
      <c r="C36" s="2"/>
      <c r="D36" s="2"/>
      <c r="E36" s="2"/>
      <c r="F36" s="2"/>
      <c r="G36" s="2"/>
      <c r="H36" s="2"/>
      <c r="I36" s="2"/>
      <c r="J36" s="2"/>
    </row>
    <row r="37" spans="1:10" x14ac:dyDescent="0.2">
      <c r="A37" s="2"/>
      <c r="B37" s="59">
        <f>9*10%</f>
        <v>0.9</v>
      </c>
      <c r="C37" s="2"/>
      <c r="D37" s="2">
        <f>9*10%</f>
        <v>0.9</v>
      </c>
      <c r="E37" s="2"/>
      <c r="F37" s="2">
        <v>0.9</v>
      </c>
      <c r="G37" s="2"/>
      <c r="H37" s="59"/>
      <c r="I37" s="2"/>
      <c r="J37" s="2"/>
    </row>
    <row r="38" spans="1:10" x14ac:dyDescent="0.2">
      <c r="A38" s="2"/>
      <c r="B38" s="59">
        <f>8*20%</f>
        <v>1.6</v>
      </c>
      <c r="C38" s="2"/>
      <c r="D38" s="2">
        <f>8*20%</f>
        <v>1.6</v>
      </c>
      <c r="E38" s="2"/>
      <c r="F38" s="2">
        <v>1.6</v>
      </c>
      <c r="G38" s="2"/>
      <c r="H38" s="59"/>
      <c r="I38" s="2"/>
      <c r="J38" s="2"/>
    </row>
    <row r="39" spans="1:10" x14ac:dyDescent="0.2">
      <c r="A39" s="2"/>
      <c r="B39" s="59">
        <f>7*30%</f>
        <v>2.1</v>
      </c>
      <c r="C39" s="2"/>
      <c r="D39" s="2">
        <f>7*30%</f>
        <v>2.1</v>
      </c>
      <c r="E39" s="2"/>
      <c r="F39" s="2">
        <v>2.1</v>
      </c>
      <c r="G39" s="2"/>
      <c r="H39" s="59"/>
      <c r="I39" s="2"/>
      <c r="J39" s="2"/>
    </row>
    <row r="40" spans="1:10" x14ac:dyDescent="0.2">
      <c r="A40" s="2"/>
      <c r="B40" s="59">
        <f>6*40%</f>
        <v>2.4000000000000004</v>
      </c>
      <c r="C40" s="2"/>
      <c r="D40" s="2">
        <f>6*40%</f>
        <v>2.4000000000000004</v>
      </c>
      <c r="E40" s="2"/>
      <c r="F40" s="2">
        <v>2.4000000000000004</v>
      </c>
      <c r="G40" s="2"/>
      <c r="H40" s="59"/>
      <c r="I40" s="2"/>
      <c r="J40" s="2"/>
    </row>
    <row r="41" spans="1:10" x14ac:dyDescent="0.2">
      <c r="A41" s="2"/>
      <c r="B41" s="59">
        <f>5*50%</f>
        <v>2.5</v>
      </c>
      <c r="C41" s="2"/>
      <c r="D41" s="2">
        <f>5*50%</f>
        <v>2.5</v>
      </c>
      <c r="E41" s="2"/>
      <c r="F41" s="2">
        <v>2.5</v>
      </c>
      <c r="G41" s="2"/>
      <c r="H41" s="59"/>
      <c r="I41" s="2"/>
      <c r="J41" s="2"/>
    </row>
    <row r="42" spans="1:10" x14ac:dyDescent="0.2">
      <c r="A42" s="2"/>
      <c r="B42" s="59">
        <f>4*65%</f>
        <v>2.6</v>
      </c>
      <c r="C42" s="2"/>
      <c r="D42" s="2">
        <f>4*65%</f>
        <v>2.6</v>
      </c>
      <c r="E42" s="2"/>
      <c r="F42" s="2">
        <v>2.6</v>
      </c>
      <c r="G42" s="2"/>
      <c r="H42" s="59"/>
      <c r="I42" s="2"/>
      <c r="J42" s="2"/>
    </row>
    <row r="43" spans="1:10" x14ac:dyDescent="0.2">
      <c r="A43" s="2"/>
      <c r="B43" s="59">
        <f>3*80%</f>
        <v>2.4000000000000004</v>
      </c>
      <c r="C43" s="2"/>
      <c r="D43" s="2">
        <f>3*80%</f>
        <v>2.4000000000000004</v>
      </c>
      <c r="E43" s="2"/>
      <c r="F43" s="2">
        <v>2.4000000000000004</v>
      </c>
      <c r="G43" s="2"/>
      <c r="H43" s="59"/>
      <c r="I43" s="2"/>
      <c r="J43" s="2"/>
    </row>
    <row r="44" spans="1:10" x14ac:dyDescent="0.2">
      <c r="A44" s="2"/>
      <c r="B44" s="2"/>
      <c r="C44" s="2"/>
      <c r="D44" s="2"/>
      <c r="E44" s="2"/>
      <c r="F44" s="2"/>
      <c r="G44" s="2"/>
      <c r="H44" s="2"/>
      <c r="I44" s="2"/>
      <c r="J44" s="2"/>
    </row>
    <row r="45" spans="1:10" x14ac:dyDescent="0.2">
      <c r="A45" s="2"/>
      <c r="B45" s="2"/>
      <c r="C45" s="2"/>
      <c r="D45" s="2"/>
      <c r="E45" s="2"/>
      <c r="F45" s="2"/>
      <c r="G45" s="2"/>
      <c r="H45" s="2"/>
      <c r="I45" s="2"/>
      <c r="J45" s="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0E18-9B5D-4121-BA6A-1AAC68391820}">
  <dimension ref="A1:J45"/>
  <sheetViews>
    <sheetView topLeftCell="A22" zoomScale="110" zoomScaleNormal="110" workbookViewId="0">
      <selection activeCell="B25" sqref="B25:B31"/>
    </sheetView>
  </sheetViews>
  <sheetFormatPr baseColWidth="10" defaultRowHeight="14.25" x14ac:dyDescent="0.2"/>
  <cols>
    <col min="1" max="1" width="14.140625" style="40" customWidth="1"/>
    <col min="2" max="2" width="25.42578125" style="40" customWidth="1"/>
    <col min="3" max="3" width="13.5703125" style="40" customWidth="1"/>
    <col min="4" max="4" width="25.42578125" style="40" customWidth="1"/>
    <col min="5" max="5" width="11.42578125" style="40"/>
    <col min="6" max="6" width="25.42578125" style="40" customWidth="1"/>
    <col min="7" max="7" width="11.42578125" style="40"/>
    <col min="8" max="8" width="25.42578125" style="40" customWidth="1"/>
    <col min="9" max="16384" width="11.42578125" style="40"/>
  </cols>
  <sheetData>
    <row r="1" spans="1:2" ht="23.25" x14ac:dyDescent="0.35">
      <c r="A1" s="39" t="s">
        <v>171</v>
      </c>
    </row>
    <row r="3" spans="1:2" ht="15" x14ac:dyDescent="0.2">
      <c r="A3" s="41" t="s">
        <v>98</v>
      </c>
    </row>
    <row r="5" spans="1:2" x14ac:dyDescent="0.2">
      <c r="A5" s="61" t="s">
        <v>172</v>
      </c>
    </row>
    <row r="6" spans="1:2" ht="15" x14ac:dyDescent="0.2">
      <c r="A6" s="61" t="s">
        <v>173</v>
      </c>
    </row>
    <row r="8" spans="1:2" x14ac:dyDescent="0.2">
      <c r="A8" s="53" t="s">
        <v>174</v>
      </c>
    </row>
    <row r="15" spans="1:2" ht="15" x14ac:dyDescent="0.25">
      <c r="A15" s="42" t="s">
        <v>175</v>
      </c>
    </row>
    <row r="16" spans="1:2" x14ac:dyDescent="0.2">
      <c r="B16" s="43" t="s">
        <v>177</v>
      </c>
    </row>
    <row r="17" spans="1:10" x14ac:dyDescent="0.2">
      <c r="B17" s="43" t="s">
        <v>176</v>
      </c>
    </row>
    <row r="18" spans="1:10" x14ac:dyDescent="0.2">
      <c r="B18" s="43" t="s">
        <v>178</v>
      </c>
    </row>
    <row r="21" spans="1:10" ht="15" x14ac:dyDescent="0.2">
      <c r="A21" s="41" t="s">
        <v>99</v>
      </c>
    </row>
    <row r="22" spans="1:10" x14ac:dyDescent="0.2">
      <c r="A22" s="48"/>
      <c r="B22" s="48"/>
      <c r="C22" s="48"/>
      <c r="D22" s="48"/>
      <c r="E22" s="48"/>
      <c r="F22" s="48"/>
      <c r="G22" s="48"/>
      <c r="H22" s="48"/>
      <c r="I22" s="48"/>
      <c r="J22" s="48"/>
    </row>
    <row r="23" spans="1:10" s="65" customFormat="1" ht="42.75" x14ac:dyDescent="0.25">
      <c r="A23" s="63"/>
      <c r="B23" s="64" t="s">
        <v>191</v>
      </c>
      <c r="C23" s="63"/>
      <c r="D23" s="64" t="s">
        <v>180</v>
      </c>
      <c r="E23" s="63"/>
      <c r="F23" s="64" t="s">
        <v>192</v>
      </c>
      <c r="G23" s="63"/>
      <c r="H23" s="64" t="s">
        <v>193</v>
      </c>
      <c r="I23" s="63"/>
      <c r="J23" s="63"/>
    </row>
    <row r="24" spans="1:10" x14ac:dyDescent="0.2">
      <c r="A24" s="2"/>
      <c r="B24" s="2"/>
      <c r="C24" s="2"/>
      <c r="D24" s="2"/>
      <c r="E24" s="2"/>
      <c r="F24" s="2"/>
      <c r="G24" s="2"/>
      <c r="H24" s="2"/>
      <c r="I24" s="2"/>
      <c r="J24" s="2"/>
    </row>
    <row r="25" spans="1:10" x14ac:dyDescent="0.2">
      <c r="A25" s="2"/>
      <c r="B25" s="62" t="s">
        <v>179</v>
      </c>
      <c r="C25" s="2"/>
      <c r="D25" s="62">
        <v>1</v>
      </c>
      <c r="E25" s="2"/>
      <c r="F25" s="62" t="s">
        <v>182</v>
      </c>
      <c r="G25" s="2"/>
      <c r="H25" s="62" t="s">
        <v>181</v>
      </c>
      <c r="I25" s="2"/>
      <c r="J25" s="2"/>
    </row>
    <row r="26" spans="1:10" x14ac:dyDescent="0.2">
      <c r="A26" s="2"/>
      <c r="B26" s="62" t="s">
        <v>179</v>
      </c>
      <c r="C26" s="2"/>
      <c r="D26" s="62">
        <v>1.5</v>
      </c>
      <c r="E26" s="2"/>
      <c r="F26" s="62" t="s">
        <v>183</v>
      </c>
      <c r="G26" s="2"/>
      <c r="H26" s="62" t="s">
        <v>185</v>
      </c>
      <c r="I26" s="2"/>
      <c r="J26" s="2"/>
    </row>
    <row r="27" spans="1:10" x14ac:dyDescent="0.2">
      <c r="A27" s="2"/>
      <c r="B27" s="62" t="s">
        <v>179</v>
      </c>
      <c r="C27" s="2"/>
      <c r="D27" s="62">
        <v>2</v>
      </c>
      <c r="E27" s="2"/>
      <c r="F27" s="62" t="s">
        <v>31</v>
      </c>
      <c r="G27" s="2"/>
      <c r="H27" s="62" t="s">
        <v>186</v>
      </c>
      <c r="I27" s="2"/>
      <c r="J27" s="2"/>
    </row>
    <row r="28" spans="1:10" x14ac:dyDescent="0.2">
      <c r="A28" s="2"/>
      <c r="B28" s="62" t="s">
        <v>179</v>
      </c>
      <c r="C28" s="2"/>
      <c r="D28" s="62">
        <v>2.5</v>
      </c>
      <c r="E28" s="2"/>
      <c r="F28" s="62" t="s">
        <v>34</v>
      </c>
      <c r="G28" s="2"/>
      <c r="H28" s="62" t="s">
        <v>187</v>
      </c>
      <c r="I28" s="2"/>
      <c r="J28" s="2"/>
    </row>
    <row r="29" spans="1:10" x14ac:dyDescent="0.2">
      <c r="A29" s="2"/>
      <c r="B29" s="62" t="s">
        <v>179</v>
      </c>
      <c r="C29" s="2"/>
      <c r="D29" s="62">
        <v>3</v>
      </c>
      <c r="E29" s="2"/>
      <c r="F29" s="62" t="s">
        <v>40</v>
      </c>
      <c r="G29" s="2"/>
      <c r="H29" s="62" t="s">
        <v>188</v>
      </c>
      <c r="I29" s="2"/>
      <c r="J29" s="2"/>
    </row>
    <row r="30" spans="1:10" x14ac:dyDescent="0.2">
      <c r="A30" s="2"/>
      <c r="B30" s="62" t="s">
        <v>179</v>
      </c>
      <c r="C30" s="2"/>
      <c r="D30" s="62">
        <v>3.5</v>
      </c>
      <c r="E30" s="2"/>
      <c r="F30" s="62" t="s">
        <v>41</v>
      </c>
      <c r="G30" s="2"/>
      <c r="H30" s="62" t="s">
        <v>189</v>
      </c>
      <c r="I30" s="2"/>
      <c r="J30" s="2"/>
    </row>
    <row r="31" spans="1:10" x14ac:dyDescent="0.2">
      <c r="A31" s="2"/>
      <c r="B31" s="62" t="s">
        <v>179</v>
      </c>
      <c r="C31" s="2"/>
      <c r="D31" s="62">
        <v>4</v>
      </c>
      <c r="E31" s="2"/>
      <c r="F31" s="62" t="s">
        <v>184</v>
      </c>
      <c r="G31" s="2"/>
      <c r="H31" s="62" t="s">
        <v>190</v>
      </c>
      <c r="I31" s="2"/>
      <c r="J31" s="2"/>
    </row>
    <row r="32" spans="1:10" x14ac:dyDescent="0.2">
      <c r="A32" s="2"/>
      <c r="B32" s="2"/>
      <c r="C32" s="2"/>
      <c r="D32" s="2"/>
      <c r="E32" s="2"/>
      <c r="F32" s="2"/>
      <c r="G32" s="2"/>
      <c r="H32" s="2"/>
      <c r="I32" s="2"/>
      <c r="J32" s="2"/>
    </row>
    <row r="33" spans="1:10" ht="15" x14ac:dyDescent="0.2">
      <c r="A33" s="49" t="s">
        <v>114</v>
      </c>
      <c r="B33" s="2"/>
      <c r="C33" s="2"/>
      <c r="D33" s="2"/>
      <c r="E33" s="2"/>
      <c r="F33" s="2"/>
      <c r="G33" s="2"/>
      <c r="H33" s="2"/>
      <c r="I33" s="2"/>
      <c r="J33" s="2"/>
    </row>
    <row r="34" spans="1:10" x14ac:dyDescent="0.2">
      <c r="A34" s="2"/>
      <c r="B34" s="2"/>
      <c r="C34" s="2"/>
      <c r="D34" s="2"/>
      <c r="E34" s="2"/>
      <c r="F34" s="2"/>
      <c r="G34" s="2"/>
      <c r="H34" s="2"/>
      <c r="I34" s="2"/>
      <c r="J34" s="2"/>
    </row>
    <row r="35" spans="1:10" ht="45" customHeight="1" x14ac:dyDescent="0.2">
      <c r="A35" s="2"/>
      <c r="B35" s="64" t="s">
        <v>191</v>
      </c>
      <c r="C35" s="63"/>
      <c r="D35" s="64" t="s">
        <v>180</v>
      </c>
      <c r="E35" s="63"/>
      <c r="F35" s="64" t="s">
        <v>192</v>
      </c>
      <c r="G35" s="63"/>
      <c r="H35" s="64" t="s">
        <v>193</v>
      </c>
      <c r="I35" s="2"/>
      <c r="J35" s="2"/>
    </row>
    <row r="36" spans="1:10" x14ac:dyDescent="0.2">
      <c r="A36" s="2"/>
      <c r="B36" s="2"/>
      <c r="C36" s="2"/>
      <c r="D36" s="2"/>
      <c r="E36" s="2"/>
      <c r="F36" s="2"/>
      <c r="G36" s="2"/>
      <c r="H36" s="2"/>
      <c r="I36" s="2"/>
      <c r="J36" s="2"/>
    </row>
    <row r="37" spans="1:10" x14ac:dyDescent="0.2">
      <c r="A37" s="2"/>
      <c r="B37" s="62" t="s">
        <v>179</v>
      </c>
      <c r="C37" s="2"/>
      <c r="D37" s="62">
        <v>1</v>
      </c>
      <c r="E37" s="2"/>
      <c r="F37" s="62" t="s">
        <v>182</v>
      </c>
      <c r="G37" s="2"/>
      <c r="H37" s="62" t="s">
        <v>181</v>
      </c>
      <c r="I37" s="2"/>
      <c r="J37" s="2"/>
    </row>
    <row r="38" spans="1:10" x14ac:dyDescent="0.2">
      <c r="A38" s="2"/>
      <c r="B38" s="62" t="s">
        <v>179</v>
      </c>
      <c r="C38" s="2"/>
      <c r="D38" s="62">
        <v>1.5</v>
      </c>
      <c r="E38" s="2"/>
      <c r="F38" s="62" t="s">
        <v>183</v>
      </c>
      <c r="G38" s="2"/>
      <c r="H38" s="62" t="s">
        <v>185</v>
      </c>
      <c r="I38" s="2"/>
      <c r="J38" s="2"/>
    </row>
    <row r="39" spans="1:10" x14ac:dyDescent="0.2">
      <c r="A39" s="2"/>
      <c r="B39" s="62" t="s">
        <v>179</v>
      </c>
      <c r="C39" s="2"/>
      <c r="D39" s="62">
        <v>2</v>
      </c>
      <c r="E39" s="2"/>
      <c r="F39" s="62" t="s">
        <v>31</v>
      </c>
      <c r="G39" s="2"/>
      <c r="H39" s="62" t="s">
        <v>186</v>
      </c>
      <c r="I39" s="2"/>
      <c r="J39" s="2"/>
    </row>
    <row r="40" spans="1:10" x14ac:dyDescent="0.2">
      <c r="A40" s="2"/>
      <c r="B40" s="62" t="s">
        <v>179</v>
      </c>
      <c r="C40" s="2"/>
      <c r="D40" s="62">
        <v>2.5</v>
      </c>
      <c r="E40" s="2"/>
      <c r="F40" s="62" t="s">
        <v>34</v>
      </c>
      <c r="G40" s="2"/>
      <c r="H40" s="62" t="s">
        <v>187</v>
      </c>
      <c r="I40" s="2"/>
      <c r="J40" s="2"/>
    </row>
    <row r="41" spans="1:10" x14ac:dyDescent="0.2">
      <c r="A41" s="2"/>
      <c r="B41" s="62" t="s">
        <v>179</v>
      </c>
      <c r="C41" s="2"/>
      <c r="D41" s="62">
        <v>3</v>
      </c>
      <c r="E41" s="2"/>
      <c r="F41" s="62" t="s">
        <v>40</v>
      </c>
      <c r="G41" s="2"/>
      <c r="H41" s="62" t="s">
        <v>188</v>
      </c>
      <c r="I41" s="2"/>
      <c r="J41" s="2"/>
    </row>
    <row r="42" spans="1:10" x14ac:dyDescent="0.2">
      <c r="A42" s="2"/>
      <c r="B42" s="62" t="s">
        <v>179</v>
      </c>
      <c r="C42" s="2"/>
      <c r="D42" s="62">
        <v>3.5</v>
      </c>
      <c r="E42" s="2"/>
      <c r="F42" s="62" t="s">
        <v>41</v>
      </c>
      <c r="G42" s="2"/>
      <c r="H42" s="62" t="s">
        <v>189</v>
      </c>
      <c r="I42" s="2"/>
      <c r="J42" s="2"/>
    </row>
    <row r="43" spans="1:10" x14ac:dyDescent="0.2">
      <c r="A43" s="2"/>
      <c r="B43" s="62" t="s">
        <v>179</v>
      </c>
      <c r="C43" s="2"/>
      <c r="D43" s="62">
        <v>4</v>
      </c>
      <c r="E43" s="2"/>
      <c r="F43" s="62" t="s">
        <v>184</v>
      </c>
      <c r="G43" s="2"/>
      <c r="H43" s="62" t="s">
        <v>190</v>
      </c>
      <c r="I43" s="2"/>
      <c r="J43" s="2"/>
    </row>
    <row r="44" spans="1:10" x14ac:dyDescent="0.2">
      <c r="A44" s="2"/>
      <c r="B44" s="2"/>
      <c r="C44" s="2"/>
      <c r="D44" s="2"/>
      <c r="E44" s="2"/>
      <c r="F44" s="2"/>
      <c r="G44" s="2"/>
      <c r="H44" s="2"/>
      <c r="I44" s="2"/>
      <c r="J44" s="2"/>
    </row>
    <row r="45" spans="1:10" x14ac:dyDescent="0.2">
      <c r="A45" s="2"/>
      <c r="B45" s="2"/>
      <c r="C45" s="2"/>
      <c r="D45" s="2"/>
      <c r="E45" s="2"/>
      <c r="F45" s="2"/>
      <c r="G45" s="2"/>
      <c r="H45" s="2"/>
      <c r="I45" s="2"/>
      <c r="J45" s="2"/>
    </row>
  </sheetData>
  <phoneticPr fontId="1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A94A-09E9-4482-A41B-0863D9FE3657}">
  <dimension ref="A1:H39"/>
  <sheetViews>
    <sheetView showGridLines="0" zoomScale="110" zoomScaleNormal="110" workbookViewId="0">
      <selection activeCell="A18" sqref="A18"/>
    </sheetView>
  </sheetViews>
  <sheetFormatPr baseColWidth="10" defaultRowHeight="14.25" x14ac:dyDescent="0.2"/>
  <cols>
    <col min="1" max="5" width="11.42578125" style="48"/>
    <col min="6" max="6" width="16.85546875" style="48" customWidth="1"/>
    <col min="7" max="13" width="11.42578125" style="48"/>
    <col min="14" max="14" width="14.28515625" style="48" bestFit="1" customWidth="1"/>
    <col min="15" max="16384" width="11.42578125" style="48"/>
  </cols>
  <sheetData>
    <row r="1" spans="1:1" ht="23.25" x14ac:dyDescent="0.35">
      <c r="A1" s="47" t="s">
        <v>194</v>
      </c>
    </row>
    <row r="3" spans="1:1" ht="15" x14ac:dyDescent="0.2">
      <c r="A3" s="49" t="s">
        <v>98</v>
      </c>
    </row>
    <row r="5" spans="1:1" ht="15" x14ac:dyDescent="0.2">
      <c r="A5" s="60" t="s">
        <v>199</v>
      </c>
    </row>
    <row r="6" spans="1:1" x14ac:dyDescent="0.2">
      <c r="A6" s="48" t="s">
        <v>202</v>
      </c>
    </row>
    <row r="7" spans="1:1" x14ac:dyDescent="0.2">
      <c r="A7" s="60"/>
    </row>
    <row r="8" spans="1:1" ht="15" x14ac:dyDescent="0.2">
      <c r="A8" s="60" t="s">
        <v>206</v>
      </c>
    </row>
    <row r="9" spans="1:1" x14ac:dyDescent="0.2">
      <c r="A9" s="48" t="s">
        <v>200</v>
      </c>
    </row>
    <row r="16" spans="1:1" x14ac:dyDescent="0.2">
      <c r="A16" s="48" t="s">
        <v>207</v>
      </c>
    </row>
    <row r="18" spans="1:8" ht="15" x14ac:dyDescent="0.2">
      <c r="A18" s="49" t="s">
        <v>99</v>
      </c>
    </row>
    <row r="20" spans="1:8" ht="15" x14ac:dyDescent="0.25">
      <c r="A20" s="50" t="s">
        <v>201</v>
      </c>
    </row>
    <row r="21" spans="1:8" ht="15" thickBot="1" x14ac:dyDescent="0.25"/>
    <row r="22" spans="1:8" ht="15" x14ac:dyDescent="0.25">
      <c r="B22" s="66" t="s">
        <v>126</v>
      </c>
      <c r="C22" s="67" t="s">
        <v>3</v>
      </c>
      <c r="D22" s="67" t="s">
        <v>4</v>
      </c>
      <c r="E22" s="67" t="s">
        <v>5</v>
      </c>
      <c r="F22" s="68" t="s">
        <v>130</v>
      </c>
      <c r="G22" s="69" t="s">
        <v>131</v>
      </c>
      <c r="H22" s="70" t="s">
        <v>6</v>
      </c>
    </row>
    <row r="23" spans="1:8" x14ac:dyDescent="0.2">
      <c r="B23" s="71" t="s">
        <v>0</v>
      </c>
      <c r="C23" s="72" t="s">
        <v>127</v>
      </c>
      <c r="D23" s="73" t="s">
        <v>63</v>
      </c>
      <c r="E23" s="73" t="s">
        <v>128</v>
      </c>
      <c r="F23" s="74">
        <v>29444</v>
      </c>
      <c r="G23" s="75">
        <v>29.9</v>
      </c>
      <c r="H23" s="76" t="s">
        <v>9</v>
      </c>
    </row>
    <row r="24" spans="1:8" x14ac:dyDescent="0.2">
      <c r="B24" s="71" t="s">
        <v>1</v>
      </c>
      <c r="C24" s="72" t="s">
        <v>64</v>
      </c>
      <c r="D24" s="73" t="s">
        <v>70</v>
      </c>
      <c r="E24" s="73" t="s">
        <v>30</v>
      </c>
      <c r="F24" s="74">
        <v>23357</v>
      </c>
      <c r="G24" s="75">
        <v>138.65</v>
      </c>
      <c r="H24" s="76" t="s">
        <v>10</v>
      </c>
    </row>
    <row r="25" spans="1:8" x14ac:dyDescent="0.2">
      <c r="B25" s="71" t="s">
        <v>2</v>
      </c>
      <c r="C25" s="72" t="s">
        <v>65</v>
      </c>
      <c r="D25" s="73" t="s">
        <v>66</v>
      </c>
      <c r="E25" s="73" t="s">
        <v>8</v>
      </c>
      <c r="F25" s="74">
        <v>25659</v>
      </c>
      <c r="G25" s="75">
        <v>74.25</v>
      </c>
      <c r="H25" s="76" t="s">
        <v>11</v>
      </c>
    </row>
    <row r="26" spans="1:8" x14ac:dyDescent="0.2">
      <c r="B26" s="71" t="s">
        <v>132</v>
      </c>
      <c r="C26" s="72" t="s">
        <v>71</v>
      </c>
      <c r="D26" s="73" t="s">
        <v>68</v>
      </c>
      <c r="E26" s="73" t="s">
        <v>28</v>
      </c>
      <c r="F26" s="74">
        <v>29873</v>
      </c>
      <c r="G26" s="75">
        <v>89.9</v>
      </c>
      <c r="H26" s="76" t="s">
        <v>12</v>
      </c>
    </row>
    <row r="27" spans="1:8" x14ac:dyDescent="0.2">
      <c r="B27" s="71" t="s">
        <v>133</v>
      </c>
      <c r="C27" s="72" t="s">
        <v>69</v>
      </c>
      <c r="D27" s="73" t="s">
        <v>67</v>
      </c>
      <c r="E27" s="73" t="s">
        <v>29</v>
      </c>
      <c r="F27" s="74">
        <v>27429</v>
      </c>
      <c r="G27" s="75">
        <v>45.9</v>
      </c>
      <c r="H27" s="76" t="s">
        <v>9</v>
      </c>
    </row>
    <row r="28" spans="1:8" ht="15" thickBot="1" x14ac:dyDescent="0.25">
      <c r="B28" s="77" t="s">
        <v>134</v>
      </c>
      <c r="C28" s="78" t="s">
        <v>72</v>
      </c>
      <c r="D28" s="79" t="s">
        <v>7</v>
      </c>
      <c r="E28" s="79" t="s">
        <v>129</v>
      </c>
      <c r="F28" s="80">
        <v>31640</v>
      </c>
      <c r="G28" s="81">
        <v>22.9</v>
      </c>
      <c r="H28" s="82" t="s">
        <v>10</v>
      </c>
    </row>
    <row r="30" spans="1:8" ht="15" x14ac:dyDescent="0.2">
      <c r="A30" s="49" t="s">
        <v>203</v>
      </c>
    </row>
    <row r="32" spans="1:8" x14ac:dyDescent="0.2">
      <c r="A32" s="48" t="s">
        <v>204</v>
      </c>
    </row>
    <row r="33" spans="1:2" ht="18.75" x14ac:dyDescent="0.3">
      <c r="B33" s="83" t="s">
        <v>205</v>
      </c>
    </row>
    <row r="35" spans="1:2" ht="15" x14ac:dyDescent="0.2">
      <c r="A35" s="49" t="s">
        <v>99</v>
      </c>
    </row>
    <row r="37" spans="1:2" x14ac:dyDescent="0.2">
      <c r="A37" s="48" t="s">
        <v>208</v>
      </c>
    </row>
    <row r="38" spans="1:2" ht="15" thickBot="1" x14ac:dyDescent="0.25"/>
    <row r="39" spans="1:2" ht="15.75" thickBot="1" x14ac:dyDescent="0.3">
      <c r="B39" s="84" t="s">
        <v>209</v>
      </c>
    </row>
  </sheetData>
  <hyperlinks>
    <hyperlink ref="B33" r:id="rId1" xr:uid="{9D10AA4D-8AF8-4DBA-8F33-1A611DF11FFD}"/>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AF37A-134C-4CD7-8B80-5BB4BF23F94D}">
  <dimension ref="A1:B9"/>
  <sheetViews>
    <sheetView showGridLines="0" zoomScale="110" zoomScaleNormal="110" workbookViewId="0">
      <selection activeCell="A11" sqref="A11"/>
    </sheetView>
  </sheetViews>
  <sheetFormatPr baseColWidth="10" defaultRowHeight="14.25" x14ac:dyDescent="0.2"/>
  <cols>
    <col min="1" max="1" width="11.42578125" style="2"/>
    <col min="2" max="2" width="100.7109375" style="2" bestFit="1" customWidth="1"/>
    <col min="3" max="16384" width="11.42578125" style="2"/>
  </cols>
  <sheetData>
    <row r="1" spans="1:2" ht="23.25" x14ac:dyDescent="0.35">
      <c r="A1" s="47" t="s">
        <v>210</v>
      </c>
    </row>
    <row r="3" spans="1:2" x14ac:dyDescent="0.2">
      <c r="A3" s="2" t="s">
        <v>212</v>
      </c>
    </row>
    <row r="5" spans="1:2" ht="15.75" x14ac:dyDescent="0.25">
      <c r="B5" s="85" t="s">
        <v>211</v>
      </c>
    </row>
    <row r="7" spans="1:2" ht="15" x14ac:dyDescent="0.2">
      <c r="A7" s="49" t="s">
        <v>99</v>
      </c>
    </row>
    <row r="9" spans="1:2" x14ac:dyDescent="0.2">
      <c r="A9" s="2" t="s">
        <v>396</v>
      </c>
    </row>
  </sheetData>
  <sheetProtection algorithmName="SHA-512" hashValue="IAgsnbpSh0mIlFC/4hyB3I/nFGB/t0miH2IPxFNl1jTF0FsCOhs9fGGdF1Bn66TC0OT9TRTtzFnIql3kIl9/6g==" saltValue="AJxmemMK1rB0eIxbgpsKaQ==" spinCount="100000" sheet="1" objects="1" scenarios="1"/>
  <hyperlinks>
    <hyperlink ref="B5" r:id="rId1" xr:uid="{20514B08-D83C-4C1D-90B3-A30868C3EC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LISTE DES EXERCICES</vt:lpstr>
      <vt:lpstr>1 - Formats</vt:lpstr>
      <vt:lpstr>2 - Mise en forme</vt:lpstr>
      <vt:lpstr>3 - Reproduire</vt:lpstr>
      <vt:lpstr>4 - Se déplacer</vt:lpstr>
      <vt:lpstr>5 - Copier-coller</vt:lpstr>
      <vt:lpstr>6 - Suite de données</vt:lpstr>
      <vt:lpstr>7 - Ajuster</vt:lpstr>
      <vt:lpstr>8 - Impression</vt:lpstr>
      <vt:lpstr>9 - Somme</vt:lpstr>
      <vt:lpstr>10 - Moyenne</vt:lpstr>
      <vt:lpstr>11 - Si</vt:lpstr>
      <vt:lpstr>12 - RechercheV</vt:lpstr>
      <vt:lpstr>13 - RechercheH</vt:lpstr>
      <vt:lpstr>14 - Aujourd'hui</vt:lpstr>
      <vt:lpstr>15 - Supprespace</vt:lpstr>
      <vt:lpstr>16 - Majuscule</vt:lpstr>
      <vt:lpstr>17 - Gauche et Droite</vt:lpstr>
      <vt:lpstr>18 - &amp;</vt:lpstr>
      <vt:lpstr>19 - Somme Si</vt:lpstr>
      <vt:lpstr>20 - Nombre Si</vt:lpstr>
      <vt:lpstr>21 - Nombre Val</vt:lpstr>
      <vt:lpstr>22 - Si EstErreur</vt:lpstr>
      <vt:lpstr>23 - $</vt:lpstr>
      <vt:lpstr>24 - Graphique</vt:lpstr>
      <vt:lpstr>25 - Convertir</vt:lpstr>
      <vt:lpstr>26 - Filtres</vt:lpstr>
      <vt:lpstr>27 - TCD</vt:lpstr>
      <vt:lpstr>28 - Mise en forme cond.</vt:lpstr>
      <vt:lpstr>29 - Protéger</vt:lpstr>
      <vt:lpstr>30 - Liste</vt:lpstr>
    </vt:vector>
  </TitlesOfParts>
  <Company>TIPSO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Administrateur</dc:creator>
  <cp:lastModifiedBy>Muriel</cp:lastModifiedBy>
  <cp:lastPrinted>2015-06-09T09:51:57Z</cp:lastPrinted>
  <dcterms:created xsi:type="dcterms:W3CDTF">2015-06-09T07:09:14Z</dcterms:created>
  <dcterms:modified xsi:type="dcterms:W3CDTF">2022-01-02T00:40:00Z</dcterms:modified>
</cp:coreProperties>
</file>