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D33621BD-A6E7-406A-8463-4EE70BD6C412}" xr6:coauthVersionLast="47" xr6:coauthVersionMax="47" xr10:uidLastSave="{00000000-0000-0000-0000-000000000000}"/>
  <bookViews>
    <workbookView xWindow="1280" yWindow="1280" windowWidth="20300" windowHeight="8960" tabRatio="599" activeTab="5" xr2:uid="{00000000-000D-0000-FFFF-FFFF00000000}"/>
  </bookViews>
  <sheets>
    <sheet name="Aluminum" sheetId="2" r:id="rId1"/>
    <sheet name="Cement" sheetId="3" r:id="rId2"/>
    <sheet name="Lime" sheetId="4" r:id="rId3"/>
    <sheet name="Glass" sheetId="5" r:id="rId4"/>
    <sheet name="paper" sheetId="6" r:id="rId5"/>
    <sheet name="steel" sheetId="1" r:id="rId6"/>
    <sheet name="Chemical" sheetId="10" r:id="rId7"/>
    <sheet name="Range Names" sheetId="8" r:id="rId8"/>
    <sheet name="Tech Ranges" sheetId="9" r:id="rId9"/>
    <sheet name="retirement_values" sheetId="7" r:id="rId10"/>
  </sheets>
  <definedNames>
    <definedName name="_xlnm._FilterDatabase" localSheetId="7" hidden="1">'Range Names'!$AM$4:$AT$807</definedName>
    <definedName name="_xlnm._FilterDatabase" localSheetId="8" hidden="1">'Tech Ranges'!$B$5:$E$46</definedName>
    <definedName name="A_ALPHA1" comment="Smelting">Aluminum!$C$59:$H$59</definedName>
    <definedName name="a_ALPHA3" comment="Alumina">Aluminum!$O$59:$Q$59</definedName>
    <definedName name="a_ALPHA4" comment="Boilers">Aluminum!$R$59:$Y$59</definedName>
    <definedName name="a_ALPHA5" comment="Secondary">Aluminum!$Z$59:$AB$59</definedName>
    <definedName name="a_capcost1" comment="Smelting">Aluminum!$C$47:$H$47</definedName>
    <definedName name="a_CAPCOST3" comment="Alumina">Aluminum!$O$47:$Q$47</definedName>
    <definedName name="a_CAPCOST4" comment="Boilers">Aluminum!$R$47:$Y$47</definedName>
    <definedName name="a_CAPCOST5" comment="Secondary">Aluminum!$Z$47:$AB$47</definedName>
    <definedName name="A_EMISS1" comment="Smelting">Aluminum!$C$58:$H$58</definedName>
    <definedName name="A_EMISS3" comment="Alumina">Aluminum!$O$58:$Q$58</definedName>
    <definedName name="A_EMISS4" comment="Boilers">Aluminum!$R$58:$Y$58</definedName>
    <definedName name="A_EMISS5" comment="Secondary">Aluminum!$Z$58:$AB$58</definedName>
    <definedName name="a_fuel_use1" comment="Smelting">Aluminum!$C$49:$J$53</definedName>
    <definedName name="a_fuel_use1a">Aluminum!$C$54:$J$54</definedName>
    <definedName name="a_fuel_use2" comment="Anode">Aluminum!$K$49:$N$51</definedName>
    <definedName name="a_FUEL_USE2a" comment="Anode Pitch &amp; Pet Coke">Aluminum!$K$52:$N$54</definedName>
    <definedName name="a_fuel_use3" comment="Alumina">Aluminum!$O$49:$Q$53</definedName>
    <definedName name="a_fuel_use3a">Aluminum!$O$54:$Q$54</definedName>
    <definedName name="a_fuel_use4" comment="Boilers">Aluminum!$R$49:$Y$53</definedName>
    <definedName name="a_fuel_use4a">Aluminum!$R$54:$Y$54</definedName>
    <definedName name="a_fuel_use5" comment="Secondary">Aluminum!$Z$49:$AB$53</definedName>
    <definedName name="a_fuel_use5a">Aluminum!$Z$54:$AB$54</definedName>
    <definedName name="A_NFUEL_USE1" comment="Smelting">Aluminum!$C$55:$H$56</definedName>
    <definedName name="A_NFUEL_USE3" comment="Alumina Oxygen &amp; Steam">Aluminum!$O$55:$Q$56</definedName>
    <definedName name="A_NFUEL_USE4" comment="Boilers">Aluminum!$R$55:$Y$56</definedName>
    <definedName name="A_NFUEL_USE5" comment="Secondary">Aluminum!$Z$55:$AB$56</definedName>
    <definedName name="a_obsyr1" comment="Smelting">Aluminum!$C$57:$H$57</definedName>
    <definedName name="a_obsyr3" comment="Alumina">Aluminum!$O$57:$Q$57</definedName>
    <definedName name="a_obsyr4" comment="Boilers">Aluminum!$R$57:$Y$57</definedName>
    <definedName name="a_obsyr5" comment="Secondary">Aluminum!$Z$57:$AB$57</definedName>
    <definedName name="a_rei1">Aluminum!$C$61:$H$61</definedName>
    <definedName name="a_rei2">Aluminum!$K$61:$N$61</definedName>
    <definedName name="a_rei3">Aluminum!$O$61:$Q$61</definedName>
    <definedName name="a_rei4">Aluminum!$R$61:$Y$61</definedName>
    <definedName name="a_rei5">Aluminum!$Z$61:$AB$61</definedName>
    <definedName name="aADDTECHSHR1">Aluminum!$C$46:$H$46</definedName>
    <definedName name="aADDTECHSHR3" comment="Primary Alumina">Aluminum!$O$46:$Q$46</definedName>
    <definedName name="aADDTECHSHR4" comment="Boilers">Aluminum!$R$46:$Y$46</definedName>
    <definedName name="aADDTECHSHR5" comment="Secondary">Aluminum!$Z$46:$AB$46</definedName>
    <definedName name="aADECAY1">Aluminum!$C$29:$D$32</definedName>
    <definedName name="aADECAY3">Aluminum!$E$29:$F$32</definedName>
    <definedName name="aADECAY4">Aluminum!$G$29:$H$32</definedName>
    <definedName name="aADECAY5">Aluminum!$I$29:$J$32</definedName>
    <definedName name="aavom1">Aluminum!$C$48:$H$48</definedName>
    <definedName name="aavom2" comment="Anode">Aluminum!$K$48:$N$48</definedName>
    <definedName name="aavom3" comment="Alumina">Aluminum!$O$48:$Q$48</definedName>
    <definedName name="aavom4" comment="Boilers">Aluminum!$R$48:$Y$48</definedName>
    <definedName name="aavom5" comment="Secondary">Aluminum!$Z$48:$AB$48</definedName>
    <definedName name="abaselifecr">Aluminum!$C$18</definedName>
    <definedName name="ABASETECHSHR1">Aluminum!$C$45:$J$45</definedName>
    <definedName name="ABASETECHSHR3">Aluminum!$O$45:$Q$45</definedName>
    <definedName name="ABASETECHSHR4">Aluminum!$R$45:$Y$45</definedName>
    <definedName name="ABASETECHSHR5">Aluminum!$Z$45:$AB$45</definedName>
    <definedName name="abyrsurvcap">Aluminum!$F$8:$F$12</definedName>
    <definedName name="acalib">Aluminum!$C$20</definedName>
    <definedName name="addtechshr1">steel!$C$57:$F$57</definedName>
    <definedName name="addtechshr3">steel!$G$57:$I$57</definedName>
    <definedName name="addtechshr4">steel!$J$57:$R$57</definedName>
    <definedName name="addtechshr5">steel!$S$57:$U$57</definedName>
    <definedName name="addtechshr6">steel!$V$57:$Z$57</definedName>
    <definedName name="addtechshr7">steel!$AA$57:$AE$57</definedName>
    <definedName name="adecay">steel!$C$23:$C$24</definedName>
    <definedName name="afisyr">Aluminum!$C$22</definedName>
    <definedName name="al_co2pen">Aluminum!$I$71:$I$111</definedName>
    <definedName name="al_delta1" comment="Smelting ">Aluminum!$C$60:$J$60</definedName>
    <definedName name="al_delta3" comment="Alumina">Aluminum!$O$60:$Q$60</definedName>
    <definedName name="al_ecalib">Aluminum!$G$8:$G$12</definedName>
    <definedName name="al_imp_perc">Aluminum!$B$15:$AP$15</definedName>
    <definedName name="al_imports">Aluminum!$C$25</definedName>
    <definedName name="AL_LOGIT_COEFF1">Aluminum!$C$36:$C$40</definedName>
    <definedName name="AL_LOGIT_COEFF3">Aluminum!$D$36:$D$40</definedName>
    <definedName name="AL_LOGIT_COEFF4">Aluminum!$E$36:$E$40</definedName>
    <definedName name="AL_LOGIT_COEFF5">Aluminum!$F$36:$F$40</definedName>
    <definedName name="Al_MECS">Aluminum!$B$115:$J$119</definedName>
    <definedName name="al_pf_fuel">Aluminum!$C$83:$D$83</definedName>
    <definedName name="Al_ret_exist">retirement_values!$C$5:$F$5</definedName>
    <definedName name="Al_ret_new">retirement_values!$D$5</definedName>
    <definedName name="Al_ret_slope">retirement_values!$B$5</definedName>
    <definedName name="alifetime">Aluminum!$C$19</definedName>
    <definedName name="am_alpha" localSheetId="6">Chemical!$C$4:$D$4</definedName>
    <definedName name="am_alpha_decay" localSheetId="6">Chemical!$C$3:$D$3</definedName>
    <definedName name="am_logit_coeff_k" localSheetId="6">Chemical!$C$2</definedName>
    <definedName name="AMASS_LOSS">Aluminum!$C$23</definedName>
    <definedName name="AnodeRatio">Aluminum!$A$67:$G$67</definedName>
    <definedName name="ANON_MET">Aluminum!$C$24</definedName>
    <definedName name="anumfuel">Aluminum!$D$8:$D$12</definedName>
    <definedName name="anumtech">Aluminum!$C$8:$C$12</definedName>
    <definedName name="aprimprodp">Aluminum!#REF!</definedName>
    <definedName name="aprod">Aluminum!$E$8:$E$12</definedName>
    <definedName name="avom1">steel!$C$59:$F$59</definedName>
    <definedName name="avom2">steel!$G$59:$I$59</definedName>
    <definedName name="avom3">steel!$G$59:$I$59</definedName>
    <definedName name="avom4">steel!$J$59:$R$59</definedName>
    <definedName name="avom5">steel!$S$59:$U$59</definedName>
    <definedName name="avom6">steel!$V$59:$Z$59</definedName>
    <definedName name="avom7">steel!$AA$59:$AE$59</definedName>
    <definedName name="avom8">steel!$AF$59:$AG$59</definedName>
    <definedName name="awacc">Aluminum!$C$21</definedName>
    <definedName name="b_shr">steel!$B$137:$B$138</definedName>
    <definedName name="b_t_final">steel!$B$142:$F$142</definedName>
    <definedName name="b_t_start">steel!$B$141:$F$141</definedName>
    <definedName name="b_t_year">steel!$A$141:$A$142</definedName>
    <definedName name="b_year">steel!$A$137:$A$138</definedName>
    <definedName name="basebof">steel!$B$31:$E$31</definedName>
    <definedName name="basecoke">steel!$B$32:$E$32</definedName>
    <definedName name="basecold">steel!$B$29:$E$29</definedName>
    <definedName name="baseeaf">steel!$B$30:$E$30</definedName>
    <definedName name="baselifecr">steel!$C$18</definedName>
    <definedName name="BASETECHSHR1">steel!$C$56:$F$56</definedName>
    <definedName name="BASETECHSHR3" comment="Casting">steel!$G$56:$I$56</definedName>
    <definedName name="BASETECHSHR4">steel!$J$56:$R$56</definedName>
    <definedName name="BASETECHSHR5">steel!$S$56:$U$56</definedName>
    <definedName name="BASETECHSHR6">steel!$V$56:$Z$56</definedName>
    <definedName name="BASETECHSHR7">steel!$AA$56:$AE$56</definedName>
    <definedName name="billbar">steel!$F$99:$F$102</definedName>
    <definedName name="billrod">steel!$G$99:$G$102</definedName>
    <definedName name="billshape">steel!$H$99:$H$102</definedName>
    <definedName name="BldChpShr">paper!$J$195</definedName>
    <definedName name="bloomstruct">steel!$E$99:$E$102</definedName>
    <definedName name="bloomtubes">steel!$D$99:$D$102</definedName>
    <definedName name="boil_intensity">steel!$C$109:$G$113</definedName>
    <definedName name="C_ALPHA1">Cement!$C$94:$G$94</definedName>
    <definedName name="C_ALPHA2">Cement!$H$94:$K$94</definedName>
    <definedName name="C_ALPHA3">Cement!$L$94:$R$94</definedName>
    <definedName name="C_ALPHA4">Cement!$S$94:$U$94</definedName>
    <definedName name="c_capcost1">Cement!$C$82:$G$82</definedName>
    <definedName name="c_capcost2">Cement!$H$82:$K$82</definedName>
    <definedName name="c_capcost3">Cement!$L$82:$R$82</definedName>
    <definedName name="c_capcost4">Cement!$S$82:$U$82</definedName>
    <definedName name="C_EMISS1">Cement!$C$93:$G$93</definedName>
    <definedName name="C_EMISS2">Cement!$H$93:$K$93</definedName>
    <definedName name="C_EMISS3">Cement!$L$93:$R$93</definedName>
    <definedName name="C_EMISS4">Cement!$S$93:$U$93</definedName>
    <definedName name="c_fuel_use1">Cement!$C$84:$G$89</definedName>
    <definedName name="c_fuel_use2">Cement!$H$84:$K$89</definedName>
    <definedName name="c_fuel_use3">Cement!$L$84:$R$89</definedName>
    <definedName name="c_fuel_use4">Cement!$S$84:$U$89</definedName>
    <definedName name="C_LOGIT_COEFF1">Cement!$C$34:$C$39</definedName>
    <definedName name="C_LOGIT_COEFF1E">Cement!$C$68:$C$73</definedName>
    <definedName name="C_LOGIT_COEFF1F">Cement!$C$45:$C$50</definedName>
    <definedName name="C_LOGIT_COEFF1H">Cement!$C$56:$C$61</definedName>
    <definedName name="C_LOGIT_COEFF2">Cement!$D$34:$D$39</definedName>
    <definedName name="C_LOGIT_COEFF2E">Cement!$D$68:$D$73</definedName>
    <definedName name="C_LOGIT_COEFF2F">Cement!$D$45:$D$50</definedName>
    <definedName name="C_LOGIT_COEFF2H">Cement!$D$56:$D$61</definedName>
    <definedName name="C_LOGIT_COEFF3">Cement!$E$34:$E$39</definedName>
    <definedName name="C_LOGIT_COEFF3E">Cement!$E$68:$E$73</definedName>
    <definedName name="C_LOGIT_COEFF3F">Cement!$E$45:$E$50</definedName>
    <definedName name="C_LOGIT_COEFF3H">Cement!$E$56:$E$61</definedName>
    <definedName name="C_LOGIT_COEFF4">Cement!$F$34:$F$39</definedName>
    <definedName name="C_LOGIT_COEFF4F">Cement!$F$45:$F$50</definedName>
    <definedName name="C_LOGIT_COEFF4FE">Cement!$F$68:$F$73</definedName>
    <definedName name="C_LOGIT_COEFF4FH">Cement!$F$56:$F$61</definedName>
    <definedName name="c_obsyr1">Cement!$C$92:$G$92</definedName>
    <definedName name="c_obsyr2">Cement!$H$92:$K$92</definedName>
    <definedName name="c_obsyr3">Cement!$L$92:$R$92</definedName>
    <definedName name="c_obsyr4">Cement!$S$92:$U$92</definedName>
    <definedName name="C_PART1">Cement!$C$99:$G$99</definedName>
    <definedName name="C_PART2">Cement!$H$99:$K$99</definedName>
    <definedName name="C_PART3">Cement!$L$99:$R$99</definedName>
    <definedName name="C_PART4">Cement!$S$99:$U$99</definedName>
    <definedName name="c_t_final">steel!$B$146:$F$146</definedName>
    <definedName name="c_t_start">steel!$B$145:$F$145</definedName>
    <definedName name="c_t_year">steel!$A$145:$A$146</definedName>
    <definedName name="cADDTECHSHR1">Cement!$C$81:$G$81</definedName>
    <definedName name="cADDTECHSHR2">Cement!$H$81:$K$81</definedName>
    <definedName name="cADDTECHSHR3">Cement!$L$81:$R$81</definedName>
    <definedName name="cADDTECHSHR4">Cement!$S$81:$U$81</definedName>
    <definedName name="cADECAY1">Cement!$C$27:$D$30</definedName>
    <definedName name="cADECAY2">Cement!$E$27:$F$30</definedName>
    <definedName name="cADECAY3">Cement!$G$27:$H$30</definedName>
    <definedName name="cADECAY4">Cement!$I$27:$J$30</definedName>
    <definedName name="calib">steel!$C$20</definedName>
    <definedName name="CapFacAvg">paper!$I$190:$L$191</definedName>
    <definedName name="cavom1">Cement!$C$83:$G$83</definedName>
    <definedName name="cavom2">Cement!$H$83:$K$83</definedName>
    <definedName name="cavom3">Cement!$L$83:$R$83</definedName>
    <definedName name="cavom4">Cement!$S$83:$U$83</definedName>
    <definedName name="cbaselifecr">Cement!$C$15:$F$15</definedName>
    <definedName name="CBASETECHSHR1">Cement!$C$80:$G$80</definedName>
    <definedName name="CBASETECHSHR2">Cement!$H$80:$K$80</definedName>
    <definedName name="CBASETECHSHR3">Cement!$L$80:$R$80</definedName>
    <definedName name="CBASETECHSHR4">Cement!$S$80:$U$80</definedName>
    <definedName name="cbyrsurvcap">Cement!$F$8:$F$11</definedName>
    <definedName name="cc_ngas">steel!$M$88:$P$88</definedName>
    <definedName name="cc_oil">steel!$M$89:$P$89</definedName>
    <definedName name="cc_shrfinal">steel!$F$89:$G$89</definedName>
    <definedName name="cc_shrstart">steel!$F$88:$G$88</definedName>
    <definedName name="ccalib">Cement!$C$17:$F$17</definedName>
    <definedName name="Ce_MECS">Cement!$B$138:$J$142</definedName>
    <definedName name="Ce_ret_exist">retirement_values!$C$6:$F$6</definedName>
    <definedName name="Cement_burnd">retirement_values!$E$6</definedName>
    <definedName name="Cement_ret_exist">retirement_values!$C$6</definedName>
    <definedName name="Cement_ret_new">retirement_values!$D$6</definedName>
    <definedName name="Cement_ret_slope">retirement_values!$B$6</definedName>
    <definedName name="cfisyr">Cement!$C$19:$F$19</definedName>
    <definedName name="ch_alpha" localSheetId="6">Chemical!$C$4:$D$4</definedName>
    <definedName name="ch_alpha_decay" localSheetId="6">Chemical!$C$3:$D$3</definedName>
    <definedName name="ch_logit_coeff" localSheetId="6">Chemical!$C$2</definedName>
    <definedName name="chp_intensity">steel!$C$117:$G$122</definedName>
    <definedName name="clifetime">Cement!$C$16:$F$16</definedName>
    <definedName name="cm_add">Cement!$C$22</definedName>
    <definedName name="cm_add_growth">Cement!$C$24</definedName>
    <definedName name="cm_basedry">Cement!$C$112</definedName>
    <definedName name="cm_calib_k">Cement!$C$40:$F$40</definedName>
    <definedName name="cm_calib_kE">Cement!$C$74:$F$74</definedName>
    <definedName name="cm_calib_kF">Cement!$C$51:$F$51</definedName>
    <definedName name="cm_calib_kH">Cement!$C$62:$F$62</definedName>
    <definedName name="cm_cap_shr">Cement!$C$105:$C$106</definedName>
    <definedName name="cm_delta1">Cement!$C$95:$G$95</definedName>
    <definedName name="cm_delta2">Cement!$H$95:$K$95</definedName>
    <definedName name="cm_delta3">Cement!$L$95:$R$95</definedName>
    <definedName name="cm_delta4">Cement!$S$95:$U$95</definedName>
    <definedName name="cm_flyash">Cement!#REF!</definedName>
    <definedName name="cm_fuelmix">Cement!$C$124:$G$130</definedName>
    <definedName name="cm_heatdcoef">Cement!$C$117</definedName>
    <definedName name="cm_heatsrv">Cement!$H$97:$K$97</definedName>
    <definedName name="cm_heatsrv_fuel">Cement!$L$98:$R$98</definedName>
    <definedName name="cm_import">Cement!$C$23</definedName>
    <definedName name="cm_rawtech">Cement!$C$120:$D$120</definedName>
    <definedName name="cm_REI1">Cement!$C$101:$G$101</definedName>
    <definedName name="cm_REI2">Cement!$H$101:$K$101</definedName>
    <definedName name="cm_REI3">Cement!$L$101:$R$101</definedName>
    <definedName name="cm_REI4">Cement!$S$101:$U$101</definedName>
    <definedName name="cm_wet">Cement!$B$112:$B$115</definedName>
    <definedName name="cm_wetcoef">Cement!$L$100:$R$100</definedName>
    <definedName name="cm_wetcoef2">Cement!$S$100:$U$100</definedName>
    <definedName name="CMASS_LOSS">Cement!$C$21</definedName>
    <definedName name="cnumfuel">Cement!$D$8:$D$11</definedName>
    <definedName name="cnumtech">Cement!$C$8:$C$11</definedName>
    <definedName name="co2_intensity">steel!$G$77:$H$82</definedName>
    <definedName name="co2pen">steel!$L$6:$L$46</definedName>
    <definedName name="comb_co23">Cement!$L$96:$R$96</definedName>
    <definedName name="Common_ret_slope">retirement_values!$B$3</definedName>
    <definedName name="Common_retire">retirement_values!$B$2</definedName>
    <definedName name="cprod">Cement!$E$8:$E$11</definedName>
    <definedName name="cwacc">Cement!$C$18:$F$18</definedName>
    <definedName name="DRI_Tot_Phase1">steel!$B$37:$E$37</definedName>
    <definedName name="DRI_Tot_Phase2">steel!$B$39:$E$39</definedName>
    <definedName name="ElAdj">paper!$E$51</definedName>
    <definedName name="elec_coeff">Cement!$C$108:$F$108</definedName>
    <definedName name="fisyr">steel!$C$22</definedName>
    <definedName name="formshares">steel!$C$90:$C$92</definedName>
    <definedName name="g_ALPHA1">Glass!$C$81:$E$81</definedName>
    <definedName name="g_ALPHA10">Glass!$J$111:$O$111</definedName>
    <definedName name="g_ALPHA11">Glass!$P$111:$R$111</definedName>
    <definedName name="g_ALPHA12">Glass!$C$126:$E$126</definedName>
    <definedName name="g_ALPHA13">Glass!$F$126:$J$126</definedName>
    <definedName name="g_ALPHA14">Glass!$K$126:$M$126</definedName>
    <definedName name="g_ALPHA2">Glass!$F$81:$I$81</definedName>
    <definedName name="g_ALPHA3">Glass!$J$81:$O$81</definedName>
    <definedName name="g_ALPHA4">Glass!$P$81:$R$81</definedName>
    <definedName name="g_ALPHA5">Glass!$C$96:$F$96</definedName>
    <definedName name="g_ALPHA6">Glass!$G$96:$Q$96</definedName>
    <definedName name="g_ALPHA7">Glass!$R$96:$T$96</definedName>
    <definedName name="g_ALPHA8">Glass!$C$111:$E$111</definedName>
    <definedName name="g_ALPHA9">Glass!$F$111:$I$111</definedName>
    <definedName name="g_capcost1">Glass!$C$74:$E$74</definedName>
    <definedName name="g_capcost10">Glass!$J$104:$O$104</definedName>
    <definedName name="g_capcost11">Glass!$P$104:$R$104</definedName>
    <definedName name="g_capcost12">Glass!$C$119:$E$119</definedName>
    <definedName name="g_capcost13">Glass!$F$119:$J$119</definedName>
    <definedName name="g_capcost14">Glass!$K$119:$M$119</definedName>
    <definedName name="g_capcost2">Glass!$F$74:$I$74</definedName>
    <definedName name="g_capcost3">Glass!$J$74:$O$74</definedName>
    <definedName name="g_capcost4">Glass!$P$74:$R$74</definedName>
    <definedName name="g_capcost5">Glass!$C$89:$F$89</definedName>
    <definedName name="g_capcost6">Glass!$G$89:$Q$89</definedName>
    <definedName name="g_capcost7">Glass!$R$89:$T$89</definedName>
    <definedName name="g_capcost8">Glass!$C$104:$E$104</definedName>
    <definedName name="g_capcost9">Glass!$F$104:$I$104</definedName>
    <definedName name="g_emiss1">Glass!$C$80:$E$80</definedName>
    <definedName name="g_emiss10">Glass!$J$110:$O$110</definedName>
    <definedName name="g_emiss11">Glass!$P$110:$R$110</definedName>
    <definedName name="g_emiss12">Glass!$C$125:$E$125</definedName>
    <definedName name="g_emiss13">Glass!$F$125:$J$125</definedName>
    <definedName name="g_emiss14">Glass!$K$125:$M$125</definedName>
    <definedName name="g_emiss2">Glass!$F$80:$I$80</definedName>
    <definedName name="g_emiss3">Glass!$J$80:$O$80</definedName>
    <definedName name="g_emiss4">Glass!$P$80:$R$80</definedName>
    <definedName name="g_emiss5">Glass!$C$95:$F$95</definedName>
    <definedName name="g_emiss6">Glass!$G$95:$Q$95</definedName>
    <definedName name="g_emiss7">Glass!$R$95:$T$95</definedName>
    <definedName name="g_emiss8">Glass!$C$110:$E$110</definedName>
    <definedName name="g_emiss9">Glass!$F$110:$I$110</definedName>
    <definedName name="g_FUEL_USE1">Glass!$C$76:$E$78</definedName>
    <definedName name="g_FUEL_USE10">Glass!$J$106:$O$108</definedName>
    <definedName name="g_FUEL_USE11">Glass!$P$106:$R$108</definedName>
    <definedName name="g_FUEL_USE12">Glass!$C$121:$E$123</definedName>
    <definedName name="g_FUEL_USE13">Glass!$F$121:$J$123</definedName>
    <definedName name="g_FUEL_USE14">Glass!$K$121:$M$123</definedName>
    <definedName name="g_FUEL_USE2">Glass!$F$76:$I$78</definedName>
    <definedName name="g_FUEL_USE3">Glass!$J$76:$O$78</definedName>
    <definedName name="g_FUEL_USE4">Glass!$P$76:$R$78</definedName>
    <definedName name="g_FUEL_USE5">Glass!$C$91:$F$93</definedName>
    <definedName name="g_FUEL_USE6">Glass!$G$91:$Q$93</definedName>
    <definedName name="g_FUEL_USE7">Glass!$R$91:$T$93</definedName>
    <definedName name="g_FUEL_USE8">Glass!$C$106:$E$108</definedName>
    <definedName name="g_FUEL_USE9">Glass!$F$106:$I$108</definedName>
    <definedName name="G_LOGIT_COEFF1">Glass!$C$63:$C$65</definedName>
    <definedName name="G_LOGIT_COEFF10">Glass!$L$63:$L$65</definedName>
    <definedName name="G_LOGIT_COEFF11">Glass!$M$63:$M$65</definedName>
    <definedName name="G_LOGIT_COEFF12">Glass!$N$63:$N$65</definedName>
    <definedName name="G_LOGIT_COEFF13">Glass!$O$63:$O$65</definedName>
    <definedName name="G_LOGIT_COEFF14">Glass!$P$63:$P$65</definedName>
    <definedName name="G_LOGIT_COEFF2">Glass!$D$63:$D$65</definedName>
    <definedName name="G_LOGIT_COEFF3">Glass!$E$63:$E$65</definedName>
    <definedName name="G_LOGIT_COEFF4">Glass!$F$63:$F$65</definedName>
    <definedName name="G_LOGIT_COEFF5">Glass!$G$63:$G$65</definedName>
    <definedName name="G_LOGIT_COEFF6">Glass!$H$63:$H$65</definedName>
    <definedName name="G_LOGIT_COEFF7">Glass!$I$63:$I$65</definedName>
    <definedName name="G_LOGIT_COEFF8">Glass!$J$63:$J$65</definedName>
    <definedName name="G_LOGIT_COEFF9">Glass!$K$63:$K$65</definedName>
    <definedName name="g_obsyr1">Glass!$C$79:$E$79</definedName>
    <definedName name="g_obsyr10">Glass!$J$109:$O$109</definedName>
    <definedName name="g_obsyr11">Glass!$P$109:$R$109</definedName>
    <definedName name="g_obsyr12">Glass!$C$124:$E$124</definedName>
    <definedName name="g_obsyr13">Glass!$F$124:$J$124</definedName>
    <definedName name="g_obsyr14">Glass!$K$124:$M$124</definedName>
    <definedName name="g_obsyr2">Glass!$F$79:$I$79</definedName>
    <definedName name="g_obsyr3">Glass!$J$79:$O$79</definedName>
    <definedName name="g_obsyr4">Glass!$P$79:$R$79</definedName>
    <definedName name="g_obsyr5">Glass!$C$94:$F$94</definedName>
    <definedName name="g_obsyr6">Glass!$G$94:$Q$94</definedName>
    <definedName name="g_obsyr7">Glass!$R$94:$T$94</definedName>
    <definedName name="g_obsyr8">Glass!$C$109:$E$109</definedName>
    <definedName name="g_obsyr9">Glass!$F$109:$I$109</definedName>
    <definedName name="g_REI1">Glass!$C$82:$E$82</definedName>
    <definedName name="g_REI10">Glass!$J$112:$O$112</definedName>
    <definedName name="g_REI11">Glass!$P$112:$R$112</definedName>
    <definedName name="g_REI12">Glass!$C$127:$E$127</definedName>
    <definedName name="g_REI13">Glass!$F$127:$J$127</definedName>
    <definedName name="g_REI14">Glass!$K$127:$M$127</definedName>
    <definedName name="g_REI2">Glass!$F$82:$I$82</definedName>
    <definedName name="g_REI3">Glass!$J$82:$O$82</definedName>
    <definedName name="g_REI4">Glass!$P$82:$R$82</definedName>
    <definedName name="g_REI5">Glass!$C$97:$F$97</definedName>
    <definedName name="g_REI6">Glass!$G$97:$Q$97</definedName>
    <definedName name="g_REI7">Glass!$R$97:$T$97</definedName>
    <definedName name="g_REI8">Glass!$C$112:$E$112</definedName>
    <definedName name="g_REI9">Glass!$F$112:$I$112</definedName>
    <definedName name="GADDTECHSHR1">Glass!$C$73:$E$73</definedName>
    <definedName name="GADDTECHSHR10">Glass!$J$103:$O$103</definedName>
    <definedName name="GADDTECHSHR11">Glass!$P$103:$R$103</definedName>
    <definedName name="GADDTECHSHR12">Glass!$C$118:$E$118</definedName>
    <definedName name="GADDTECHSHR13">Glass!$F$118:$J$118</definedName>
    <definedName name="GADDTECHSHR14">Glass!$K$118:$M$118</definedName>
    <definedName name="GADDTECHSHR2">Glass!$F$73:$I$73</definedName>
    <definedName name="GADDTECHSHR3">Glass!$J$73:$O$73</definedName>
    <definedName name="GADDTECHSHR4">Glass!$P$73:$R$73</definedName>
    <definedName name="GADDTECHSHR5">Glass!$C$88:$F$88</definedName>
    <definedName name="GADDTECHSHR6">Glass!$G$88:$Q$88</definedName>
    <definedName name="GADDTECHSHR7">Glass!$R$88:$T$88</definedName>
    <definedName name="GADDTECHSHR8">Glass!$C$103:$E$103</definedName>
    <definedName name="GADDTECHSHR9">Glass!$F$103:$I$103</definedName>
    <definedName name="gADECAY1">Glass!$C$34:$D$37</definedName>
    <definedName name="gADECAY10">Glass!$G$48:$H$51</definedName>
    <definedName name="gADECAY11">Glass!$I$48:$J$51</definedName>
    <definedName name="gADECAY12">Glass!$C$55:$D$58</definedName>
    <definedName name="gADECAY13">Glass!$E$55:$F$58</definedName>
    <definedName name="gADECAY14">Glass!$G$55:$H$58</definedName>
    <definedName name="gADECAY2">Glass!$E$34:$F$37</definedName>
    <definedName name="gADECAY3">Glass!$G$34:$H$37</definedName>
    <definedName name="gADECAY4">Glass!$I$34:$J$37</definedName>
    <definedName name="gADECAY5">Glass!$C$41:$D$44</definedName>
    <definedName name="gADECAY6">Glass!$E$41:$F$44</definedName>
    <definedName name="gADECAY7">Glass!$G$41:$H$44</definedName>
    <definedName name="gADECAY8">Glass!$C$48:$D$51</definedName>
    <definedName name="gADECAY9">Glass!$E$48:$F$51</definedName>
    <definedName name="gavom1">Glass!$C$75:$E$75</definedName>
    <definedName name="gavom10">Glass!$J$105:$O$105</definedName>
    <definedName name="gavom11">Glass!$P$105:$R$105</definedName>
    <definedName name="gavom12">Glass!$C$120:$E$120</definedName>
    <definedName name="gavom13">Glass!$F$120:$J$120</definedName>
    <definedName name="gavom14">Glass!$K$120:$M$120</definedName>
    <definedName name="gavom2">Glass!$F$75:$I$75</definedName>
    <definedName name="gavom3">Glass!$J$75:$O$75</definedName>
    <definedName name="gavom4">Glass!$P$75:$R$75</definedName>
    <definedName name="gavom5">Glass!$C$90:$F$90</definedName>
    <definedName name="gavom6">Glass!$G$90:$Q$90</definedName>
    <definedName name="gavom7">Glass!$R$90:$T$90</definedName>
    <definedName name="gavom8">Glass!$C$105:$E$105</definedName>
    <definedName name="gavom9">Glass!$F$105:$I$105</definedName>
    <definedName name="gbaselifecr">Glass!$C$25</definedName>
    <definedName name="GBASETECHSHR1">Glass!$C$72:$E$72</definedName>
    <definedName name="GBASETECHSHR10">Glass!$J$102:$O$102</definedName>
    <definedName name="GBASETECHSHR11">Glass!$P$102:$R$102</definedName>
    <definedName name="GBASETECHSHR12">Glass!$C$117:$E$117</definedName>
    <definedName name="GBASETECHSHR13">Glass!$F$117:$J$117</definedName>
    <definedName name="GBASETECHSHR14">Glass!$K$117:$M$117</definedName>
    <definedName name="GBASETECHSHR2">Glass!$F$72:$I$72</definedName>
    <definedName name="GBASETECHSHR3">Glass!$J$72:$O$72</definedName>
    <definedName name="GBASETECHSHR4">Glass!$P$72:$R$72</definedName>
    <definedName name="GBASETECHSHR5">Glass!$C$87:$F$87</definedName>
    <definedName name="GBASETECHSHR6">Glass!$G$87:$Q$87</definedName>
    <definedName name="GBASETECHSHR7">Glass!$R$87:$T$87</definedName>
    <definedName name="GBASETECHSHR8">Glass!$C$102:$E$102</definedName>
    <definedName name="GBASETECHSHR9">Glass!$F$102:$I$102</definedName>
    <definedName name="gcalib">Glass!$C$27</definedName>
    <definedName name="gfisyr">Glass!$C$29</definedName>
    <definedName name="gl_histship">Glass!$C$139:$F$144</definedName>
    <definedName name="Gl_MECS">Glass!$B$152:$J$156</definedName>
    <definedName name="Gl_ret_exist">retirement_values!$C$8:$F$8</definedName>
    <definedName name="Glass_ret_exist">retirement_values!$C$8</definedName>
    <definedName name="Glass_ret_new">retirement_values!$D$8</definedName>
    <definedName name="Glass_ret_slope">retirement_values!$B$8</definedName>
    <definedName name="glcryo">Glass!$C$130</definedName>
    <definedName name="glifetime">Glass!$C$26</definedName>
    <definedName name="glmecs">Glass!$A$149:$B$149</definedName>
    <definedName name="gloxy">Glass!$C$132:$F$134</definedName>
    <definedName name="gnumfuel">Glass!$D$8:$D$21</definedName>
    <definedName name="gnumtech">Glass!$C$8:$C$21</definedName>
    <definedName name="gprod">Glass!$E$8:$E$21</definedName>
    <definedName name="gwacc">Glass!$C$28</definedName>
    <definedName name="heat_coeff">Cement!$C$107:$F$107</definedName>
    <definedName name="hfo_share">steel!$C$84</definedName>
    <definedName name="hog_heat">paper!$H$187</definedName>
    <definedName name="hog_pulp">paper!$I$187</definedName>
    <definedName name="hog_waste">paper!$J$187</definedName>
    <definedName name="ibyrsurvcap">paper!$F$8:$F$33</definedName>
    <definedName name="ibyrvals">steel!$A$157:$E$161</definedName>
    <definedName name="Input_1">Cement!$AO$7:$BH$11</definedName>
    <definedName name="Input_Burner">Cement!$AO$9:$BH$14</definedName>
    <definedName name="intensity">steel!$D$77:$F$82</definedName>
    <definedName name="IS_Alpha_Furnace">steel!$F$21:$I$21</definedName>
    <definedName name="is_alpha1">steel!$C$70:$F$70</definedName>
    <definedName name="is_alpha3">steel!$G$70:$I$70</definedName>
    <definedName name="is_alpha4">steel!$J$70:$R$70</definedName>
    <definedName name="is_alpha5">steel!$S$70:$U$70</definedName>
    <definedName name="is_alpha6">steel!$V$70:$Z$70</definedName>
    <definedName name="is_alpha7">steel!$AA$70:$AE$70</definedName>
    <definedName name="is_alpha8">steel!$AF$70:$AG$70</definedName>
    <definedName name="is_capcost1">steel!$C$58:$F$58</definedName>
    <definedName name="is_capcost3">steel!$G$58:$I$58</definedName>
    <definedName name="is_capcost4">steel!$J$58:$R$58</definedName>
    <definedName name="is_capcost5">steel!$S$58:$U$58</definedName>
    <definedName name="is_capcost6">steel!$V$58:$Z$58</definedName>
    <definedName name="is_capcost7">steel!$AA$58:$AE$58</definedName>
    <definedName name="is_capcost8">steel!$AF$58:$AG$58</definedName>
    <definedName name="is_cenergy_use">steel!$B$132:$H$132</definedName>
    <definedName name="is_cprocess">steel!$B$127:$E$127</definedName>
    <definedName name="is_emiss1">steel!$C$69:$F$69</definedName>
    <definedName name="is_emiss3">steel!$G$69:$I$69</definedName>
    <definedName name="is_emiss4">steel!$J$69:$R$69</definedName>
    <definedName name="is_emiss5">steel!$S$69:$U$69</definedName>
    <definedName name="is_emiss6">steel!$V$69:$Z$69</definedName>
    <definedName name="is_emiss7">steel!$AA$69:$AE$69</definedName>
    <definedName name="is_emiss8">steel!$AF$69:$AG$69</definedName>
    <definedName name="is_fuel_use1">steel!$C$60:$F$65</definedName>
    <definedName name="is_fuel_use3">steel!$G$60:$I$65</definedName>
    <definedName name="is_fuel_use4">steel!$J$60:$R$65</definedName>
    <definedName name="is_fuel_use5">steel!$S$60:$U$65</definedName>
    <definedName name="is_fuel_use6">steel!$V$60:$Z$65</definedName>
    <definedName name="is_fuel_use7">steel!$AA$60:$AE$65</definedName>
    <definedName name="is_fuel_use8">steel!$AF$60:$AG$65</definedName>
    <definedName name="IS_LOGIT_COEFF1">steel!$C$47:$C$49</definedName>
    <definedName name="IS_LOGIT_COEFF2">steel!$D$47:$I$49</definedName>
    <definedName name="IS_MAXDELTA">steel!$F$20:$I$20</definedName>
    <definedName name="IS_NFUEL_USE1">steel!$C$66:$F$67</definedName>
    <definedName name="IS_NFUEL_USE3">steel!$G$66:$I$67</definedName>
    <definedName name="IS_NFUEL_USE4">steel!$J$66:$R$67</definedName>
    <definedName name="IS_NFUEL_USE5">steel!$S$66:$U$67</definedName>
    <definedName name="IS_NFUEL_USE6">steel!$V$66:$Z$67</definedName>
    <definedName name="IS_NFUEL_USE7">steel!$AA$66:$AE$67</definedName>
    <definedName name="IS_NFUEL_USE8">steel!$AF$66:$AG$67</definedName>
    <definedName name="is_obyr1">steel!$C$68:$F$68</definedName>
    <definedName name="is_obyr3">steel!$G$68:$I$68</definedName>
    <definedName name="is_obyr4">steel!$J$68:$R$68</definedName>
    <definedName name="is_obyr5">steel!$S$68:$U$68</definedName>
    <definedName name="is_obyr6">steel!$V$68:$Z$68</definedName>
    <definedName name="is_obyr7">steel!$AA$68:$AE$68</definedName>
    <definedName name="is_obyr8">steel!$AF$68:$AG$68</definedName>
    <definedName name="IS_PRODUD">steel!$G$8:$G$15</definedName>
    <definedName name="IS_REI1">steel!$C$71:$F$71</definedName>
    <definedName name="IS_REI3">steel!$G$71:$I$71</definedName>
    <definedName name="IS_REI4">steel!$J$71:$R$71</definedName>
    <definedName name="IS_REI5">steel!$S$71:$U$71</definedName>
    <definedName name="IS_REI6">steel!$V$71:$Z$71</definedName>
    <definedName name="IS_REI7">steel!$AA$71:$AE$71</definedName>
    <definedName name="IS_REI8">steel!$AF$71:$AG$71</definedName>
    <definedName name="ISPROD">steel!$E$8:$E$15</definedName>
    <definedName name="l_ALPHA">Lime!$C$28:$F$28</definedName>
    <definedName name="l_CAPCOST1">Lime!$C$20:$F$20</definedName>
    <definedName name="l_EMISS">Lime!$C$27:$F$27</definedName>
    <definedName name="l_fuel_use">Lime!$C$22:$F$25</definedName>
    <definedName name="L_LOGIT_COEFF">Lime!$C$9:$C$11</definedName>
    <definedName name="L_REI">Lime!$C$29:$F$29</definedName>
    <definedName name="LADDTECHSHR2">Lime!$C$19:$F$19</definedName>
    <definedName name="LBASETECHSHR1">Lime!$C$18:$F$18</definedName>
    <definedName name="Li_MECS">Lime!$B$34:$J$38</definedName>
    <definedName name="Li_ret_exist">retirement_values!$C$7:$F$7</definedName>
    <definedName name="lifetime">steel!$C$19</definedName>
    <definedName name="Lime_ret_exist">retirement_values!$C$7</definedName>
    <definedName name="Lime_ret_new">retirement_values!$D$7</definedName>
    <definedName name="Lime_ret_slope">retirement_values!$B$7</definedName>
    <definedName name="lnumfuel">Lime!$D$5</definedName>
    <definedName name="lnumtech">Lime!$C$5</definedName>
    <definedName name="lobyr">Lime!$C$26:$F$26</definedName>
    <definedName name="lprod">Lime!$E$5</definedName>
    <definedName name="lvom1">Lime!$C$21:$F$21</definedName>
    <definedName name="mech_share">paper!$C$161:$J$161</definedName>
    <definedName name="mech_share2">paper!$C$162:$J$162</definedName>
    <definedName name="mechshr">paper!$B$200</definedName>
    <definedName name="mecsbench">steel!$A$152:$E$152</definedName>
    <definedName name="mecsbench2">Aluminum!$A$89:$C$89</definedName>
    <definedName name="mecsbench3">Cement!$A$134:$E$134</definedName>
    <definedName name="mecsbench4">Glass!$A$149:$B$149</definedName>
    <definedName name="mecsdata">steel!$A$156:$E$156</definedName>
    <definedName name="ng_share">steel!$C$83</definedName>
    <definedName name="numfuel">steel!$D$8:$D$15</definedName>
    <definedName name="numtech">steel!$C$8:$C$15</definedName>
    <definedName name="p_alpha1">paper!$C$73:$F$73</definedName>
    <definedName name="p_alpha10">paper!$I$95:$M$95</definedName>
    <definedName name="p_alpha11">paper!$N$95:$R$95</definedName>
    <definedName name="p_alpha12">paper!$S$95:$W$95</definedName>
    <definedName name="p_alpha13">paper!$X$95:$AB$95</definedName>
    <definedName name="p_alpha14">paper!$AC$95:$AE$95</definedName>
    <definedName name="p_alpha15">paper!$C$117:$G$117</definedName>
    <definedName name="p_alpha16">paper!$H$117:$L$117</definedName>
    <definedName name="p_alpha17">paper!$M$117:$O$117</definedName>
    <definedName name="p_alpha18">paper!$P$117:$T$117</definedName>
    <definedName name="p_alpha19">paper!$U$117:$Y$117</definedName>
    <definedName name="p_alpha2">paper!$G$73:$M$73</definedName>
    <definedName name="p_alpha20">paper!$Z$117:$AB$117</definedName>
    <definedName name="p_alpha21">paper!$C$139:$F$139</definedName>
    <definedName name="p_alpha22">paper!$G$139:$I$139</definedName>
    <definedName name="p_alpha23">paper!$J$139:$L$139</definedName>
    <definedName name="p_alpha24">paper!$M$139:$Q$139</definedName>
    <definedName name="p_alpha25">paper!$R$139:$W$139</definedName>
    <definedName name="p_alpha26">paper!$X$139:$AC$139</definedName>
    <definedName name="p_alpha3">paper!$N$73:$Q$73</definedName>
    <definedName name="p_alpha4">paper!$R$73:$V$73</definedName>
    <definedName name="p_alpha5">paper!$W$73:$Y$73</definedName>
    <definedName name="p_alpha6">paper!$Z$73:$AC$73</definedName>
    <definedName name="p_alpha7">paper!$AD$73:$AF$73</definedName>
    <definedName name="p_alpha8">paper!$AG$73:$AI$73</definedName>
    <definedName name="p_alpha9">paper!$C$95:$H$95</definedName>
    <definedName name="p_capcost1">paper!$C$62:$F$62</definedName>
    <definedName name="p_capcost10">paper!$I$84:$M$84</definedName>
    <definedName name="p_capcost11">paper!$N$84:$R$84</definedName>
    <definedName name="p_capcost12">paper!$S$84:$W$84</definedName>
    <definedName name="p_capcost13">paper!$X$84:$AB$84</definedName>
    <definedName name="p_capcost14">paper!$AC$84:$AE$84</definedName>
    <definedName name="p_capcost15">paper!$C$106:$G$106</definedName>
    <definedName name="p_capcost16">paper!$H$106:$L$106</definedName>
    <definedName name="p_capcost17">paper!$M$106:$O$106</definedName>
    <definedName name="p_capcost18">paper!$P$106:$T$106</definedName>
    <definedName name="p_capcost19">paper!$U$106:$Y$106</definedName>
    <definedName name="p_capcost2">paper!$G$62:$M$62</definedName>
    <definedName name="p_capcost20">paper!$Z$106:$AB$106</definedName>
    <definedName name="p_capcost21">paper!$C$128:$F$128</definedName>
    <definedName name="p_capcost22">paper!$G$128:$I$128</definedName>
    <definedName name="p_capcost23">paper!$J$128:$L$128</definedName>
    <definedName name="p_capcost24">paper!$M$128:$Q$128</definedName>
    <definedName name="p_capcost25">paper!$R$128:$W$128</definedName>
    <definedName name="p_capcost26">paper!$X$128:$AC$128</definedName>
    <definedName name="p_capcost3">paper!$N$62:$Q$62</definedName>
    <definedName name="p_capcost4">paper!$R$62:$V$62</definedName>
    <definedName name="p_capcost5">paper!$W$62:$Y$62</definedName>
    <definedName name="p_capcost6">paper!$Z$62:$AC$62</definedName>
    <definedName name="p_capcost7">paper!$AD$62:$AF$62</definedName>
    <definedName name="p_capcost8">paper!$AG$62:$AI$62</definedName>
    <definedName name="p_capcost9">paper!$C$84:$H$84</definedName>
    <definedName name="p_emiss1">paper!$C$72:$F$72</definedName>
    <definedName name="p_emiss10">paper!$I$94:$M$94</definedName>
    <definedName name="p_emiss11">paper!$N$94:$R$94</definedName>
    <definedName name="p_emiss12">paper!$S$94:$W$94</definedName>
    <definedName name="p_emiss13">paper!$X$94:$AB$94</definedName>
    <definedName name="p_emiss14">paper!$AC$94:$AE$94</definedName>
    <definedName name="p_emiss15">paper!$C$116:$G$116</definedName>
    <definedName name="p_emiss16">paper!$H$116:$L$116</definedName>
    <definedName name="p_emiss17">paper!$M$116:$O$116</definedName>
    <definedName name="p_emiss18">paper!$P$116:$T$116</definedName>
    <definedName name="p_emiss19">paper!$U$116:$Y$116</definedName>
    <definedName name="p_emiss2">paper!$G$72:$M$72</definedName>
    <definedName name="p_emiss20">paper!$Z$116:$AB$116</definedName>
    <definedName name="p_emiss21">paper!$C$138:$F$138</definedName>
    <definedName name="p_emiss22">paper!$G$138:$I$138</definedName>
    <definedName name="p_emiss23">paper!$J$138:$L$138</definedName>
    <definedName name="p_emiss24">paper!$M$138:$Q$138</definedName>
    <definedName name="p_emiss25">paper!$R$138:$W$138</definedName>
    <definedName name="p_emiss26">paper!$X$138:$AC$138</definedName>
    <definedName name="p_emiss3">paper!$N$72:$Q$72</definedName>
    <definedName name="p_emiss4">paper!$R$72:$V$72</definedName>
    <definedName name="p_emiss5">paper!$W$72:$Y$72</definedName>
    <definedName name="p_emiss6">paper!$Z$72:$AC$72</definedName>
    <definedName name="p_emiss7">paper!$AD$72:$AF$72</definedName>
    <definedName name="p_emiss8">paper!$AG$72:$AI$72</definedName>
    <definedName name="p_emiss9">paper!$C$94:$H$94</definedName>
    <definedName name="p_fuel_use1">paper!$C$64:$F$68</definedName>
    <definedName name="p_fuel_use10">paper!$I$86:$M$90</definedName>
    <definedName name="p_fuel_use11">paper!$N$86:$R$90</definedName>
    <definedName name="p_fuel_use12">paper!$S$86:$W$90</definedName>
    <definedName name="p_fuel_use13">paper!$X$86:$AB$90</definedName>
    <definedName name="p_fuel_use14">paper!$AC$86:$AE$90</definedName>
    <definedName name="p_fuel_use15">paper!$C$108:$G$112</definedName>
    <definedName name="p_fuel_use16">paper!$H$108:$L$112</definedName>
    <definedName name="p_fuel_use17">paper!$M$108:$O$112</definedName>
    <definedName name="p_fuel_use18">paper!$P$108:$T$112</definedName>
    <definedName name="p_fuel_use19">paper!$U$108:$Y$112</definedName>
    <definedName name="p_fuel_use2">paper!$G$64:$M$68</definedName>
    <definedName name="p_fuel_use20">paper!$Z$108:$AB$112</definedName>
    <definedName name="p_fuel_use21">paper!$C$130:$F$134</definedName>
    <definedName name="p_fuel_use22">paper!$G$130:$I$134</definedName>
    <definedName name="p_fuel_use23">paper!$J$130:$L$134</definedName>
    <definedName name="p_fuel_use24">paper!$M$130:$Q$134</definedName>
    <definedName name="p_fuel_use25">paper!$R$130:$W$134</definedName>
    <definedName name="p_fuel_use26">paper!$X$130:$AC$134</definedName>
    <definedName name="p_fuel_use3">paper!$N$64:$Q$68</definedName>
    <definedName name="p_fuel_use4">paper!$R$64:$V$68</definedName>
    <definedName name="p_fuel_use5">paper!$W$64:$Y$68</definedName>
    <definedName name="p_fuel_use6">paper!$Z$64:$AC$68</definedName>
    <definedName name="p_fuel_use7">paper!$AD$64:$AF$68</definedName>
    <definedName name="p_fuel_use8">paper!$AG$64:$AI$68</definedName>
    <definedName name="p_fuel_use9">paper!$C$86:$H$90</definedName>
    <definedName name="P_LOGIT_COEFF2">paper!$C$46:$AB$48</definedName>
    <definedName name="P_NFUEL_USE1">paper!$C$69:$F$70</definedName>
    <definedName name="P_NFUEL_USE10">paper!$I$91:$M$92</definedName>
    <definedName name="P_NFUEL_USE11">paper!$N$91:$R$92</definedName>
    <definedName name="P_NFUEL_USE12">paper!$S$91:$W$92</definedName>
    <definedName name="P_NFUEL_USE13">paper!$X$91:$AB$92</definedName>
    <definedName name="P_NFUEL_USE14">paper!$AC$91:$AE$92</definedName>
    <definedName name="P_NFUEL_USE15">paper!$C$113:$G$114</definedName>
    <definedName name="P_NFUEL_USE16">paper!$H$113:$L$114</definedName>
    <definedName name="P_NFUEL_USE17">paper!$M$113:$O$114</definedName>
    <definedName name="P_NFUEL_USE18">paper!$P$113:$T$114</definedName>
    <definedName name="P_NFUEL_USE19">paper!$U$113:$Y$114</definedName>
    <definedName name="P_NFUEL_USE2">paper!$G$69:$M$70</definedName>
    <definedName name="P_NFUEL_USE20">paper!$Z$113:$AB$114</definedName>
    <definedName name="P_NFUEL_USE21">paper!$C$135:$F$136</definedName>
    <definedName name="P_NFUEL_USE22">paper!$G$135:$I$136</definedName>
    <definedName name="P_NFUEL_USE23">paper!$J$135:$L$136</definedName>
    <definedName name="P_NFUEL_USE24">paper!$M$135:$Q$136</definedName>
    <definedName name="P_NFUEL_USE25">paper!$R$135:$W$136</definedName>
    <definedName name="P_NFUEL_USE26">paper!$X$135:$AC$136</definedName>
    <definedName name="P_NFUEL_USE3">paper!$N$69:$Q$70</definedName>
    <definedName name="P_NFUEL_USE4">paper!$R$69:$V$70</definedName>
    <definedName name="P_NFUEL_USE5">paper!$W$69:$Y$70</definedName>
    <definedName name="P_NFUEL_USE6">paper!$Z$69:$AC$70</definedName>
    <definedName name="P_NFUEL_USE7">paper!$AD$69:$AF$70</definedName>
    <definedName name="P_NFUEL_USE8">paper!$AG$69:$AI$70</definedName>
    <definedName name="P_NFUEL_USE9">paper!$C$91:$H$92</definedName>
    <definedName name="p_obyr1">paper!$C$71:$F$71</definedName>
    <definedName name="p_obyr10">paper!$I$93:$M$93</definedName>
    <definedName name="p_obyr11">paper!$N$93:$R$93</definedName>
    <definedName name="p_obyr12">paper!$S$93:$W$93</definedName>
    <definedName name="p_obyr13">paper!$X$93:$AB$93</definedName>
    <definedName name="p_obyr14">paper!$AC$93:$AE$93</definedName>
    <definedName name="p_obyr15">paper!$C$115:$G$115</definedName>
    <definedName name="p_obyr16">paper!$H$115:$L$115</definedName>
    <definedName name="p_obyr17">paper!$M$115:$O$115</definedName>
    <definedName name="p_obyr18">paper!$P$115:$T$115</definedName>
    <definedName name="p_obyr19">paper!$U$115:$Y$115</definedName>
    <definedName name="p_obyr2">paper!$G$71:$M$71</definedName>
    <definedName name="p_obyr20">paper!$Z$115:$AB$115</definedName>
    <definedName name="p_obyr21">paper!$C$137:$F$137</definedName>
    <definedName name="p_obyr22">paper!$G$137:$I$137</definedName>
    <definedName name="p_obyr23">paper!$J$137:$L$137</definedName>
    <definedName name="p_obyr24">paper!$M$137:$Q$137</definedName>
    <definedName name="p_obyr25">paper!$R$137:$W$137</definedName>
    <definedName name="p_obyr26">paper!$X$137:$AC$137</definedName>
    <definedName name="p_obyr3">paper!$N$71:$Q$71</definedName>
    <definedName name="p_obyr4">paper!$R$71:$V$71</definedName>
    <definedName name="p_obyr5">paper!$W$71:$Y$71</definedName>
    <definedName name="p_obyr6">paper!$Z$71:$AC$71</definedName>
    <definedName name="p_obyr7">paper!$AD$71:$AF$71</definedName>
    <definedName name="p_obyr8">paper!$AG$71:$AI$71</definedName>
    <definedName name="p_obyr9">paper!$C$93:$H$93</definedName>
    <definedName name="Pa_MECS">paper!$B$213:$J$217</definedName>
    <definedName name="Pa_ret_exist">retirement_values!$C$9:$F$9</definedName>
    <definedName name="paddtechshr1">paper!$C$61:$F$61</definedName>
    <definedName name="paddtechshr10">paper!$I$83:$M$83</definedName>
    <definedName name="paddtechshr11">paper!$N$83:$R$83</definedName>
    <definedName name="paddtechshr12">paper!$S$83:$W$83</definedName>
    <definedName name="paddtechshr13">paper!$X$83:$AB$83</definedName>
    <definedName name="paddtechshr14">paper!$AC$83:$AE$83</definedName>
    <definedName name="paddtechshr15">paper!$C$105:$G$105</definedName>
    <definedName name="paddtechshr16">paper!$H$105:$L$105</definedName>
    <definedName name="paddtechshr17">paper!$M$105:$O$105</definedName>
    <definedName name="paddtechshr18">paper!$P$105:$T$105</definedName>
    <definedName name="paddtechshr19">paper!$U$105:$Y$105</definedName>
    <definedName name="paddtechshr2">paper!$G$61:$M$61</definedName>
    <definedName name="paddtechshr20">paper!$Z$105:$AB$105</definedName>
    <definedName name="paddtechshr21">paper!$C$127:$F$127</definedName>
    <definedName name="paddtechshr22">paper!$G$127:$I$127</definedName>
    <definedName name="paddtechshr23">paper!$J$127:$L$127</definedName>
    <definedName name="paddtechshr24">paper!$M$127:$Q$127</definedName>
    <definedName name="paddtechshr25">paper!$R$127:$W$127</definedName>
    <definedName name="paddtechshr26">paper!$X$127:$AC$127</definedName>
    <definedName name="paddtechshr3">paper!$N$61:$Q$61</definedName>
    <definedName name="paddtechshr4">paper!$R$61:$V$61</definedName>
    <definedName name="paddtechshr5">paper!$W$61:$Y$61</definedName>
    <definedName name="paddtechshr6">paper!$Z$61:$AC$61</definedName>
    <definedName name="paddtechshr7">paper!$AD$61:$AF$61</definedName>
    <definedName name="paddtechshr8">paper!$AG$61:$AI$61</definedName>
    <definedName name="paddtechshr9">paper!$C$83:$H$83</definedName>
    <definedName name="padecay">paper!$C$41:$C$42</definedName>
    <definedName name="Paper_ret_exist">retirement_values!$C$9</definedName>
    <definedName name="Paper_ret_new">retirement_values!$D$9</definedName>
    <definedName name="Paper_ret_slope">retirement_values!$B$9</definedName>
    <definedName name="paper_share">paper!$C$155:$J$159</definedName>
    <definedName name="pavom1">paper!$C$63:$F$63</definedName>
    <definedName name="pavom10">paper!$I$85:$M$85</definedName>
    <definedName name="pavom11">paper!$N$85:$R$85</definedName>
    <definedName name="pavom12">paper!$S$85:$W$85</definedName>
    <definedName name="pavom13">paper!$X$85:$AB$85</definedName>
    <definedName name="pavom14">paper!$AC$85:$AE$85</definedName>
    <definedName name="pavom15">paper!$C$107:$G$107</definedName>
    <definedName name="pavom16">paper!$H$107:$L$107</definedName>
    <definedName name="pavom17">paper!$M$107:$O$107</definedName>
    <definedName name="pavom18">paper!$P$107:$T$107</definedName>
    <definedName name="pavom19">paper!$U$107:$Y$107</definedName>
    <definedName name="pavom2">paper!$G$63:$M$63</definedName>
    <definedName name="pavom20">paper!$Z$107:$AB$107</definedName>
    <definedName name="pavom21">paper!$C$129:$F$129</definedName>
    <definedName name="pavom22">paper!$G$129:$I$129</definedName>
    <definedName name="pavom23">paper!$J$129:$L$129</definedName>
    <definedName name="pavom24">paper!$M$129:$Q$129</definedName>
    <definedName name="pavom25">paper!$R$129:$W$129</definedName>
    <definedName name="pavom26">paper!$X$129:$AC$129</definedName>
    <definedName name="pavom3">paper!$N$63:$Q$63</definedName>
    <definedName name="pavom4">paper!$R$63:$V$63</definedName>
    <definedName name="pavom5">paper!$W$63:$Y$63</definedName>
    <definedName name="pavom6">paper!$Z$63:$AC$63</definedName>
    <definedName name="pavom7">paper!$AD$63:$AF$63</definedName>
    <definedName name="pavom8">paper!$AG$63:$AI$63</definedName>
    <definedName name="pavom9">paper!$C$85:$H$85</definedName>
    <definedName name="pbaselifecr">paper!$C$36</definedName>
    <definedName name="PBASETECHSHR1">paper!$C$60:$F$60</definedName>
    <definedName name="PBASETECHSHR10">paper!$I$82:$M$82</definedName>
    <definedName name="PBASETECHSHR11">paper!$N$82:$R$82</definedName>
    <definedName name="PBASETECHSHR12">paper!$S$82:$W$82</definedName>
    <definedName name="PBASETECHSHR13">paper!$X$82:$AB$82</definedName>
    <definedName name="PBASETECHSHR14">paper!$AC$82:$AE$82</definedName>
    <definedName name="PBASETECHSHR15">paper!$C$104:$G$104</definedName>
    <definedName name="PBASETECHSHR16">paper!$H$104:$L$104</definedName>
    <definedName name="PBASETECHSHR17">paper!$M$104:$O$104</definedName>
    <definedName name="PBASETECHSHR18">paper!$P$104:$T$104</definedName>
    <definedName name="PBASETECHSHR19">paper!$U$104:$Y$104</definedName>
    <definedName name="PBASETECHSHR2">paper!$G$60:$M$60</definedName>
    <definedName name="PBASETECHSHR20">paper!$Z$104:$AB$104</definedName>
    <definedName name="PBASETECHSHR21">paper!$C$126:$F$126</definedName>
    <definedName name="PBASETECHSHR22">paper!$G$126:$I$126</definedName>
    <definedName name="PBASETECHSHR23">paper!$J$126:$L$126</definedName>
    <definedName name="PBASETECHSHR24">paper!$M$126:$Q$126</definedName>
    <definedName name="PBASETECHSHR25">paper!$R$126:$W$126</definedName>
    <definedName name="PBASETECHSHR26">paper!$X$126:$AC$126</definedName>
    <definedName name="PBASETECHSHR3">paper!$N$60:$Q$60</definedName>
    <definedName name="PBASETECHSHR4">paper!$R$60:$V$60</definedName>
    <definedName name="PBASETECHSHR5">paper!$W$60:$Y$60</definedName>
    <definedName name="PBASETECHSHR6">paper!$Z$60:$AC$60</definedName>
    <definedName name="PBASETECHSHR7">paper!$AD$60:$AF$60</definedName>
    <definedName name="PBASETECHSHR8">paper!$AG$60:$AI$60</definedName>
    <definedName name="PBASETECHSHR9">paper!$C$82:$H$82</definedName>
    <definedName name="pcalib">paper!$C$38</definedName>
    <definedName name="pfisyr">paper!$C$40</definedName>
    <definedName name="Phase1_YR">steel!$B$38:$E$38</definedName>
    <definedName name="Phase2_YR">steel!$B$40:$E$40</definedName>
    <definedName name="plifetime">paper!$C$37</definedName>
    <definedName name="pnumfuel">paper!$D$8:$D$33</definedName>
    <definedName name="pnumtech">paper!$C$8:$C$33</definedName>
    <definedName name="PP_BioBoilEff">paper!$E$54</definedName>
    <definedName name="pp_chip">paper!$E$52</definedName>
    <definedName name="pp_hfoshr">paper!$B$220:$B$223</definedName>
    <definedName name="pp_ibyrvals">paper!$A$213:$E$217</definedName>
    <definedName name="pp_mecsbench">paper!$A$208:$E$208</definedName>
    <definedName name="pp_mecsdata">paper!$A$212:$E$212</definedName>
    <definedName name="pp_proxydat">paper!$C$152:$AU$152</definedName>
    <definedName name="pp_REI1">paper!$C$77:$F$77</definedName>
    <definedName name="pp_REI10">paper!$I$99:$M$99</definedName>
    <definedName name="pp_REI11">paper!$N$99:$R$99</definedName>
    <definedName name="pp_REI12">paper!$S$99:$W$99</definedName>
    <definedName name="pp_REI13">paper!$X$99:$AB$99</definedName>
    <definedName name="pp_REI14">paper!$AC$99:$AE$99</definedName>
    <definedName name="pp_REI15">paper!$C$121:$G$121</definedName>
    <definedName name="pp_REI16">paper!$H$121:$L$121</definedName>
    <definedName name="pp_REI17">paper!$M$121:$O$121</definedName>
    <definedName name="pp_REI18">paper!$P$121:$T$121</definedName>
    <definedName name="pp_REI19">paper!$U$121:$Y$121</definedName>
    <definedName name="pp_REI2">paper!$G$77:$M$77</definedName>
    <definedName name="pp_REI20">paper!$Z$121:$AB$121</definedName>
    <definedName name="pp_REI21">paper!$C$143:$F$143</definedName>
    <definedName name="pp_REI22">paper!$G$143:$I$143</definedName>
    <definedName name="pp_REI23">paper!$J$143:$L$143</definedName>
    <definedName name="pp_REI24">paper!$M$143:$Q$143</definedName>
    <definedName name="pp_REI25">paper!$R$143:$W$143</definedName>
    <definedName name="pp_REI26">paper!$X$143:$AC$143</definedName>
    <definedName name="pp_REI3">paper!$N$77:$Q$77</definedName>
    <definedName name="pp_REI4">paper!$R$77:$V$77</definedName>
    <definedName name="pp_REI5">paper!$W$77:$Y$77</definedName>
    <definedName name="pp_REI6">paper!$Z$77:$AC$77</definedName>
    <definedName name="pp_REI7">paper!$AD$77:$AF$77</definedName>
    <definedName name="pp_REI8">paper!$AG$77:$AI$77</definedName>
    <definedName name="pp_REI9">paper!$C$99:$H$99</definedName>
    <definedName name="PP_STM_RYCL">paper!$E$53</definedName>
    <definedName name="PP_STMFUEL_BL">paper!$D$167:$H$170</definedName>
    <definedName name="PP_STMFUEL_CHP">paper!$D$174:$H$182</definedName>
    <definedName name="ppblkliq1">paper!$C$74:$F$74</definedName>
    <definedName name="ppblkliq10">paper!$I$96:$M$96</definedName>
    <definedName name="ppblkliq11">paper!$N$96:$R$96</definedName>
    <definedName name="ppblkliq12">paper!$S$96:$W$96</definedName>
    <definedName name="ppblkliq13">paper!$X$96:$AB$96</definedName>
    <definedName name="ppblkliq14">paper!$AC$96:$AE$96</definedName>
    <definedName name="ppblkliq15">paper!$C$118:$G$118</definedName>
    <definedName name="ppblkliq16">paper!$H$118:$L$118</definedName>
    <definedName name="ppblkliq17">paper!$M$118:$O$118</definedName>
    <definedName name="ppblkliq18">paper!$P$118:$T$118</definedName>
    <definedName name="ppblkliq19">paper!$U$118:$Y$118</definedName>
    <definedName name="ppblkliq2">paper!$G$74:$M$74</definedName>
    <definedName name="ppblkliq20">paper!$Z$118:$AB$118</definedName>
    <definedName name="ppblkliq21">paper!$C$140:$F$140</definedName>
    <definedName name="ppblkliq22">paper!$G$140:$I$140</definedName>
    <definedName name="ppblkliq23">paper!$J$140:$L$140</definedName>
    <definedName name="ppblkliq24">paper!$M$140:$Q$140</definedName>
    <definedName name="ppblkliq25">paper!$R$140:$W$140</definedName>
    <definedName name="ppblkliq26">paper!$X$140:$AC$140</definedName>
    <definedName name="ppblkliq3">paper!$N$74:$Q$74</definedName>
    <definedName name="ppblkliq4">paper!$R$74:$V$74</definedName>
    <definedName name="ppblkliq5">paper!$W$74:$Y$74</definedName>
    <definedName name="ppblkliq6">paper!$Z$74:$AC$74</definedName>
    <definedName name="ppblkliq7">paper!$AD$74:$AF$74</definedName>
    <definedName name="ppblkliq8">paper!$AG$74:$AI$74</definedName>
    <definedName name="ppblkliq9">paper!$C$96:$H$96</definedName>
    <definedName name="pphog25">paper!$R$142:$W$142</definedName>
    <definedName name="pprod">paper!$E$8:$E$33</definedName>
    <definedName name="ppst_shrfinal">paper!$D$187:$E$203</definedName>
    <definedName name="ppst_shrstart">paper!$B$187:$C$203</definedName>
    <definedName name="ppsteam1">paper!$C$75:$F$75</definedName>
    <definedName name="ppsteam10">paper!$I$97:$M$97</definedName>
    <definedName name="ppsteam11">paper!$N$97:$R$97</definedName>
    <definedName name="ppsteam12">paper!$S$97:$W$97</definedName>
    <definedName name="ppsteam13">paper!$X$97:$AB$97</definedName>
    <definedName name="ppsteam14">paper!$AC$97:$AE$97</definedName>
    <definedName name="ppsteam15">paper!$C$119:$G$119</definedName>
    <definedName name="ppsteam16">paper!$H$119:$L$119</definedName>
    <definedName name="ppsteam17">paper!$M$119:$O$119</definedName>
    <definedName name="ppsteam18">paper!$P$119:$T$119</definedName>
    <definedName name="ppsteam19">paper!$U$119:$Y$119</definedName>
    <definedName name="ppsteam2">paper!$G$75:$M$75</definedName>
    <definedName name="ppsteam20">paper!$Z$119:$AB$119</definedName>
    <definedName name="ppsteam21">paper!$C$141:$F$141</definedName>
    <definedName name="ppsteam22">paper!$G$141:$I$141</definedName>
    <definedName name="ppsteam23">paper!$J$141:$L$141</definedName>
    <definedName name="ppsteam24">paper!$M$141:$Q$141</definedName>
    <definedName name="ppsteam25">paper!$R$141:$W$141</definedName>
    <definedName name="ppsteam26">paper!$X$141:$AC$141</definedName>
    <definedName name="ppsteam3">paper!$N$75:$Q$75</definedName>
    <definedName name="ppsteam4">paper!$R$75:$V$75</definedName>
    <definedName name="ppsteam5">paper!$W$75:$Y$75</definedName>
    <definedName name="ppsteam6">paper!$Z$75:$AC$75</definedName>
    <definedName name="ppsteam7">paper!$AD$75:$AF$75</definedName>
    <definedName name="ppsteam8">paper!$AG$75:$AI$75</definedName>
    <definedName name="ppsteam9">paper!$C$97:$H$97</definedName>
    <definedName name="pwacc">paper!$C$39</definedName>
    <definedName name="Ret_exist">retirement_values!$C$2</definedName>
    <definedName name="Ret_new">retirement_values!$D$2</definedName>
    <definedName name="Ret_slope">retirement_values!$D1</definedName>
    <definedName name="SHARES">steel!$C$78:$C$82</definedName>
    <definedName name="SHRFINAL">steel!$C$97:$N$97</definedName>
    <definedName name="SHRSTART">steel!$C$96:$N$96</definedName>
    <definedName name="SLABSKIN">steel!$M$101:$N$101</definedName>
    <definedName name="SLABTECH11">steel!$I$101</definedName>
    <definedName name="SLABTECH12">steel!$K$101</definedName>
    <definedName name="SLABTECH21">steel!$J$101</definedName>
    <definedName name="SLABTECH22">steel!$L$101</definedName>
    <definedName name="ST_BldCHPShr">steel!$L$122</definedName>
    <definedName name="ST_CapFacAvg">steel!$K$117:$M$117</definedName>
    <definedName name="St_MECS">steel!$B$155:$J$159</definedName>
    <definedName name="St_ret_exist">retirement_values!$C$10:$F$10</definedName>
    <definedName name="steam_adj">steel!$I$6</definedName>
    <definedName name="Steel_ret_exist">retirement_values!$C$10</definedName>
    <definedName name="Steel_ret_new">retirement_values!$D$10</definedName>
    <definedName name="Steel_ret_slope">retirement_values!$B$10</definedName>
    <definedName name="tempprodcur">paper!#REF!</definedName>
    <definedName name="wacc">steel!$C$21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6" i="1" l="1"/>
  <c r="F145" i="1"/>
  <c r="F40" i="2"/>
  <c r="E40" i="2"/>
  <c r="D40" i="2"/>
  <c r="F39" i="2"/>
  <c r="E39" i="2"/>
  <c r="D39" i="2"/>
  <c r="F38" i="2"/>
  <c r="E38" i="2"/>
  <c r="D38" i="2"/>
  <c r="F37" i="2"/>
  <c r="E37" i="2"/>
  <c r="D37" i="2"/>
  <c r="F36" i="2"/>
  <c r="E36" i="2"/>
  <c r="D36" i="2"/>
  <c r="C40" i="2"/>
  <c r="C39" i="2"/>
  <c r="C38" i="2"/>
  <c r="C37" i="2"/>
  <c r="C36" i="2"/>
  <c r="J38" i="4"/>
  <c r="C22" i="3" l="1"/>
  <c r="C23" i="3"/>
  <c r="L11" i="3"/>
  <c r="L10" i="3"/>
  <c r="E10" i="3" l="1"/>
  <c r="E11" i="3"/>
  <c r="M166" i="1"/>
  <c r="K166" i="1"/>
  <c r="M165" i="1"/>
  <c r="K165" i="1"/>
  <c r="M164" i="1"/>
  <c r="K164" i="1"/>
  <c r="J159" i="1"/>
  <c r="G159" i="1"/>
  <c r="F159" i="1"/>
  <c r="E159" i="1"/>
  <c r="D159" i="1"/>
  <c r="C159" i="1"/>
  <c r="B158" i="1"/>
  <c r="N157" i="1"/>
  <c r="I157" i="1"/>
  <c r="H157" i="1"/>
  <c r="N156" i="1"/>
  <c r="I156" i="1"/>
  <c r="H156" i="1"/>
  <c r="N155" i="1"/>
  <c r="I155" i="1"/>
  <c r="H155" i="1"/>
  <c r="B155" i="1"/>
  <c r="E146" i="1"/>
  <c r="E145" i="1"/>
  <c r="E96" i="1"/>
  <c r="C84" i="1"/>
  <c r="C79" i="1"/>
  <c r="E40" i="1"/>
  <c r="D40" i="1"/>
  <c r="C40" i="1"/>
  <c r="E38" i="1"/>
  <c r="D38" i="1"/>
  <c r="C38" i="1"/>
  <c r="G37" i="1"/>
  <c r="G21" i="1"/>
  <c r="C19" i="1"/>
  <c r="C18" i="1"/>
  <c r="E15" i="1"/>
  <c r="V10" i="1"/>
  <c r="E10" i="1"/>
  <c r="V9" i="1"/>
  <c r="E9" i="1"/>
  <c r="V8" i="1"/>
  <c r="X7" i="1"/>
  <c r="E8" i="1" l="1"/>
  <c r="H21" i="1"/>
  <c r="H159" i="1"/>
  <c r="I159" i="1"/>
  <c r="B156" i="1"/>
  <c r="B157" i="1"/>
  <c r="F21" i="1"/>
  <c r="B155" i="5"/>
  <c r="B154" i="5"/>
  <c r="B153" i="5"/>
  <c r="B152" i="5"/>
  <c r="B159" i="1" l="1"/>
  <c r="F33" i="6"/>
  <c r="E12" i="6" l="1"/>
  <c r="F28" i="6"/>
  <c r="F29" i="6"/>
  <c r="F10" i="6"/>
  <c r="E13" i="6"/>
  <c r="F11" i="6"/>
  <c r="E14" i="6"/>
  <c r="F12" i="6"/>
  <c r="E31" i="6"/>
  <c r="E32" i="6"/>
  <c r="F14" i="6"/>
  <c r="F22" i="6"/>
  <c r="F30" i="6"/>
  <c r="E28" i="6"/>
  <c r="F18" i="6"/>
  <c r="E21" i="6"/>
  <c r="F19" i="6"/>
  <c r="E22" i="6"/>
  <c r="F20" i="6"/>
  <c r="E23" i="6"/>
  <c r="F21" i="6"/>
  <c r="E16" i="6"/>
  <c r="E25" i="6"/>
  <c r="F15" i="6"/>
  <c r="F31" i="6"/>
  <c r="E20" i="6"/>
  <c r="F26" i="6"/>
  <c r="E29" i="6"/>
  <c r="F27" i="6"/>
  <c r="E30" i="6"/>
  <c r="E15" i="6"/>
  <c r="F13" i="6"/>
  <c r="E8" i="6"/>
  <c r="E24" i="6"/>
  <c r="E9" i="6"/>
  <c r="E17" i="6"/>
  <c r="E33" i="6"/>
  <c r="F23" i="6"/>
  <c r="E10" i="6"/>
  <c r="E18" i="6"/>
  <c r="E26" i="6"/>
  <c r="F8" i="6"/>
  <c r="F16" i="6"/>
  <c r="F24" i="6"/>
  <c r="F32" i="6"/>
  <c r="E11" i="6"/>
  <c r="E19" i="6"/>
  <c r="E27" i="6"/>
  <c r="F9" i="6"/>
  <c r="F17" i="6"/>
  <c r="F25" i="6"/>
  <c r="L9" i="3"/>
  <c r="F8" i="2" l="1"/>
  <c r="F9" i="3"/>
  <c r="F10" i="3"/>
  <c r="F11" i="3"/>
  <c r="F8" i="3"/>
  <c r="I119" i="2"/>
  <c r="H119" i="2"/>
  <c r="G119" i="2"/>
  <c r="F119" i="2"/>
  <c r="E119" i="2"/>
  <c r="D119" i="2"/>
  <c r="C119" i="2"/>
  <c r="J56" i="4"/>
  <c r="I56" i="4"/>
  <c r="H56" i="4"/>
  <c r="G56" i="4"/>
  <c r="F56" i="4"/>
  <c r="E56" i="4"/>
  <c r="D56" i="4"/>
  <c r="C56" i="4"/>
  <c r="J55" i="4"/>
  <c r="I55" i="4"/>
  <c r="H55" i="4"/>
  <c r="G55" i="4"/>
  <c r="F55" i="4"/>
  <c r="E55" i="4"/>
  <c r="D55" i="4"/>
  <c r="C55" i="4"/>
  <c r="J54" i="4"/>
  <c r="I54" i="4"/>
  <c r="H54" i="4"/>
  <c r="G54" i="4"/>
  <c r="F54" i="4"/>
  <c r="E54" i="4"/>
  <c r="D54" i="4"/>
  <c r="C54" i="4"/>
  <c r="J53" i="4"/>
  <c r="I53" i="4"/>
  <c r="H53" i="4"/>
  <c r="G53" i="4"/>
  <c r="F53" i="4"/>
  <c r="E53" i="4"/>
  <c r="D53" i="4"/>
  <c r="C53" i="4"/>
  <c r="J142" i="3"/>
  <c r="I142" i="3"/>
  <c r="H142" i="3"/>
  <c r="G142" i="3"/>
  <c r="F142" i="3"/>
  <c r="E142" i="3"/>
  <c r="D142" i="3"/>
  <c r="C142" i="3"/>
  <c r="B142" i="3"/>
  <c r="C38" i="4"/>
  <c r="D38" i="4"/>
  <c r="G38" i="4"/>
  <c r="F38" i="4"/>
  <c r="E38" i="4"/>
  <c r="B38" i="4"/>
  <c r="C44" i="4"/>
  <c r="D44" i="4"/>
  <c r="E44" i="4"/>
  <c r="F44" i="4"/>
  <c r="G44" i="4"/>
  <c r="H44" i="4"/>
  <c r="I44" i="4"/>
  <c r="J44" i="4"/>
  <c r="I38" i="4"/>
  <c r="H38" i="4"/>
  <c r="B43" i="4"/>
  <c r="B56" i="4" s="1"/>
  <c r="B42" i="4"/>
  <c r="B55" i="4" s="1"/>
  <c r="B41" i="4"/>
  <c r="B54" i="4" s="1"/>
  <c r="B40" i="4"/>
  <c r="J217" i="6"/>
  <c r="I217" i="6"/>
  <c r="H217" i="6"/>
  <c r="G217" i="6"/>
  <c r="F217" i="6"/>
  <c r="E217" i="6"/>
  <c r="D217" i="6"/>
  <c r="C217" i="6"/>
  <c r="B217" i="6"/>
  <c r="F10" i="2" l="1"/>
  <c r="B53" i="4"/>
  <c r="B44" i="4"/>
  <c r="D57" i="4"/>
  <c r="J118" i="2"/>
  <c r="J117" i="2"/>
  <c r="J116" i="2"/>
  <c r="J115" i="2"/>
  <c r="J57" i="4"/>
  <c r="C57" i="4"/>
  <c r="I57" i="4"/>
  <c r="B57" i="4"/>
  <c r="E57" i="4"/>
  <c r="F57" i="4"/>
  <c r="G57" i="4"/>
  <c r="H57" i="4"/>
  <c r="E9" i="2"/>
  <c r="G78" i="6"/>
  <c r="F9" i="2" l="1"/>
  <c r="B116" i="2"/>
  <c r="B117" i="2"/>
  <c r="B118" i="2"/>
  <c r="B115" i="2"/>
  <c r="J119" i="2"/>
  <c r="H78" i="6"/>
  <c r="I78" i="6"/>
  <c r="J78" i="6"/>
  <c r="K78" i="6"/>
  <c r="L78" i="6"/>
  <c r="B196" i="6"/>
  <c r="B192" i="6"/>
  <c r="B119" i="2" l="1"/>
  <c r="AQ6" i="8"/>
  <c r="AQ7" i="8"/>
  <c r="AQ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51" i="8"/>
  <c r="AQ52" i="8"/>
  <c r="AQ53" i="8"/>
  <c r="AQ54" i="8"/>
  <c r="AQ55" i="8"/>
  <c r="AQ56" i="8"/>
  <c r="AQ57" i="8"/>
  <c r="AQ58" i="8"/>
  <c r="AQ59" i="8"/>
  <c r="AQ60" i="8"/>
  <c r="AQ61" i="8"/>
  <c r="AQ62" i="8"/>
  <c r="AQ63" i="8"/>
  <c r="AQ64" i="8"/>
  <c r="AQ65" i="8"/>
  <c r="AQ66" i="8"/>
  <c r="AQ67" i="8"/>
  <c r="AQ68" i="8"/>
  <c r="AQ69" i="8"/>
  <c r="AQ70" i="8"/>
  <c r="AQ71" i="8"/>
  <c r="AQ72" i="8"/>
  <c r="AQ73" i="8"/>
  <c r="AQ74" i="8"/>
  <c r="AQ75" i="8"/>
  <c r="AQ76" i="8"/>
  <c r="AQ77" i="8"/>
  <c r="AQ78" i="8"/>
  <c r="AQ79" i="8"/>
  <c r="AQ80" i="8"/>
  <c r="AQ81" i="8"/>
  <c r="AQ82" i="8"/>
  <c r="AQ83" i="8"/>
  <c r="AQ84" i="8"/>
  <c r="AQ85" i="8"/>
  <c r="AQ86" i="8"/>
  <c r="AQ87" i="8"/>
  <c r="AQ88" i="8"/>
  <c r="AQ89" i="8"/>
  <c r="AQ90" i="8"/>
  <c r="AQ91" i="8"/>
  <c r="AQ92" i="8"/>
  <c r="AQ93" i="8"/>
  <c r="AQ94" i="8"/>
  <c r="AQ95" i="8"/>
  <c r="AQ96" i="8"/>
  <c r="AQ97" i="8"/>
  <c r="AQ98" i="8"/>
  <c r="AQ99" i="8"/>
  <c r="AQ100" i="8"/>
  <c r="AQ101" i="8"/>
  <c r="AQ102" i="8"/>
  <c r="AQ103" i="8"/>
  <c r="AQ104" i="8"/>
  <c r="AQ105" i="8"/>
  <c r="AQ106" i="8"/>
  <c r="AQ107" i="8"/>
  <c r="AQ108" i="8"/>
  <c r="AQ109" i="8"/>
  <c r="AQ110" i="8"/>
  <c r="AQ111" i="8"/>
  <c r="AQ112" i="8"/>
  <c r="AQ113" i="8"/>
  <c r="AQ114" i="8"/>
  <c r="AQ115" i="8"/>
  <c r="AQ116" i="8"/>
  <c r="AQ117" i="8"/>
  <c r="AQ118" i="8"/>
  <c r="AQ119" i="8"/>
  <c r="AQ120" i="8"/>
  <c r="AQ121" i="8"/>
  <c r="AQ122" i="8"/>
  <c r="AQ123" i="8"/>
  <c r="AQ124" i="8"/>
  <c r="AQ125" i="8"/>
  <c r="AQ126" i="8"/>
  <c r="AQ127" i="8"/>
  <c r="AQ128" i="8"/>
  <c r="AQ129" i="8"/>
  <c r="AQ130" i="8"/>
  <c r="AQ131" i="8"/>
  <c r="AQ132" i="8"/>
  <c r="AQ133" i="8"/>
  <c r="AQ134" i="8"/>
  <c r="AQ135" i="8"/>
  <c r="AQ136" i="8"/>
  <c r="AQ137" i="8"/>
  <c r="AQ138" i="8"/>
  <c r="AQ139" i="8"/>
  <c r="AQ140" i="8"/>
  <c r="AQ141" i="8"/>
  <c r="AQ142" i="8"/>
  <c r="AQ143" i="8"/>
  <c r="AQ144" i="8"/>
  <c r="AQ145" i="8"/>
  <c r="AQ146" i="8"/>
  <c r="AQ147" i="8"/>
  <c r="AQ148" i="8"/>
  <c r="AQ149" i="8"/>
  <c r="AQ150" i="8"/>
  <c r="AQ151" i="8"/>
  <c r="AQ152" i="8"/>
  <c r="AQ153" i="8"/>
  <c r="AQ154" i="8"/>
  <c r="AQ155" i="8"/>
  <c r="AQ156" i="8"/>
  <c r="AQ157" i="8"/>
  <c r="AQ158" i="8"/>
  <c r="AQ159" i="8"/>
  <c r="AQ160" i="8"/>
  <c r="AQ161" i="8"/>
  <c r="AQ162" i="8"/>
  <c r="AQ163" i="8"/>
  <c r="AQ164" i="8"/>
  <c r="AQ165" i="8"/>
  <c r="AQ166" i="8"/>
  <c r="AQ167" i="8"/>
  <c r="AQ168" i="8"/>
  <c r="AQ169" i="8"/>
  <c r="AQ170" i="8"/>
  <c r="AQ171" i="8"/>
  <c r="AQ172" i="8"/>
  <c r="AQ173" i="8"/>
  <c r="AQ174" i="8"/>
  <c r="AQ175" i="8"/>
  <c r="AQ176" i="8"/>
  <c r="AQ177" i="8"/>
  <c r="AQ178" i="8"/>
  <c r="AQ179" i="8"/>
  <c r="AQ180" i="8"/>
  <c r="AQ181" i="8"/>
  <c r="AQ182" i="8"/>
  <c r="AQ183" i="8"/>
  <c r="AQ184" i="8"/>
  <c r="AQ185" i="8"/>
  <c r="AQ186" i="8"/>
  <c r="AQ187" i="8"/>
  <c r="AQ188" i="8"/>
  <c r="AQ189" i="8"/>
  <c r="AQ190" i="8"/>
  <c r="AQ191" i="8"/>
  <c r="AQ192" i="8"/>
  <c r="AQ193" i="8"/>
  <c r="AQ194" i="8"/>
  <c r="AQ195" i="8"/>
  <c r="AQ196" i="8"/>
  <c r="AQ197" i="8"/>
  <c r="AQ198" i="8"/>
  <c r="AQ199" i="8"/>
  <c r="AQ200" i="8"/>
  <c r="AQ201" i="8"/>
  <c r="AQ202" i="8"/>
  <c r="AQ203" i="8"/>
  <c r="AQ204" i="8"/>
  <c r="AQ205" i="8"/>
  <c r="AQ206" i="8"/>
  <c r="AQ207" i="8"/>
  <c r="AQ208" i="8"/>
  <c r="AQ209" i="8"/>
  <c r="AQ210" i="8"/>
  <c r="AQ211" i="8"/>
  <c r="AQ212" i="8"/>
  <c r="AQ213" i="8"/>
  <c r="AQ214" i="8"/>
  <c r="AQ215" i="8"/>
  <c r="AQ216" i="8"/>
  <c r="AQ217" i="8"/>
  <c r="AQ218" i="8"/>
  <c r="AQ219" i="8"/>
  <c r="AQ220" i="8"/>
  <c r="AQ221" i="8"/>
  <c r="AQ222" i="8"/>
  <c r="AQ223" i="8"/>
  <c r="AQ224" i="8"/>
  <c r="AQ225" i="8"/>
  <c r="AQ226" i="8"/>
  <c r="AQ227" i="8"/>
  <c r="AQ228" i="8"/>
  <c r="AQ229" i="8"/>
  <c r="AQ230" i="8"/>
  <c r="AQ231" i="8"/>
  <c r="AQ232" i="8"/>
  <c r="AQ233" i="8"/>
  <c r="AQ234" i="8"/>
  <c r="AQ235" i="8"/>
  <c r="AQ236" i="8"/>
  <c r="AQ237" i="8"/>
  <c r="AQ238" i="8"/>
  <c r="AQ239" i="8"/>
  <c r="AQ240" i="8"/>
  <c r="AQ241" i="8"/>
  <c r="AQ242" i="8"/>
  <c r="AQ243" i="8"/>
  <c r="AQ244" i="8"/>
  <c r="AQ245" i="8"/>
  <c r="AQ246" i="8"/>
  <c r="AQ247" i="8"/>
  <c r="AQ248" i="8"/>
  <c r="AQ249" i="8"/>
  <c r="AQ250" i="8"/>
  <c r="AQ251" i="8"/>
  <c r="AQ252" i="8"/>
  <c r="AQ253" i="8"/>
  <c r="AQ254" i="8"/>
  <c r="AQ255" i="8"/>
  <c r="AQ256" i="8"/>
  <c r="AQ257" i="8"/>
  <c r="AQ258" i="8"/>
  <c r="AQ259" i="8"/>
  <c r="AQ260" i="8"/>
  <c r="AQ261" i="8"/>
  <c r="AQ262" i="8"/>
  <c r="AQ263" i="8"/>
  <c r="AQ264" i="8"/>
  <c r="AQ265" i="8"/>
  <c r="AQ266" i="8"/>
  <c r="AQ267" i="8"/>
  <c r="AQ268" i="8"/>
  <c r="AQ269" i="8"/>
  <c r="AQ270" i="8"/>
  <c r="AQ271" i="8"/>
  <c r="AQ272" i="8"/>
  <c r="AQ273" i="8"/>
  <c r="AQ274" i="8"/>
  <c r="AQ275" i="8"/>
  <c r="AQ276" i="8"/>
  <c r="AQ277" i="8"/>
  <c r="AQ278" i="8"/>
  <c r="AQ279" i="8"/>
  <c r="AQ280" i="8"/>
  <c r="AQ281" i="8"/>
  <c r="AQ282" i="8"/>
  <c r="AQ283" i="8"/>
  <c r="AQ284" i="8"/>
  <c r="AQ285" i="8"/>
  <c r="AQ286" i="8"/>
  <c r="AQ287" i="8"/>
  <c r="AQ288" i="8"/>
  <c r="AQ289" i="8"/>
  <c r="AQ290" i="8"/>
  <c r="AQ291" i="8"/>
  <c r="AQ292" i="8"/>
  <c r="AQ293" i="8"/>
  <c r="AQ294" i="8"/>
  <c r="AQ295" i="8"/>
  <c r="AQ296" i="8"/>
  <c r="AQ297" i="8"/>
  <c r="AQ298" i="8"/>
  <c r="AQ299" i="8"/>
  <c r="AQ300" i="8"/>
  <c r="AQ301" i="8"/>
  <c r="AQ302" i="8"/>
  <c r="AQ303" i="8"/>
  <c r="AQ304" i="8"/>
  <c r="AQ305" i="8"/>
  <c r="AQ306" i="8"/>
  <c r="AQ307" i="8"/>
  <c r="AQ308" i="8"/>
  <c r="AQ309" i="8"/>
  <c r="AQ310" i="8"/>
  <c r="AQ311" i="8"/>
  <c r="AQ312" i="8"/>
  <c r="AQ313" i="8"/>
  <c r="AQ314" i="8"/>
  <c r="AQ315" i="8"/>
  <c r="AQ316" i="8"/>
  <c r="AQ317" i="8"/>
  <c r="AQ318" i="8"/>
  <c r="AQ319" i="8"/>
  <c r="AQ320" i="8"/>
  <c r="AQ321" i="8"/>
  <c r="AQ322" i="8"/>
  <c r="AQ323" i="8"/>
  <c r="AQ324" i="8"/>
  <c r="AQ325" i="8"/>
  <c r="AQ326" i="8"/>
  <c r="AQ327" i="8"/>
  <c r="AQ328" i="8"/>
  <c r="AQ329" i="8"/>
  <c r="AQ330" i="8"/>
  <c r="AQ331" i="8"/>
  <c r="AQ332" i="8"/>
  <c r="AQ333" i="8"/>
  <c r="AQ334" i="8"/>
  <c r="AQ335" i="8"/>
  <c r="AQ336" i="8"/>
  <c r="AQ337" i="8"/>
  <c r="AQ338" i="8"/>
  <c r="AQ339" i="8"/>
  <c r="AQ340" i="8"/>
  <c r="AQ341" i="8"/>
  <c r="AQ342" i="8"/>
  <c r="AQ343" i="8"/>
  <c r="AQ344" i="8"/>
  <c r="AQ345" i="8"/>
  <c r="AQ346" i="8"/>
  <c r="AQ347" i="8"/>
  <c r="AQ348" i="8"/>
  <c r="AQ349" i="8"/>
  <c r="AQ350" i="8"/>
  <c r="AQ351" i="8"/>
  <c r="AQ352" i="8"/>
  <c r="AQ353" i="8"/>
  <c r="AQ354" i="8"/>
  <c r="AQ355" i="8"/>
  <c r="AQ356" i="8"/>
  <c r="AQ357" i="8"/>
  <c r="AQ358" i="8"/>
  <c r="AQ359" i="8"/>
  <c r="AQ360" i="8"/>
  <c r="AQ361" i="8"/>
  <c r="AQ362" i="8"/>
  <c r="AQ363" i="8"/>
  <c r="AQ364" i="8"/>
  <c r="AQ365" i="8"/>
  <c r="AQ366" i="8"/>
  <c r="AQ367" i="8"/>
  <c r="AQ368" i="8"/>
  <c r="AQ369" i="8"/>
  <c r="AQ370" i="8"/>
  <c r="AQ371" i="8"/>
  <c r="AQ372" i="8"/>
  <c r="AQ373" i="8"/>
  <c r="AQ374" i="8"/>
  <c r="AQ375" i="8"/>
  <c r="AQ376" i="8"/>
  <c r="AQ377" i="8"/>
  <c r="AQ378" i="8"/>
  <c r="AQ379" i="8"/>
  <c r="AQ380" i="8"/>
  <c r="AQ381" i="8"/>
  <c r="AQ382" i="8"/>
  <c r="AQ383" i="8"/>
  <c r="AQ384" i="8"/>
  <c r="AQ385" i="8"/>
  <c r="AQ386" i="8"/>
  <c r="AQ387" i="8"/>
  <c r="AQ388" i="8"/>
  <c r="AQ389" i="8"/>
  <c r="AQ390" i="8"/>
  <c r="AQ391" i="8"/>
  <c r="AQ392" i="8"/>
  <c r="AQ393" i="8"/>
  <c r="AQ394" i="8"/>
  <c r="AQ395" i="8"/>
  <c r="AQ396" i="8"/>
  <c r="AQ397" i="8"/>
  <c r="AQ398" i="8"/>
  <c r="AQ399" i="8"/>
  <c r="AQ400" i="8"/>
  <c r="AQ401" i="8"/>
  <c r="AQ402" i="8"/>
  <c r="AQ403" i="8"/>
  <c r="AQ404" i="8"/>
  <c r="AQ405" i="8"/>
  <c r="AQ406" i="8"/>
  <c r="AQ407" i="8"/>
  <c r="AQ408" i="8"/>
  <c r="AQ409" i="8"/>
  <c r="AQ410" i="8"/>
  <c r="AQ411" i="8"/>
  <c r="AQ412" i="8"/>
  <c r="AQ413" i="8"/>
  <c r="AQ414" i="8"/>
  <c r="AQ415" i="8"/>
  <c r="AQ416" i="8"/>
  <c r="AQ417" i="8"/>
  <c r="AQ418" i="8"/>
  <c r="AQ419" i="8"/>
  <c r="AQ420" i="8"/>
  <c r="AQ421" i="8"/>
  <c r="AQ422" i="8"/>
  <c r="AQ423" i="8"/>
  <c r="AQ424" i="8"/>
  <c r="AQ425" i="8"/>
  <c r="AQ426" i="8"/>
  <c r="AQ427" i="8"/>
  <c r="AQ428" i="8"/>
  <c r="AQ429" i="8"/>
  <c r="AQ430" i="8"/>
  <c r="AQ431" i="8"/>
  <c r="AQ432" i="8"/>
  <c r="AQ433" i="8"/>
  <c r="AQ434" i="8"/>
  <c r="AQ435" i="8"/>
  <c r="AQ436" i="8"/>
  <c r="AQ437" i="8"/>
  <c r="AQ438" i="8"/>
  <c r="AQ439" i="8"/>
  <c r="AQ440" i="8"/>
  <c r="AQ441" i="8"/>
  <c r="AQ442" i="8"/>
  <c r="AQ443" i="8"/>
  <c r="AQ444" i="8"/>
  <c r="AQ445" i="8"/>
  <c r="AQ446" i="8"/>
  <c r="AQ447" i="8"/>
  <c r="AQ448" i="8"/>
  <c r="AQ449" i="8"/>
  <c r="AQ450" i="8"/>
  <c r="AQ451" i="8"/>
  <c r="AQ452" i="8"/>
  <c r="AQ453" i="8"/>
  <c r="AQ454" i="8"/>
  <c r="AQ455" i="8"/>
  <c r="AQ456" i="8"/>
  <c r="AQ457" i="8"/>
  <c r="AQ458" i="8"/>
  <c r="AQ459" i="8"/>
  <c r="AQ460" i="8"/>
  <c r="AQ461" i="8"/>
  <c r="AQ462" i="8"/>
  <c r="AQ463" i="8"/>
  <c r="AQ464" i="8"/>
  <c r="AQ465" i="8"/>
  <c r="AQ466" i="8"/>
  <c r="AQ467" i="8"/>
  <c r="AQ468" i="8"/>
  <c r="AQ469" i="8"/>
  <c r="AQ470" i="8"/>
  <c r="AQ471" i="8"/>
  <c r="AQ472" i="8"/>
  <c r="AQ473" i="8"/>
  <c r="AQ474" i="8"/>
  <c r="AQ475" i="8"/>
  <c r="AQ476" i="8"/>
  <c r="AQ477" i="8"/>
  <c r="AQ478" i="8"/>
  <c r="AQ479" i="8"/>
  <c r="AQ480" i="8"/>
  <c r="AQ481" i="8"/>
  <c r="AQ482" i="8"/>
  <c r="AQ483" i="8"/>
  <c r="AQ484" i="8"/>
  <c r="AQ485" i="8"/>
  <c r="AQ486" i="8"/>
  <c r="AQ487" i="8"/>
  <c r="AQ488" i="8"/>
  <c r="AQ489" i="8"/>
  <c r="AQ490" i="8"/>
  <c r="AQ491" i="8"/>
  <c r="AQ492" i="8"/>
  <c r="AQ493" i="8"/>
  <c r="AQ494" i="8"/>
  <c r="AQ495" i="8"/>
  <c r="AQ496" i="8"/>
  <c r="AQ497" i="8"/>
  <c r="AQ498" i="8"/>
  <c r="AQ499" i="8"/>
  <c r="AQ500" i="8"/>
  <c r="AQ501" i="8"/>
  <c r="AQ502" i="8"/>
  <c r="AQ503" i="8"/>
  <c r="AQ504" i="8"/>
  <c r="AQ505" i="8"/>
  <c r="AQ506" i="8"/>
  <c r="AQ507" i="8"/>
  <c r="AQ508" i="8"/>
  <c r="AQ509" i="8"/>
  <c r="AQ510" i="8"/>
  <c r="AQ511" i="8"/>
  <c r="AQ512" i="8"/>
  <c r="AQ513" i="8"/>
  <c r="AQ514" i="8"/>
  <c r="AQ515" i="8"/>
  <c r="AQ516" i="8"/>
  <c r="AQ517" i="8"/>
  <c r="AQ518" i="8"/>
  <c r="AQ519" i="8"/>
  <c r="AQ520" i="8"/>
  <c r="AQ521" i="8"/>
  <c r="AQ522" i="8"/>
  <c r="AQ523" i="8"/>
  <c r="AQ524" i="8"/>
  <c r="AQ525" i="8"/>
  <c r="AQ526" i="8"/>
  <c r="AQ527" i="8"/>
  <c r="AQ528" i="8"/>
  <c r="AQ529" i="8"/>
  <c r="AQ530" i="8"/>
  <c r="AQ531" i="8"/>
  <c r="AQ532" i="8"/>
  <c r="AQ533" i="8"/>
  <c r="AQ534" i="8"/>
  <c r="AQ535" i="8"/>
  <c r="AQ536" i="8"/>
  <c r="AQ537" i="8"/>
  <c r="AQ538" i="8"/>
  <c r="AQ539" i="8"/>
  <c r="AQ540" i="8"/>
  <c r="AQ541" i="8"/>
  <c r="AQ542" i="8"/>
  <c r="AQ543" i="8"/>
  <c r="AQ544" i="8"/>
  <c r="AQ545" i="8"/>
  <c r="AQ546" i="8"/>
  <c r="AQ547" i="8"/>
  <c r="AQ548" i="8"/>
  <c r="AQ549" i="8"/>
  <c r="AQ550" i="8"/>
  <c r="AQ551" i="8"/>
  <c r="AQ552" i="8"/>
  <c r="AQ553" i="8"/>
  <c r="AQ554" i="8"/>
  <c r="AQ555" i="8"/>
  <c r="AQ556" i="8"/>
  <c r="AQ557" i="8"/>
  <c r="AQ558" i="8"/>
  <c r="AQ559" i="8"/>
  <c r="AQ560" i="8"/>
  <c r="AQ561" i="8"/>
  <c r="AQ562" i="8"/>
  <c r="AQ563" i="8"/>
  <c r="AQ564" i="8"/>
  <c r="AQ565" i="8"/>
  <c r="AQ566" i="8"/>
  <c r="AQ567" i="8"/>
  <c r="AQ568" i="8"/>
  <c r="AQ569" i="8"/>
  <c r="AQ570" i="8"/>
  <c r="AQ571" i="8"/>
  <c r="AQ572" i="8"/>
  <c r="AQ573" i="8"/>
  <c r="AQ574" i="8"/>
  <c r="AQ575" i="8"/>
  <c r="AQ576" i="8"/>
  <c r="AQ577" i="8"/>
  <c r="AQ578" i="8"/>
  <c r="AQ579" i="8"/>
  <c r="AQ580" i="8"/>
  <c r="AQ581" i="8"/>
  <c r="AQ582" i="8"/>
  <c r="AQ583" i="8"/>
  <c r="AQ584" i="8"/>
  <c r="AQ585" i="8"/>
  <c r="AQ586" i="8"/>
  <c r="AQ587" i="8"/>
  <c r="AQ588" i="8"/>
  <c r="AQ589" i="8"/>
  <c r="AQ590" i="8"/>
  <c r="AQ591" i="8"/>
  <c r="AQ592" i="8"/>
  <c r="AQ593" i="8"/>
  <c r="AQ594" i="8"/>
  <c r="AQ595" i="8"/>
  <c r="AQ596" i="8"/>
  <c r="AQ597" i="8"/>
  <c r="AQ598" i="8"/>
  <c r="AQ599" i="8"/>
  <c r="AQ600" i="8"/>
  <c r="AQ601" i="8"/>
  <c r="AQ602" i="8"/>
  <c r="AQ603" i="8"/>
  <c r="AQ604" i="8"/>
  <c r="AQ605" i="8"/>
  <c r="AQ606" i="8"/>
  <c r="AQ607" i="8"/>
  <c r="AQ608" i="8"/>
  <c r="AQ609" i="8"/>
  <c r="AQ610" i="8"/>
  <c r="AQ611" i="8"/>
  <c r="AQ612" i="8"/>
  <c r="AQ613" i="8"/>
  <c r="AQ614" i="8"/>
  <c r="AQ615" i="8"/>
  <c r="AQ616" i="8"/>
  <c r="AQ617" i="8"/>
  <c r="AQ618" i="8"/>
  <c r="AQ619" i="8"/>
  <c r="AQ620" i="8"/>
  <c r="AQ621" i="8"/>
  <c r="AQ622" i="8"/>
  <c r="AQ623" i="8"/>
  <c r="AQ624" i="8"/>
  <c r="AQ625" i="8"/>
  <c r="AQ626" i="8"/>
  <c r="AQ627" i="8"/>
  <c r="AQ628" i="8"/>
  <c r="AQ629" i="8"/>
  <c r="AQ630" i="8"/>
  <c r="AQ631" i="8"/>
  <c r="AQ632" i="8"/>
  <c r="AQ633" i="8"/>
  <c r="AQ634" i="8"/>
  <c r="AQ635" i="8"/>
  <c r="AQ636" i="8"/>
  <c r="AQ637" i="8"/>
  <c r="AQ638" i="8"/>
  <c r="AQ639" i="8"/>
  <c r="AQ640" i="8"/>
  <c r="AQ641" i="8"/>
  <c r="AQ642" i="8"/>
  <c r="AQ643" i="8"/>
  <c r="AQ644" i="8"/>
  <c r="AQ645" i="8"/>
  <c r="AQ646" i="8"/>
  <c r="AQ647" i="8"/>
  <c r="AQ648" i="8"/>
  <c r="AQ649" i="8"/>
  <c r="AQ650" i="8"/>
  <c r="AQ651" i="8"/>
  <c r="AQ652" i="8"/>
  <c r="AQ653" i="8"/>
  <c r="AQ654" i="8"/>
  <c r="AQ655" i="8"/>
  <c r="AQ656" i="8"/>
  <c r="AQ657" i="8"/>
  <c r="AQ658" i="8"/>
  <c r="AQ659" i="8"/>
  <c r="AQ660" i="8"/>
  <c r="AQ661" i="8"/>
  <c r="AQ662" i="8"/>
  <c r="AQ663" i="8"/>
  <c r="AQ664" i="8"/>
  <c r="AQ665" i="8"/>
  <c r="AQ666" i="8"/>
  <c r="AQ667" i="8"/>
  <c r="AQ668" i="8"/>
  <c r="AQ669" i="8"/>
  <c r="AQ670" i="8"/>
  <c r="AQ671" i="8"/>
  <c r="AQ672" i="8"/>
  <c r="AQ673" i="8"/>
  <c r="AQ674" i="8"/>
  <c r="AQ675" i="8"/>
  <c r="AQ676" i="8"/>
  <c r="AQ677" i="8"/>
  <c r="AQ678" i="8"/>
  <c r="AQ679" i="8"/>
  <c r="AQ680" i="8"/>
  <c r="AQ681" i="8"/>
  <c r="AQ682" i="8"/>
  <c r="AQ683" i="8"/>
  <c r="AQ684" i="8"/>
  <c r="AQ685" i="8"/>
  <c r="AQ686" i="8"/>
  <c r="AQ687" i="8"/>
  <c r="AQ688" i="8"/>
  <c r="AQ689" i="8"/>
  <c r="AQ690" i="8"/>
  <c r="AQ691" i="8"/>
  <c r="AQ692" i="8"/>
  <c r="AQ693" i="8"/>
  <c r="AQ694" i="8"/>
  <c r="AQ695" i="8"/>
  <c r="AQ696" i="8"/>
  <c r="AQ697" i="8"/>
  <c r="AQ698" i="8"/>
  <c r="AQ699" i="8"/>
  <c r="AQ700" i="8"/>
  <c r="AQ701" i="8"/>
  <c r="AQ702" i="8"/>
  <c r="AQ703" i="8"/>
  <c r="AQ704" i="8"/>
  <c r="AQ705" i="8"/>
  <c r="AQ706" i="8"/>
  <c r="AQ707" i="8"/>
  <c r="AQ708" i="8"/>
  <c r="AQ709" i="8"/>
  <c r="AQ710" i="8"/>
  <c r="AQ711" i="8"/>
  <c r="AQ712" i="8"/>
  <c r="AQ713" i="8"/>
  <c r="AQ714" i="8"/>
  <c r="AQ715" i="8"/>
  <c r="AQ716" i="8"/>
  <c r="AQ717" i="8"/>
  <c r="AQ718" i="8"/>
  <c r="AQ719" i="8"/>
  <c r="AQ720" i="8"/>
  <c r="AQ721" i="8"/>
  <c r="AQ722" i="8"/>
  <c r="AQ723" i="8"/>
  <c r="AQ724" i="8"/>
  <c r="AQ725" i="8"/>
  <c r="AQ726" i="8"/>
  <c r="AQ727" i="8"/>
  <c r="AQ728" i="8"/>
  <c r="AQ729" i="8"/>
  <c r="AQ730" i="8"/>
  <c r="AQ731" i="8"/>
  <c r="AQ732" i="8"/>
  <c r="AQ733" i="8"/>
  <c r="AQ734" i="8"/>
  <c r="AQ735" i="8"/>
  <c r="AQ736" i="8"/>
  <c r="AQ737" i="8"/>
  <c r="AQ738" i="8"/>
  <c r="AQ739" i="8"/>
  <c r="AQ740" i="8"/>
  <c r="AQ741" i="8"/>
  <c r="AQ742" i="8"/>
  <c r="AQ743" i="8"/>
  <c r="AQ744" i="8"/>
  <c r="AQ745" i="8"/>
  <c r="AQ746" i="8"/>
  <c r="AQ747" i="8"/>
  <c r="AQ748" i="8"/>
  <c r="AQ749" i="8"/>
  <c r="AQ750" i="8"/>
  <c r="AQ751" i="8"/>
  <c r="AQ752" i="8"/>
  <c r="AQ753" i="8"/>
  <c r="AQ754" i="8"/>
  <c r="AQ755" i="8"/>
  <c r="AQ756" i="8"/>
  <c r="AQ757" i="8"/>
  <c r="AQ758" i="8"/>
  <c r="AQ759" i="8"/>
  <c r="AQ760" i="8"/>
  <c r="AQ761" i="8"/>
  <c r="AQ762" i="8"/>
  <c r="AQ763" i="8"/>
  <c r="AQ764" i="8"/>
  <c r="AQ765" i="8"/>
  <c r="AQ766" i="8"/>
  <c r="AQ767" i="8"/>
  <c r="AQ768" i="8"/>
  <c r="AQ769" i="8"/>
  <c r="AQ770" i="8"/>
  <c r="AQ771" i="8"/>
  <c r="AQ772" i="8"/>
  <c r="AQ773" i="8"/>
  <c r="AQ774" i="8"/>
  <c r="AQ775" i="8"/>
  <c r="AQ776" i="8"/>
  <c r="AQ777" i="8"/>
  <c r="AQ778" i="8"/>
  <c r="AQ779" i="8"/>
  <c r="AQ780" i="8"/>
  <c r="AQ781" i="8"/>
  <c r="AQ782" i="8"/>
  <c r="AQ783" i="8"/>
  <c r="AQ784" i="8"/>
  <c r="AQ785" i="8"/>
  <c r="AQ786" i="8"/>
  <c r="AQ787" i="8"/>
  <c r="AQ788" i="8"/>
  <c r="AQ789" i="8"/>
  <c r="AQ790" i="8"/>
  <c r="AQ791" i="8"/>
  <c r="AQ792" i="8"/>
  <c r="AQ793" i="8"/>
  <c r="AQ794" i="8"/>
  <c r="AQ795" i="8"/>
  <c r="AQ796" i="8"/>
  <c r="AQ797" i="8"/>
  <c r="AQ798" i="8"/>
  <c r="AQ799" i="8"/>
  <c r="AQ800" i="8"/>
  <c r="AQ801" i="8"/>
  <c r="AQ802" i="8"/>
  <c r="AQ803" i="8"/>
  <c r="AQ804" i="8"/>
  <c r="AQ805" i="8"/>
  <c r="AQ806" i="8"/>
  <c r="AQ807" i="8"/>
  <c r="AQ5" i="8"/>
  <c r="AI328" i="8" l="1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6" i="9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7" i="8"/>
  <c r="B156" i="5" l="1"/>
  <c r="K162" i="6" l="1"/>
  <c r="K159" i="6"/>
  <c r="K158" i="6"/>
  <c r="K157" i="6"/>
  <c r="K156" i="6"/>
  <c r="K155" i="6"/>
  <c r="AJ142" i="6"/>
  <c r="AJ141" i="6"/>
  <c r="AJ140" i="6"/>
  <c r="AJ139" i="6"/>
  <c r="AJ138" i="6"/>
  <c r="AJ137" i="6"/>
  <c r="AJ136" i="6"/>
  <c r="AJ135" i="6"/>
  <c r="AJ134" i="6"/>
  <c r="AJ133" i="6"/>
  <c r="AJ132" i="6"/>
  <c r="AJ131" i="6"/>
  <c r="AJ130" i="6"/>
  <c r="AJ129" i="6"/>
  <c r="AJ128" i="6"/>
  <c r="AJ127" i="6"/>
  <c r="AJ126" i="6"/>
  <c r="AJ120" i="6"/>
  <c r="AJ119" i="6"/>
  <c r="AJ118" i="6"/>
  <c r="AJ117" i="6"/>
  <c r="AJ116" i="6"/>
  <c r="AJ115" i="6"/>
  <c r="AJ114" i="6"/>
  <c r="AJ113" i="6"/>
  <c r="AJ112" i="6"/>
  <c r="AJ111" i="6"/>
  <c r="AJ110" i="6"/>
  <c r="AJ109" i="6"/>
  <c r="AJ108" i="6"/>
  <c r="AJ107" i="6"/>
  <c r="AJ106" i="6"/>
  <c r="AJ105" i="6"/>
  <c r="AJ104" i="6"/>
  <c r="AJ98" i="6"/>
  <c r="AJ97" i="6"/>
  <c r="AJ96" i="6"/>
  <c r="AJ95" i="6"/>
  <c r="AJ94" i="6"/>
  <c r="AJ93" i="6"/>
  <c r="AJ92" i="6"/>
  <c r="AJ91" i="6"/>
  <c r="AJ90" i="6"/>
  <c r="AJ89" i="6"/>
  <c r="AJ88" i="6"/>
  <c r="AJ87" i="6"/>
  <c r="AJ86" i="6"/>
  <c r="AJ85" i="6"/>
  <c r="AJ84" i="6"/>
  <c r="AJ83" i="6"/>
  <c r="AJ82" i="6"/>
  <c r="AJ76" i="6"/>
  <c r="AJ75" i="6"/>
  <c r="AJ74" i="6"/>
  <c r="AJ73" i="6"/>
  <c r="AJ72" i="6"/>
  <c r="AJ71" i="6"/>
  <c r="AJ70" i="6"/>
  <c r="AJ69" i="6"/>
  <c r="AJ68" i="6"/>
  <c r="AJ67" i="6"/>
  <c r="AJ66" i="6"/>
  <c r="AJ65" i="6"/>
  <c r="AJ64" i="6"/>
  <c r="AJ63" i="6"/>
  <c r="AJ62" i="6"/>
  <c r="AJ61" i="6"/>
  <c r="AJ60" i="6"/>
  <c r="AJ48" i="6"/>
  <c r="AJ47" i="6"/>
  <c r="AJ46" i="6"/>
  <c r="B3" i="7" l="1"/>
  <c r="C20" i="1" s="1"/>
  <c r="C38" i="6" l="1"/>
  <c r="C37" i="6"/>
  <c r="C36" i="6"/>
  <c r="C27" i="5"/>
  <c r="C26" i="5"/>
  <c r="C25" i="5"/>
  <c r="E16" i="3"/>
  <c r="F17" i="3"/>
  <c r="E17" i="3"/>
  <c r="D17" i="3"/>
  <c r="C17" i="3"/>
  <c r="F16" i="3"/>
  <c r="C16" i="3"/>
  <c r="F15" i="3"/>
  <c r="C15" i="3"/>
  <c r="E15" i="3"/>
  <c r="C20" i="2"/>
  <c r="C19" i="2"/>
  <c r="C18" i="2"/>
  <c r="D11" i="7" l="1"/>
  <c r="C11" i="7"/>
  <c r="B11" i="7"/>
  <c r="AB7" i="6" l="1"/>
  <c r="Z9" i="6"/>
  <c r="Z8" i="6"/>
  <c r="AB5" i="6"/>
  <c r="AB6" i="6" s="1"/>
  <c r="Z7" i="6" s="1"/>
  <c r="Z6" i="6"/>
  <c r="C82" i="2" l="1"/>
  <c r="F11" i="2" l="1"/>
  <c r="H12" i="2"/>
  <c r="F12" i="2" l="1"/>
  <c r="K8" i="2"/>
  <c r="N8" i="2" l="1"/>
  <c r="F15" i="2"/>
  <c r="G15" i="2" l="1"/>
  <c r="D201" i="6"/>
  <c r="D200" i="6"/>
  <c r="M174" i="6"/>
  <c r="D192" i="6"/>
  <c r="L174" i="6"/>
  <c r="H15" i="2" l="1"/>
  <c r="D196" i="6"/>
  <c r="N174" i="6" s="1"/>
  <c r="I15" i="2" l="1"/>
  <c r="J161" i="6"/>
  <c r="K161" i="6" s="1"/>
  <c r="I161" i="6"/>
  <c r="H161" i="6"/>
  <c r="G161" i="6"/>
  <c r="F161" i="6"/>
  <c r="E161" i="6"/>
  <c r="D161" i="6"/>
  <c r="C161" i="6"/>
  <c r="AR443" i="8"/>
  <c r="AS606" i="8"/>
  <c r="AS641" i="8"/>
  <c r="AR432" i="8"/>
  <c r="AR503" i="8"/>
  <c r="AS163" i="8"/>
  <c r="AR112" i="8"/>
  <c r="AR270" i="8"/>
  <c r="AS465" i="8"/>
  <c r="AR477" i="8"/>
  <c r="AR442" i="8"/>
  <c r="AR347" i="8"/>
  <c r="AR622" i="8"/>
  <c r="AS371" i="8"/>
  <c r="AS693" i="8"/>
  <c r="AR318" i="8"/>
  <c r="AS234" i="8"/>
  <c r="AR214" i="8"/>
  <c r="AS750" i="8"/>
  <c r="AR380" i="8"/>
  <c r="AS196" i="8"/>
  <c r="AR269" i="8"/>
  <c r="AS800" i="8"/>
  <c r="AR365" i="8"/>
  <c r="AS65" i="8"/>
  <c r="AR804" i="8"/>
  <c r="AR485" i="8"/>
  <c r="AS753" i="8"/>
  <c r="AS447" i="8"/>
  <c r="AS508" i="8"/>
  <c r="AR221" i="8"/>
  <c r="AS29" i="8"/>
  <c r="AR189" i="8"/>
  <c r="AR169" i="8"/>
  <c r="AS306" i="8"/>
  <c r="AS738" i="8"/>
  <c r="AR141" i="8"/>
  <c r="AR363" i="8"/>
  <c r="AS237" i="8"/>
  <c r="AR304" i="8"/>
  <c r="AR385" i="8"/>
  <c r="AR218" i="8"/>
  <c r="AS704" i="8"/>
  <c r="AR713" i="8"/>
  <c r="AS552" i="8"/>
  <c r="AS633" i="8"/>
  <c r="AR362" i="8"/>
  <c r="AR578" i="8"/>
  <c r="AR779" i="8"/>
  <c r="AS435" i="8"/>
  <c r="AS390" i="8"/>
  <c r="AS225" i="8"/>
  <c r="AR203" i="8"/>
  <c r="AS55" i="8"/>
  <c r="AS525" i="8"/>
  <c r="AS712" i="8"/>
  <c r="AR486" i="8"/>
  <c r="AS566" i="8"/>
  <c r="AS553" i="8"/>
  <c r="AS585" i="8"/>
  <c r="AS650" i="8"/>
  <c r="AS717" i="8"/>
  <c r="AR171" i="8"/>
  <c r="AS352" i="8"/>
  <c r="AS613" i="8"/>
  <c r="AS116" i="8"/>
  <c r="AR8" i="8"/>
  <c r="AR320" i="8"/>
  <c r="AR700" i="8"/>
  <c r="AS5" i="8"/>
  <c r="AR662" i="8"/>
  <c r="AR13" i="8"/>
  <c r="AS719" i="8"/>
  <c r="AS17" i="8"/>
  <c r="AR137" i="8"/>
  <c r="AS734" i="8"/>
  <c r="AR448" i="8"/>
  <c r="AS326" i="8"/>
  <c r="AS10" i="8"/>
  <c r="AR588" i="8"/>
  <c r="AR377" i="8"/>
  <c r="AR48" i="8"/>
  <c r="AS299" i="8"/>
  <c r="AS509" i="8"/>
  <c r="AS494" i="8"/>
  <c r="AS86" i="8"/>
  <c r="AS506" i="8"/>
  <c r="AS348" i="8"/>
  <c r="AR493" i="8"/>
  <c r="AR734" i="8"/>
  <c r="AS153" i="8"/>
  <c r="AS586" i="8"/>
  <c r="AR550" i="8"/>
  <c r="AR531" i="8"/>
  <c r="AR611" i="8"/>
  <c r="AR687" i="8"/>
  <c r="AR800" i="8"/>
  <c r="AS117" i="8"/>
  <c r="AS678" i="8"/>
  <c r="AR684" i="8"/>
  <c r="AR735" i="8"/>
  <c r="AS663" i="8"/>
  <c r="AR303" i="8"/>
  <c r="AR71" i="8"/>
  <c r="AR90" i="8"/>
  <c r="AS651" i="8"/>
  <c r="AS364" i="8"/>
  <c r="AS28" i="8"/>
  <c r="AS655" i="8"/>
  <c r="AS121" i="8"/>
  <c r="AR457" i="8"/>
  <c r="AS287" i="8"/>
  <c r="AS263" i="8"/>
  <c r="AR275" i="8"/>
  <c r="AS670" i="8"/>
  <c r="AR699" i="8"/>
  <c r="AR166" i="8"/>
  <c r="AS321" i="8"/>
  <c r="AS341" i="8"/>
  <c r="AS126" i="8"/>
  <c r="AS399" i="8"/>
  <c r="AS523" i="8"/>
  <c r="AS228" i="8"/>
  <c r="AR251" i="8"/>
  <c r="AS207" i="8"/>
  <c r="AR373" i="8"/>
  <c r="AS94" i="8"/>
  <c r="AR722" i="8"/>
  <c r="AR26" i="8"/>
  <c r="AS561" i="8"/>
  <c r="AR672" i="8"/>
  <c r="AR226" i="8"/>
  <c r="AR139" i="8"/>
  <c r="AS716" i="8"/>
  <c r="AS743" i="8"/>
  <c r="AR460" i="8"/>
  <c r="AS728" i="8"/>
  <c r="AR535" i="8"/>
  <c r="AR559" i="8"/>
  <c r="AR762" i="8"/>
  <c r="AR400" i="8"/>
  <c r="AS172" i="8"/>
  <c r="AR152" i="8"/>
  <c r="AR125" i="8"/>
  <c r="AS335" i="8"/>
  <c r="AS458" i="8"/>
  <c r="AR742" i="8"/>
  <c r="AS206" i="8"/>
  <c r="AS250" i="8"/>
  <c r="AS511" i="8"/>
  <c r="AR775" i="8"/>
  <c r="AS330" i="8"/>
  <c r="AR785" i="8"/>
  <c r="AS53" i="8"/>
  <c r="AS210" i="8"/>
  <c r="AS282" i="8"/>
  <c r="AR727" i="8"/>
  <c r="AR603" i="8"/>
  <c r="AR346" i="8"/>
  <c r="AR292" i="8"/>
  <c r="AS604" i="8"/>
  <c r="AR729" i="8"/>
  <c r="AR470" i="8"/>
  <c r="AS487" i="8"/>
  <c r="AS653" i="8"/>
  <c r="AR404" i="8"/>
  <c r="AR476" i="8"/>
  <c r="AS340" i="8"/>
  <c r="AS530" i="8"/>
  <c r="AS27" i="8"/>
  <c r="AS334" i="8"/>
  <c r="AR196" i="8"/>
  <c r="AR491" i="8"/>
  <c r="AS471" i="8"/>
  <c r="AR56" i="8"/>
  <c r="AS687" i="8"/>
  <c r="AR452" i="8"/>
  <c r="AS337" i="8"/>
  <c r="AS329" i="8"/>
  <c r="AS569" i="8"/>
  <c r="AR747" i="8"/>
  <c r="AR389" i="8"/>
  <c r="AS278" i="8"/>
  <c r="AS95" i="8"/>
  <c r="AS751" i="8"/>
  <c r="AS431" i="8"/>
  <c r="AR45" i="8"/>
  <c r="AR761" i="8"/>
  <c r="AS33" i="8"/>
  <c r="AS398" i="8"/>
  <c r="AS192" i="8"/>
  <c r="AR194" i="8"/>
  <c r="AR733" i="8"/>
  <c r="AS534" i="8"/>
  <c r="AR523" i="8"/>
  <c r="AS710" i="8"/>
  <c r="AS89" i="8"/>
  <c r="AR136" i="8"/>
  <c r="AR649" i="8"/>
  <c r="AR763" i="8"/>
  <c r="AR267" i="8"/>
  <c r="AR714" i="8"/>
  <c r="AR583" i="8"/>
  <c r="AR495" i="8"/>
  <c r="AR250" i="8"/>
  <c r="AR440" i="8"/>
  <c r="AR505" i="8"/>
  <c r="AR334" i="8"/>
  <c r="AS373" i="8"/>
  <c r="AS36" i="8"/>
  <c r="AS443" i="8"/>
  <c r="AS694" i="8"/>
  <c r="AR372" i="8"/>
  <c r="AR563" i="8"/>
  <c r="AR248" i="8"/>
  <c r="AS551" i="8"/>
  <c r="AR479" i="8"/>
  <c r="AS362" i="8"/>
  <c r="AR323" i="8"/>
  <c r="AR688" i="8"/>
  <c r="AR719" i="8"/>
  <c r="AS708" i="8"/>
  <c r="AR333" i="8"/>
  <c r="AS369" i="8"/>
  <c r="AS66" i="8"/>
  <c r="AS132" i="8"/>
  <c r="AS495" i="8"/>
  <c r="AR418" i="8"/>
  <c r="AS223" i="8"/>
  <c r="AR543" i="8"/>
  <c r="AS722" i="8"/>
  <c r="AS498" i="8"/>
  <c r="AS610" i="8"/>
  <c r="AR548" i="8"/>
  <c r="AS688" i="8"/>
  <c r="AS661" i="8"/>
  <c r="AR27" i="8"/>
  <c r="AS414" i="8"/>
  <c r="AS732" i="8"/>
  <c r="AR663" i="8"/>
  <c r="AR621" i="8"/>
  <c r="AS772" i="8"/>
  <c r="AS412" i="8"/>
  <c r="AR464" i="8"/>
  <c r="AS686" i="8"/>
  <c r="AS406" i="8"/>
  <c r="AS408" i="8"/>
  <c r="AR683" i="8"/>
  <c r="AS147" i="8"/>
  <c r="AS614" i="8"/>
  <c r="AS544" i="8"/>
  <c r="AR488" i="8"/>
  <c r="AS104" i="8"/>
  <c r="AS276" i="8"/>
  <c r="AR749" i="8"/>
  <c r="AR213" i="8"/>
  <c r="AR35" i="8"/>
  <c r="AR792" i="8"/>
  <c r="AS622" i="8"/>
  <c r="AR316" i="8"/>
  <c r="AS720" i="8"/>
  <c r="AR416" i="8"/>
  <c r="AR405" i="8"/>
  <c r="AS472" i="8"/>
  <c r="AR776" i="8"/>
  <c r="AS594" i="8"/>
  <c r="AS246" i="8"/>
  <c r="AS767" i="8"/>
  <c r="AS485" i="8"/>
  <c r="AR507" i="8"/>
  <c r="AR121" i="8"/>
  <c r="AS623" i="8"/>
  <c r="AR615" i="8"/>
  <c r="AR237" i="8"/>
  <c r="AR484" i="8"/>
  <c r="AR39" i="8"/>
  <c r="AR585" i="8"/>
  <c r="AS446" i="8"/>
  <c r="AS19" i="8"/>
  <c r="AS723" i="8"/>
  <c r="AR47" i="8"/>
  <c r="AR277" i="8"/>
  <c r="AR506" i="8"/>
  <c r="AS290" i="8"/>
  <c r="AR209" i="8"/>
  <c r="AS151" i="8"/>
  <c r="AS797" i="8"/>
  <c r="AR124" i="8"/>
  <c r="AR53" i="8"/>
  <c r="AS608" i="8"/>
  <c r="AR601" i="8"/>
  <c r="AS143" i="8"/>
  <c r="AS58" i="8"/>
  <c r="AS304" i="8"/>
  <c r="AR59" i="8"/>
  <c r="AR44" i="8"/>
  <c r="AS677" i="8"/>
  <c r="AR541" i="8"/>
  <c r="AR354" i="8"/>
  <c r="AS218" i="8"/>
  <c r="AS319" i="8"/>
  <c r="AS476" i="8"/>
  <c r="AS229" i="8"/>
  <c r="AR126" i="8"/>
  <c r="AR612" i="8"/>
  <c r="AR756" i="8"/>
  <c r="AS503" i="8"/>
  <c r="AR703" i="8"/>
  <c r="AS765" i="8"/>
  <c r="AS327" i="8"/>
  <c r="AS746" i="8"/>
  <c r="AS351" i="8"/>
  <c r="AR348" i="8"/>
  <c r="AS42" i="8"/>
  <c r="AR138" i="8"/>
  <c r="AS338" i="8"/>
  <c r="AR795" i="8"/>
  <c r="AR64" i="8"/>
  <c r="AR37" i="8"/>
  <c r="AS464" i="8"/>
  <c r="AR489" i="8"/>
  <c r="AS309" i="8"/>
  <c r="AR768" i="8"/>
  <c r="AR146" i="8"/>
  <c r="AS277" i="8"/>
  <c r="AS292" i="8"/>
  <c r="AR445" i="8"/>
  <c r="AR438" i="8"/>
  <c r="AR187" i="8"/>
  <c r="AS674" i="8"/>
  <c r="AS83" i="8"/>
  <c r="AS578" i="8"/>
  <c r="AS502" i="8"/>
  <c r="AR366" i="8"/>
  <c r="AS419" i="8"/>
  <c r="AS778" i="8"/>
  <c r="AS760" i="8"/>
  <c r="AR315" i="8"/>
  <c r="AR575" i="8"/>
  <c r="AR254" i="8"/>
  <c r="AR353" i="8"/>
  <c r="AR553" i="8"/>
  <c r="AS437" i="8"/>
  <c r="AR185" i="8"/>
  <c r="AS488" i="8"/>
  <c r="AS737" i="8"/>
  <c r="AR127" i="8"/>
  <c r="AS270" i="8"/>
  <c r="AR690" i="8"/>
  <c r="AR797" i="8"/>
  <c r="AS130" i="8"/>
  <c r="AS531" i="8"/>
  <c r="AR537" i="8"/>
  <c r="AS630" i="8"/>
  <c r="AS450" i="8"/>
  <c r="AS514" i="8"/>
  <c r="AS554" i="8"/>
  <c r="AR328" i="8"/>
  <c r="AR7" i="8"/>
  <c r="AR21" i="8"/>
  <c r="AS24" i="8"/>
  <c r="AS349" i="8"/>
  <c r="AR158" i="8"/>
  <c r="AR632" i="8"/>
  <c r="AS300" i="8"/>
  <c r="AR781" i="8"/>
  <c r="AS51" i="8"/>
  <c r="AS297" i="8"/>
  <c r="AS114" i="8"/>
  <c r="AR215" i="8"/>
  <c r="AS87" i="8"/>
  <c r="AR620" i="8"/>
  <c r="AR379" i="8"/>
  <c r="AS6" i="8"/>
  <c r="AR717" i="8"/>
  <c r="AS167" i="8"/>
  <c r="AR580" i="8"/>
  <c r="AR625" i="8"/>
  <c r="AR724" i="8"/>
  <c r="AS267" i="8"/>
  <c r="AS109" i="8"/>
  <c r="AS685" i="8"/>
  <c r="AR767" i="8"/>
  <c r="AR774" i="8"/>
  <c r="AR229" i="8"/>
  <c r="AS162" i="8"/>
  <c r="AS474" i="8"/>
  <c r="AR637" i="8"/>
  <c r="AS668" i="8"/>
  <c r="AR86" i="8"/>
  <c r="AS245" i="8"/>
  <c r="AR638" i="8"/>
  <c r="AS265" i="8"/>
  <c r="AS576" i="8"/>
  <c r="AS725" i="8"/>
  <c r="AR92" i="8"/>
  <c r="AS562" i="8"/>
  <c r="AR626" i="8"/>
  <c r="AR739" i="8"/>
  <c r="AS75" i="8"/>
  <c r="AR65" i="8"/>
  <c r="AR307" i="8"/>
  <c r="AR208" i="8"/>
  <c r="AR594" i="8"/>
  <c r="AR256" i="8"/>
  <c r="AR525" i="8"/>
  <c r="AS522" i="8"/>
  <c r="AR661" i="8"/>
  <c r="AR224" i="8"/>
  <c r="AR150" i="8"/>
  <c r="AR446" i="8"/>
  <c r="AR73" i="8"/>
  <c r="AS184" i="8"/>
  <c r="AS393" i="8"/>
  <c r="AR549" i="8"/>
  <c r="AS247" i="8"/>
  <c r="AS766" i="8"/>
  <c r="AS198" i="8"/>
  <c r="AR273" i="8"/>
  <c r="AR778" i="8"/>
  <c r="AR675" i="8"/>
  <c r="AR716" i="8"/>
  <c r="AS61" i="8"/>
  <c r="AS291" i="8"/>
  <c r="AS618" i="8"/>
  <c r="AS611" i="8"/>
  <c r="AR555" i="8"/>
  <c r="AR481" i="8"/>
  <c r="AR70" i="8"/>
  <c r="AS333" i="8"/>
  <c r="AR456" i="8"/>
  <c r="AS409" i="8"/>
  <c r="AS226" i="8"/>
  <c r="AR605" i="8"/>
  <c r="AS213" i="8"/>
  <c r="AS491" i="8"/>
  <c r="AS313" i="8"/>
  <c r="AS528" i="8"/>
  <c r="AR532" i="8"/>
  <c r="AR305" i="8"/>
  <c r="AR154" i="8"/>
  <c r="AS187" i="8"/>
  <c r="AS747" i="8"/>
  <c r="AS255" i="8"/>
  <c r="AR629" i="8"/>
  <c r="AR732" i="8"/>
  <c r="AR551" i="8"/>
  <c r="AR693" i="8"/>
  <c r="AR392" i="8"/>
  <c r="AS793" i="8"/>
  <c r="AS510" i="8"/>
  <c r="AS113" i="8"/>
  <c r="AS101" i="8"/>
  <c r="AS154" i="8"/>
  <c r="AS194" i="8"/>
  <c r="AR296" i="8"/>
  <c r="AR616" i="8"/>
  <c r="AS68" i="8"/>
  <c r="AR93" i="8"/>
  <c r="AR694" i="8"/>
  <c r="AS660" i="8"/>
  <c r="AS32" i="8"/>
  <c r="AR180" i="8"/>
  <c r="AR504" i="8"/>
  <c r="AS182" i="8"/>
  <c r="AS649" i="8"/>
  <c r="AS535" i="8"/>
  <c r="AS538" i="8"/>
  <c r="AS155" i="8"/>
  <c r="AS386" i="8"/>
  <c r="AS597" i="8"/>
  <c r="AR290" i="8"/>
  <c r="AR455" i="8"/>
  <c r="AS657" i="8"/>
  <c r="AS616" i="8"/>
  <c r="AS311" i="8"/>
  <c r="AR520" i="8"/>
  <c r="AR118" i="8"/>
  <c r="AR223" i="8"/>
  <c r="AS106" i="8"/>
  <c r="AR780" i="8"/>
  <c r="AR529" i="8"/>
  <c r="AR335" i="8"/>
  <c r="AR556" i="8"/>
  <c r="AR572" i="8"/>
  <c r="AR245" i="8"/>
  <c r="AS173" i="8"/>
  <c r="AS128" i="8"/>
  <c r="AR715" i="8"/>
  <c r="AS307" i="8"/>
  <c r="AS632" i="8"/>
  <c r="AR332" i="8"/>
  <c r="AR784" i="8"/>
  <c r="AS96" i="8"/>
  <c r="AS681" i="8"/>
  <c r="AR297" i="8"/>
  <c r="AR648" i="8"/>
  <c r="AR91" i="8"/>
  <c r="AR514" i="8"/>
  <c r="AS355" i="8"/>
  <c r="AR378" i="8"/>
  <c r="AS786" i="8"/>
  <c r="AS695" i="8"/>
  <c r="AR43" i="8"/>
  <c r="AS763" i="8"/>
  <c r="AS30" i="8"/>
  <c r="AR216" i="8"/>
  <c r="AR595" i="8"/>
  <c r="AS761" i="8"/>
  <c r="AR149" i="8"/>
  <c r="AR726" i="8"/>
  <c r="AR801" i="8"/>
  <c r="AS806" i="8"/>
  <c r="AR679" i="8"/>
  <c r="AR19" i="8"/>
  <c r="AR350" i="8"/>
  <c r="AS547" i="8"/>
  <c r="AS63" i="8"/>
  <c r="AR670" i="8"/>
  <c r="AS598" i="8"/>
  <c r="AR217" i="8"/>
  <c r="AR617" i="8"/>
  <c r="AR696" i="8"/>
  <c r="AS456" i="8"/>
  <c r="AR475" i="8"/>
  <c r="AR396" i="8"/>
  <c r="AR681" i="8"/>
  <c r="AS271" i="8"/>
  <c r="AS165" i="8"/>
  <c r="AS774" i="8"/>
  <c r="AS37" i="8"/>
  <c r="AS310" i="8"/>
  <c r="AS71" i="8"/>
  <c r="AS801" i="8"/>
  <c r="AS455" i="8"/>
  <c r="AS781" i="8"/>
  <c r="AS542" i="8"/>
  <c r="AR327" i="8"/>
  <c r="AR569" i="8"/>
  <c r="AS452" i="8"/>
  <c r="AR770" i="8"/>
  <c r="AS331" i="8"/>
  <c r="AS638" i="8"/>
  <c r="AR564" i="8"/>
  <c r="AS479" i="8"/>
  <c r="AR618" i="8"/>
  <c r="AS80" i="8"/>
  <c r="AR289" i="8"/>
  <c r="AR512" i="8"/>
  <c r="AS254" i="8"/>
  <c r="AR62" i="8"/>
  <c r="AR647" i="8"/>
  <c r="AS442" i="8"/>
  <c r="AS425" i="8"/>
  <c r="AR110" i="8"/>
  <c r="AR148" i="8"/>
  <c r="AR444" i="8"/>
  <c r="AR32" i="8"/>
  <c r="AR536" i="8"/>
  <c r="AS521" i="8"/>
  <c r="AR669" i="8"/>
  <c r="AS166" i="8"/>
  <c r="AR282" i="8"/>
  <c r="AS119" i="8"/>
  <c r="AS439" i="8"/>
  <c r="AR426" i="8"/>
  <c r="AS205" i="8"/>
  <c r="AR538" i="8"/>
  <c r="AS423" i="8"/>
  <c r="AS150" i="8"/>
  <c r="AR586" i="8"/>
  <c r="AS600" i="8"/>
  <c r="AS144" i="8"/>
  <c r="AS673" i="8"/>
  <c r="AR175" i="8"/>
  <c r="AS713" i="8"/>
  <c r="AR54" i="8"/>
  <c r="AS81" i="8"/>
  <c r="AS208" i="8"/>
  <c r="AR156" i="8"/>
  <c r="AR309" i="8"/>
  <c r="AS524" i="8"/>
  <c r="AR666" i="8"/>
  <c r="AS325" i="8"/>
  <c r="AR253" i="8"/>
  <c r="AR49" i="8"/>
  <c r="AS395" i="8"/>
  <c r="AS603" i="8"/>
  <c r="AR633" i="8"/>
  <c r="AS567" i="8"/>
  <c r="AS501" i="8"/>
  <c r="AS769" i="8"/>
  <c r="AS21" i="8"/>
  <c r="AR41" i="8"/>
  <c r="AR205" i="8"/>
  <c r="AS367" i="8"/>
  <c r="AR449" i="8"/>
  <c r="AS357" i="8"/>
  <c r="AS593" i="8"/>
  <c r="AR211" i="8"/>
  <c r="AR623" i="8"/>
  <c r="AS461" i="8"/>
  <c r="AS645" i="8"/>
  <c r="AS185" i="8"/>
  <c r="AS731" i="8"/>
  <c r="AS7" i="8"/>
  <c r="AS516" i="8"/>
  <c r="AR63" i="8"/>
  <c r="AS107" i="8"/>
  <c r="AR100" i="8"/>
  <c r="AS572" i="8"/>
  <c r="AR252" i="8"/>
  <c r="AR624" i="8"/>
  <c r="AR540" i="8"/>
  <c r="AS123" i="8"/>
  <c r="AR129" i="8"/>
  <c r="AR609" i="8"/>
  <c r="AS700" i="8"/>
  <c r="AR172" i="8"/>
  <c r="AR20" i="8"/>
  <c r="AS696" i="8"/>
  <c r="AR542" i="8"/>
  <c r="AS654" i="8"/>
  <c r="AR645" i="8"/>
  <c r="AR706" i="8"/>
  <c r="AR201" i="8"/>
  <c r="AS110" i="8"/>
  <c r="AS667" i="8"/>
  <c r="AR573" i="8"/>
  <c r="AS427" i="8"/>
  <c r="AS505" i="8"/>
  <c r="AR490" i="8"/>
  <c r="AR640" i="8"/>
  <c r="AR577" i="8"/>
  <c r="AR565" i="8"/>
  <c r="AR412" i="8"/>
  <c r="AR473" i="8"/>
  <c r="AS664" i="8"/>
  <c r="AR283" i="8"/>
  <c r="AS211" i="8"/>
  <c r="AR766" i="8"/>
  <c r="AS385" i="8"/>
  <c r="AS76" i="8"/>
  <c r="AR74" i="8"/>
  <c r="AS74" i="8"/>
  <c r="AR15" i="8"/>
  <c r="AR293" i="8"/>
  <c r="AR639" i="8"/>
  <c r="AS258" i="8"/>
  <c r="AS397" i="8"/>
  <c r="AR165" i="8"/>
  <c r="AS568" i="8"/>
  <c r="AS345" i="8"/>
  <c r="AR451" i="8"/>
  <c r="AR802" i="8"/>
  <c r="AS79" i="8"/>
  <c r="AS160" i="8"/>
  <c r="AR142" i="8"/>
  <c r="AR695" i="8"/>
  <c r="AR360" i="8"/>
  <c r="AR81" i="8"/>
  <c r="AS555" i="8"/>
  <c r="AS269" i="8"/>
  <c r="AR25" i="8"/>
  <c r="AS142" i="8"/>
  <c r="AR602" i="8"/>
  <c r="AS635" i="8"/>
  <c r="AR302" i="8"/>
  <c r="AR691" i="8"/>
  <c r="AS683" i="8"/>
  <c r="AS463" i="8"/>
  <c r="AS256" i="8"/>
  <c r="AR145" i="8"/>
  <c r="AR410" i="8"/>
  <c r="AR447" i="8"/>
  <c r="AR596" i="8"/>
  <c r="AR227" i="8"/>
  <c r="AR429" i="8"/>
  <c r="AR515" i="8"/>
  <c r="AR151" i="8"/>
  <c r="AR271" i="8"/>
  <c r="AS135" i="8"/>
  <c r="AS477" i="8"/>
  <c r="AS636" i="8"/>
  <c r="AR786" i="8"/>
  <c r="AS161" i="8"/>
  <c r="AS671" i="8"/>
  <c r="AS679" i="8"/>
  <c r="AS411" i="8"/>
  <c r="AR599" i="8"/>
  <c r="AS478" i="8"/>
  <c r="AR519" i="8"/>
  <c r="AS705" i="8"/>
  <c r="AS558" i="8"/>
  <c r="AS377" i="8"/>
  <c r="AS138" i="8"/>
  <c r="AS426" i="8"/>
  <c r="AS490" i="8"/>
  <c r="AS770" i="8"/>
  <c r="AR798" i="8"/>
  <c r="AR280" i="8"/>
  <c r="AR204" i="8"/>
  <c r="AS354" i="8"/>
  <c r="AR225" i="8"/>
  <c r="AR581" i="8"/>
  <c r="AR186" i="8"/>
  <c r="AR6" i="8"/>
  <c r="AR401" i="8"/>
  <c r="AR796" i="8"/>
  <c r="AS526" i="8"/>
  <c r="AR376" i="8"/>
  <c r="AS453" i="8"/>
  <c r="AS736" i="8"/>
  <c r="AS91" i="8"/>
  <c r="AR793" i="8"/>
  <c r="AR206" i="8"/>
  <c r="AR233" i="8"/>
  <c r="AR153" i="8"/>
  <c r="AS389" i="8"/>
  <c r="AS244" i="8"/>
  <c r="AR84" i="8"/>
  <c r="AS460" i="8"/>
  <c r="AS368" i="8"/>
  <c r="AS493" i="8"/>
  <c r="AS52" i="8"/>
  <c r="AR340" i="8"/>
  <c r="AR111" i="8"/>
  <c r="AR419" i="8"/>
  <c r="AS624" i="8"/>
  <c r="AS563" i="8"/>
  <c r="AS197" i="8"/>
  <c r="AR390" i="8"/>
  <c r="AR272" i="8"/>
  <c r="AS796" i="8"/>
  <c r="AS41" i="8"/>
  <c r="AS756" i="8"/>
  <c r="AS134" i="8"/>
  <c r="AS418" i="8"/>
  <c r="AR31" i="8"/>
  <c r="AR474" i="8"/>
  <c r="AS39" i="8"/>
  <c r="AR546" i="8"/>
  <c r="AR562" i="8"/>
  <c r="AR450" i="8"/>
  <c r="AS361" i="8"/>
  <c r="AR787" i="8"/>
  <c r="AR387" i="8"/>
  <c r="AS496" i="8"/>
  <c r="AS62" i="8"/>
  <c r="AS112" i="8"/>
  <c r="AS727" i="8"/>
  <c r="AS599" i="8"/>
  <c r="AS689" i="8"/>
  <c r="AS387" i="8"/>
  <c r="AR517" i="8"/>
  <c r="AR518" i="8"/>
  <c r="AS565" i="8"/>
  <c r="AR480" i="8"/>
  <c r="AR67" i="8"/>
  <c r="AR117" i="8"/>
  <c r="AR509" i="8"/>
  <c r="AS726" i="8"/>
  <c r="AS60" i="8"/>
  <c r="AR730" i="8"/>
  <c r="AR769" i="8"/>
  <c r="AS257" i="8"/>
  <c r="AS596" i="8"/>
  <c r="AR72" i="8"/>
  <c r="AR737" i="8"/>
  <c r="AR24" i="8"/>
  <c r="AR134" i="8"/>
  <c r="AS236" i="8"/>
  <c r="AS295" i="8"/>
  <c r="AR301" i="8"/>
  <c r="AS541" i="8"/>
  <c r="AR384" i="8"/>
  <c r="AS799" i="8"/>
  <c r="AS139" i="8"/>
  <c r="AR161" i="8"/>
  <c r="AR369" i="8"/>
  <c r="AS344" i="8"/>
  <c r="AS222" i="8"/>
  <c r="AR284" i="8"/>
  <c r="AS749" i="8"/>
  <c r="AR22" i="8"/>
  <c r="AS115" i="8"/>
  <c r="AR437" i="8"/>
  <c r="AR345" i="8"/>
  <c r="AR561" i="8"/>
  <c r="AR367" i="8"/>
  <c r="AS59" i="8"/>
  <c r="AR752" i="8"/>
  <c r="AS782" i="8"/>
  <c r="AS703" i="8"/>
  <c r="AR458" i="8"/>
  <c r="AS709" i="8"/>
  <c r="AR243" i="8"/>
  <c r="AS701" i="8"/>
  <c r="AS108" i="8"/>
  <c r="AR75" i="8"/>
  <c r="AS232" i="8"/>
  <c r="AR407" i="8"/>
  <c r="AS684" i="8"/>
  <c r="AS391" i="8"/>
  <c r="AS517" i="8"/>
  <c r="AR259" i="8"/>
  <c r="AS363" i="8"/>
  <c r="AS441" i="8"/>
  <c r="AS370" i="8"/>
  <c r="AS231" i="8"/>
  <c r="AR147" i="8"/>
  <c r="AR685" i="8"/>
  <c r="AR636" i="8"/>
  <c r="AR673" i="8"/>
  <c r="AR427" i="8"/>
  <c r="AR721" i="8"/>
  <c r="AS252" i="8"/>
  <c r="AS67" i="8"/>
  <c r="AS77" i="8"/>
  <c r="AR677" i="8"/>
  <c r="AR85" i="8"/>
  <c r="AS380" i="8"/>
  <c r="AS404" i="8"/>
  <c r="AR434" i="8"/>
  <c r="AR643" i="8"/>
  <c r="AR23" i="8"/>
  <c r="AS665" i="8"/>
  <c r="AR668" i="8"/>
  <c r="AS365" i="8"/>
  <c r="AR57" i="8"/>
  <c r="AS14" i="8"/>
  <c r="AR738" i="8"/>
  <c r="AR483" i="8"/>
  <c r="AR261" i="8"/>
  <c r="AR589" i="8"/>
  <c r="AS648" i="8"/>
  <c r="AS548" i="8"/>
  <c r="AR646" i="8"/>
  <c r="AS57" i="8"/>
  <c r="AS607" i="8"/>
  <c r="AR393" i="8"/>
  <c r="AR654" i="8"/>
  <c r="AR487" i="8"/>
  <c r="AS432" i="8"/>
  <c r="AR468" i="8"/>
  <c r="AS451" i="8"/>
  <c r="AS615" i="8"/>
  <c r="AS241" i="8"/>
  <c r="AS133" i="8"/>
  <c r="AR689" i="8"/>
  <c r="AR238" i="8"/>
  <c r="AS592" i="8"/>
  <c r="AR50" i="8"/>
  <c r="AS402" i="8"/>
  <c r="AR341" i="8"/>
  <c r="AR741" i="8"/>
  <c r="AS203" i="8"/>
  <c r="AS343" i="8"/>
  <c r="AR656" i="8"/>
  <c r="AS12" i="8"/>
  <c r="AR604" i="8"/>
  <c r="AS499" i="8"/>
  <c r="AS626" i="8"/>
  <c r="AR46" i="8"/>
  <c r="AS467" i="8"/>
  <c r="AR342" i="8"/>
  <c r="AS676" i="8"/>
  <c r="AR114" i="8"/>
  <c r="AS754" i="8"/>
  <c r="AS70" i="8"/>
  <c r="AR76" i="8"/>
  <c r="AR181" i="8"/>
  <c r="AS186" i="8"/>
  <c r="AS790" i="8"/>
  <c r="AR720" i="8"/>
  <c r="AR399" i="8"/>
  <c r="AR140" i="8"/>
  <c r="AR78" i="8"/>
  <c r="AR597" i="8"/>
  <c r="AS381" i="8"/>
  <c r="AS807" i="8"/>
  <c r="AR355" i="8"/>
  <c r="AR731" i="8"/>
  <c r="AR403" i="8"/>
  <c r="AS675" i="8"/>
  <c r="AS158" i="8"/>
  <c r="AR368" i="8"/>
  <c r="AR308" i="8"/>
  <c r="AR469" i="8"/>
  <c r="AR547" i="8"/>
  <c r="AS422" i="8"/>
  <c r="AR55" i="8"/>
  <c r="AR576" i="8"/>
  <c r="AR361" i="8"/>
  <c r="AS629" i="8"/>
  <c r="AS780" i="8"/>
  <c r="AR790" i="8"/>
  <c r="AS659" i="8"/>
  <c r="AS413" i="8"/>
  <c r="AR356" i="8"/>
  <c r="AS177" i="8"/>
  <c r="AR510" i="8"/>
  <c r="AR496" i="8"/>
  <c r="AS621" i="8"/>
  <c r="AR628" i="8"/>
  <c r="AR676" i="8"/>
  <c r="AS741" i="8"/>
  <c r="AS795" i="8"/>
  <c r="AR610" i="8"/>
  <c r="AR131" i="8"/>
  <c r="AR725" i="8"/>
  <c r="AS199" i="8"/>
  <c r="AR120" i="8"/>
  <c r="AS129" i="8"/>
  <c r="AS549" i="8"/>
  <c r="AS384" i="8"/>
  <c r="AS240" i="8"/>
  <c r="AS281" i="8"/>
  <c r="AS47" i="8"/>
  <c r="AS141" i="8"/>
  <c r="AS88" i="8"/>
  <c r="AS336" i="8"/>
  <c r="AS201" i="8"/>
  <c r="AS658" i="8"/>
  <c r="AS191" i="8"/>
  <c r="AS764" i="8"/>
  <c r="AS564" i="8"/>
  <c r="AS379" i="8"/>
  <c r="AR228" i="8"/>
  <c r="AS261" i="8"/>
  <c r="AS35" i="8"/>
  <c r="AR627" i="8"/>
  <c r="AR104" i="8"/>
  <c r="AR190" i="8"/>
  <c r="AR325" i="8"/>
  <c r="AR492" i="8"/>
  <c r="AS492" i="8"/>
  <c r="AS448" i="8"/>
  <c r="AR424" i="8"/>
  <c r="AS92" i="8"/>
  <c r="AR128" i="8"/>
  <c r="AS175" i="8"/>
  <c r="AS440" i="8"/>
  <c r="AR167" i="8"/>
  <c r="AR244" i="8"/>
  <c r="AS183" i="8"/>
  <c r="AR630" i="8"/>
  <c r="AS294" i="8"/>
  <c r="AS149" i="8"/>
  <c r="AS23" i="8"/>
  <c r="AR177" i="8"/>
  <c r="AR79" i="8"/>
  <c r="AS768" i="8"/>
  <c r="AS757" i="8"/>
  <c r="AR709" i="8"/>
  <c r="AS533" i="8"/>
  <c r="AS486" i="8"/>
  <c r="AS50" i="8"/>
  <c r="AS170" i="8"/>
  <c r="AR331" i="8"/>
  <c r="AR711" i="8"/>
  <c r="AS730" i="8"/>
  <c r="AS215" i="8"/>
  <c r="AS469" i="8"/>
  <c r="AR69" i="8"/>
  <c r="AR5" i="8"/>
  <c r="AR176" i="8"/>
  <c r="AR718" i="8"/>
  <c r="AR298" i="8"/>
  <c r="AS475" i="8"/>
  <c r="AS272" i="8"/>
  <c r="AR521" i="8"/>
  <c r="AR163" i="8"/>
  <c r="AR88" i="8"/>
  <c r="AR783" i="8"/>
  <c r="AR322" i="8"/>
  <c r="AR17" i="8"/>
  <c r="AS164" i="8"/>
  <c r="AR794" i="8"/>
  <c r="AR135" i="8"/>
  <c r="AR494" i="8"/>
  <c r="AR183" i="8"/>
  <c r="AR164" i="8"/>
  <c r="AS433" i="8"/>
  <c r="AS588" i="8"/>
  <c r="AR155" i="8"/>
  <c r="AR95" i="8"/>
  <c r="AS424" i="8"/>
  <c r="AR263" i="8"/>
  <c r="AS698" i="8"/>
  <c r="AR295" i="8"/>
  <c r="AR408" i="8"/>
  <c r="AS396" i="8"/>
  <c r="AR109" i="8"/>
  <c r="AS262" i="8"/>
  <c r="AR113" i="8"/>
  <c r="AR319" i="8"/>
  <c r="AS212" i="8"/>
  <c r="AR777" i="8"/>
  <c r="AR705" i="8"/>
  <c r="AS293" i="8"/>
  <c r="AR600" i="8"/>
  <c r="AS417" i="8"/>
  <c r="AS131" i="8"/>
  <c r="AS285" i="8"/>
  <c r="AR257" i="8"/>
  <c r="AS729" i="8"/>
  <c r="AR274" i="8"/>
  <c r="AS718" i="8"/>
  <c r="AS382" i="8"/>
  <c r="AR782" i="8"/>
  <c r="AS803" i="8"/>
  <c r="AR42" i="8"/>
  <c r="AS773" i="8"/>
  <c r="AS179" i="8"/>
  <c r="AR613" i="8"/>
  <c r="AS376" i="8"/>
  <c r="AR526" i="8"/>
  <c r="AS410" i="8"/>
  <c r="AS227" i="8"/>
  <c r="AR18" i="8"/>
  <c r="AR528" i="8"/>
  <c r="AR192" i="8"/>
  <c r="AR381" i="8"/>
  <c r="AS740" i="8"/>
  <c r="AR472" i="8"/>
  <c r="AS519" i="8"/>
  <c r="AS571" i="8"/>
  <c r="AS54" i="8"/>
  <c r="AS301" i="8"/>
  <c r="AR144" i="8"/>
  <c r="AR533" i="8"/>
  <c r="AR247" i="8"/>
  <c r="AS540" i="8"/>
  <c r="AS103" i="8"/>
  <c r="AR16" i="8"/>
  <c r="AR80" i="8"/>
  <c r="AR664" i="8"/>
  <c r="AR527" i="8"/>
  <c r="AS274" i="8"/>
  <c r="AR107" i="8"/>
  <c r="AS690" i="8"/>
  <c r="AR317" i="8"/>
  <c r="AS251" i="8"/>
  <c r="AS634" i="8"/>
  <c r="AR751" i="8"/>
  <c r="AS316" i="8"/>
  <c r="AR701" i="8"/>
  <c r="AR66" i="8"/>
  <c r="AR641" i="8"/>
  <c r="AS643" i="8"/>
  <c r="AS249" i="8"/>
  <c r="AR162" i="8"/>
  <c r="AS308" i="8"/>
  <c r="AS550" i="8"/>
  <c r="AS739" i="8"/>
  <c r="AR268" i="8"/>
  <c r="AR374" i="8"/>
  <c r="AR60" i="8"/>
  <c r="AR497" i="8"/>
  <c r="AR386" i="8"/>
  <c r="AS573" i="8"/>
  <c r="AR94" i="8"/>
  <c r="AS580" i="8"/>
  <c r="AS584" i="8"/>
  <c r="AR89" i="8"/>
  <c r="AS26" i="8"/>
  <c r="AR160" i="8"/>
  <c r="AR498" i="8"/>
  <c r="AR568" i="8"/>
  <c r="AS174" i="8"/>
  <c r="AS609" i="8"/>
  <c r="AR459" i="8"/>
  <c r="AR239" i="8"/>
  <c r="AR557" i="8"/>
  <c r="AS312" i="8"/>
  <c r="AS8" i="8"/>
  <c r="AS374" i="8"/>
  <c r="AS733" i="8"/>
  <c r="AS124" i="8"/>
  <c r="AS200" i="8"/>
  <c r="AS43" i="8"/>
  <c r="AS100" i="8"/>
  <c r="AS181" i="8"/>
  <c r="AR195" i="8"/>
  <c r="AS512" i="8"/>
  <c r="AR11" i="8"/>
  <c r="AS45" i="8"/>
  <c r="AS189" i="8"/>
  <c r="AR465" i="8"/>
  <c r="AR184" i="8"/>
  <c r="AR197" i="8"/>
  <c r="AS111" i="8"/>
  <c r="AS570" i="8"/>
  <c r="AR291" i="8"/>
  <c r="AS762" i="8"/>
  <c r="AR395" i="8"/>
  <c r="AR97" i="8"/>
  <c r="AS794" i="8"/>
  <c r="AS286" i="8"/>
  <c r="AR539" i="8"/>
  <c r="AR255" i="8"/>
  <c r="AR170" i="8"/>
  <c r="AR545" i="8"/>
  <c r="AS792" i="8"/>
  <c r="AR743" i="8"/>
  <c r="AR441" i="8"/>
  <c r="AR106" i="8"/>
  <c r="AS529" i="8"/>
  <c r="AR803" i="8"/>
  <c r="AR375" i="8"/>
  <c r="AR108" i="8"/>
  <c r="AR606" i="8"/>
  <c r="AR339" i="8"/>
  <c r="AS656" i="8"/>
  <c r="AR299" i="8"/>
  <c r="AR698" i="8"/>
  <c r="AS595" i="8"/>
  <c r="AS209" i="8"/>
  <c r="AS798" i="8"/>
  <c r="AR728" i="8"/>
  <c r="AR29" i="8"/>
  <c r="AS758" i="8"/>
  <c r="AS314" i="8"/>
  <c r="AR83" i="8"/>
  <c r="AR383" i="8"/>
  <c r="AS582" i="8"/>
  <c r="AS557" i="8"/>
  <c r="AS318" i="8"/>
  <c r="AR574" i="8"/>
  <c r="AS15" i="8"/>
  <c r="AR311" i="8"/>
  <c r="AS804" i="8"/>
  <c r="AS791" i="8"/>
  <c r="AR650" i="8"/>
  <c r="AR710" i="8"/>
  <c r="AR310" i="8"/>
  <c r="AS436" i="8"/>
  <c r="AR791" i="8"/>
  <c r="AS745" i="8"/>
  <c r="AR513" i="8"/>
  <c r="AR745" i="8"/>
  <c r="AS787" i="8"/>
  <c r="AS706" i="8"/>
  <c r="AS480" i="8"/>
  <c r="AR772" i="8"/>
  <c r="AS489" i="8"/>
  <c r="AR665" i="8"/>
  <c r="AR667" i="8"/>
  <c r="AS16" i="8"/>
  <c r="AS744" i="8"/>
  <c r="AS637" i="8"/>
  <c r="AS320" i="8"/>
  <c r="AR678" i="8"/>
  <c r="AS137" i="8"/>
  <c r="AR806" i="8"/>
  <c r="AS273" i="8"/>
  <c r="AS283" i="8"/>
  <c r="AS347" i="8"/>
  <c r="AR12" i="8"/>
  <c r="AR207" i="8"/>
  <c r="AS145" i="8"/>
  <c r="AS617" i="8"/>
  <c r="AS752" i="8"/>
  <c r="AS666" i="8"/>
  <c r="AR753" i="8"/>
  <c r="AR462" i="8"/>
  <c r="AR287" i="8"/>
  <c r="AS639" i="8"/>
  <c r="AR279" i="8"/>
  <c r="AR33" i="8"/>
  <c r="AR566" i="8"/>
  <c r="AS515" i="8"/>
  <c r="AR231" i="8"/>
  <c r="AR119" i="8"/>
  <c r="AS168" i="8"/>
  <c r="AR336" i="8"/>
  <c r="AR219" i="8"/>
  <c r="AR101" i="8"/>
  <c r="AR174" i="8"/>
  <c r="AR30" i="8"/>
  <c r="AS672" i="8"/>
  <c r="AS735" i="8"/>
  <c r="AS777" i="8"/>
  <c r="AS120" i="8"/>
  <c r="AS125" i="8"/>
  <c r="AS405" i="8"/>
  <c r="AR406" i="8"/>
  <c r="AS699" i="8"/>
  <c r="AS546" i="8"/>
  <c r="AR508" i="8"/>
  <c r="AS220" i="8"/>
  <c r="AR658" i="8"/>
  <c r="AS789" i="8"/>
  <c r="AS601" i="8"/>
  <c r="AR686" i="8"/>
  <c r="AS342" i="8"/>
  <c r="AS543" i="8"/>
  <c r="AR105" i="8"/>
  <c r="AR236" i="8"/>
  <c r="AR329" i="8"/>
  <c r="AS243" i="8"/>
  <c r="AS400" i="8"/>
  <c r="AS44" i="8"/>
  <c r="AR501" i="8"/>
  <c r="AR755" i="8"/>
  <c r="AS38" i="8"/>
  <c r="AS356" i="8"/>
  <c r="AR478" i="8"/>
  <c r="AS159" i="8"/>
  <c r="AS504" i="8"/>
  <c r="AR707" i="8"/>
  <c r="AR655" i="8"/>
  <c r="AR659" i="8"/>
  <c r="AR415" i="8"/>
  <c r="AR288" i="8"/>
  <c r="AS332" i="8"/>
  <c r="AR582" i="8"/>
  <c r="AR682" i="8"/>
  <c r="AS190" i="8"/>
  <c r="AS25" i="8"/>
  <c r="AS755" i="8"/>
  <c r="AR439" i="8"/>
  <c r="AR193" i="8"/>
  <c r="AR14" i="8"/>
  <c r="AR433" i="8"/>
  <c r="AS178" i="8"/>
  <c r="AS366" i="8"/>
  <c r="AS13" i="8"/>
  <c r="AR99" i="8"/>
  <c r="AS715" i="8"/>
  <c r="AR68" i="8"/>
  <c r="AS459" i="8"/>
  <c r="AR326" i="8"/>
  <c r="AR391" i="8"/>
  <c r="AR314" i="8"/>
  <c r="AR420" i="8"/>
  <c r="AR771" i="8"/>
  <c r="AR116" i="8"/>
  <c r="AR500" i="8"/>
  <c r="AR657" i="8"/>
  <c r="AS146" i="8"/>
  <c r="AS350" i="8"/>
  <c r="AS315" i="8"/>
  <c r="AS31" i="8"/>
  <c r="AS457" i="8"/>
  <c r="AR300" i="8"/>
  <c r="AR744" i="8"/>
  <c r="AS11" i="8"/>
  <c r="AS583" i="8"/>
  <c r="AS72" i="8"/>
  <c r="AS238" i="8"/>
  <c r="AS577" i="8"/>
  <c r="AR671" i="8"/>
  <c r="AS434" i="8"/>
  <c r="AS280" i="8"/>
  <c r="AR598" i="8"/>
  <c r="AS788" i="8"/>
  <c r="AR454" i="8"/>
  <c r="AS93" i="8"/>
  <c r="AR522" i="8"/>
  <c r="AR499" i="8"/>
  <c r="AR51" i="8"/>
  <c r="AR212" i="8"/>
  <c r="AS430" i="8"/>
  <c r="AS322" i="8"/>
  <c r="AS156" i="8"/>
  <c r="AR40" i="8"/>
  <c r="AS148" i="8"/>
  <c r="AS612" i="8"/>
  <c r="AR530" i="8"/>
  <c r="AR143" i="8"/>
  <c r="AS560" i="8"/>
  <c r="AS401" i="8"/>
  <c r="AR587" i="8"/>
  <c r="AR723" i="8"/>
  <c r="AR281" i="8"/>
  <c r="AR754" i="8"/>
  <c r="AS82" i="8"/>
  <c r="AS627" i="8"/>
  <c r="AR467" i="8"/>
  <c r="AS233" i="8"/>
  <c r="AR324" i="8"/>
  <c r="AS662" i="8"/>
  <c r="AS260" i="8"/>
  <c r="AR359" i="8"/>
  <c r="AS56" i="8"/>
  <c r="AS652" i="8"/>
  <c r="AR276" i="8"/>
  <c r="AS602" i="8"/>
  <c r="AS275" i="8"/>
  <c r="AS188" i="8"/>
  <c r="AS217" i="8"/>
  <c r="AS221" i="8"/>
  <c r="AS454" i="8"/>
  <c r="AS284" i="8"/>
  <c r="AS403" i="8"/>
  <c r="AR52" i="8"/>
  <c r="AS140" i="8"/>
  <c r="AR435" i="8"/>
  <c r="AS805" i="8"/>
  <c r="AS40" i="8"/>
  <c r="AS507" i="8"/>
  <c r="AR77" i="8"/>
  <c r="AR58" i="8"/>
  <c r="AS532" i="8"/>
  <c r="AS642" i="8"/>
  <c r="AR168" i="8"/>
  <c r="AR590" i="8"/>
  <c r="AR159" i="8"/>
  <c r="AR607" i="8"/>
  <c r="AR558" i="8"/>
  <c r="AS98" i="8"/>
  <c r="AR10" i="8"/>
  <c r="AR122" i="8"/>
  <c r="AS802" i="8"/>
  <c r="AR702" i="8"/>
  <c r="AR178" i="8"/>
  <c r="AS288" i="8"/>
  <c r="AR210" i="8"/>
  <c r="AR788" i="8"/>
  <c r="AS520" i="8"/>
  <c r="AS771" i="8"/>
  <c r="AR750" i="8"/>
  <c r="AS647" i="8"/>
  <c r="AR482" i="8"/>
  <c r="AS279" i="8"/>
  <c r="AS775" i="8"/>
  <c r="AR388" i="8"/>
  <c r="AS253" i="8"/>
  <c r="AS358" i="8"/>
  <c r="AS748" i="8"/>
  <c r="AS176" i="8"/>
  <c r="AS324" i="8"/>
  <c r="AS415" i="8"/>
  <c r="AR96" i="8"/>
  <c r="AS721" i="8"/>
  <c r="AR199" i="8"/>
  <c r="AS235" i="8"/>
  <c r="AR115" i="8"/>
  <c r="AR82" i="8"/>
  <c r="AR773" i="8"/>
  <c r="AS646" i="8"/>
  <c r="AS640" i="8"/>
  <c r="AR764" i="8"/>
  <c r="AR765" i="8"/>
  <c r="AS416" i="8"/>
  <c r="AR635" i="8"/>
  <c r="AS444" i="8"/>
  <c r="AR697" i="8"/>
  <c r="AR619" i="8"/>
  <c r="AS22" i="8"/>
  <c r="AS513" i="8"/>
  <c r="AR799" i="8"/>
  <c r="AS449" i="8"/>
  <c r="AR423" i="8"/>
  <c r="AR757" i="8"/>
  <c r="AR343" i="8"/>
  <c r="AR708" i="8"/>
  <c r="AS581" i="8"/>
  <c r="AR266" i="8"/>
  <c r="AR461" i="8"/>
  <c r="AS759" i="8"/>
  <c r="AS438" i="8"/>
  <c r="AS591" i="8"/>
  <c r="AS305" i="8"/>
  <c r="AR240" i="8"/>
  <c r="AS680" i="8"/>
  <c r="AS682" i="8"/>
  <c r="AS527" i="8"/>
  <c r="AS776" i="8"/>
  <c r="AR173" i="8"/>
  <c r="AR409" i="8"/>
  <c r="AS360" i="8"/>
  <c r="AS619" i="8"/>
  <c r="AS339" i="8"/>
  <c r="AR463" i="8"/>
  <c r="AS97" i="8"/>
  <c r="AR188" i="8"/>
  <c r="AS378" i="8"/>
  <c r="AR246" i="8"/>
  <c r="AR674" i="8"/>
  <c r="AS296" i="8"/>
  <c r="AR394" i="8"/>
  <c r="AR191" i="8"/>
  <c r="AS180" i="8"/>
  <c r="AS468" i="8"/>
  <c r="AR234" i="8"/>
  <c r="AS346" i="8"/>
  <c r="AR222" i="8"/>
  <c r="AR760" i="8"/>
  <c r="AR34" i="8"/>
  <c r="AR132" i="8"/>
  <c r="AR592" i="8"/>
  <c r="AR364" i="8"/>
  <c r="AR805" i="8"/>
  <c r="AS242" i="8"/>
  <c r="AR397" i="8"/>
  <c r="AR428" i="8"/>
  <c r="AS204" i="8"/>
  <c r="AS298" i="8"/>
  <c r="AS407" i="8"/>
  <c r="AR789" i="8"/>
  <c r="AS575" i="8"/>
  <c r="AS359" i="8"/>
  <c r="AR402" i="8"/>
  <c r="AS69" i="8"/>
  <c r="AR634" i="8"/>
  <c r="AR652" i="8"/>
  <c r="AR313" i="8"/>
  <c r="AR651" i="8"/>
  <c r="AS328" i="8"/>
  <c r="AS136" i="8"/>
  <c r="AR584" i="8"/>
  <c r="AR38" i="8"/>
  <c r="AS707" i="8"/>
  <c r="AR352" i="8"/>
  <c r="AS420" i="8"/>
  <c r="AS85" i="8"/>
  <c r="AR608" i="8"/>
  <c r="AR653" i="8"/>
  <c r="AS230" i="8"/>
  <c r="AS268" i="8"/>
  <c r="AS539" i="8"/>
  <c r="AR642" i="8"/>
  <c r="AR570" i="8"/>
  <c r="AR286" i="8"/>
  <c r="AR241" i="8"/>
  <c r="AS64" i="8"/>
  <c r="AS202" i="8"/>
  <c r="AR61" i="8"/>
  <c r="AR660" i="8"/>
  <c r="AR758" i="8"/>
  <c r="AR285" i="8"/>
  <c r="AS264" i="8"/>
  <c r="AR102" i="8"/>
  <c r="AR544" i="8"/>
  <c r="AR417" i="8"/>
  <c r="AS590" i="8"/>
  <c r="AS742" i="8"/>
  <c r="AS219" i="8"/>
  <c r="AS239" i="8"/>
  <c r="AR431" i="8"/>
  <c r="AR712" i="8"/>
  <c r="AR422" i="8"/>
  <c r="AR294" i="8"/>
  <c r="AS99" i="8"/>
  <c r="AR28" i="8"/>
  <c r="AS445" i="8"/>
  <c r="AS518" i="8"/>
  <c r="AS105" i="8"/>
  <c r="AS353" i="8"/>
  <c r="AS497" i="8"/>
  <c r="AS669" i="8"/>
  <c r="AS303" i="8"/>
  <c r="AS625" i="8"/>
  <c r="AS90" i="8"/>
  <c r="AS214" i="8"/>
  <c r="AR593" i="8"/>
  <c r="AS193" i="8"/>
  <c r="AS466" i="8"/>
  <c r="AR242" i="8"/>
  <c r="AS224" i="8"/>
  <c r="AS216" i="8"/>
  <c r="AR370" i="8"/>
  <c r="AS78" i="8"/>
  <c r="AS470" i="8"/>
  <c r="AR36" i="8"/>
  <c r="AS317" i="8"/>
  <c r="AR9" i="8"/>
  <c r="AR312" i="8"/>
  <c r="AR704" i="8"/>
  <c r="AS152" i="8"/>
  <c r="AR567" i="8"/>
  <c r="AS289" i="8"/>
  <c r="AS118" i="8"/>
  <c r="AR511" i="8"/>
  <c r="AR200" i="8"/>
  <c r="AR453" i="8"/>
  <c r="AR746" i="8"/>
  <c r="AR534" i="8"/>
  <c r="AR371" i="8"/>
  <c r="AS392" i="8"/>
  <c r="AR516" i="8"/>
  <c r="AR554" i="8"/>
  <c r="AS375" i="8"/>
  <c r="AR338" i="8"/>
  <c r="AR278" i="8"/>
  <c r="AS394" i="8"/>
  <c r="AS483" i="8"/>
  <c r="AS73" i="8"/>
  <c r="AR249" i="8"/>
  <c r="AS537" i="8"/>
  <c r="AR552" i="8"/>
  <c r="AS46" i="8"/>
  <c r="AR133" i="8"/>
  <c r="AR321" i="8"/>
  <c r="AR614" i="8"/>
  <c r="AS248" i="8"/>
  <c r="AS556" i="8"/>
  <c r="AR98" i="8"/>
  <c r="AR337" i="8"/>
  <c r="AS785" i="8"/>
  <c r="AR430" i="8"/>
  <c r="AR748" i="8"/>
  <c r="AR182" i="8"/>
  <c r="AR123" i="8"/>
  <c r="AR220" i="8"/>
  <c r="AS711" i="8"/>
  <c r="AR571" i="8"/>
  <c r="AR130" i="8"/>
  <c r="AR807" i="8"/>
  <c r="AR413" i="8"/>
  <c r="AR436" i="8"/>
  <c r="AS644" i="8"/>
  <c r="AS481" i="8"/>
  <c r="AR382" i="8"/>
  <c r="AR736" i="8"/>
  <c r="AR579" i="8"/>
  <c r="AS605" i="8"/>
  <c r="AS574" i="8"/>
  <c r="AS259" i="8"/>
  <c r="AR411" i="8"/>
  <c r="AS127" i="8"/>
  <c r="AS34" i="8"/>
  <c r="AS9" i="8"/>
  <c r="AS482" i="8"/>
  <c r="AS579" i="8"/>
  <c r="AS784" i="8"/>
  <c r="AR258" i="8"/>
  <c r="AR264" i="8"/>
  <c r="AR265" i="8"/>
  <c r="AS372" i="8"/>
  <c r="AR306" i="8"/>
  <c r="AS18" i="8"/>
  <c r="AS195" i="8"/>
  <c r="AS462" i="8"/>
  <c r="AS692" i="8"/>
  <c r="AS589" i="8"/>
  <c r="AS302" i="8"/>
  <c r="AR157" i="8"/>
  <c r="AR425" i="8"/>
  <c r="AS545" i="8"/>
  <c r="AS779" i="8"/>
  <c r="AS587" i="8"/>
  <c r="AS500" i="8"/>
  <c r="AR631" i="8"/>
  <c r="AS628" i="8"/>
  <c r="AR357" i="8"/>
  <c r="AS383" i="8"/>
  <c r="AR235" i="8"/>
  <c r="AR680" i="8"/>
  <c r="AS536" i="8"/>
  <c r="AR344" i="8"/>
  <c r="AR179" i="8"/>
  <c r="AR759" i="8"/>
  <c r="AR103" i="8"/>
  <c r="AS266" i="8"/>
  <c r="AR202" i="8"/>
  <c r="AR502" i="8"/>
  <c r="AR644" i="8"/>
  <c r="AR560" i="8"/>
  <c r="AR466" i="8"/>
  <c r="AS169" i="8"/>
  <c r="AR471" i="8"/>
  <c r="AS388" i="8"/>
  <c r="AR87" i="8"/>
  <c r="AS49" i="8"/>
  <c r="AR260" i="8"/>
  <c r="AR351" i="8"/>
  <c r="AR740" i="8"/>
  <c r="AS122" i="8"/>
  <c r="AS20" i="8"/>
  <c r="AS157" i="8"/>
  <c r="AS783" i="8"/>
  <c r="AS429" i="8"/>
  <c r="AR349" i="8"/>
  <c r="AS702" i="8"/>
  <c r="AS714" i="8"/>
  <c r="AR232" i="8"/>
  <c r="AR262" i="8"/>
  <c r="AS724" i="8"/>
  <c r="AR198" i="8"/>
  <c r="AS323" i="8"/>
  <c r="AS691" i="8"/>
  <c r="AS631" i="8"/>
  <c r="AS559" i="8"/>
  <c r="AR414" i="8"/>
  <c r="AS84" i="8"/>
  <c r="AR524" i="8"/>
  <c r="AS171" i="8"/>
  <c r="AR358" i="8"/>
  <c r="AR591" i="8"/>
  <c r="AS484" i="8"/>
  <c r="AR230" i="8"/>
  <c r="AR692" i="8"/>
  <c r="AR398" i="8"/>
  <c r="AS421" i="8"/>
  <c r="AR421" i="8"/>
  <c r="AS48" i="8"/>
  <c r="AS428" i="8"/>
  <c r="AR330" i="8"/>
  <c r="AS473" i="8"/>
  <c r="AS620" i="8"/>
  <c r="AS102" i="8"/>
  <c r="AS697" i="8"/>
  <c r="J15" i="2" l="1"/>
  <c r="AT769" i="8"/>
  <c r="AT21" i="8"/>
  <c r="AT408" i="8"/>
  <c r="AT720" i="8"/>
  <c r="AT530" i="8"/>
  <c r="AT174" i="8"/>
  <c r="AT657" i="8"/>
  <c r="AT767" i="8"/>
  <c r="AT392" i="8"/>
  <c r="AT397" i="8"/>
  <c r="AT210" i="8"/>
  <c r="AT84" i="8"/>
  <c r="AT732" i="8"/>
  <c r="AT484" i="8"/>
  <c r="AT264" i="8"/>
  <c r="AT142" i="8"/>
  <c r="AT685" i="8"/>
  <c r="AT661" i="8"/>
  <c r="AT433" i="8"/>
  <c r="AT409" i="8"/>
  <c r="AT609" i="8"/>
  <c r="AT586" i="8"/>
  <c r="AT699" i="8"/>
  <c r="AT388" i="8"/>
  <c r="AT802" i="8"/>
  <c r="AT302" i="8"/>
  <c r="AT58" i="8"/>
  <c r="AT675" i="8"/>
  <c r="AT187" i="8"/>
  <c r="AT602" i="8"/>
  <c r="AT283" i="8"/>
  <c r="AT737" i="8"/>
  <c r="AT498" i="8"/>
  <c r="AT611" i="8"/>
  <c r="AT234" i="8"/>
  <c r="AT261" i="8"/>
  <c r="AT544" i="8"/>
  <c r="AT783" i="8"/>
  <c r="AT504" i="8"/>
  <c r="AT49" i="8"/>
  <c r="AT10" i="8"/>
  <c r="AT768" i="8"/>
  <c r="AT425" i="8"/>
  <c r="AT543" i="8"/>
  <c r="AT221" i="8"/>
  <c r="AT626" i="8"/>
  <c r="AT292" i="8"/>
  <c r="AT597" i="8"/>
  <c r="AT306" i="8"/>
  <c r="AT228" i="8"/>
  <c r="AT673" i="8"/>
  <c r="AT15" i="8"/>
  <c r="AT376" i="8"/>
  <c r="AT6" i="8"/>
  <c r="AT54" i="8"/>
  <c r="AT527" i="8"/>
  <c r="AT663" i="8"/>
  <c r="AT772" i="8"/>
  <c r="AT268" i="8"/>
  <c r="AT180" i="8"/>
  <c r="AT482" i="8"/>
  <c r="AT227" i="8"/>
  <c r="AT386" i="8"/>
  <c r="AT162" i="8"/>
  <c r="AT704" i="8"/>
  <c r="AT198" i="8"/>
  <c r="AT389" i="8"/>
  <c r="AT219" i="8"/>
  <c r="AT528" i="8"/>
  <c r="AT327" i="8"/>
  <c r="AT706" i="8"/>
  <c r="AT465" i="8"/>
  <c r="AT583" i="8"/>
  <c r="AT358" i="8"/>
  <c r="AT454" i="8"/>
  <c r="AT453" i="8"/>
  <c r="AT558" i="8"/>
  <c r="AT220" i="8"/>
  <c r="AT32" i="8"/>
  <c r="AT480" i="8"/>
  <c r="AT502" i="8"/>
  <c r="AT567" i="8"/>
  <c r="AT490" i="8"/>
  <c r="AT784" i="8"/>
  <c r="AT202" i="8"/>
  <c r="AT151" i="8"/>
  <c r="AT281" i="8"/>
  <c r="AT413" i="8"/>
  <c r="AT546" i="8"/>
  <c r="AT87" i="8"/>
  <c r="AT594" i="8"/>
  <c r="AT215" i="8"/>
  <c r="AT236" i="8"/>
  <c r="AT288" i="8"/>
  <c r="AT212" i="8"/>
  <c r="AT751" i="8"/>
  <c r="AT582" i="8"/>
  <c r="AT693" i="8"/>
  <c r="AT428" i="8"/>
  <c r="AT363" i="8"/>
  <c r="AT549" i="8"/>
  <c r="AT256" i="8"/>
  <c r="AT208" i="8"/>
  <c r="AT640" i="8"/>
  <c r="AT110" i="8"/>
  <c r="AT47" i="8"/>
  <c r="AT788" i="8"/>
  <c r="AT225" i="8"/>
  <c r="AT517" i="8"/>
  <c r="AT133" i="8"/>
  <c r="AT89" i="8"/>
  <c r="AT439" i="8"/>
  <c r="AT382" i="8"/>
  <c r="AT197" i="8"/>
  <c r="AT564" i="8"/>
  <c r="AT717" i="8"/>
  <c r="AT258" i="8"/>
  <c r="AT508" i="8"/>
  <c r="AT159" i="8"/>
  <c r="AT387" i="8"/>
  <c r="AT690" i="8"/>
  <c r="AT461" i="8"/>
  <c r="AT536" i="8"/>
  <c r="AT70" i="8"/>
  <c r="AT196" i="8"/>
  <c r="AT607" i="8"/>
  <c r="AT637" i="8"/>
  <c r="AT405" i="8"/>
  <c r="AT144" i="8"/>
  <c r="AT170" i="8"/>
  <c r="AT45" i="8"/>
  <c r="AT289" i="8"/>
  <c r="AT598" i="8"/>
  <c r="AT776" i="8"/>
  <c r="AT487" i="8"/>
  <c r="AT63" i="8"/>
  <c r="AT647" i="8"/>
  <c r="AT568" i="8"/>
  <c r="AT226" i="8"/>
  <c r="AT695" i="8"/>
  <c r="AT300" i="8"/>
  <c r="AT360" i="8"/>
  <c r="AT297" i="8"/>
  <c r="AT545" i="8"/>
  <c r="AT260" i="8"/>
  <c r="AT580" i="8"/>
  <c r="AT18" i="8"/>
  <c r="AT129" i="8"/>
  <c r="AT123" i="8"/>
  <c r="AT503" i="8"/>
  <c r="AT175" i="8"/>
  <c r="AT744" i="8"/>
  <c r="AT746" i="8"/>
  <c r="AT403" i="8"/>
  <c r="AT770" i="8"/>
  <c r="AT513" i="8"/>
  <c r="AT500" i="8"/>
  <c r="AT697" i="8"/>
  <c r="AT24" i="8"/>
  <c r="AT91" i="8"/>
  <c r="AT22" i="8"/>
  <c r="AT88" i="8"/>
  <c r="AT754" i="8"/>
  <c r="AT436" i="8"/>
  <c r="AT35" i="8"/>
  <c r="AT365" i="8"/>
  <c r="AT554" i="8"/>
  <c r="AT203" i="8"/>
  <c r="AT559" i="8"/>
  <c r="AT117" i="8"/>
  <c r="AT662" i="8"/>
  <c r="AT532" i="8"/>
  <c r="AT241" i="8"/>
  <c r="AT309" i="8"/>
  <c r="AT681" i="8"/>
  <c r="AT272" i="8"/>
  <c r="AT101" i="8"/>
  <c r="AT437" i="8"/>
  <c r="AT199" i="8"/>
  <c r="AT156" i="8"/>
  <c r="AT115" i="8"/>
  <c r="AT305" i="8"/>
  <c r="AT625" i="8"/>
  <c r="AT631" i="8"/>
  <c r="AT93" i="8"/>
  <c r="AT398" i="8"/>
  <c r="AT50" i="8"/>
  <c r="AT189" i="8"/>
  <c r="AT75" i="8"/>
  <c r="AT60" i="8"/>
  <c r="AT71" i="8"/>
  <c r="AT756" i="8"/>
  <c r="AT160" i="8"/>
  <c r="AT94" i="8"/>
  <c r="AT374" i="8"/>
  <c r="AT200" i="8"/>
  <c r="AT291" i="8"/>
  <c r="AT379" i="8"/>
  <c r="AT605" i="8"/>
  <c r="AT687" i="8"/>
  <c r="AT157" i="8"/>
  <c r="AT315" i="8"/>
  <c r="AT80" i="8"/>
  <c r="AT34" i="8"/>
  <c r="AT359" i="8"/>
  <c r="AT451" i="8"/>
  <c r="AT689" i="8"/>
  <c r="AT588" i="8"/>
  <c r="AT287" i="8"/>
  <c r="AT569" i="8"/>
  <c r="AT114" i="8"/>
  <c r="AT247" i="8"/>
  <c r="AT587" i="8"/>
  <c r="AT759" i="8"/>
  <c r="AT143" i="8"/>
  <c r="AT274" i="8"/>
  <c r="AT23" i="8"/>
  <c r="AT185" i="8"/>
  <c r="AT36" i="8"/>
  <c r="AT467" i="8"/>
  <c r="AT743" i="8"/>
  <c r="AT719" i="8"/>
  <c r="AT73" i="8"/>
  <c r="AT55" i="8"/>
  <c r="AT658" i="8"/>
  <c r="AT415" i="8"/>
  <c r="AT703" i="8"/>
  <c r="AT763" i="8"/>
  <c r="AT146" i="8"/>
  <c r="AT649" i="8"/>
  <c r="AT441" i="8"/>
  <c r="AT645" i="8"/>
  <c r="AT29" i="8"/>
  <c r="AT139" i="8"/>
  <c r="AT248" i="8"/>
  <c r="AT235" i="8"/>
  <c r="AT186" i="8"/>
  <c r="AT421" i="8"/>
  <c r="AT495" i="8"/>
  <c r="AT100" i="8"/>
  <c r="AT390" i="8"/>
  <c r="AT727" i="8"/>
  <c r="AT674" i="8"/>
  <c r="AT608" i="8"/>
  <c r="AT735" i="8"/>
  <c r="AT791" i="8"/>
  <c r="AT777" i="8"/>
  <c r="AT427" i="8"/>
  <c r="AT790" i="8"/>
  <c r="AT350" i="8"/>
  <c r="AT299" i="8"/>
  <c r="AT722" i="8"/>
  <c r="AT621" i="8"/>
  <c r="AT520" i="8"/>
  <c r="AT149" i="8"/>
  <c r="AT362" i="8"/>
  <c r="AT712" i="8"/>
  <c r="AT304" i="8"/>
  <c r="AT590" i="8"/>
  <c r="AT340" i="8"/>
  <c r="AT364" i="8"/>
  <c r="AT534" i="8"/>
  <c r="AT486" i="8"/>
  <c r="AT125" i="8"/>
  <c r="AT321" i="8"/>
  <c r="AT726" i="8"/>
  <c r="AT430" i="8"/>
  <c r="AT269" i="8"/>
  <c r="AT381" i="8"/>
  <c r="AT341" i="8"/>
  <c r="AT318" i="8"/>
  <c r="AT385" i="8"/>
  <c r="AT417" i="8"/>
  <c r="AT659" i="8"/>
  <c r="AT355" i="8"/>
  <c r="AT320" i="8"/>
  <c r="AT512" i="8"/>
  <c r="AT435" i="8"/>
  <c r="AT211" i="8"/>
  <c r="AT643" i="8"/>
  <c r="AT622" i="8"/>
  <c r="AT184" i="8"/>
  <c r="AT496" i="8"/>
  <c r="AT440" i="8"/>
  <c r="AT190" i="8"/>
  <c r="AT104" i="8"/>
  <c r="AT721" i="8"/>
  <c r="AT803" i="8"/>
  <c r="AT525" i="8"/>
  <c r="AT514" i="8"/>
  <c r="AT254" i="8"/>
  <c r="AT660" i="8"/>
  <c r="AT332" i="8"/>
  <c r="AT765" i="8"/>
  <c r="AT61" i="8"/>
  <c r="AT183" i="8"/>
  <c r="AT555" i="8"/>
  <c r="AT361" i="8"/>
  <c r="AT775" i="8"/>
  <c r="AT740" i="8"/>
  <c r="AT488" i="8"/>
  <c r="AT347" i="8"/>
  <c r="AT800" i="8"/>
  <c r="AT560" i="8"/>
  <c r="AT76" i="8"/>
  <c r="AT336" i="8"/>
  <c r="AT519" i="8"/>
  <c r="AT750" i="8"/>
  <c r="AT137" i="8"/>
  <c r="AT145" i="8"/>
  <c r="AT752" i="8"/>
  <c r="AT396" i="8"/>
  <c r="AT240" i="8"/>
  <c r="AT521" i="8"/>
  <c r="AT112" i="8"/>
  <c r="AT576" i="8"/>
  <c r="AT481" i="8"/>
  <c r="AT103" i="8"/>
  <c r="AT650" i="8"/>
  <c r="AT193" i="8"/>
  <c r="AT476" i="8"/>
  <c r="AT257" i="8"/>
  <c r="AT636" i="8"/>
  <c r="AT612" i="8"/>
  <c r="AT271" i="8"/>
  <c r="AT67" i="8"/>
  <c r="AT303" i="8"/>
  <c r="AT102" i="8"/>
  <c r="AT98" i="8"/>
  <c r="AT665" i="8"/>
  <c r="AT163" i="8"/>
  <c r="AT654" i="8"/>
  <c r="AT19" i="8"/>
  <c r="AT591" i="8"/>
  <c r="AT339" i="8"/>
  <c r="AT541" i="8"/>
  <c r="AT250" i="8"/>
  <c r="AT639" i="8"/>
  <c r="AT455" i="8"/>
  <c r="AT229" i="8"/>
  <c r="AT535" i="8"/>
  <c r="AT222" i="8"/>
  <c r="AT331" i="8"/>
  <c r="AT652" i="8"/>
  <c r="AT678" i="8"/>
  <c r="AT789" i="8"/>
  <c r="AT501" i="8"/>
  <c r="AT95" i="8"/>
  <c r="AT109" i="8"/>
  <c r="AT349" i="8"/>
  <c r="AT418" i="8"/>
  <c r="AT620" i="8"/>
  <c r="AT542" i="8"/>
  <c r="AT731" i="8"/>
  <c r="AT395" i="8"/>
  <c r="AT65" i="8"/>
  <c r="AT595" i="8"/>
  <c r="AT279" i="8"/>
  <c r="AT107" i="8"/>
  <c r="AT86" i="8"/>
  <c r="AT774" i="8"/>
  <c r="AT426" i="8"/>
  <c r="AT462" i="8"/>
  <c r="AT601" i="8"/>
  <c r="AT377" i="8"/>
  <c r="AT83" i="8"/>
  <c r="AT733" i="8"/>
  <c r="AT764" i="8"/>
  <c r="AT373" i="8"/>
  <c r="AT140" i="8"/>
  <c r="AT124" i="8"/>
  <c r="AT419" i="8"/>
  <c r="AT105" i="8"/>
  <c r="AT701" i="8"/>
  <c r="AT515" i="8"/>
  <c r="AT464" i="8"/>
  <c r="AT78" i="8"/>
  <c r="AT656" i="8"/>
  <c r="AT470" i="8"/>
  <c r="AT239" i="8"/>
  <c r="AT191" i="8"/>
  <c r="AT566" i="8"/>
  <c r="AT17" i="8"/>
  <c r="AT194" i="8"/>
  <c r="AT99" i="8"/>
  <c r="AT307" i="8"/>
  <c r="AT37" i="8"/>
  <c r="AT452" i="8"/>
  <c r="AT179" i="8"/>
  <c r="AT122" i="8"/>
  <c r="AT207" i="8"/>
  <c r="AT623" i="8"/>
  <c r="AT168" i="8"/>
  <c r="AT97" i="8"/>
  <c r="AT745" i="8"/>
  <c r="AT329" i="8"/>
  <c r="AT9" i="8"/>
  <c r="AT557" i="8"/>
  <c r="AT368" i="8"/>
  <c r="AT522" i="8"/>
  <c r="AT679" i="8"/>
  <c r="AT668" i="8"/>
  <c r="AT326" i="8"/>
  <c r="AT314" i="8"/>
  <c r="AT28" i="8"/>
  <c r="AT204" i="8"/>
  <c r="AT136" i="8"/>
  <c r="AT633" i="8"/>
  <c r="AT316" i="8"/>
  <c r="AT434" i="8"/>
  <c r="AT460" i="8"/>
  <c r="AT246" i="8"/>
  <c r="AT12" i="8"/>
  <c r="AT262" i="8"/>
  <c r="AT369" i="8"/>
  <c r="AT312" i="8"/>
  <c r="AT278" i="8"/>
  <c r="AT473" i="8"/>
  <c r="AT485" i="8"/>
  <c r="AT446" i="8"/>
  <c r="AT383" i="8"/>
  <c r="AT552" i="8"/>
  <c r="AT477" i="8"/>
  <c r="AT126" i="8"/>
  <c r="AT286" i="8"/>
  <c r="AT671" i="8"/>
  <c r="AT551" i="8"/>
  <c r="AT16" i="8"/>
  <c r="AT181" i="8"/>
  <c r="AT223" i="8"/>
  <c r="AT147" i="8"/>
  <c r="AT666" i="8"/>
  <c r="AT155" i="8"/>
  <c r="AT30" i="8"/>
  <c r="AT77" i="8"/>
  <c r="AT233" i="8"/>
  <c r="AT128" i="8"/>
  <c r="AT346" i="8"/>
  <c r="AT92" i="8"/>
  <c r="AT676" i="8"/>
  <c r="AT372" i="8"/>
  <c r="AT43" i="8"/>
  <c r="AT724" i="8"/>
  <c r="AT244" i="8"/>
  <c r="AT153" i="8"/>
  <c r="AT736" i="8"/>
  <c r="AT526" i="8"/>
  <c r="AT804" i="8"/>
  <c r="AT780" i="8"/>
  <c r="AT44" i="8"/>
  <c r="AT8" i="8"/>
  <c r="AT797" i="8"/>
  <c r="AT592" i="8"/>
  <c r="AT561" i="8"/>
  <c r="AT195" i="8"/>
  <c r="AT589" i="8"/>
  <c r="AT275" i="8"/>
  <c r="AT710" i="8"/>
  <c r="AT575" i="8"/>
  <c r="AT404" i="8"/>
  <c r="AT646" i="8"/>
  <c r="AT577" i="8"/>
  <c r="AT367" i="8"/>
  <c r="AT393" i="8"/>
  <c r="AT164" i="8"/>
  <c r="AT463" i="8"/>
  <c r="AT491" i="8"/>
  <c r="AT113" i="8"/>
  <c r="AT116" i="8"/>
  <c r="AT628" i="8"/>
  <c r="AT483" i="8"/>
  <c r="AT494" i="8"/>
  <c r="AT468" i="8"/>
  <c r="AT353" i="8"/>
  <c r="AT738" i="8"/>
  <c r="AT298" i="8"/>
  <c r="AT688" i="8"/>
  <c r="AT401" i="8"/>
  <c r="AT238" i="8"/>
  <c r="AT410" i="8"/>
  <c r="AT466" i="8"/>
  <c r="AT371" i="8"/>
  <c r="AT781" i="8"/>
  <c r="AT716" i="8"/>
  <c r="AT627" i="8"/>
  <c r="AT64" i="8"/>
  <c r="AT792" i="8"/>
  <c r="AT251" i="8"/>
  <c r="AT696" i="8"/>
  <c r="AT749" i="8"/>
  <c r="AT795" i="8"/>
  <c r="AT600" i="8"/>
  <c r="AT578" i="8"/>
  <c r="AT391" i="8"/>
  <c r="AT56" i="8"/>
  <c r="AT343" i="8"/>
  <c r="AT5" i="8"/>
  <c r="AT669" i="8"/>
  <c r="AT806" i="8"/>
  <c r="AT718" i="8"/>
  <c r="AT478" i="8"/>
  <c r="AT613" i="8"/>
  <c r="AT284" i="8"/>
  <c r="AT670" i="8"/>
  <c r="AT442" i="8"/>
  <c r="AT713" i="8"/>
  <c r="AT779" i="8"/>
  <c r="AT165" i="8"/>
  <c r="AT40" i="8"/>
  <c r="AT698" i="8"/>
  <c r="AT399" i="8"/>
  <c r="AT265" i="8"/>
  <c r="AT176" i="8"/>
  <c r="AT218" i="8"/>
  <c r="AT290" i="8"/>
  <c r="AT209" i="8"/>
  <c r="AT72" i="8"/>
  <c r="AT352" i="8"/>
  <c r="AT570" i="8"/>
  <c r="AT531" i="8"/>
  <c r="AT366" i="8"/>
  <c r="AT342" i="8"/>
  <c r="AT573" i="8"/>
  <c r="AT642" i="8"/>
  <c r="AT581" i="8"/>
  <c r="AT328" i="8"/>
  <c r="AT375" i="8"/>
  <c r="AT450" i="8"/>
  <c r="AT249" i="8"/>
  <c r="AT74" i="8"/>
  <c r="AT694" i="8"/>
  <c r="AT46" i="8"/>
  <c r="AT604" i="8"/>
  <c r="AT562" i="8"/>
  <c r="AT334" i="8"/>
  <c r="AT131" i="8"/>
  <c r="AT201" i="8"/>
  <c r="AT333" i="8"/>
  <c r="AT108" i="8"/>
  <c r="AT294" i="8"/>
  <c r="AT282" i="8"/>
  <c r="AT505" i="8"/>
  <c r="AT571" i="8"/>
  <c r="AT610" i="8"/>
  <c r="AT793" i="8"/>
  <c r="AT416" i="8"/>
  <c r="AT499" i="8"/>
  <c r="AT449" i="8"/>
  <c r="AT556" i="8"/>
  <c r="AT323" i="8"/>
  <c r="AT150" i="8"/>
  <c r="AT479" i="8"/>
  <c r="AT206" i="8"/>
  <c r="AT593" i="8"/>
  <c r="AT224" i="8"/>
  <c r="AT51" i="8"/>
  <c r="AT172" i="8"/>
  <c r="AT518" i="8"/>
  <c r="AT132" i="8"/>
  <c r="AT757" i="8"/>
  <c r="AT406" i="8"/>
  <c r="AT742" i="8"/>
  <c r="AT677" i="8"/>
  <c r="AT243" i="8"/>
  <c r="AT308" i="8"/>
  <c r="AT295" i="8"/>
  <c r="AT20" i="8"/>
  <c r="AT782" i="8"/>
  <c r="AT707" i="8"/>
  <c r="AT319" i="8"/>
  <c r="AT11" i="8"/>
  <c r="AT747" i="8"/>
  <c r="AT177" i="8"/>
  <c r="AT317" i="8"/>
  <c r="AT584" i="8"/>
  <c r="AT66" i="8"/>
  <c r="AT90" i="8"/>
  <c r="AT538" i="8"/>
  <c r="AT7" i="8"/>
  <c r="AT579" i="8"/>
  <c r="AT761" i="8"/>
  <c r="AT585" i="8"/>
  <c r="AT280" i="8"/>
  <c r="AT154" i="8"/>
  <c r="AT550" i="8"/>
  <c r="AT617" i="8"/>
  <c r="AT798" i="8"/>
  <c r="AT739" i="8"/>
  <c r="AT13" i="8"/>
  <c r="AT799" i="8"/>
  <c r="AT378" i="8"/>
  <c r="AT755" i="8"/>
  <c r="AT81" i="8"/>
  <c r="AT213" i="8"/>
  <c r="AT173" i="8"/>
  <c r="AT330" i="8"/>
  <c r="AT651" i="8"/>
  <c r="AT53" i="8"/>
  <c r="AT506" i="8"/>
  <c r="AT533" i="8"/>
  <c r="AT778" i="8"/>
  <c r="AT313" i="8"/>
  <c r="AT232" i="8"/>
  <c r="AT277" i="8"/>
  <c r="AT82" i="8"/>
  <c r="AT370" i="8"/>
  <c r="AT537" i="8"/>
  <c r="AT511" i="8"/>
  <c r="AT57" i="8"/>
  <c r="AT539" i="8"/>
  <c r="AT616" i="8"/>
  <c r="AT667" i="8"/>
  <c r="AT711" i="8"/>
  <c r="AT730" i="8"/>
  <c r="AT411" i="8"/>
  <c r="AT293" i="8"/>
  <c r="AT493" i="8"/>
  <c r="AT599" i="8"/>
  <c r="AT69" i="8"/>
  <c r="AT686" i="8"/>
  <c r="AT471" i="8"/>
  <c r="AT266" i="8"/>
  <c r="AT400" i="8"/>
  <c r="AT624" i="8"/>
  <c r="AT708" i="8"/>
  <c r="AT709" i="8"/>
  <c r="AT25" i="8"/>
  <c r="AT130" i="8"/>
  <c r="AT335" i="8"/>
  <c r="AT205" i="8"/>
  <c r="AT692" i="8"/>
  <c r="AT684" i="8"/>
  <c r="AT106" i="8"/>
  <c r="AT38" i="8"/>
  <c r="AT263" i="8"/>
  <c r="AT41" i="8"/>
  <c r="AT230" i="8"/>
  <c r="AT412" i="8"/>
  <c r="AT310" i="8"/>
  <c r="AT796" i="8"/>
  <c r="AT547" i="8"/>
  <c r="AT344" i="8"/>
  <c r="AT644" i="8"/>
  <c r="AT472" i="8"/>
  <c r="AT705" i="8"/>
  <c r="AT572" i="8"/>
  <c r="AT683" i="8"/>
  <c r="AT497" i="8"/>
  <c r="AT524" i="8"/>
  <c r="AT715" i="8"/>
  <c r="AT432" i="8"/>
  <c r="AT148" i="8"/>
  <c r="AT152" i="8"/>
  <c r="AT311" i="8"/>
  <c r="AT444" i="8"/>
  <c r="AT48" i="8"/>
  <c r="AT523" i="8"/>
  <c r="AT121" i="8"/>
  <c r="AT492" i="8"/>
  <c r="AT729" i="8"/>
  <c r="AT682" i="8"/>
  <c r="AT801" i="8"/>
  <c r="AT794" i="8"/>
  <c r="AT507" i="8"/>
  <c r="AT276" i="8"/>
  <c r="AT118" i="8"/>
  <c r="AT141" i="8"/>
  <c r="AT134" i="8"/>
  <c r="AT351" i="8"/>
  <c r="AT664" i="8"/>
  <c r="AT741" i="8"/>
  <c r="AT111" i="8"/>
  <c r="AT805" i="8"/>
  <c r="AT548" i="8"/>
  <c r="AT214" i="8"/>
  <c r="AT52" i="8"/>
  <c r="AT161" i="8"/>
  <c r="AT469" i="8"/>
  <c r="AT771" i="8"/>
  <c r="AT384" i="8"/>
  <c r="AT762" i="8"/>
  <c r="AT429" i="8"/>
  <c r="AT785" i="8"/>
  <c r="AT629" i="8"/>
  <c r="AT245" i="8"/>
  <c r="AT680" i="8"/>
  <c r="AT635" i="8"/>
  <c r="AT296" i="8"/>
  <c r="AT700" i="8"/>
  <c r="AT691" i="8"/>
  <c r="AT443" i="8"/>
  <c r="AT445" i="8"/>
  <c r="AT242" i="8"/>
  <c r="AT380" i="8"/>
  <c r="AT182" i="8"/>
  <c r="AT31" i="8"/>
  <c r="AT529" i="8"/>
  <c r="AT632" i="8"/>
  <c r="AT354" i="8"/>
  <c r="AT231" i="8"/>
  <c r="AT68" i="8"/>
  <c r="AT619" i="8"/>
  <c r="AT158" i="8"/>
  <c r="AT255" i="8"/>
  <c r="AT438" i="8"/>
  <c r="AT345" i="8"/>
  <c r="AT422" i="8"/>
  <c r="AT420" i="8"/>
  <c r="AT27" i="8"/>
  <c r="AT127" i="8"/>
  <c r="AT489" i="8"/>
  <c r="AT167" i="8"/>
  <c r="AT787" i="8"/>
  <c r="AT748" i="8"/>
  <c r="AT402" i="8"/>
  <c r="AT734" i="8"/>
  <c r="AT169" i="8"/>
  <c r="AT510" i="8"/>
  <c r="AT653" i="8"/>
  <c r="AT270" i="8"/>
  <c r="AT638" i="8"/>
  <c r="AT253" i="8"/>
  <c r="AT456" i="8"/>
  <c r="AT553" i="8"/>
  <c r="AT540" i="8"/>
  <c r="AT79" i="8"/>
  <c r="AT324" i="8"/>
  <c r="AT758" i="8"/>
  <c r="AT62" i="8"/>
  <c r="AT574" i="8"/>
  <c r="AT596" i="8"/>
  <c r="AT606" i="8"/>
  <c r="AT337" i="8"/>
  <c r="AT414" i="8"/>
  <c r="AT516" i="8"/>
  <c r="AT394" i="8"/>
  <c r="AT348" i="8"/>
  <c r="AT447" i="8"/>
  <c r="AT285" i="8"/>
  <c r="AT634" i="8"/>
  <c r="AT603" i="8"/>
  <c r="AT166" i="8"/>
  <c r="AT474" i="8"/>
  <c r="AT618" i="8"/>
  <c r="AT357" i="8"/>
  <c r="AT786" i="8"/>
  <c r="AT630" i="8"/>
  <c r="AT39" i="8"/>
  <c r="AT753" i="8"/>
  <c r="AT301" i="8"/>
  <c r="AT714" i="8"/>
  <c r="AT728" i="8"/>
  <c r="AT655" i="8"/>
  <c r="AT407" i="8"/>
  <c r="AT138" i="8"/>
  <c r="AT217" i="8"/>
  <c r="AT171" i="8"/>
  <c r="AT338" i="8"/>
  <c r="AT120" i="8"/>
  <c r="AT457" i="8"/>
  <c r="AT356" i="8"/>
  <c r="AT641" i="8"/>
  <c r="AT119" i="8"/>
  <c r="AT216" i="8"/>
  <c r="AT766" i="8"/>
  <c r="AT33" i="8"/>
  <c r="AT614" i="8"/>
  <c r="AT723" i="8"/>
  <c r="AT178" i="8"/>
  <c r="AT26" i="8"/>
  <c r="AT448" i="8"/>
  <c r="AT273" i="8"/>
  <c r="AT267" i="8"/>
  <c r="AT42" i="8"/>
  <c r="AT14" i="8"/>
  <c r="AT773" i="8"/>
  <c r="AT237" i="8"/>
  <c r="AT725" i="8"/>
  <c r="AT423" i="8"/>
  <c r="AT565" i="8"/>
  <c r="AT188" i="8"/>
  <c r="AT192" i="8"/>
  <c r="AT59" i="8"/>
  <c r="AT322" i="8"/>
  <c r="AT252" i="8"/>
  <c r="AT702" i="8"/>
  <c r="AT475" i="8"/>
  <c r="AT424" i="8"/>
  <c r="AT459" i="8"/>
  <c r="AT85" i="8"/>
  <c r="AT96" i="8"/>
  <c r="AT615" i="8"/>
  <c r="AT135" i="8"/>
  <c r="AT563" i="8"/>
  <c r="AT648" i="8"/>
  <c r="AT458" i="8"/>
  <c r="AT807" i="8"/>
  <c r="AT431" i="8"/>
  <c r="AT325" i="8"/>
  <c r="AT509" i="8"/>
  <c r="AT760" i="8"/>
  <c r="AT672" i="8"/>
  <c r="AT259" i="8"/>
  <c r="K15" i="2" l="1"/>
  <c r="L15" i="2" l="1"/>
  <c r="M15" i="2" l="1"/>
  <c r="N15" i="2" l="1"/>
  <c r="O15" i="2" l="1"/>
  <c r="P15" i="2" l="1"/>
  <c r="Q15" i="2" l="1"/>
  <c r="R15" i="2" l="1"/>
  <c r="S15" i="2" l="1"/>
  <c r="T15" i="2" l="1"/>
  <c r="U15" i="2" l="1"/>
  <c r="V15" i="2" l="1"/>
  <c r="W1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actual 2018 production values for this column from USGS
</t>
        </r>
      </text>
    </comment>
    <comment ref="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Set to USGS value for primary aluminum proportion for 2018. Increases in 2019--probably tarriff induced</t>
        </r>
      </text>
    </comment>
    <comment ref="C8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Updated to 2014 value. This is total aluminum production, not NAICS 331315 &amp; 331316</t>
        </r>
      </text>
    </comment>
    <comment ref="I11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Met. Coal / 1.4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USGS 
Cement Mineral Yearbook 2019</t>
        </r>
      </text>
    </comment>
    <comment ref="K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These values are data (?) from the AEO where ironstlx was first used.</t>
        </r>
      </text>
    </comment>
    <comment ref="E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USGS 
Cement Mineral Yearbook 2019</t>
        </r>
      </text>
    </comment>
    <comment ref="I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USGS 
Cement Mineral Yearbook 2019</t>
        </r>
      </text>
    </comment>
    <comment ref="B3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Cooeficient units make term unitless</t>
        </r>
      </text>
    </comment>
    <comment ref="B34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1/($/GJ heat service) for burners</t>
        </r>
      </text>
    </comment>
    <comment ref="B35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1/(MMBtu fuel/GJ heat service) for burners. This includes all fuels for burners, not just electricity.</t>
        </r>
      </text>
    </comment>
    <comment ref="B3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1/(T/GJ heat service) for burners</t>
        </r>
      </text>
    </comment>
    <comment ref="B37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Units of 1/(T/GJ heat service) for burners</t>
        </r>
      </text>
    </comment>
    <comment ref="B44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Cooeficient units make term unitless</t>
        </r>
      </text>
    </comment>
    <comment ref="B45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1/($/GJ heat service) for burners</t>
        </r>
      </text>
    </comment>
    <comment ref="B46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1/(MMBtu fuel/GJ heat service) for burners. This includes all fuels for burners, not just electricity.</t>
        </r>
      </text>
    </comment>
    <comment ref="B47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1/(T/GJ heat service) for burners</t>
        </r>
      </text>
    </comment>
    <comment ref="B48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Units of 1/(T/GJ heat service) for burners</t>
        </r>
      </text>
    </comment>
    <comment ref="B55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Cooeficient units make term unitless</t>
        </r>
      </text>
    </comment>
    <comment ref="B56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1/($/GJ heat service) for burners</t>
        </r>
      </text>
    </comment>
    <comment ref="B57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1/(MMBtu fuel/GJ heat service) for burners. This includes all fuels for burners, not just electricity.</t>
        </r>
      </text>
    </comment>
    <comment ref="B58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1/(T/GJ heat service) for burners</t>
        </r>
      </text>
    </comment>
    <comment ref="B59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Units of 1/(T/GJ heat service) for burners</t>
        </r>
      </text>
    </comment>
    <comment ref="B67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Cooeficient units make term unitless</t>
        </r>
      </text>
    </comment>
    <comment ref="B68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1/($/GJ heat service) for burners</t>
        </r>
      </text>
    </comment>
    <comment ref="B69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1/(MMBtu fuel/GJ heat service) for burners. This includes all fuels for burners, not just electricity.</t>
        </r>
      </text>
    </comment>
    <comment ref="B70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1/(T/GJ heat service) for burners</t>
        </r>
      </text>
    </comment>
    <comment ref="B71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Units of 1/(T/GJ heat service) for burners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30" authorId="0" shapeId="0" xr:uid="{00000000-0006-0000-0300-000001000000}">
      <text>
        <r>
          <rPr>
            <sz val="9"/>
            <color indexed="8"/>
            <rFont val="Tahoma"/>
            <family val="2"/>
          </rPr>
          <t>Alternative-Specific Constant
"Seed" value for initial year.</t>
        </r>
      </text>
    </comment>
    <comment ref="B132" authorId="0" shapeId="0" xr:uid="{00000000-0006-0000-0300-000002000000}">
      <text>
        <r>
          <rPr>
            <sz val="9"/>
            <color indexed="8"/>
            <rFont val="Tahoma"/>
            <family val="2"/>
          </rPr>
          <t>Alternative-Specific Constant
"Seed" value for initial year.</t>
        </r>
      </text>
    </comment>
    <comment ref="I15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Met. Coal / 1.4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15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Repeated 2013 share</t>
        </r>
      </text>
    </comment>
    <comment ref="C208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want to shade this just a bit, given the low volumes</t>
        </r>
      </text>
    </comment>
    <comment ref="I212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Met. Coal / 1.4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8" authorId="0" shapeId="0" xr:uid="{00000000-0006-0000-0500-000001000000}">
      <text>
        <r>
          <rPr>
            <sz val="8"/>
            <color rgb="FF000000"/>
            <rFont val="Tahoma"/>
            <family val="2"/>
          </rPr>
          <t>Linear decay of base-year capacity</t>
        </r>
      </text>
    </comment>
    <comment ref="C19" authorId="0" shapeId="0" xr:uid="{00000000-0006-0000-0500-000002000000}">
      <text>
        <r>
          <rPr>
            <sz val="8"/>
            <color rgb="FF000000"/>
            <rFont val="Tahoma"/>
            <family val="2"/>
          </rPr>
          <t>Assumed Lifetime of Replacement Capacity</t>
        </r>
      </text>
    </comment>
    <comment ref="C20" authorId="0" shapeId="0" xr:uid="{00000000-0006-0000-0500-000003000000}">
      <text>
        <r>
          <rPr>
            <sz val="8"/>
            <color rgb="FF000000"/>
            <rFont val="Tahoma"/>
            <family val="2"/>
          </rPr>
          <t>Use to change the shape of the survival curve</t>
        </r>
      </text>
    </comment>
    <comment ref="C21" authorId="0" shapeId="0" xr:uid="{00000000-0006-0000-0500-000004000000}">
      <text>
        <r>
          <rPr>
            <sz val="9"/>
            <color rgb="FF000000"/>
            <rFont val="Tahoma"/>
            <family val="2"/>
          </rPr>
          <t xml:space="preserve">Weighted Average Cost of Capital
</t>
        </r>
      </text>
    </comment>
    <comment ref="C23" authorId="0" shapeId="0" xr:uid="{00000000-0006-0000-0500-000005000000}">
      <text>
        <r>
          <rPr>
            <sz val="9"/>
            <color rgb="FF000000"/>
            <rFont val="Tahoma"/>
            <family val="2"/>
          </rPr>
          <t>Alpha Decay Parameter 1</t>
        </r>
      </text>
    </comment>
    <comment ref="G23" authorId="0" shapeId="0" xr:uid="{00000000-0006-0000-0500-000006000000}">
      <text>
        <r>
          <rPr>
            <sz val="9"/>
            <color indexed="81"/>
            <rFont val="Tahoma"/>
            <family val="2"/>
          </rPr>
          <t>Added to eliminate circular reference--original value of IS_Alpha_Furnace</t>
        </r>
      </text>
    </comment>
    <comment ref="C24" authorId="0" shapeId="0" xr:uid="{00000000-0006-0000-0500-000007000000}">
      <text>
        <r>
          <rPr>
            <sz val="9"/>
            <color rgb="FF000000"/>
            <rFont val="Tahoma"/>
            <family val="2"/>
          </rPr>
          <t xml:space="preserve">Alpha Decay Parameter 2
</t>
        </r>
      </text>
    </comment>
    <comment ref="C30" authorId="0" shapeId="0" xr:uid="{00000000-0006-0000-0500-000008000000}">
      <text>
        <r>
          <rPr>
            <sz val="9"/>
            <color rgb="FF000000"/>
            <rFont val="Tahoma"/>
            <family val="2"/>
          </rPr>
          <t>Changed from original value to comport with historical results</t>
        </r>
      </text>
    </comment>
    <comment ref="C31" authorId="0" shapeId="0" xr:uid="{00000000-0006-0000-0500-000009000000}">
      <text>
        <r>
          <rPr>
            <sz val="9"/>
            <color rgb="FF000000"/>
            <rFont val="Tahoma"/>
            <family val="2"/>
          </rPr>
          <t>Changed from original value to comport with historical results</t>
        </r>
      </text>
    </comment>
    <comment ref="B32" authorId="0" shapeId="0" xr:uid="{00000000-0006-0000-0500-00000A000000}">
      <text>
        <r>
          <rPr>
            <sz val="9"/>
            <color rgb="FF000000"/>
            <rFont val="Tahoma"/>
            <family val="2"/>
          </rPr>
          <t>Changed from original value to comport with historical results</t>
        </r>
      </text>
    </comment>
    <comment ref="I154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Met. Coal / 1.4</t>
        </r>
      </text>
    </comment>
    <comment ref="I158" authorId="0" shapeId="0" xr:uid="{00000000-0006-0000-05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Original value 17.  Distributed value to regions 1-3 based on original coke shares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A2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Not applicable.  Refers to Cold Rolling step, which isn't in the tech choice module.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lifespan of new equipment for all industries if B2=1.</t>
        </r>
      </text>
    </comment>
    <comment ref="E6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How much shorter the lifespan is for certain cement equipment</t>
        </r>
      </text>
    </comment>
  </commentList>
</comments>
</file>

<file path=xl/sharedStrings.xml><?xml version="1.0" encoding="utf-8"?>
<sst xmlns="http://schemas.openxmlformats.org/spreadsheetml/2006/main" count="9012" uniqueCount="4184">
  <si>
    <t>Iron &amp; Steel Model Data Inputs</t>
  </si>
  <si>
    <t>IS_CO2PENALTY</t>
  </si>
  <si>
    <t>IS_NUMTECH</t>
  </si>
  <si>
    <t>IS_NUMFUEL</t>
  </si>
  <si>
    <t>IS_PRODUCTION</t>
  </si>
  <si>
    <t>CIMS Steam Adjustement</t>
  </si>
  <si>
    <t>IS (Step)</t>
  </si>
  <si>
    <t># technologies</t>
  </si>
  <si>
    <t># fuels</t>
  </si>
  <si>
    <t>IBYR production</t>
  </si>
  <si>
    <t>Hot Roll</t>
  </si>
  <si>
    <t>Cold Roll</t>
  </si>
  <si>
    <t xml:space="preserve">Casting </t>
  </si>
  <si>
    <t xml:space="preserve">BF/BOF </t>
  </si>
  <si>
    <t xml:space="preserve">EAF </t>
  </si>
  <si>
    <t>6a</t>
  </si>
  <si>
    <t>DRI BOF</t>
  </si>
  <si>
    <t>6b</t>
  </si>
  <si>
    <t>DRI  EAF</t>
  </si>
  <si>
    <t>Coke</t>
  </si>
  <si>
    <t>IS_BASELIFECR</t>
  </si>
  <si>
    <t>Baseline Capacity Lifetime</t>
  </si>
  <si>
    <t>Variables for EAF/BOF Adjustment</t>
  </si>
  <si>
    <t>IS_LIFETIME</t>
  </si>
  <si>
    <t>Lifespan</t>
  </si>
  <si>
    <t>CR1</t>
  </si>
  <si>
    <t>CR2</t>
  </si>
  <si>
    <t>CR3</t>
  </si>
  <si>
    <t>CR4</t>
  </si>
  <si>
    <t>IS_CALIB</t>
  </si>
  <si>
    <t>Calibration</t>
  </si>
  <si>
    <t>IS_Max_Delta</t>
  </si>
  <si>
    <t>IS_WACC</t>
  </si>
  <si>
    <t>WACC</t>
  </si>
  <si>
    <t>IS_Alpha_Furnace</t>
  </si>
  <si>
    <t>IS_FISYR</t>
  </si>
  <si>
    <t>First Year of Calculation</t>
  </si>
  <si>
    <t>IS_ALPHA_DECAY(1)</t>
  </si>
  <si>
    <t>k</t>
  </si>
  <si>
    <t>IS_ALPHA_DECAY(2)</t>
  </si>
  <si>
    <t>t_1/2</t>
  </si>
  <si>
    <t>Initial (2010) Values of Dynamic Prodflow Elements</t>
  </si>
  <si>
    <t>Base_Cold</t>
  </si>
  <si>
    <t>Base_EAF</t>
  </si>
  <si>
    <t>Base_BOF</t>
  </si>
  <si>
    <t>Base_Coke</t>
  </si>
  <si>
    <t>Exogenous DRI Production: Use to Calculate PRODFLOW</t>
  </si>
  <si>
    <t>DRI_Tot_Phase1</t>
  </si>
  <si>
    <t>Phase1_YR</t>
  </si>
  <si>
    <t>DRI_Tot_Phase2</t>
  </si>
  <si>
    <t>Phase2_YR</t>
  </si>
  <si>
    <t>Logit Coefficients</t>
  </si>
  <si>
    <t>BOF</t>
  </si>
  <si>
    <t>DRI EAF</t>
  </si>
  <si>
    <t>IS_LOGIT_COEFF(step,1)</t>
  </si>
  <si>
    <t>Fixed Cost</t>
  </si>
  <si>
    <t>IS_LOGIT_COEFF(step,2)</t>
  </si>
  <si>
    <t>Fuel Cost</t>
  </si>
  <si>
    <t>IS_LOGIT_COEFF(step,3)</t>
  </si>
  <si>
    <t>Emissions</t>
  </si>
  <si>
    <t>Step</t>
  </si>
  <si>
    <t>Technology</t>
  </si>
  <si>
    <t>IS_BASE_TECH_SHARE</t>
  </si>
  <si>
    <t>Base Capacity Shares</t>
  </si>
  <si>
    <t>IS_ADD_TECH_SHARE</t>
  </si>
  <si>
    <t>IS_CAPCOST</t>
  </si>
  <si>
    <t>Capital Cost ($/1000 Tonnes)</t>
  </si>
  <si>
    <t>IS_AV_OM</t>
  </si>
  <si>
    <t>O&amp;M ($/1000 Tonnes)</t>
  </si>
  <si>
    <t>IS_FUEL_USE(step,1,tech)</t>
  </si>
  <si>
    <t>Fuel Use (MMBtu/kT) (ELEC)</t>
  </si>
  <si>
    <t>IS_FUEL_USE(step,2,tech)</t>
  </si>
  <si>
    <t>Fuel Use (MMBtu/kT) (NG)</t>
  </si>
  <si>
    <t>IS_FUEL_USE(step,3,tech)</t>
  </si>
  <si>
    <t>Fuel Use (MMBtu/kT) (HFO)</t>
  </si>
  <si>
    <t>IS_FUEL_USE(step,4,tech)</t>
  </si>
  <si>
    <t>Fuel Use (MMBtu/kT) (Coal)</t>
  </si>
  <si>
    <t>IS_FUEL_USE(step,5,tech)</t>
  </si>
  <si>
    <t>Fuel Use (MMBtu/kT) (Met. Coal)</t>
  </si>
  <si>
    <t>IS_NFUEL_USE(step,1,tech)</t>
  </si>
  <si>
    <t>Non-Fuel Use (GJ/kT) (Oxygen)</t>
  </si>
  <si>
    <t>IS_NFUEL_USE(step,2,tech)</t>
  </si>
  <si>
    <t>Non-Fuel Use (GJ/kT) (Steam)</t>
  </si>
  <si>
    <t>Obsolete_Yr</t>
  </si>
  <si>
    <t>Year of Technology Obsolescence</t>
  </si>
  <si>
    <t>IS_EMISS</t>
  </si>
  <si>
    <t>CO2 Emissions (T/kT)</t>
  </si>
  <si>
    <t>IS_ALPHA</t>
  </si>
  <si>
    <t>alpha</t>
  </si>
  <si>
    <t>Cold-Roll Energy Intensities</t>
  </si>
  <si>
    <t>INTENSITY(1,:)</t>
  </si>
  <si>
    <t>INTENSITY(2,:)</t>
  </si>
  <si>
    <t>INTENSITY(3,:)</t>
  </si>
  <si>
    <t>CO2_INTENSITY(1,:)</t>
  </si>
  <si>
    <t>CO2_INTENSITY(2,:)</t>
  </si>
  <si>
    <t>Shares</t>
  </si>
  <si>
    <t>Intensity</t>
  </si>
  <si>
    <t>CO2 Intensity</t>
  </si>
  <si>
    <t>NG</t>
  </si>
  <si>
    <t>Electric</t>
  </si>
  <si>
    <t>HFO</t>
  </si>
  <si>
    <t>Oil</t>
  </si>
  <si>
    <t>Cold Roll Reduction</t>
  </si>
  <si>
    <t>shares(2)</t>
  </si>
  <si>
    <t>Galvanize</t>
  </si>
  <si>
    <t>shares(3)</t>
  </si>
  <si>
    <t>Electroclean</t>
  </si>
  <si>
    <t>shares(4)</t>
  </si>
  <si>
    <t>Electroclean:  Anneal/Temper</t>
  </si>
  <si>
    <t>shares(5)</t>
  </si>
  <si>
    <t>Electroclean:  Tin Plate</t>
  </si>
  <si>
    <t>shares(6)</t>
  </si>
  <si>
    <t>Electroclean:  Electric Steel</t>
  </si>
  <si>
    <t>NG_share</t>
  </si>
  <si>
    <t>NG Share</t>
  </si>
  <si>
    <t>HFO_share</t>
  </si>
  <si>
    <t>HFO Share</t>
  </si>
  <si>
    <t>Hot-Rolled Forms Energy Intensities</t>
  </si>
  <si>
    <t>formshares(1)</t>
  </si>
  <si>
    <t>Blooms</t>
  </si>
  <si>
    <t>formshares(2)</t>
  </si>
  <si>
    <t>Billets</t>
  </si>
  <si>
    <t>formshares(3)</t>
  </si>
  <si>
    <t>Slabs</t>
  </si>
  <si>
    <t>Year</t>
  </si>
  <si>
    <t>Tubes</t>
  </si>
  <si>
    <t>Heavy Struct. Shapes</t>
  </si>
  <si>
    <t>Bars</t>
  </si>
  <si>
    <t>Rods</t>
  </si>
  <si>
    <t>Light Struct. Shapes</t>
  </si>
  <si>
    <t>Roughing
Tech_1</t>
  </si>
  <si>
    <t>Roughing
Tech_2</t>
  </si>
  <si>
    <t>Finishing
Tech_1</t>
  </si>
  <si>
    <t>Finishing
Tech_2</t>
  </si>
  <si>
    <t>Skin-Pass</t>
  </si>
  <si>
    <t>Pickling</t>
  </si>
  <si>
    <t>shrstart</t>
  </si>
  <si>
    <t xml:space="preserve">Initial Process Share </t>
  </si>
  <si>
    <t>shrfinal</t>
  </si>
  <si>
    <t>Final Process Share</t>
  </si>
  <si>
    <t>Energy Intensities MMBtu/kT</t>
  </si>
  <si>
    <t>bloomtubes</t>
  </si>
  <si>
    <t>bloomstruct</t>
  </si>
  <si>
    <t>billbar</t>
  </si>
  <si>
    <t>billrod</t>
  </si>
  <si>
    <t>billshape</t>
  </si>
  <si>
    <t>slabtech1(1)</t>
  </si>
  <si>
    <t>slabtech2(1)</t>
  </si>
  <si>
    <t>slabtech1(2)</t>
  </si>
  <si>
    <t>slabtech2(2)</t>
  </si>
  <si>
    <t>slabskin(1)</t>
  </si>
  <si>
    <t>slabskin(2)</t>
  </si>
  <si>
    <t>Electricity</t>
  </si>
  <si>
    <t>BOIL_Intensity</t>
  </si>
  <si>
    <t>Boil_1</t>
  </si>
  <si>
    <t>Boil_2</t>
  </si>
  <si>
    <t>Boil_3</t>
  </si>
  <si>
    <t>Boil_4</t>
  </si>
  <si>
    <t>Boil_5</t>
  </si>
  <si>
    <t>BOIL_Intensity(1,:)</t>
  </si>
  <si>
    <t>Natural_Gas (MMBtu/GJ Steam)</t>
  </si>
  <si>
    <t>BOIL_Intensity(2,:)</t>
  </si>
  <si>
    <t>HFO (MMBtu/GJ Steam)</t>
  </si>
  <si>
    <t>BOIL_Intensity(3,:)</t>
  </si>
  <si>
    <t>Electricity (MMBtu/GJ Steam)</t>
  </si>
  <si>
    <t>BOIL_Intensity(4,:)</t>
  </si>
  <si>
    <t>Coal: Sub-B (MMBtu/GJ Steam)</t>
  </si>
  <si>
    <t>BOIL_Intensity(5,:)</t>
  </si>
  <si>
    <t>CO2 Tonnes/GJ Steam</t>
  </si>
  <si>
    <t>CHP_Intensity</t>
  </si>
  <si>
    <t>CHP_1</t>
  </si>
  <si>
    <t>CHP_2</t>
  </si>
  <si>
    <t>CHP_3</t>
  </si>
  <si>
    <t>CHP_4</t>
  </si>
  <si>
    <t>Variable name</t>
  </si>
  <si>
    <t>Capacity Factor</t>
  </si>
  <si>
    <t>Coal</t>
  </si>
  <si>
    <t>CHP_Intensity(1,:)</t>
  </si>
  <si>
    <t>CapFacAvg(1,1:3)</t>
  </si>
  <si>
    <t>Wtd. Average</t>
  </si>
  <si>
    <t>CHP_Intensity(2,:)</t>
  </si>
  <si>
    <t>CHP_Intensity(3,:)</t>
  </si>
  <si>
    <t>CHP_Intensity(4,:)</t>
  </si>
  <si>
    <t>Total BLD: Allocate to Conventional</t>
  </si>
  <si>
    <t>CHP_Intensity(5,:)</t>
  </si>
  <si>
    <t>MECS 2010 BLD CHP:</t>
  </si>
  <si>
    <t>BldCHPShr</t>
  </si>
  <si>
    <t>Share of Total P/A &amp; BSC</t>
  </si>
  <si>
    <t>Use for Capacity Calculation Only</t>
  </si>
  <si>
    <t>Coke Process Outputs (MMBtu/kT)</t>
  </si>
  <si>
    <t xml:space="preserve">Breeze
</t>
  </si>
  <si>
    <t xml:space="preserve">COG
</t>
  </si>
  <si>
    <t xml:space="preserve">Tars
</t>
  </si>
  <si>
    <t xml:space="preserve">Light Oils
</t>
  </si>
  <si>
    <t>IS_CProcess</t>
  </si>
  <si>
    <t>Coke Production Energy Use (MMBtu/kT):</t>
  </si>
  <si>
    <t>Natural_Gas</t>
  </si>
  <si>
    <t>Steam</t>
  </si>
  <si>
    <t>Met.Coal</t>
  </si>
  <si>
    <t>BFG</t>
  </si>
  <si>
    <t>COG</t>
  </si>
  <si>
    <t>IS_Cenergy_Use</t>
  </si>
  <si>
    <t xml:space="preserve">Steam </t>
  </si>
  <si>
    <t>B_YEAR</t>
  </si>
  <si>
    <t>Boiler Shares</t>
  </si>
  <si>
    <t>B_SHR(1)</t>
  </si>
  <si>
    <t>B_SHR(2)</t>
  </si>
  <si>
    <t>B_T_YEAR</t>
  </si>
  <si>
    <t>B_T_Start</t>
  </si>
  <si>
    <t>B_T_Final</t>
  </si>
  <si>
    <t>C_T_YEAR</t>
  </si>
  <si>
    <t xml:space="preserve"> C_T_Start</t>
  </si>
  <si>
    <t>C_T_Final</t>
  </si>
  <si>
    <t>MECS Benchmark factors</t>
  </si>
  <si>
    <t>Natural Gas</t>
  </si>
  <si>
    <t>Residual</t>
  </si>
  <si>
    <t>Steam Coal</t>
  </si>
  <si>
    <t>Met Coal</t>
  </si>
  <si>
    <t>Base Year data</t>
  </si>
  <si>
    <t>MECS data</t>
  </si>
  <si>
    <t>region 1</t>
  </si>
  <si>
    <t>region 2</t>
  </si>
  <si>
    <t>region 3</t>
  </si>
  <si>
    <t>region 4</t>
  </si>
  <si>
    <t>Aluminum Model Data Inputs</t>
  </si>
  <si>
    <t>IBYR_SurvCap</t>
  </si>
  <si>
    <t>IS_ECALIB(inddir,step)</t>
  </si>
  <si>
    <t>IBYR domestic production</t>
  </si>
  <si>
    <t>IBYR surv cap</t>
  </si>
  <si>
    <t>Electric Calibration</t>
  </si>
  <si>
    <t>Primary Smelting</t>
  </si>
  <si>
    <t>Anode Production</t>
  </si>
  <si>
    <t>Primary Alumina</t>
  </si>
  <si>
    <t>Boilers</t>
  </si>
  <si>
    <t>Secondary Production</t>
  </si>
  <si>
    <t>AL_MASS_LOSS</t>
  </si>
  <si>
    <t>Mass loss converting alumina to aluminum</t>
  </si>
  <si>
    <t>AL_NON_MET</t>
  </si>
  <si>
    <t>Non-Metallic use of alumina</t>
  </si>
  <si>
    <t>Alumina Imports</t>
  </si>
  <si>
    <t>IS_ALPHA_DECAY(inddir,step,scenario,1:2)</t>
  </si>
  <si>
    <t>Smelting</t>
  </si>
  <si>
    <t>Secondary</t>
  </si>
  <si>
    <t>Scenario</t>
  </si>
  <si>
    <t>REF</t>
  </si>
  <si>
    <t>HITECH</t>
  </si>
  <si>
    <t>FRZTECH</t>
  </si>
  <si>
    <t>EETECH</t>
  </si>
  <si>
    <t>IS_LOGIT_COEFF(1,step)</t>
  </si>
  <si>
    <t>IS_LOGIT_COEFF(2,step)</t>
  </si>
  <si>
    <t>Fuel Cost (electric)</t>
  </si>
  <si>
    <t>IS_LOGIT_COEFF(3,step)</t>
  </si>
  <si>
    <t>IS_LOGIT_COEFF(4,step)</t>
  </si>
  <si>
    <t>Fuel Cost (natural gas)</t>
  </si>
  <si>
    <t>IS_LOGIT_COEFF(5,step)</t>
  </si>
  <si>
    <t>Fuel Cost (steam)</t>
  </si>
  <si>
    <t>Anode</t>
  </si>
  <si>
    <t>SOD_EX</t>
  </si>
  <si>
    <t>PB_EX</t>
  </si>
  <si>
    <t>IS_FUEL_USE(inddir,step,1,tech)</t>
  </si>
  <si>
    <t>IS_FUEL_USE(step,6,tech)</t>
  </si>
  <si>
    <t>Fuel Use (MMBtu/kT) (Pet Coke)</t>
  </si>
  <si>
    <t>IS_FUEL_USE(step,7,tech)</t>
  </si>
  <si>
    <t>Fuel Use (MMBtu/kT) (Pet Pitch)</t>
  </si>
  <si>
    <t>IS_DELTA(inddir,step,tech)</t>
  </si>
  <si>
    <t>Delta(potential efficiency improvments</t>
  </si>
  <si>
    <t>Tonnes of Anode Per Ton of AL</t>
  </si>
  <si>
    <t>PB_1</t>
  </si>
  <si>
    <t>PB_2</t>
  </si>
  <si>
    <t>PB_3</t>
  </si>
  <si>
    <t>PB_4</t>
  </si>
  <si>
    <t>IA_1</t>
  </si>
  <si>
    <t>Using MECS data and USGS Domestic Production Figures for 2010</t>
  </si>
  <si>
    <t>AL_CO2PENALTY</t>
  </si>
  <si>
    <t>NAICS 331315 &amp; 331316</t>
  </si>
  <si>
    <t>Processing of  aluminum 
(excluding foundries)</t>
  </si>
  <si>
    <t>Net Demnand for Electricity</t>
  </si>
  <si>
    <t>Conventional Boiler</t>
  </si>
  <si>
    <t>CHP and Cogen</t>
  </si>
  <si>
    <t>Proc Heat/Cool</t>
  </si>
  <si>
    <t>Machine Drives</t>
  </si>
  <si>
    <t>Electro-Chemical</t>
  </si>
  <si>
    <t>Total non-Proc</t>
  </si>
  <si>
    <t xml:space="preserve">Total Trillion Btu </t>
  </si>
  <si>
    <t>Domestic Production (kTonne)</t>
  </si>
  <si>
    <t>Total Trillion Btu per kTonne</t>
  </si>
  <si>
    <t>used for product formation fuel use</t>
  </si>
  <si>
    <t>Cement Model Data Inputs</t>
  </si>
  <si>
    <t>Shipments</t>
  </si>
  <si>
    <t>Finish Grinding</t>
  </si>
  <si>
    <t>Kilns</t>
  </si>
  <si>
    <t>Burner</t>
  </si>
  <si>
    <t>Raw Grinding</t>
  </si>
  <si>
    <t>CM_BASELIFECR</t>
  </si>
  <si>
    <t>CM_LIFETIME</t>
  </si>
  <si>
    <t>CM_CALIB</t>
  </si>
  <si>
    <t>CM_WACC</t>
  </si>
  <si>
    <t>CM_FISYR</t>
  </si>
  <si>
    <t>C_MASS_LOSS</t>
  </si>
  <si>
    <t>cm_add</t>
  </si>
  <si>
    <t>CM_ALPHA_DECAY(step,scenario,1:2)</t>
  </si>
  <si>
    <t>Reference Case</t>
  </si>
  <si>
    <t>is_ecalib(inddir,step)</t>
  </si>
  <si>
    <t>Frozen Tech</t>
  </si>
  <si>
    <t>High Tech</t>
  </si>
  <si>
    <t>EE Tech</t>
  </si>
  <si>
    <t>Kiln</t>
  </si>
  <si>
    <t>Particulate Emissions (T/kT)</t>
  </si>
  <si>
    <t>Heat Service (GJ/T)</t>
  </si>
  <si>
    <t>cm_wetcoef(tech)</t>
  </si>
  <si>
    <t>Allocation by Type (Wet Process)</t>
  </si>
  <si>
    <t>Kiln data</t>
  </si>
  <si>
    <t>cm_capshr(1)</t>
  </si>
  <si>
    <t>Share of baseline kiln capacity accommodated by Wet Process kilns</t>
  </si>
  <si>
    <t>cm_capshr(2)</t>
  </si>
  <si>
    <t>Share of baseline kiln capacity accommodated by Dry Process kilns</t>
  </si>
  <si>
    <t>cm_heatcoef</t>
  </si>
  <si>
    <t>Heat_coeff</t>
  </si>
  <si>
    <t>cm_eleccoef</t>
  </si>
  <si>
    <t>elec_coeff</t>
  </si>
  <si>
    <t>cm_import_clink</t>
  </si>
  <si>
    <t>cm_baselifewet</t>
  </si>
  <si>
    <t>cm_baselifedry</t>
  </si>
  <si>
    <t>cm_heatdcoef</t>
  </si>
  <si>
    <t>Heat demand:  GJ per metric ton of clinker</t>
  </si>
  <si>
    <t>Ball Mill</t>
  </si>
  <si>
    <t>Autogenous Mill</t>
  </si>
  <si>
    <t>cm_rawtech(2)</t>
  </si>
  <si>
    <t>Raw Grinding Wet Production tech split</t>
  </si>
  <si>
    <t xml:space="preserve">NG </t>
  </si>
  <si>
    <t>Pet. Coke</t>
  </si>
  <si>
    <t>Residue</t>
  </si>
  <si>
    <t>Burner Fuel Mix</t>
  </si>
  <si>
    <t>Burner_Std_Fired_By_NG</t>
  </si>
  <si>
    <t>cm_fuelmix</t>
  </si>
  <si>
    <t>Burner_Effecient_Fired_By_NG</t>
  </si>
  <si>
    <t>Burner_Std_Fired_By_Oil</t>
  </si>
  <si>
    <t>Burner_Efecient_Fired_By_Oil</t>
  </si>
  <si>
    <t>Burner_Std_Fired_By_Coal</t>
  </si>
  <si>
    <t>Burner_Std_Fired_By_Petroleum Coke</t>
  </si>
  <si>
    <t>Multi-Channel Burner_Std_Fired_By_Residue_Derived_Fuel</t>
  </si>
  <si>
    <t>Lime Model Data Inputs</t>
  </si>
  <si>
    <t>Glass Model Data Inputs</t>
  </si>
  <si>
    <t>Flat Tempering</t>
  </si>
  <si>
    <t>Flat Form and Finish</t>
  </si>
  <si>
    <t xml:space="preserve"> Flat Furnace</t>
  </si>
  <si>
    <t xml:space="preserve"> Flat Glass Preparation</t>
  </si>
  <si>
    <t>Container  Form and Finish</t>
  </si>
  <si>
    <t>Container Furnace</t>
  </si>
  <si>
    <t>Container Preparation</t>
  </si>
  <si>
    <t>Blown Polish</t>
  </si>
  <si>
    <t>Blown Form and Finish</t>
  </si>
  <si>
    <t>Blown Furnace</t>
  </si>
  <si>
    <t>Blown Preperation</t>
  </si>
  <si>
    <t>Fiber Form and Finish</t>
  </si>
  <si>
    <t>Fiber Furnace</t>
  </si>
  <si>
    <t>Fiber Preperation</t>
  </si>
  <si>
    <t>IS_BASELIFECR(10)</t>
  </si>
  <si>
    <t>IS_LIFETIME(10)</t>
  </si>
  <si>
    <t>IS_CALIB(10)</t>
  </si>
  <si>
    <t>IS_WACC(10)</t>
  </si>
  <si>
    <t>IS_FISYR(10)</t>
  </si>
  <si>
    <t xml:space="preserve"> Blown Furnace</t>
  </si>
  <si>
    <t>Blown Preparation</t>
  </si>
  <si>
    <t xml:space="preserve">        </t>
  </si>
  <si>
    <t>Blown Form and Furnace</t>
  </si>
  <si>
    <t>Fiber Form and Furnace</t>
  </si>
  <si>
    <t>Flat Furnace</t>
  </si>
  <si>
    <t>Flat Prep</t>
  </si>
  <si>
    <t>Blown Prep</t>
  </si>
  <si>
    <t>GL_Cryo</t>
  </si>
  <si>
    <t>Flat</t>
  </si>
  <si>
    <t>Container</t>
  </si>
  <si>
    <t>Specialty</t>
  </si>
  <si>
    <t>Fiberglass</t>
  </si>
  <si>
    <t>GL_OXY(1,:)</t>
  </si>
  <si>
    <t>Oxy Impact on Fuel Consumption</t>
  </si>
  <si>
    <t>GL_OXY(2,:)</t>
  </si>
  <si>
    <t>Oxygen Requirements for Typical Glass Producing Plants -Tons O2/Ton Glass</t>
  </si>
  <si>
    <t>GL_OXY(3,:)</t>
  </si>
  <si>
    <t>Oxy Share Factors; 1- Base 2- Max 3-Trigger 4-k</t>
  </si>
  <si>
    <t>Historical shipping shares</t>
  </si>
  <si>
    <t>GL_histship</t>
  </si>
  <si>
    <t>ICURIYR</t>
  </si>
  <si>
    <t>ICURIYR+1</t>
  </si>
  <si>
    <t>ICURIYR+2</t>
  </si>
  <si>
    <t>ICURIYR+3</t>
  </si>
  <si>
    <t>ICURIYR+4</t>
  </si>
  <si>
    <t>ICURIYR+5</t>
  </si>
  <si>
    <t>Paper and Pulp Model Data Inputs</t>
  </si>
  <si>
    <t>Wood Prep</t>
  </si>
  <si>
    <t>Kraft Pulp</t>
  </si>
  <si>
    <t>Semi-Chem Pulp</t>
  </si>
  <si>
    <t>Mechanical Pulp</t>
  </si>
  <si>
    <t>Thermomechanical Pulp</t>
  </si>
  <si>
    <t>Recycled Pulp</t>
  </si>
  <si>
    <t>Pulp Wash</t>
  </si>
  <si>
    <t>Pulp Dry</t>
  </si>
  <si>
    <t>Bleaching</t>
  </si>
  <si>
    <t>Newsprint Production (Drying)</t>
  </si>
  <si>
    <t>Newsprint Production (Finishing)</t>
  </si>
  <si>
    <t>Paperboard Production (Drying)</t>
  </si>
  <si>
    <t>Paperboard Production (Finishing)</t>
  </si>
  <si>
    <t>Paperboard Production (Stock Prep)</t>
  </si>
  <si>
    <t>Uncoated Paper Production (Drying)</t>
  </si>
  <si>
    <t>Uncoated Paper Production (Finishing)</t>
  </si>
  <si>
    <t>Uncoated Paper Production (Stock Prep)</t>
  </si>
  <si>
    <t>Coated Paper Production (Drying)</t>
  </si>
  <si>
    <t>Coated Paper Production (Finishing)</t>
  </si>
  <si>
    <t>Coated Paper Production (Stock Prep)</t>
  </si>
  <si>
    <t>Tissue Paper Production (Drying)</t>
  </si>
  <si>
    <t>Tissue Paper Production (Finishing)</t>
  </si>
  <si>
    <t>Tissue Paper Production (Stock Prep)</t>
  </si>
  <si>
    <t>Black Liquor Evaporators</t>
  </si>
  <si>
    <t>Lime Kilns</t>
  </si>
  <si>
    <t>Recovery Furnaces</t>
  </si>
  <si>
    <t xml:space="preserve">Bleaching </t>
  </si>
  <si>
    <t>Newsprint (Drying)</t>
  </si>
  <si>
    <t>Newsprint (Finishing)</t>
  </si>
  <si>
    <t>Paperboard  (Drying)</t>
  </si>
  <si>
    <t>Paperboard  (Finishing)</t>
  </si>
  <si>
    <t>Paperboard  (Stock Prep)</t>
  </si>
  <si>
    <t>Uncoated Paper  (Drying)</t>
  </si>
  <si>
    <t>Uncoated Paper  (Finishing)</t>
  </si>
  <si>
    <t>Uncoated Paper  (Stock Prep)</t>
  </si>
  <si>
    <t>Coated Paper  (Drying)</t>
  </si>
  <si>
    <t>Coated Paper  (Finishing)</t>
  </si>
  <si>
    <t>Coated Paper  (Stock Prep)</t>
  </si>
  <si>
    <t>Tissue Paper  (Drying)</t>
  </si>
  <si>
    <t>Tissue Paper  (Finishing)</t>
  </si>
  <si>
    <t>Tissue Paper  (Stock Prep)</t>
  </si>
  <si>
    <t>EL_ADJ</t>
  </si>
  <si>
    <t>Electricity Bench Factor</t>
  </si>
  <si>
    <t>PP_CHIP</t>
  </si>
  <si>
    <t>CHIP Elec fuel use (MMBtu/kT)</t>
  </si>
  <si>
    <t>PP_STM_RYCL</t>
  </si>
  <si>
    <t xml:space="preserve">% Steam that is Recycled </t>
  </si>
  <si>
    <t>PP_BioBoilEff</t>
  </si>
  <si>
    <t>IDM Boiler Efficency (Biomass)</t>
  </si>
  <si>
    <t>Pulp  Dry</t>
  </si>
  <si>
    <t>Non-Fuel Use (GJ/kT) (Black Liquor)</t>
  </si>
  <si>
    <t>PP_BLKLIQ</t>
  </si>
  <si>
    <t>Black Liquor (GJ/kT)</t>
  </si>
  <si>
    <t>PP_Steam</t>
  </si>
  <si>
    <t>Steam Demand (GJ/kT</t>
  </si>
  <si>
    <t>PP_HOG</t>
  </si>
  <si>
    <t>HOG FUEL (GJ/kT)</t>
  </si>
  <si>
    <t>Recovery Furnances</t>
  </si>
  <si>
    <t>Proxy Data</t>
  </si>
  <si>
    <t>PP_ProxyDat</t>
  </si>
  <si>
    <t>Source:  MCEVIOMD.wf1 (2014)</t>
  </si>
  <si>
    <t>Newspapers, Periodicals, Books</t>
  </si>
  <si>
    <t>r5111r_0</t>
  </si>
  <si>
    <t>Paper Shares</t>
  </si>
  <si>
    <t>Data from AFPA, representing distribution of paper production</t>
  </si>
  <si>
    <t>Newsprint</t>
  </si>
  <si>
    <t>paper_shares(1,:)</t>
  </si>
  <si>
    <t>Paperboard</t>
  </si>
  <si>
    <t>paper_shares(2,:)</t>
  </si>
  <si>
    <t>Coated</t>
  </si>
  <si>
    <t>paper_shares(3,:)</t>
  </si>
  <si>
    <t>Uncoated</t>
  </si>
  <si>
    <t>paper_shares(4,:)</t>
  </si>
  <si>
    <t>Tissue</t>
  </si>
  <si>
    <t>paper_shares(5,:)</t>
  </si>
  <si>
    <t>Mechanical Share</t>
  </si>
  <si>
    <t>mech_share</t>
  </si>
  <si>
    <t>Steam Production</t>
  </si>
  <si>
    <t>Fuels (GJ)/GJ</t>
  </si>
  <si>
    <t>CO2 Emissions</t>
  </si>
  <si>
    <t>Share</t>
  </si>
  <si>
    <t>Coal: Sub-B</t>
  </si>
  <si>
    <t xml:space="preserve">Tonnes/GJ </t>
  </si>
  <si>
    <t>Boiler_hog_fuel_600_psig_SCU1_is_mid_size</t>
  </si>
  <si>
    <t>Boiler_NG_600_psig_SCU1_is_mid_size</t>
  </si>
  <si>
    <t>Boiler_low_sulfur_residual_600_psig_SCU1_is_mid_size</t>
  </si>
  <si>
    <t>Boiler_coal_600_psig_SCU1_is_mid_size</t>
  </si>
  <si>
    <t>Cogenerator_NG_steam_turbine_900_psig_SCU_1_is_mid_size</t>
  </si>
  <si>
    <t>Cogenerator_NG_steam_turbine_900_psig_w_regenerative_burners_SCU_1_is_mid_size</t>
  </si>
  <si>
    <t>Cogenerator_RETROFIT_hog_fuel_600_psig_non_condensing_turbines_Retro_addition_to_boilers</t>
  </si>
  <si>
    <t>Cogenerator_coal_steam_turbine_900_psig_SCU_1_is_mid_size</t>
  </si>
  <si>
    <t>CHP_5</t>
  </si>
  <si>
    <t>Cogenerator_coal_steam_turbine_900_psig_w_regenerative_burners_SCU_1_is_mid_size</t>
  </si>
  <si>
    <t>CHP_6</t>
  </si>
  <si>
    <t>Cogenerator_hog_fuel_steam_turbine_900_psig_SCU_1_is_mid_size</t>
  </si>
  <si>
    <t>CHP_7</t>
  </si>
  <si>
    <t>Cogenerator_hog_fuel_steam_turbine_900_psig_w_regenerative_burners_SCU_1_is_mid_size</t>
  </si>
  <si>
    <t>CHP_8</t>
  </si>
  <si>
    <t>Cogenerator_low_sulfur_residual_steam_turbine_900_psig_SCU_1_is_mid_size</t>
  </si>
  <si>
    <t>CHP_9</t>
  </si>
  <si>
    <t>Cogenerator_low_sulfur_residual_steam_turbine_900_psig_w_regenerative_burners_SCU_1_is_mid_size</t>
  </si>
  <si>
    <t>STEAM</t>
  </si>
  <si>
    <t>Hog Fuel Supply Parameters</t>
  </si>
  <si>
    <t>Beginning Shares</t>
  </si>
  <si>
    <t>Final Shares</t>
  </si>
  <si>
    <t xml:space="preserve">Net Heat </t>
  </si>
  <si>
    <t>Tons Wood/</t>
  </si>
  <si>
    <t>% of Waste</t>
  </si>
  <si>
    <t>ppst_shrstart</t>
  </si>
  <si>
    <t>ppst_shrfinal</t>
  </si>
  <si>
    <t xml:space="preserve"> Content GJ/T</t>
  </si>
  <si>
    <t xml:space="preserve"> Ton of Pulp</t>
  </si>
  <si>
    <t>to Hog Fuel</t>
  </si>
  <si>
    <t>Boiler</t>
  </si>
  <si>
    <t>Cogen</t>
  </si>
  <si>
    <t>Biomass</t>
  </si>
  <si>
    <t>CapFacAvg(1,1:4)</t>
  </si>
  <si>
    <t>CapFacAvg(2,1:4)</t>
  </si>
  <si>
    <t>HFO Shares (share HFO to petroleum products)</t>
  </si>
  <si>
    <t>Petroleum Coke</t>
  </si>
  <si>
    <t>Distillate</t>
  </si>
  <si>
    <t>Other Petroleum</t>
  </si>
  <si>
    <t>NG Tech Share</t>
  </si>
  <si>
    <t>Initial Share</t>
  </si>
  <si>
    <t>Final Share</t>
  </si>
  <si>
    <t>Continuous Casting Steel Forms</t>
  </si>
  <si>
    <t>Continuous Casting Production</t>
  </si>
  <si>
    <t>MMBtu/KT</t>
  </si>
  <si>
    <t>ng</t>
  </si>
  <si>
    <t>hfo</t>
  </si>
  <si>
    <t>elec</t>
  </si>
  <si>
    <t>co2</t>
  </si>
  <si>
    <t>cc_shrfinal</t>
  </si>
  <si>
    <t>cc_shrstart</t>
  </si>
  <si>
    <t>cc_ngas</t>
  </si>
  <si>
    <t>cc_oil</t>
  </si>
  <si>
    <t>is_emiss=anode cons for smelting</t>
  </si>
  <si>
    <t>BOF/EAF Shift</t>
  </si>
  <si>
    <t>EAF</t>
  </si>
  <si>
    <t>wtd gen</t>
  </si>
  <si>
    <t xml:space="preserve">Alumina Imports </t>
  </si>
  <si>
    <t>(Percent of Domestic Use)</t>
  </si>
  <si>
    <t xml:space="preserve"> </t>
  </si>
  <si>
    <t>primary %</t>
  </si>
  <si>
    <t>old 2014 ibyr surv cap</t>
  </si>
  <si>
    <t>new</t>
  </si>
  <si>
    <t>surviving cap/production from ironstlx2014</t>
  </si>
  <si>
    <t>national model run</t>
  </si>
  <si>
    <t>old data - from default input file</t>
  </si>
  <si>
    <t>mulitplicative factors</t>
  </si>
  <si>
    <t>Wood prep to virgin pulp</t>
  </si>
  <si>
    <t>Pulp wash to total pulp</t>
  </si>
  <si>
    <t>handy totals</t>
  </si>
  <si>
    <t>virgin pulp</t>
  </si>
  <si>
    <t>total pulp</t>
  </si>
  <si>
    <t>Pulp wash to bleaching</t>
  </si>
  <si>
    <t>Black likker to kraft &amp; semi chem</t>
  </si>
  <si>
    <t>total pulp / total paper</t>
  </si>
  <si>
    <t>total paper</t>
  </si>
  <si>
    <t>Common retirement rates?</t>
  </si>
  <si>
    <t>Aluminum</t>
  </si>
  <si>
    <t>Cement</t>
  </si>
  <si>
    <t>Lime</t>
  </si>
  <si>
    <t>Glass</t>
  </si>
  <si>
    <t>burn deduct (cement only)</t>
  </si>
  <si>
    <t>Paper</t>
  </si>
  <si>
    <t>Steel</t>
  </si>
  <si>
    <t>AEO2018 defaults</t>
  </si>
  <si>
    <t>If B2 =1, then the indiviual lifespans apply -- if they're grayed out, they're not in force. Same with the common</t>
  </si>
  <si>
    <t>burn deduct for certain  new cement equipment (cement only)</t>
  </si>
  <si>
    <t xml:space="preserve">Common retirement calibration? </t>
  </si>
  <si>
    <t>lifespan of existing equipment by industry</t>
  </si>
  <si>
    <t>lifespan of new equipment by industry</t>
  </si>
  <si>
    <t>calibration by industry</t>
  </si>
  <si>
    <t>lifespan of existing equipment,all industries</t>
  </si>
  <si>
    <t>lifespan of new equipment, all industries</t>
  </si>
  <si>
    <t>Number of blanks</t>
  </si>
  <si>
    <t>MECS</t>
  </si>
  <si>
    <t>Total</t>
  </si>
  <si>
    <t xml:space="preserve">Electricity </t>
  </si>
  <si>
    <t>LPG</t>
  </si>
  <si>
    <t>Other</t>
  </si>
  <si>
    <t>Region 1</t>
  </si>
  <si>
    <t>Region 2</t>
  </si>
  <si>
    <t>Region 3</t>
  </si>
  <si>
    <t>Region 4</t>
  </si>
  <si>
    <t>Initial Added Tech Share (2013)</t>
  </si>
  <si>
    <t>Paperboard (Drying)</t>
  </si>
  <si>
    <t>Paperboard (Finishing)</t>
  </si>
  <si>
    <t>Paperboard (Stock Prep)</t>
  </si>
  <si>
    <t>Uncoated Paper (Drying)</t>
  </si>
  <si>
    <t>UnCoated Paper (Finishing)</t>
  </si>
  <si>
    <t>UnCoated Paper (Stock Prep)</t>
  </si>
  <si>
    <t>Coated Paper (Drying)</t>
  </si>
  <si>
    <t>Coated Paper (Finishing)</t>
  </si>
  <si>
    <t>Coated Paper (Stock Prep)</t>
  </si>
  <si>
    <t>Tissue Paper (Drying)</t>
  </si>
  <si>
    <t>Tissue Paper (Finishing)</t>
  </si>
  <si>
    <t>Tissue Paper (Stock Prep)</t>
  </si>
  <si>
    <t>PREP_1</t>
  </si>
  <si>
    <t>PREP_2</t>
  </si>
  <si>
    <t>PREP_3</t>
  </si>
  <si>
    <t>KRAFT_1</t>
  </si>
  <si>
    <t>KRAFT_2</t>
  </si>
  <si>
    <t>KRAFT_3</t>
  </si>
  <si>
    <t>KRAFT_4</t>
  </si>
  <si>
    <t>KRAFT_5</t>
  </si>
  <si>
    <t>KRAFT_6</t>
  </si>
  <si>
    <t>S-Chem_1</t>
  </si>
  <si>
    <t>S-Chem_2</t>
  </si>
  <si>
    <t>S-Chem_3</t>
  </si>
  <si>
    <t>Mech_1</t>
  </si>
  <si>
    <t>Mech_2</t>
  </si>
  <si>
    <t>Mech_3</t>
  </si>
  <si>
    <t>Mech_4</t>
  </si>
  <si>
    <t>TMP_1</t>
  </si>
  <si>
    <t>TMP_2</t>
  </si>
  <si>
    <t>Recycle_1</t>
  </si>
  <si>
    <t>Recycle_2</t>
  </si>
  <si>
    <t>Recycle_3</t>
  </si>
  <si>
    <t>Wash_1</t>
  </si>
  <si>
    <t>Wash_2</t>
  </si>
  <si>
    <t>Dry_1</t>
  </si>
  <si>
    <t>Dry_2</t>
  </si>
  <si>
    <t>Bleach_1</t>
  </si>
  <si>
    <t>Bleach_2</t>
  </si>
  <si>
    <t>Bleach_3</t>
  </si>
  <si>
    <t>Bleach_4</t>
  </si>
  <si>
    <t>Bleach_5</t>
  </si>
  <si>
    <t>NS_DRY_1</t>
  </si>
  <si>
    <t>NS_DRY_2</t>
  </si>
  <si>
    <t>NS_DRY_3</t>
  </si>
  <si>
    <t>NS_DRY_4</t>
  </si>
  <si>
    <t>NS_FIN_1</t>
  </si>
  <si>
    <t>NS_FIN_2</t>
  </si>
  <si>
    <t>NS_FIN_3</t>
  </si>
  <si>
    <t>NS_FIN_4</t>
  </si>
  <si>
    <t>PB_DRY_1</t>
  </si>
  <si>
    <t>PB_DRY_2</t>
  </si>
  <si>
    <t>PB_DRY_3</t>
  </si>
  <si>
    <t>PB_DRY_4</t>
  </si>
  <si>
    <t>PB_FIN_1</t>
  </si>
  <si>
    <t>PB_FIN_2</t>
  </si>
  <si>
    <t>PB_FIN_3</t>
  </si>
  <si>
    <t>PB_FIN_4</t>
  </si>
  <si>
    <t>PB_PREP_1</t>
  </si>
  <si>
    <t>PB_PREP_2</t>
  </si>
  <si>
    <t>UNC_DRY_1</t>
  </si>
  <si>
    <t>UNC_DRY_2</t>
  </si>
  <si>
    <t>UNC_DRY_3</t>
  </si>
  <si>
    <t>UNC_DRY_4</t>
  </si>
  <si>
    <t>UNC_FIN_1</t>
  </si>
  <si>
    <t>UNC_FIN_2</t>
  </si>
  <si>
    <t>UNC_FIN_3</t>
  </si>
  <si>
    <t>UNC_FIN_4</t>
  </si>
  <si>
    <t>UNC_PREP_1</t>
  </si>
  <si>
    <t>UNC_PREP_2</t>
  </si>
  <si>
    <t>CTD_DRY_1</t>
  </si>
  <si>
    <t>CTD_DRY_2</t>
  </si>
  <si>
    <t>CTD_DRY_3</t>
  </si>
  <si>
    <t>CTD_DRY_4</t>
  </si>
  <si>
    <t>CTD_FIN_1</t>
  </si>
  <si>
    <t>CTD_FIN_2</t>
  </si>
  <si>
    <t>CTD_FIN_3</t>
  </si>
  <si>
    <t>CTD_FIN_4</t>
  </si>
  <si>
    <t>CTD_PREP_1</t>
  </si>
  <si>
    <t>CTD_PREP_2</t>
  </si>
  <si>
    <t>TIS_DRY_1</t>
  </si>
  <si>
    <t>TIS_DRY_2</t>
  </si>
  <si>
    <t>TIS_DRY_3</t>
  </si>
  <si>
    <t>TIS_FIN_1</t>
  </si>
  <si>
    <t>TIS_FIN_2</t>
  </si>
  <si>
    <t>TIS_PREP_1</t>
  </si>
  <si>
    <t>TIS_PREP_2</t>
  </si>
  <si>
    <t>EVAP_1</t>
  </si>
  <si>
    <t>EVAP_2</t>
  </si>
  <si>
    <t>EVAP_3</t>
  </si>
  <si>
    <t>EVAP_4</t>
  </si>
  <si>
    <t>Furn_1</t>
  </si>
  <si>
    <t>Furn_2</t>
  </si>
  <si>
    <t>Furn_3</t>
  </si>
  <si>
    <t>Furn_4</t>
  </si>
  <si>
    <t>Furn_5</t>
  </si>
  <si>
    <t>Furn_6</t>
  </si>
  <si>
    <t>Heat-1</t>
  </si>
  <si>
    <t>Heat-2</t>
  </si>
  <si>
    <t>Heat-3</t>
  </si>
  <si>
    <t>Ladle_1</t>
  </si>
  <si>
    <t>Ladle_2</t>
  </si>
  <si>
    <t>BF_1</t>
  </si>
  <si>
    <t>BF_2</t>
  </si>
  <si>
    <t>BF_3</t>
  </si>
  <si>
    <t>BF_4</t>
  </si>
  <si>
    <t>BF_5</t>
  </si>
  <si>
    <t>BF_6</t>
  </si>
  <si>
    <t>BF_7</t>
  </si>
  <si>
    <t>BF_8</t>
  </si>
  <si>
    <t>EAF_1</t>
  </si>
  <si>
    <t>EAF_2</t>
  </si>
  <si>
    <t>DRI_BOF_1</t>
  </si>
  <si>
    <t>DRI_BOF_2</t>
  </si>
  <si>
    <t>DRI_BOF_3</t>
  </si>
  <si>
    <t>DRI_BOF_4</t>
  </si>
  <si>
    <t>DRI_EAF_1</t>
  </si>
  <si>
    <t>DRI_EAF_2</t>
  </si>
  <si>
    <t>DRI_EAF_3</t>
  </si>
  <si>
    <t>delta</t>
  </si>
  <si>
    <t>Grind 1</t>
  </si>
  <si>
    <t>Grind 2</t>
  </si>
  <si>
    <t>Grind 3</t>
  </si>
  <si>
    <t>Grind 4</t>
  </si>
  <si>
    <t>Rotary 1</t>
  </si>
  <si>
    <t>Rotary 2</t>
  </si>
  <si>
    <t>Rotary 3</t>
  </si>
  <si>
    <t>NG 1</t>
  </si>
  <si>
    <t>NG 2</t>
  </si>
  <si>
    <t>Oil 1</t>
  </si>
  <si>
    <t>Oil 2</t>
  </si>
  <si>
    <t>Pet.Coke</t>
  </si>
  <si>
    <t>Pet.Pitch</t>
  </si>
  <si>
    <t>Roller Mill</t>
  </si>
  <si>
    <t>Lime_1</t>
  </si>
  <si>
    <t>Lime_2</t>
  </si>
  <si>
    <t>Lime_3</t>
  </si>
  <si>
    <t>Container Prep</t>
  </si>
  <si>
    <t>FT_1</t>
  </si>
  <si>
    <t>FT_2</t>
  </si>
  <si>
    <t>Form_1</t>
  </si>
  <si>
    <t>Form_2</t>
  </si>
  <si>
    <t>Form_3</t>
  </si>
  <si>
    <t>Prep_1</t>
  </si>
  <si>
    <t>Prep_2</t>
  </si>
  <si>
    <t>CForm_1</t>
  </si>
  <si>
    <t>CForm_2</t>
  </si>
  <si>
    <t>CForm_3</t>
  </si>
  <si>
    <t>Furn_7</t>
  </si>
  <si>
    <t>Furn_8</t>
  </si>
  <si>
    <t>Furn_9</t>
  </si>
  <si>
    <t>Furn_10</t>
  </si>
  <si>
    <t>CPrep_1</t>
  </si>
  <si>
    <t>CPrep_2</t>
  </si>
  <si>
    <t>Bpolish_1</t>
  </si>
  <si>
    <t>Bpolish_2</t>
  </si>
  <si>
    <t>Bform_1</t>
  </si>
  <si>
    <t>Bform_2</t>
  </si>
  <si>
    <t>Bform_3</t>
  </si>
  <si>
    <t>BFurn_1</t>
  </si>
  <si>
    <t>BFurn_2</t>
  </si>
  <si>
    <t>BFurn_3</t>
  </si>
  <si>
    <t>BFurn_4</t>
  </si>
  <si>
    <t>BFurn_5</t>
  </si>
  <si>
    <t>BPrep_1</t>
  </si>
  <si>
    <t>BPrep_2</t>
  </si>
  <si>
    <t>FFORM_1</t>
  </si>
  <si>
    <t>FFORM_2</t>
  </si>
  <si>
    <t>FFurn_1</t>
  </si>
  <si>
    <t>FFurn_2</t>
  </si>
  <si>
    <t>FFurn_3</t>
  </si>
  <si>
    <t>FFurn_4</t>
  </si>
  <si>
    <t>FPrep_1</t>
  </si>
  <si>
    <t>FPrep_2</t>
  </si>
  <si>
    <t>SBA_NG1</t>
  </si>
  <si>
    <t>PBA_NG1</t>
  </si>
  <si>
    <t>PBA_NG2</t>
  </si>
  <si>
    <t>Base Capacity Shares (2014)</t>
  </si>
  <si>
    <t>Base Smelting</t>
  </si>
  <si>
    <t>BAY_NG1</t>
  </si>
  <si>
    <t>BAY_NG2</t>
  </si>
  <si>
    <t>COGN_1</t>
  </si>
  <si>
    <t>COGN_2</t>
  </si>
  <si>
    <t>COGN_3</t>
  </si>
  <si>
    <t>COGN_4</t>
  </si>
  <si>
    <t>COGN_5</t>
  </si>
  <si>
    <t>CONV_1</t>
  </si>
  <si>
    <t>CONV_2</t>
  </si>
  <si>
    <t>CONV_3</t>
  </si>
  <si>
    <t>SEC_NG1</t>
  </si>
  <si>
    <t>SEC_NG2</t>
  </si>
  <si>
    <t>(renewables)</t>
  </si>
  <si>
    <t>PREP_PM</t>
  </si>
  <si>
    <t>KRAFT_PM</t>
  </si>
  <si>
    <t>S-Chem_4</t>
  </si>
  <si>
    <t>Mech_PM</t>
  </si>
  <si>
    <t>TMP_PM</t>
  </si>
  <si>
    <t>Recycle_PM</t>
  </si>
  <si>
    <t>Wash_PM</t>
  </si>
  <si>
    <t>Dry_PM</t>
  </si>
  <si>
    <t>Bleach_PM</t>
  </si>
  <si>
    <t>NS_DRY_PM</t>
  </si>
  <si>
    <t>NS_FIN_PM</t>
  </si>
  <si>
    <t>PB_DRY_PM</t>
  </si>
  <si>
    <t>PB_FIN_PM</t>
  </si>
  <si>
    <t>PB_PREP_PM</t>
  </si>
  <si>
    <t>UNC_DRY_PM</t>
  </si>
  <si>
    <t>UNC_FIN_PM</t>
  </si>
  <si>
    <t>UNC_PREP_PM</t>
  </si>
  <si>
    <t>CTD_DRY_PM</t>
  </si>
  <si>
    <t>CTD_FIN_PM</t>
  </si>
  <si>
    <t>CTD_PREP_PM</t>
  </si>
  <si>
    <t>TIS_DRY_PM</t>
  </si>
  <si>
    <t>TIS_FIN_PM</t>
  </si>
  <si>
    <t>TIS_PREP_PM</t>
  </si>
  <si>
    <t>EVAP_PM</t>
  </si>
  <si>
    <t>Furn_PM</t>
  </si>
  <si>
    <t>Source:  Data Update--Glass 2.xlsx</t>
  </si>
  <si>
    <t>FT_PM</t>
  </si>
  <si>
    <t>Form_PM</t>
  </si>
  <si>
    <t>Prep_PM</t>
  </si>
  <si>
    <t>CPrep_PM</t>
  </si>
  <si>
    <t>Bpolish_PM</t>
  </si>
  <si>
    <t>Bform_PM</t>
  </si>
  <si>
    <t>BFurn_PM</t>
  </si>
  <si>
    <t>BPrep_PM</t>
  </si>
  <si>
    <t>FFORM_PM</t>
  </si>
  <si>
    <t>FFurn_PM</t>
  </si>
  <si>
    <t>FPrep_3</t>
  </si>
  <si>
    <t>PB_PM</t>
  </si>
  <si>
    <t>PBA_PM</t>
  </si>
  <si>
    <t>BAY_PM</t>
  </si>
  <si>
    <t>SEC_PM</t>
  </si>
  <si>
    <t>Source:  Data Update--Aluminum 2.xlsx</t>
  </si>
  <si>
    <t>Grind PM</t>
  </si>
  <si>
    <t>Rotary PM</t>
  </si>
  <si>
    <t>Mill_PM</t>
  </si>
  <si>
    <t>Lime_PM</t>
  </si>
  <si>
    <t>Source:  Data Update--Cement 2.xlsx</t>
  </si>
  <si>
    <t>Alternate UEC Data w/ PM Technology</t>
  </si>
  <si>
    <t>Heat-PM</t>
  </si>
  <si>
    <t>Ladle_PM</t>
  </si>
  <si>
    <t>BF_PM</t>
  </si>
  <si>
    <t>EAF_PM</t>
  </si>
  <si>
    <t>DRI_BOF_PM</t>
  </si>
  <si>
    <t>DRI_EAF_PM</t>
  </si>
  <si>
    <t>Source:  Data Update--Steel 2.xlsx</t>
  </si>
  <si>
    <t>A_ALPHA1</t>
  </si>
  <si>
    <t>a_ALPHA3</t>
  </si>
  <si>
    <t>a_ALPHA4</t>
  </si>
  <si>
    <t>a_ALPHA5</t>
  </si>
  <si>
    <t>a_capcost1</t>
  </si>
  <si>
    <t>a_CAPCOST3</t>
  </si>
  <si>
    <t>a_CAPCOST4</t>
  </si>
  <si>
    <t>a_CAPCOST5</t>
  </si>
  <si>
    <t>A_EMISS1</t>
  </si>
  <si>
    <t>A_EMISS3</t>
  </si>
  <si>
    <t>A_EMISS4</t>
  </si>
  <si>
    <t>A_EMISS5</t>
  </si>
  <si>
    <t>a_fuel_use1</t>
  </si>
  <si>
    <t>a_fuel_use2</t>
  </si>
  <si>
    <t>a_FUEL_USE2a</t>
  </si>
  <si>
    <t>a_fuel_use3</t>
  </si>
  <si>
    <t>a_fuel_use4</t>
  </si>
  <si>
    <t>a_fuel_use5</t>
  </si>
  <si>
    <t>A_NFUEL_USE1</t>
  </si>
  <si>
    <t>A_NFUEL_USE3</t>
  </si>
  <si>
    <t>A_NFUEL_USE4</t>
  </si>
  <si>
    <t>A_NFUEL_USE5</t>
  </si>
  <si>
    <t>a_obsyr1</t>
  </si>
  <si>
    <t>a_obsyr3</t>
  </si>
  <si>
    <t>a_obsyr4</t>
  </si>
  <si>
    <t>a_obsyr5</t>
  </si>
  <si>
    <t>aADDTECHSHR1</t>
  </si>
  <si>
    <t>aADDTECHSHR3</t>
  </si>
  <si>
    <t>aADDTECHSHR4</t>
  </si>
  <si>
    <t>aADDTECHSHR5</t>
  </si>
  <si>
    <t>aADECAY1</t>
  </si>
  <si>
    <t>aADECAY3</t>
  </si>
  <si>
    <t>aADECAY4</t>
  </si>
  <si>
    <t>aADECAY5</t>
  </si>
  <si>
    <t>aavom1</t>
  </si>
  <si>
    <t>aavom2</t>
  </si>
  <si>
    <t>aavom3</t>
  </si>
  <si>
    <t>aavom4</t>
  </si>
  <si>
    <t>aavom5</t>
  </si>
  <si>
    <t>abaselifecr</t>
  </si>
  <si>
    <t>ABASETECHSHR1</t>
  </si>
  <si>
    <t>ABASETECHSHR3</t>
  </si>
  <si>
    <t>ABASETECHSHR4</t>
  </si>
  <si>
    <t>ABASETECHSHR5</t>
  </si>
  <si>
    <t>abyrsurvcap</t>
  </si>
  <si>
    <t>acalib</t>
  </si>
  <si>
    <t>addtechshr1</t>
  </si>
  <si>
    <t>addtechshr3</t>
  </si>
  <si>
    <t>addtechshr4</t>
  </si>
  <si>
    <t>addtechshr5</t>
  </si>
  <si>
    <t>addtechshr6</t>
  </si>
  <si>
    <t>addtechshr7</t>
  </si>
  <si>
    <t>adecay</t>
  </si>
  <si>
    <t>afisyr</t>
  </si>
  <si>
    <t>al_co2pen</t>
  </si>
  <si>
    <t>al_delta1</t>
  </si>
  <si>
    <t>al_delta3</t>
  </si>
  <si>
    <t>al_ecalib</t>
  </si>
  <si>
    <t>al_imp_perc</t>
  </si>
  <si>
    <t>al_imports</t>
  </si>
  <si>
    <t>AL_LOGIT_COEFF1</t>
  </si>
  <si>
    <t>AL_LOGIT_COEFF3</t>
  </si>
  <si>
    <t>AL_LOGIT_COEFF4</t>
  </si>
  <si>
    <t>AL_LOGIT_COEFF5</t>
  </si>
  <si>
    <t>Al_MECS</t>
  </si>
  <si>
    <t>al_pf_fuel</t>
  </si>
  <si>
    <t>Al_ret_exist</t>
  </si>
  <si>
    <t>Al_ret_new</t>
  </si>
  <si>
    <t>Al_ret_slope</t>
  </si>
  <si>
    <t>alifetime</t>
  </si>
  <si>
    <t>AMASS_LOSS</t>
  </si>
  <si>
    <t>AnodeRatio</t>
  </si>
  <si>
    <t>ANON_MET</t>
  </si>
  <si>
    <t>anumfuel</t>
  </si>
  <si>
    <t>anumtech</t>
  </si>
  <si>
    <t>aprimprodp</t>
  </si>
  <si>
    <t>aprod</t>
  </si>
  <si>
    <t>avom1</t>
  </si>
  <si>
    <t>avom2</t>
  </si>
  <si>
    <t>avom3</t>
  </si>
  <si>
    <t>avom4</t>
  </si>
  <si>
    <t>avom5</t>
  </si>
  <si>
    <t>avom6</t>
  </si>
  <si>
    <t>avom7</t>
  </si>
  <si>
    <t>avom8</t>
  </si>
  <si>
    <t>awacc</t>
  </si>
  <si>
    <t>b_shr</t>
  </si>
  <si>
    <t>b_t_final</t>
  </si>
  <si>
    <t>b_t_start</t>
  </si>
  <si>
    <t>b_t_year</t>
  </si>
  <si>
    <t>b_year</t>
  </si>
  <si>
    <t>basebof</t>
  </si>
  <si>
    <t>basecoke</t>
  </si>
  <si>
    <t>basecold</t>
  </si>
  <si>
    <t>baseeaf</t>
  </si>
  <si>
    <t>baselifecr</t>
  </si>
  <si>
    <t>BASETECHSHR1</t>
  </si>
  <si>
    <t>BASETECHSHR3</t>
  </si>
  <si>
    <t>BASETECHSHR4</t>
  </si>
  <si>
    <t>BASETECHSHR5</t>
  </si>
  <si>
    <t>BASETECHSHR6</t>
  </si>
  <si>
    <t>BASETECHSHR7</t>
  </si>
  <si>
    <t>BldChpShr</t>
  </si>
  <si>
    <t>boil_intensity</t>
  </si>
  <si>
    <t>C_ALPHA1</t>
  </si>
  <si>
    <t>C_ALPHA2</t>
  </si>
  <si>
    <t>C_ALPHA3</t>
  </si>
  <si>
    <t>C_ALPHA4</t>
  </si>
  <si>
    <t>c_capcost1</t>
  </si>
  <si>
    <t>c_capcost2</t>
  </si>
  <si>
    <t>c_capcost3</t>
  </si>
  <si>
    <t>c_capcost4</t>
  </si>
  <si>
    <t>C_EMISS1</t>
  </si>
  <si>
    <t>C_EMISS2</t>
  </si>
  <si>
    <t>C_EMISS3</t>
  </si>
  <si>
    <t>C_EMISS4</t>
  </si>
  <si>
    <t>c_fuel_use1</t>
  </si>
  <si>
    <t>c_fuel_use2</t>
  </si>
  <si>
    <t>c_fuel_use3</t>
  </si>
  <si>
    <t>c_fuel_use4</t>
  </si>
  <si>
    <t>C_LOGIT_COEFF1</t>
  </si>
  <si>
    <t>C_LOGIT_COEFF1E</t>
  </si>
  <si>
    <t>C_LOGIT_COEFF1F</t>
  </si>
  <si>
    <t>C_LOGIT_COEFF1H</t>
  </si>
  <si>
    <t>C_LOGIT_COEFF2</t>
  </si>
  <si>
    <t>C_LOGIT_COEFF2E</t>
  </si>
  <si>
    <t>C_LOGIT_COEFF2F</t>
  </si>
  <si>
    <t>C_LOGIT_COEFF2H</t>
  </si>
  <si>
    <t>C_LOGIT_COEFF3</t>
  </si>
  <si>
    <t>C_LOGIT_COEFF3E</t>
  </si>
  <si>
    <t>C_LOGIT_COEFF3F</t>
  </si>
  <si>
    <t>C_LOGIT_COEFF3H</t>
  </si>
  <si>
    <t>C_LOGIT_COEFF4</t>
  </si>
  <si>
    <t>C_LOGIT_COEFF4F</t>
  </si>
  <si>
    <t>C_LOGIT_COEFF4FE</t>
  </si>
  <si>
    <t>C_LOGIT_COEFF4FH</t>
  </si>
  <si>
    <t>c_obsyr1</t>
  </si>
  <si>
    <t>c_obsyr2</t>
  </si>
  <si>
    <t>c_obsyr3</t>
  </si>
  <si>
    <t>c_obsyr4</t>
  </si>
  <si>
    <t>c_t_final</t>
  </si>
  <si>
    <t>c_t_start</t>
  </si>
  <si>
    <t>c_t_year</t>
  </si>
  <si>
    <t>cADDTECHSHR1</t>
  </si>
  <si>
    <t>cADDTECHSHR2</t>
  </si>
  <si>
    <t>cADDTECHSHR3</t>
  </si>
  <si>
    <t>cADDTECHSHR4</t>
  </si>
  <si>
    <t>cADECAY1</t>
  </si>
  <si>
    <t>cADECAY2</t>
  </si>
  <si>
    <t>cADECAY3</t>
  </si>
  <si>
    <t>cADECAY4</t>
  </si>
  <si>
    <t>calib</t>
  </si>
  <si>
    <t>CapFacAvg</t>
  </si>
  <si>
    <t>cavom1</t>
  </si>
  <si>
    <t>cavom2</t>
  </si>
  <si>
    <t>cavom3</t>
  </si>
  <si>
    <t>cavom4</t>
  </si>
  <si>
    <t>cbaselifecr</t>
  </si>
  <si>
    <t>CBASETECHSHR1</t>
  </si>
  <si>
    <t>CBASETECHSHR2</t>
  </si>
  <si>
    <t>CBASETECHSHR3</t>
  </si>
  <si>
    <t>CBASETECHSHR4</t>
  </si>
  <si>
    <t>cbyrsurvcap</t>
  </si>
  <si>
    <t>ccalib</t>
  </si>
  <si>
    <t>Ce_MECS</t>
  </si>
  <si>
    <t>Ce_ret_exist</t>
  </si>
  <si>
    <t>Cement_burnd</t>
  </si>
  <si>
    <t>Cement_ret_exist</t>
  </si>
  <si>
    <t>Cement_ret_new</t>
  </si>
  <si>
    <t>Cement_ret_slope</t>
  </si>
  <si>
    <t>cfisyr</t>
  </si>
  <si>
    <t>chp_intensity</t>
  </si>
  <si>
    <t>clifetime</t>
  </si>
  <si>
    <t>cm_basedry</t>
  </si>
  <si>
    <t>cm_calib_k</t>
  </si>
  <si>
    <t>cm_calib_kE</t>
  </si>
  <si>
    <t>cm_calib_kF</t>
  </si>
  <si>
    <t>cm_calib_kH</t>
  </si>
  <si>
    <t>cm_cap_shr</t>
  </si>
  <si>
    <t>cm_delta1</t>
  </si>
  <si>
    <t>cm_delta2</t>
  </si>
  <si>
    <t>cm_delta3</t>
  </si>
  <si>
    <t>cm_delta4</t>
  </si>
  <si>
    <t>cm_flyash</t>
  </si>
  <si>
    <t>cm_heatsrv</t>
  </si>
  <si>
    <t>cm_import</t>
  </si>
  <si>
    <t>cm_rawtech</t>
  </si>
  <si>
    <t>cm_wet</t>
  </si>
  <si>
    <t>cm_wetcoef</t>
  </si>
  <si>
    <t>cm_wetcoef2</t>
  </si>
  <si>
    <t>CMASS_LOSS</t>
  </si>
  <si>
    <t>cnumfuel</t>
  </si>
  <si>
    <t>cnumtech</t>
  </si>
  <si>
    <t>co2_intensity</t>
  </si>
  <si>
    <t>co2pen</t>
  </si>
  <si>
    <t>comb_co23</t>
  </si>
  <si>
    <t>comb_co24</t>
  </si>
  <si>
    <t>Common_ret_slope</t>
  </si>
  <si>
    <t>Common_retire</t>
  </si>
  <si>
    <t>cprod</t>
  </si>
  <si>
    <t>cwacc</t>
  </si>
  <si>
    <t>ElAdj</t>
  </si>
  <si>
    <t>fisyr</t>
  </si>
  <si>
    <t>formshares</t>
  </si>
  <si>
    <t>g_ALPHA1</t>
  </si>
  <si>
    <t>g_ALPHA10</t>
  </si>
  <si>
    <t>g_ALPHA11</t>
  </si>
  <si>
    <t>g_ALPHA12</t>
  </si>
  <si>
    <t>g_ALPHA13</t>
  </si>
  <si>
    <t>g_ALPHA14</t>
  </si>
  <si>
    <t>g_ALPHA2</t>
  </si>
  <si>
    <t>g_ALPHA3</t>
  </si>
  <si>
    <t>g_ALPHA4</t>
  </si>
  <si>
    <t>g_ALPHA5</t>
  </si>
  <si>
    <t>g_ALPHA6</t>
  </si>
  <si>
    <t>g_ALPHA7</t>
  </si>
  <si>
    <t>g_ALPHA8</t>
  </si>
  <si>
    <t>g_ALPHA9</t>
  </si>
  <si>
    <t>g_capcost1</t>
  </si>
  <si>
    <t>g_capcost10</t>
  </si>
  <si>
    <t>g_capcost11</t>
  </si>
  <si>
    <t>g_capcost12</t>
  </si>
  <si>
    <t>g_capcost13</t>
  </si>
  <si>
    <t>g_capcost14</t>
  </si>
  <si>
    <t>g_capcost2</t>
  </si>
  <si>
    <t>g_capcost3</t>
  </si>
  <si>
    <t>g_capcost4</t>
  </si>
  <si>
    <t>g_capcost5</t>
  </si>
  <si>
    <t>g_capcost6</t>
  </si>
  <si>
    <t>g_capcost7</t>
  </si>
  <si>
    <t>g_capcost8</t>
  </si>
  <si>
    <t>g_capcost9</t>
  </si>
  <si>
    <t>g_emiss1</t>
  </si>
  <si>
    <t>g_emiss10</t>
  </si>
  <si>
    <t>g_emiss11</t>
  </si>
  <si>
    <t>g_emiss12</t>
  </si>
  <si>
    <t>g_emiss13</t>
  </si>
  <si>
    <t>g_emiss14</t>
  </si>
  <si>
    <t>g_emiss2</t>
  </si>
  <si>
    <t>g_emiss3</t>
  </si>
  <si>
    <t>g_emiss4</t>
  </si>
  <si>
    <t>g_emiss5</t>
  </si>
  <si>
    <t>g_emiss6</t>
  </si>
  <si>
    <t>g_emiss7</t>
  </si>
  <si>
    <t>g_emiss8</t>
  </si>
  <si>
    <t>g_emiss9</t>
  </si>
  <si>
    <t>g_FUEL_USE1</t>
  </si>
  <si>
    <t>g_FUEL_USE10</t>
  </si>
  <si>
    <t>g_FUEL_USE11</t>
  </si>
  <si>
    <t>g_FUEL_USE12</t>
  </si>
  <si>
    <t>g_FUEL_USE13</t>
  </si>
  <si>
    <t>g_FUEL_USE14</t>
  </si>
  <si>
    <t>g_FUEL_USE2</t>
  </si>
  <si>
    <t>g_FUEL_USE3</t>
  </si>
  <si>
    <t>g_FUEL_USE4</t>
  </si>
  <si>
    <t>g_FUEL_USE5</t>
  </si>
  <si>
    <t>g_FUEL_USE6</t>
  </si>
  <si>
    <t>g_FUEL_USE7</t>
  </si>
  <si>
    <t>g_FUEL_USE8</t>
  </si>
  <si>
    <t>g_FUEL_USE9</t>
  </si>
  <si>
    <t>G_LOGIT_COEFF1</t>
  </si>
  <si>
    <t>G_LOGIT_COEFF10</t>
  </si>
  <si>
    <t>G_LOGIT_COEFF11</t>
  </si>
  <si>
    <t>G_LOGIT_COEFF12</t>
  </si>
  <si>
    <t>G_LOGIT_COEFF13</t>
  </si>
  <si>
    <t>G_LOGIT_COEFF14</t>
  </si>
  <si>
    <t>G_LOGIT_COEFF2</t>
  </si>
  <si>
    <t>G_LOGIT_COEFF3</t>
  </si>
  <si>
    <t>G_LOGIT_COEFF4</t>
  </si>
  <si>
    <t>G_LOGIT_COEFF5</t>
  </si>
  <si>
    <t>G_LOGIT_COEFF6</t>
  </si>
  <si>
    <t>G_LOGIT_COEFF7</t>
  </si>
  <si>
    <t>G_LOGIT_COEFF8</t>
  </si>
  <si>
    <t>G_LOGIT_COEFF9</t>
  </si>
  <si>
    <t>g_obsyr1</t>
  </si>
  <si>
    <t>g_obsyr10</t>
  </si>
  <si>
    <t>g_obsyr11</t>
  </si>
  <si>
    <t>g_obsyr12</t>
  </si>
  <si>
    <t>g_obsyr13</t>
  </si>
  <si>
    <t>g_obsyr14</t>
  </si>
  <si>
    <t>g_obsyr2</t>
  </si>
  <si>
    <t>g_obsyr3</t>
  </si>
  <si>
    <t>g_obsyr4</t>
  </si>
  <si>
    <t>g_obsyr5</t>
  </si>
  <si>
    <t>g_obsyr6</t>
  </si>
  <si>
    <t>g_obsyr7</t>
  </si>
  <si>
    <t>g_obsyr8</t>
  </si>
  <si>
    <t>g_obsyr9</t>
  </si>
  <si>
    <t>GADDTECHSHR1</t>
  </si>
  <si>
    <t>GADDTECHSHR10</t>
  </si>
  <si>
    <t>GADDTECHSHR11</t>
  </si>
  <si>
    <t>GADDTECHSHR12</t>
  </si>
  <si>
    <t>GADDTECHSHR13</t>
  </si>
  <si>
    <t>GADDTECHSHR14</t>
  </si>
  <si>
    <t>GADDTECHSHR2</t>
  </si>
  <si>
    <t>GADDTECHSHR3</t>
  </si>
  <si>
    <t>GADDTECHSHR4</t>
  </si>
  <si>
    <t>GADDTECHSHR5</t>
  </si>
  <si>
    <t>GADDTECHSHR6</t>
  </si>
  <si>
    <t>GADDTECHSHR7</t>
  </si>
  <si>
    <t>GADDTECHSHR8</t>
  </si>
  <si>
    <t>GADDTECHSHR9</t>
  </si>
  <si>
    <t>gADECAY1</t>
  </si>
  <si>
    <t>gADECAY10</t>
  </si>
  <si>
    <t>gADECAY11</t>
  </si>
  <si>
    <t>gADECAY12</t>
  </si>
  <si>
    <t>gADECAY13</t>
  </si>
  <si>
    <t>gADECAY14</t>
  </si>
  <si>
    <t>gADECAY2</t>
  </si>
  <si>
    <t>gADECAY3</t>
  </si>
  <si>
    <t>gADECAY4</t>
  </si>
  <si>
    <t>gADECAY5</t>
  </si>
  <si>
    <t>gADECAY6</t>
  </si>
  <si>
    <t>gADECAY7</t>
  </si>
  <si>
    <t>gADECAY8</t>
  </si>
  <si>
    <t>gADECAY9</t>
  </si>
  <si>
    <t>gavom1</t>
  </si>
  <si>
    <t>gavom10</t>
  </si>
  <si>
    <t>gavom11</t>
  </si>
  <si>
    <t>gavom12</t>
  </si>
  <si>
    <t>gavom13</t>
  </si>
  <si>
    <t>gavom14</t>
  </si>
  <si>
    <t>gavom2</t>
  </si>
  <si>
    <t>gavom3</t>
  </si>
  <si>
    <t>gavom4</t>
  </si>
  <si>
    <t>gavom5</t>
  </si>
  <si>
    <t>gavom6</t>
  </si>
  <si>
    <t>gavom7</t>
  </si>
  <si>
    <t>gavom8</t>
  </si>
  <si>
    <t>gavom9</t>
  </si>
  <si>
    <t>gbaselifecr</t>
  </si>
  <si>
    <t>GBASETECHSHR1</t>
  </si>
  <si>
    <t>GBASETECHSHR10</t>
  </si>
  <si>
    <t>GBASETECHSHR11</t>
  </si>
  <si>
    <t>GBASETECHSHR12</t>
  </si>
  <si>
    <t>GBASETECHSHR13</t>
  </si>
  <si>
    <t>GBASETECHSHR14</t>
  </si>
  <si>
    <t>GBASETECHSHR2</t>
  </si>
  <si>
    <t>GBASETECHSHR3</t>
  </si>
  <si>
    <t>GBASETECHSHR4</t>
  </si>
  <si>
    <t>GBASETECHSHR5</t>
  </si>
  <si>
    <t>GBASETECHSHR6</t>
  </si>
  <si>
    <t>GBASETECHSHR7</t>
  </si>
  <si>
    <t>GBASETECHSHR8</t>
  </si>
  <si>
    <t>GBASETECHSHR9</t>
  </si>
  <si>
    <t>gcalib</t>
  </si>
  <si>
    <t>gfisyr</t>
  </si>
  <si>
    <t>gl_histship</t>
  </si>
  <si>
    <t>Gl_MECS</t>
  </si>
  <si>
    <t>Gl_ret_exist</t>
  </si>
  <si>
    <t>Glass_ret_exist</t>
  </si>
  <si>
    <t>Glass_ret_new</t>
  </si>
  <si>
    <t>Glass_ret_slope</t>
  </si>
  <si>
    <t>glcryo</t>
  </si>
  <si>
    <t>glifetime</t>
  </si>
  <si>
    <t>glmecs</t>
  </si>
  <si>
    <t>gloxy</t>
  </si>
  <si>
    <t>gnumfuel</t>
  </si>
  <si>
    <t>gnumtech</t>
  </si>
  <si>
    <t>gprod</t>
  </si>
  <si>
    <t>gwacc</t>
  </si>
  <si>
    <t>heat_coeff</t>
  </si>
  <si>
    <t>hfo_share</t>
  </si>
  <si>
    <t>hog_heat</t>
  </si>
  <si>
    <t>hog_pulp</t>
  </si>
  <si>
    <t>hog_waste</t>
  </si>
  <si>
    <t>ibyrsurvcap</t>
  </si>
  <si>
    <t>ibyrvals</t>
  </si>
  <si>
    <t>Input_1</t>
  </si>
  <si>
    <t>Input_Burner</t>
  </si>
  <si>
    <t>intensity</t>
  </si>
  <si>
    <t>is_alpha1</t>
  </si>
  <si>
    <t>is_alpha3</t>
  </si>
  <si>
    <t>is_alpha4</t>
  </si>
  <si>
    <t>is_alpha5</t>
  </si>
  <si>
    <t>is_alpha6</t>
  </si>
  <si>
    <t>is_alpha7</t>
  </si>
  <si>
    <t>is_alpha8</t>
  </si>
  <si>
    <t>is_capcost1</t>
  </si>
  <si>
    <t>is_capcost3</t>
  </si>
  <si>
    <t>is_capcost4</t>
  </si>
  <si>
    <t>is_capcost5</t>
  </si>
  <si>
    <t>is_capcost6</t>
  </si>
  <si>
    <t>is_capcost7</t>
  </si>
  <si>
    <t>is_capcost8</t>
  </si>
  <si>
    <t>is_cenergy_use</t>
  </si>
  <si>
    <t>is_cprocess</t>
  </si>
  <si>
    <t>is_emiss1</t>
  </si>
  <si>
    <t>is_emiss3</t>
  </si>
  <si>
    <t>is_emiss4</t>
  </si>
  <si>
    <t>is_emiss5</t>
  </si>
  <si>
    <t>is_emiss6</t>
  </si>
  <si>
    <t>is_emiss7</t>
  </si>
  <si>
    <t>is_emiss8</t>
  </si>
  <si>
    <t>is_fuel_use1</t>
  </si>
  <si>
    <t>is_fuel_use3</t>
  </si>
  <si>
    <t>is_fuel_use4</t>
  </si>
  <si>
    <t>is_fuel_use5</t>
  </si>
  <si>
    <t>is_fuel_use6</t>
  </si>
  <si>
    <t>is_fuel_use7</t>
  </si>
  <si>
    <t>is_fuel_use8</t>
  </si>
  <si>
    <t>IS_LOGIT_COEFF1</t>
  </si>
  <si>
    <t>IS_LOGIT_COEFF2</t>
  </si>
  <si>
    <t>IS_MAXDELTA</t>
  </si>
  <si>
    <t>IS_NFUEL_USE1</t>
  </si>
  <si>
    <t>IS_NFUEL_USE3</t>
  </si>
  <si>
    <t>IS_NFUEL_USE4</t>
  </si>
  <si>
    <t>IS_NFUEL_USE5</t>
  </si>
  <si>
    <t>IS_NFUEL_USE6</t>
  </si>
  <si>
    <t>IS_NFUEL_USE7</t>
  </si>
  <si>
    <t>IS_NFUEL_USE8</t>
  </si>
  <si>
    <t>is_obyr1</t>
  </si>
  <si>
    <t>is_obyr3</t>
  </si>
  <si>
    <t>is_obyr4</t>
  </si>
  <si>
    <t>is_obyr5</t>
  </si>
  <si>
    <t>is_obyr6</t>
  </si>
  <si>
    <t>is_obyr7</t>
  </si>
  <si>
    <t>is_obyr8</t>
  </si>
  <si>
    <t>IS_PRODUD</t>
  </si>
  <si>
    <t>ISPROD</t>
  </si>
  <si>
    <t>l_ALPHA</t>
  </si>
  <si>
    <t>l_CAPCOST1</t>
  </si>
  <si>
    <t>l_EMISS</t>
  </si>
  <si>
    <t>l_fuel_use</t>
  </si>
  <si>
    <t>L_LOGIT_COEFF</t>
  </si>
  <si>
    <t>LADDTECHSHR2</t>
  </si>
  <si>
    <t>LBASETECHSHR1</t>
  </si>
  <si>
    <t>Li_MECS</t>
  </si>
  <si>
    <t>Li_ret_exist</t>
  </si>
  <si>
    <t>lifetime</t>
  </si>
  <si>
    <t>Lime_ret_exist</t>
  </si>
  <si>
    <t>Lime_ret_new</t>
  </si>
  <si>
    <t>Lime_ret_slope</t>
  </si>
  <si>
    <t>lnumfuel</t>
  </si>
  <si>
    <t>lnumtech</t>
  </si>
  <si>
    <t>lobyr</t>
  </si>
  <si>
    <t>lprod</t>
  </si>
  <si>
    <t>lvom1</t>
  </si>
  <si>
    <t>mech_share2</t>
  </si>
  <si>
    <t>mechshr</t>
  </si>
  <si>
    <t>mecsbench</t>
  </si>
  <si>
    <t>mecsbench2</t>
  </si>
  <si>
    <t>mecsbench3</t>
  </si>
  <si>
    <t>mecsbench4</t>
  </si>
  <si>
    <t>mecsdata</t>
  </si>
  <si>
    <t>ng_share</t>
  </si>
  <si>
    <t>numfuel</t>
  </si>
  <si>
    <t>numtech</t>
  </si>
  <si>
    <t>p_alpha1</t>
  </si>
  <si>
    <t>p_alpha10</t>
  </si>
  <si>
    <t>p_alpha11</t>
  </si>
  <si>
    <t>p_alpha12</t>
  </si>
  <si>
    <t>p_alpha13</t>
  </si>
  <si>
    <t>p_alpha14</t>
  </si>
  <si>
    <t>p_alpha15</t>
  </si>
  <si>
    <t>p_alpha16</t>
  </si>
  <si>
    <t>p_alpha17</t>
  </si>
  <si>
    <t>p_alpha18</t>
  </si>
  <si>
    <t>p_alpha19</t>
  </si>
  <si>
    <t>p_alpha2</t>
  </si>
  <si>
    <t>p_alpha20</t>
  </si>
  <si>
    <t>p_alpha21</t>
  </si>
  <si>
    <t>p_alpha22</t>
  </si>
  <si>
    <t>p_alpha23</t>
  </si>
  <si>
    <t>p_alpha24</t>
  </si>
  <si>
    <t>p_alpha25</t>
  </si>
  <si>
    <t>p_alpha26</t>
  </si>
  <si>
    <t>p_alpha3</t>
  </si>
  <si>
    <t>p_alpha4</t>
  </si>
  <si>
    <t>p_alpha5</t>
  </si>
  <si>
    <t>p_alpha6</t>
  </si>
  <si>
    <t>p_alpha7</t>
  </si>
  <si>
    <t>p_alpha8</t>
  </si>
  <si>
    <t>p_alpha9</t>
  </si>
  <si>
    <t>p_capcost1</t>
  </si>
  <si>
    <t>p_capcost10</t>
  </si>
  <si>
    <t>p_capcost11</t>
  </si>
  <si>
    <t>p_capcost12</t>
  </si>
  <si>
    <t>p_capcost13</t>
  </si>
  <si>
    <t>p_capcost14</t>
  </si>
  <si>
    <t>p_capcost15</t>
  </si>
  <si>
    <t>p_capcost16</t>
  </si>
  <si>
    <t>p_capcost17</t>
  </si>
  <si>
    <t>p_capcost18</t>
  </si>
  <si>
    <t>p_capcost19</t>
  </si>
  <si>
    <t>p_capcost2</t>
  </si>
  <si>
    <t>p_capcost20</t>
  </si>
  <si>
    <t>p_capcost21</t>
  </si>
  <si>
    <t>p_capcost22</t>
  </si>
  <si>
    <t>p_capcost23</t>
  </si>
  <si>
    <t>p_capcost24</t>
  </si>
  <si>
    <t>p_capcost25</t>
  </si>
  <si>
    <t>p_capcost26</t>
  </si>
  <si>
    <t>p_capcost3</t>
  </si>
  <si>
    <t>p_capcost4</t>
  </si>
  <si>
    <t>p_capcost5</t>
  </si>
  <si>
    <t>p_capcost6</t>
  </si>
  <si>
    <t>p_capcost7</t>
  </si>
  <si>
    <t>p_capcost8</t>
  </si>
  <si>
    <t>p_capcost9</t>
  </si>
  <si>
    <t>p_emiss1</t>
  </si>
  <si>
    <t>p_emiss10</t>
  </si>
  <si>
    <t>p_emiss11</t>
  </si>
  <si>
    <t>p_emiss12</t>
  </si>
  <si>
    <t>p_emiss13</t>
  </si>
  <si>
    <t>p_emiss14</t>
  </si>
  <si>
    <t>p_emiss15</t>
  </si>
  <si>
    <t>p_emiss16</t>
  </si>
  <si>
    <t>p_emiss17</t>
  </si>
  <si>
    <t>p_emiss18</t>
  </si>
  <si>
    <t>p_emiss19</t>
  </si>
  <si>
    <t>p_emiss2</t>
  </si>
  <si>
    <t>p_emiss20</t>
  </si>
  <si>
    <t>p_emiss21</t>
  </si>
  <si>
    <t>p_emiss22</t>
  </si>
  <si>
    <t>p_emiss23</t>
  </si>
  <si>
    <t>p_emiss24</t>
  </si>
  <si>
    <t>p_emiss25</t>
  </si>
  <si>
    <t>p_emiss26</t>
  </si>
  <si>
    <t>p_emiss3</t>
  </si>
  <si>
    <t>p_emiss4</t>
  </si>
  <si>
    <t>p_emiss5</t>
  </si>
  <si>
    <t>p_emiss6</t>
  </si>
  <si>
    <t>p_emiss7</t>
  </si>
  <si>
    <t>p_emiss8</t>
  </si>
  <si>
    <t>p_emiss9</t>
  </si>
  <si>
    <t>p_fuel_use1</t>
  </si>
  <si>
    <t>p_fuel_use10</t>
  </si>
  <si>
    <t>p_fuel_use11</t>
  </si>
  <si>
    <t>p_fuel_use12</t>
  </si>
  <si>
    <t>p_fuel_use13</t>
  </si>
  <si>
    <t>p_fuel_use14</t>
  </si>
  <si>
    <t>p_fuel_use15</t>
  </si>
  <si>
    <t>p_fuel_use16</t>
  </si>
  <si>
    <t>p_fuel_use17</t>
  </si>
  <si>
    <t>p_fuel_use18</t>
  </si>
  <si>
    <t>p_fuel_use19</t>
  </si>
  <si>
    <t>p_fuel_use2</t>
  </si>
  <si>
    <t>p_fuel_use20</t>
  </si>
  <si>
    <t>p_fuel_use21</t>
  </si>
  <si>
    <t>p_fuel_use22</t>
  </si>
  <si>
    <t>p_fuel_use23</t>
  </si>
  <si>
    <t>p_fuel_use24</t>
  </si>
  <si>
    <t>p_fuel_use25</t>
  </si>
  <si>
    <t>p_fuel_use26</t>
  </si>
  <si>
    <t>p_fuel_use3</t>
  </si>
  <si>
    <t>p_fuel_use4</t>
  </si>
  <si>
    <t>p_fuel_use5</t>
  </si>
  <si>
    <t>p_fuel_use6</t>
  </si>
  <si>
    <t>p_fuel_use7</t>
  </si>
  <si>
    <t>p_fuel_use8</t>
  </si>
  <si>
    <t>p_fuel_use9</t>
  </si>
  <si>
    <t>P_LOGIT_COEFF2</t>
  </si>
  <si>
    <t>P_NFUEL_USE1</t>
  </si>
  <si>
    <t>P_NFUEL_USE10</t>
  </si>
  <si>
    <t>P_NFUEL_USE11</t>
  </si>
  <si>
    <t>P_NFUEL_USE12</t>
  </si>
  <si>
    <t>P_NFUEL_USE13</t>
  </si>
  <si>
    <t>P_NFUEL_USE14</t>
  </si>
  <si>
    <t>P_NFUEL_USE15</t>
  </si>
  <si>
    <t>P_NFUEL_USE16</t>
  </si>
  <si>
    <t>P_NFUEL_USE17</t>
  </si>
  <si>
    <t>P_NFUEL_USE18</t>
  </si>
  <si>
    <t>P_NFUEL_USE19</t>
  </si>
  <si>
    <t>P_NFUEL_USE2</t>
  </si>
  <si>
    <t>P_NFUEL_USE20</t>
  </si>
  <si>
    <t>P_NFUEL_USE21</t>
  </si>
  <si>
    <t>P_NFUEL_USE22</t>
  </si>
  <si>
    <t>P_NFUEL_USE23</t>
  </si>
  <si>
    <t>P_NFUEL_USE24</t>
  </si>
  <si>
    <t>P_NFUEL_USE25</t>
  </si>
  <si>
    <t>P_NFUEL_USE26</t>
  </si>
  <si>
    <t>P_NFUEL_USE3</t>
  </si>
  <si>
    <t>P_NFUEL_USE4</t>
  </si>
  <si>
    <t>P_NFUEL_USE5</t>
  </si>
  <si>
    <t>P_NFUEL_USE6</t>
  </si>
  <si>
    <t>P_NFUEL_USE7</t>
  </si>
  <si>
    <t>P_NFUEL_USE8</t>
  </si>
  <si>
    <t>P_NFUEL_USE9</t>
  </si>
  <si>
    <t>p_obyr1</t>
  </si>
  <si>
    <t>p_obyr10</t>
  </si>
  <si>
    <t>p_obyr11</t>
  </si>
  <si>
    <t>p_obyr12</t>
  </si>
  <si>
    <t>p_obyr13</t>
  </si>
  <si>
    <t>p_obyr14</t>
  </si>
  <si>
    <t>p_obyr15</t>
  </si>
  <si>
    <t>p_obyr16</t>
  </si>
  <si>
    <t>p_obyr17</t>
  </si>
  <si>
    <t>p_obyr18</t>
  </si>
  <si>
    <t>p_obyr19</t>
  </si>
  <si>
    <t>p_obyr2</t>
  </si>
  <si>
    <t>p_obyr20</t>
  </si>
  <si>
    <t>p_obyr21</t>
  </si>
  <si>
    <t>p_obyr22</t>
  </si>
  <si>
    <t>p_obyr23</t>
  </si>
  <si>
    <t>p_obyr24</t>
  </si>
  <si>
    <t>p_obyr25</t>
  </si>
  <si>
    <t>p_obyr26</t>
  </si>
  <si>
    <t>p_obyr3</t>
  </si>
  <si>
    <t>p_obyr4</t>
  </si>
  <si>
    <t>p_obyr5</t>
  </si>
  <si>
    <t>p_obyr6</t>
  </si>
  <si>
    <t>p_obyr7</t>
  </si>
  <si>
    <t>p_obyr8</t>
  </si>
  <si>
    <t>p_obyr9</t>
  </si>
  <si>
    <t>Pa_MECS</t>
  </si>
  <si>
    <t>Pa_ret_exist</t>
  </si>
  <si>
    <t>paddtechshr1</t>
  </si>
  <si>
    <t>paddtechshr10</t>
  </si>
  <si>
    <t>paddtechshr11</t>
  </si>
  <si>
    <t>paddtechshr12</t>
  </si>
  <si>
    <t>paddtechshr13</t>
  </si>
  <si>
    <t>paddtechshr14</t>
  </si>
  <si>
    <t>paddtechshr15</t>
  </si>
  <si>
    <t>paddtechshr16</t>
  </si>
  <si>
    <t>paddtechshr17</t>
  </si>
  <si>
    <t>paddtechshr18</t>
  </si>
  <si>
    <t>paddtechshr19</t>
  </si>
  <si>
    <t>paddtechshr2</t>
  </si>
  <si>
    <t>paddtechshr20</t>
  </si>
  <si>
    <t>paddtechshr21</t>
  </si>
  <si>
    <t>paddtechshr22</t>
  </si>
  <si>
    <t>paddtechshr23</t>
  </si>
  <si>
    <t>paddtechshr24</t>
  </si>
  <si>
    <t>paddtechshr25</t>
  </si>
  <si>
    <t>paddtechshr26</t>
  </si>
  <si>
    <t>paddtechshr3</t>
  </si>
  <si>
    <t>paddtechshr4</t>
  </si>
  <si>
    <t>paddtechshr5</t>
  </si>
  <si>
    <t>paddtechshr6</t>
  </si>
  <si>
    <t>paddtechshr7</t>
  </si>
  <si>
    <t>paddtechshr8</t>
  </si>
  <si>
    <t>paddtechshr9</t>
  </si>
  <si>
    <t>padecay</t>
  </si>
  <si>
    <t>Paper_ret_exist</t>
  </si>
  <si>
    <t>Paper_ret_new</t>
  </si>
  <si>
    <t>Paper_ret_slope</t>
  </si>
  <si>
    <t>paper_share</t>
  </si>
  <si>
    <t>pavom1</t>
  </si>
  <si>
    <t>pavom10</t>
  </si>
  <si>
    <t>pavom11</t>
  </si>
  <si>
    <t>pavom12</t>
  </si>
  <si>
    <t>pavom13</t>
  </si>
  <si>
    <t>pavom14</t>
  </si>
  <si>
    <t>pavom15</t>
  </si>
  <si>
    <t>pavom16</t>
  </si>
  <si>
    <t>pavom17</t>
  </si>
  <si>
    <t>pavom18</t>
  </si>
  <si>
    <t>pavom19</t>
  </si>
  <si>
    <t>pavom2</t>
  </si>
  <si>
    <t>pavom20</t>
  </si>
  <si>
    <t>pavom21</t>
  </si>
  <si>
    <t>pavom22</t>
  </si>
  <si>
    <t>pavom23</t>
  </si>
  <si>
    <t>pavom24</t>
  </si>
  <si>
    <t>pavom25</t>
  </si>
  <si>
    <t>pavom26</t>
  </si>
  <si>
    <t>pavom3</t>
  </si>
  <si>
    <t>pavom4</t>
  </si>
  <si>
    <t>pavom5</t>
  </si>
  <si>
    <t>pavom6</t>
  </si>
  <si>
    <t>pavom7</t>
  </si>
  <si>
    <t>pavom8</t>
  </si>
  <si>
    <t>pavom9</t>
  </si>
  <si>
    <t>pbaselifecr</t>
  </si>
  <si>
    <t>PBASETECHSHR1</t>
  </si>
  <si>
    <t>PBASETECHSHR10</t>
  </si>
  <si>
    <t>PBASETECHSHR11</t>
  </si>
  <si>
    <t>PBASETECHSHR12</t>
  </si>
  <si>
    <t>PBASETECHSHR13</t>
  </si>
  <si>
    <t>PBASETECHSHR14</t>
  </si>
  <si>
    <t>PBASETECHSHR15</t>
  </si>
  <si>
    <t>PBASETECHSHR16</t>
  </si>
  <si>
    <t>PBASETECHSHR17</t>
  </si>
  <si>
    <t>PBASETECHSHR18</t>
  </si>
  <si>
    <t>PBASETECHSHR19</t>
  </si>
  <si>
    <t>PBASETECHSHR2</t>
  </si>
  <si>
    <t>PBASETECHSHR20</t>
  </si>
  <si>
    <t>PBASETECHSHR21</t>
  </si>
  <si>
    <t>PBASETECHSHR22</t>
  </si>
  <si>
    <t>PBASETECHSHR23</t>
  </si>
  <si>
    <t>PBASETECHSHR24</t>
  </si>
  <si>
    <t>PBASETECHSHR25</t>
  </si>
  <si>
    <t>PBASETECHSHR26</t>
  </si>
  <si>
    <t>PBASETECHSHR3</t>
  </si>
  <si>
    <t>PBASETECHSHR4</t>
  </si>
  <si>
    <t>PBASETECHSHR5</t>
  </si>
  <si>
    <t>PBASETECHSHR6</t>
  </si>
  <si>
    <t>PBASETECHSHR7</t>
  </si>
  <si>
    <t>PBASETECHSHR8</t>
  </si>
  <si>
    <t>PBASETECHSHR9</t>
  </si>
  <si>
    <t>pcalib</t>
  </si>
  <si>
    <t>pfisyr</t>
  </si>
  <si>
    <t>plifetime</t>
  </si>
  <si>
    <t>pnumfuel</t>
  </si>
  <si>
    <t>pnumtech</t>
  </si>
  <si>
    <t>pp_chip</t>
  </si>
  <si>
    <t>pp_hfoshr</t>
  </si>
  <si>
    <t>pp_ibyrvals</t>
  </si>
  <si>
    <t>pp_mecsbench</t>
  </si>
  <si>
    <t>pp_mecsdata</t>
  </si>
  <si>
    <t>pp_proxydat</t>
  </si>
  <si>
    <t>PP_STMFUEL_BL</t>
  </si>
  <si>
    <t>PP_STMFUEL_CHP</t>
  </si>
  <si>
    <t>ppblkliq1</t>
  </si>
  <si>
    <t>ppblkliq10</t>
  </si>
  <si>
    <t>ppblkliq11</t>
  </si>
  <si>
    <t>ppblkliq12</t>
  </si>
  <si>
    <t>ppblkliq13</t>
  </si>
  <si>
    <t>ppblkliq14</t>
  </si>
  <si>
    <t>ppblkliq15</t>
  </si>
  <si>
    <t>ppblkliq16</t>
  </si>
  <si>
    <t>ppblkliq17</t>
  </si>
  <si>
    <t>ppblkliq18</t>
  </si>
  <si>
    <t>ppblkliq19</t>
  </si>
  <si>
    <t>ppblkliq2</t>
  </si>
  <si>
    <t>ppblkliq20</t>
  </si>
  <si>
    <t>ppblkliq21</t>
  </si>
  <si>
    <t>ppblkliq22</t>
  </si>
  <si>
    <t>ppblkliq23</t>
  </si>
  <si>
    <t>ppblkliq24</t>
  </si>
  <si>
    <t>ppblkliq25</t>
  </si>
  <si>
    <t>ppblkliq26</t>
  </si>
  <si>
    <t>ppblkliq3</t>
  </si>
  <si>
    <t>ppblkliq4</t>
  </si>
  <si>
    <t>ppblkliq5</t>
  </si>
  <si>
    <t>ppblkliq6</t>
  </si>
  <si>
    <t>ppblkliq7</t>
  </si>
  <si>
    <t>ppblkliq8</t>
  </si>
  <si>
    <t>ppblkliq9</t>
  </si>
  <si>
    <t>pphog25</t>
  </si>
  <si>
    <t>pprod</t>
  </si>
  <si>
    <t>ppsteam1</t>
  </si>
  <si>
    <t>ppsteam10</t>
  </si>
  <si>
    <t>ppsteam11</t>
  </si>
  <si>
    <t>ppsteam12</t>
  </si>
  <si>
    <t>ppsteam13</t>
  </si>
  <si>
    <t>ppsteam14</t>
  </si>
  <si>
    <t>ppsteam15</t>
  </si>
  <si>
    <t>ppsteam16</t>
  </si>
  <si>
    <t>ppsteam17</t>
  </si>
  <si>
    <t>ppsteam18</t>
  </si>
  <si>
    <t>ppsteam19</t>
  </si>
  <si>
    <t>ppsteam2</t>
  </si>
  <si>
    <t>ppsteam20</t>
  </si>
  <si>
    <t>ppsteam21</t>
  </si>
  <si>
    <t>ppsteam22</t>
  </si>
  <si>
    <t>ppsteam23</t>
  </si>
  <si>
    <t>ppsteam24</t>
  </si>
  <si>
    <t>ppsteam25</t>
  </si>
  <si>
    <t>ppsteam26</t>
  </si>
  <si>
    <t>ppsteam3</t>
  </si>
  <si>
    <t>ppsteam4</t>
  </si>
  <si>
    <t>ppsteam5</t>
  </si>
  <si>
    <t>ppsteam6</t>
  </si>
  <si>
    <t>ppsteam7</t>
  </si>
  <si>
    <t>ppsteam8</t>
  </si>
  <si>
    <t>ppsteam9</t>
  </si>
  <si>
    <t>pwacc</t>
  </si>
  <si>
    <t>Ret_exist</t>
  </si>
  <si>
    <t>Ret_new</t>
  </si>
  <si>
    <t>Ret_slope</t>
  </si>
  <si>
    <t>SHARES</t>
  </si>
  <si>
    <t>SHRFINAL</t>
  </si>
  <si>
    <t>SHRSTART</t>
  </si>
  <si>
    <t>SLABSKIN</t>
  </si>
  <si>
    <t>SLABTECH11</t>
  </si>
  <si>
    <t>SLABTECH12</t>
  </si>
  <si>
    <t>SLABTECH21</t>
  </si>
  <si>
    <t>SLABTECH22</t>
  </si>
  <si>
    <t>ST_BldCHPShr</t>
  </si>
  <si>
    <t>ST_CapFacAvg</t>
  </si>
  <si>
    <t>St_MECS</t>
  </si>
  <si>
    <t>St_ret_exist</t>
  </si>
  <si>
    <t>steam_adj</t>
  </si>
  <si>
    <t>Steel_ret_exist</t>
  </si>
  <si>
    <t>Steel_ret_new</t>
  </si>
  <si>
    <t>Steel_ret_slope</t>
  </si>
  <si>
    <t>tempprodcur</t>
  </si>
  <si>
    <t>wacc</t>
  </si>
  <si>
    <t>$C$58:$G$58</t>
  </si>
  <si>
    <t>$M$58:$N$58</t>
  </si>
  <si>
    <t>$O$58:$V$58</t>
  </si>
  <si>
    <t>$W$58:$X$58</t>
  </si>
  <si>
    <t>$C$47:$G$47</t>
  </si>
  <si>
    <t>$M$47:$N$47</t>
  </si>
  <si>
    <t>$O$47:$V$47</t>
  </si>
  <si>
    <t>$W$47:$X$47</t>
  </si>
  <si>
    <t>$C$57:$G$57</t>
  </si>
  <si>
    <t>$M$57:$N$57</t>
  </si>
  <si>
    <t>$O$57:$V$57</t>
  </si>
  <si>
    <t>$W$57:$X$57</t>
  </si>
  <si>
    <t>$C$49:$I$53</t>
  </si>
  <si>
    <t>$J$49:$L$51</t>
  </si>
  <si>
    <t>$J$52:$L$53</t>
  </si>
  <si>
    <t>$M$49:$N$53</t>
  </si>
  <si>
    <t>$O$49:$V$53</t>
  </si>
  <si>
    <t>$W$49:$X$53</t>
  </si>
  <si>
    <t>$C$54:$G$55</t>
  </si>
  <si>
    <t>$M$54:$N$55</t>
  </si>
  <si>
    <t>$O$54:$V$55</t>
  </si>
  <si>
    <t>$W$54:$X$55</t>
  </si>
  <si>
    <t>$C$56:$G$56</t>
  </si>
  <si>
    <t>$M$56:$N$56</t>
  </si>
  <si>
    <t>$O$56:$V$56</t>
  </si>
  <si>
    <t>$W$56:$X$56</t>
  </si>
  <si>
    <t>$C$46:$G$46</t>
  </si>
  <si>
    <t>$M$46:$N$46</t>
  </si>
  <si>
    <t>$O$46:$V$46</t>
  </si>
  <si>
    <t>$W$46:$X$46</t>
  </si>
  <si>
    <t>$C$29:$D$32</t>
  </si>
  <si>
    <t>$E$29:$F$32</t>
  </si>
  <si>
    <t>$G$29:$H$32</t>
  </si>
  <si>
    <t>$I$29:$J$32</t>
  </si>
  <si>
    <t>$C$48:$G$48</t>
  </si>
  <si>
    <t>$J$48:$L$48</t>
  </si>
  <si>
    <t>$M$48:$N$48</t>
  </si>
  <si>
    <t>$O$48:$V$48</t>
  </si>
  <si>
    <t>$W$48:$X$48</t>
  </si>
  <si>
    <t>$C$18</t>
  </si>
  <si>
    <t>$C$45:$I$45</t>
  </si>
  <si>
    <t>$M$45:$N$45</t>
  </si>
  <si>
    <t>$O$45:$V$45</t>
  </si>
  <si>
    <t>$W$45:$X$45</t>
  </si>
  <si>
    <t>$F$8:$F$12</t>
  </si>
  <si>
    <t>$C$20</t>
  </si>
  <si>
    <t>$C$57:$E$57</t>
  </si>
  <si>
    <t>$F$57:$G$57</t>
  </si>
  <si>
    <t>$H$57:$O$57</t>
  </si>
  <si>
    <t>$P$57:$Q$57</t>
  </si>
  <si>
    <t>$R$57:$U$57</t>
  </si>
  <si>
    <t>$V$57:$X$57</t>
  </si>
  <si>
    <t>$C$23:$C$24</t>
  </si>
  <si>
    <t>$C$22</t>
  </si>
  <si>
    <t>$I$67:$I$107</t>
  </si>
  <si>
    <t>$C$59:$I$59</t>
  </si>
  <si>
    <t>$M$59:$N$59</t>
  </si>
  <si>
    <t>$G$8:$G$12</t>
  </si>
  <si>
    <t>$B$15:$AP$15</t>
  </si>
  <si>
    <t>$C$25</t>
  </si>
  <si>
    <t>$C$36:$C$40</t>
  </si>
  <si>
    <t>$D$36:$D$40</t>
  </si>
  <si>
    <t>$E$36:$E$40</t>
  </si>
  <si>
    <t>$F$36:$F$40</t>
  </si>
  <si>
    <t>$B$111:$J$115</t>
  </si>
  <si>
    <t>$C$79:$D$79</t>
  </si>
  <si>
    <t>$C$5:$F$5</t>
  </si>
  <si>
    <t>$D$5</t>
  </si>
  <si>
    <t>$B$5</t>
  </si>
  <si>
    <t>$C$19</t>
  </si>
  <si>
    <t>$C$23</t>
  </si>
  <si>
    <t>$A$63:$G$63</t>
  </si>
  <si>
    <t>$C$24</t>
  </si>
  <si>
    <t>$D$8:$D$12</t>
  </si>
  <si>
    <t>$C$8:$C$12</t>
  </si>
  <si>
    <t>#REF</t>
  </si>
  <si>
    <t>$E$8:$E$12</t>
  </si>
  <si>
    <t>$C$59:$E$59</t>
  </si>
  <si>
    <t>$F$59:$G$59</t>
  </si>
  <si>
    <t>$H$59:$O$59</t>
  </si>
  <si>
    <t>$P$59:$Q$59</t>
  </si>
  <si>
    <t>$R$59:$U$59</t>
  </si>
  <si>
    <t>$V$59:$X$59</t>
  </si>
  <si>
    <t>$Y$59:$Z$59</t>
  </si>
  <si>
    <t>$C$21</t>
  </si>
  <si>
    <t>$B$135:$B$136</t>
  </si>
  <si>
    <t>$B$140:$F$140</t>
  </si>
  <si>
    <t>$B$139:$F$139</t>
  </si>
  <si>
    <t>$A$139:$A$140</t>
  </si>
  <si>
    <t>$A$135:$A$136</t>
  </si>
  <si>
    <t>$B$31:$E$31</t>
  </si>
  <si>
    <t>$B$32:$E$32</t>
  </si>
  <si>
    <t>$B$29:$E$29</t>
  </si>
  <si>
    <t>$B$30:$E$30</t>
  </si>
  <si>
    <t>$C$56:$E$56</t>
  </si>
  <si>
    <t>$F$56:$G$56</t>
  </si>
  <si>
    <t>$H$56:$O$56</t>
  </si>
  <si>
    <t>$P$56:$Q$56</t>
  </si>
  <si>
    <t>$R$56:$U$56</t>
  </si>
  <si>
    <t>$V$56:$X$56</t>
  </si>
  <si>
    <t>$F$98:$F$101</t>
  </si>
  <si>
    <t>$G$98:$G$101</t>
  </si>
  <si>
    <t>$H$98:$H$101</t>
  </si>
  <si>
    <t>$J$186</t>
  </si>
  <si>
    <t>$E$98:$E$101</t>
  </si>
  <si>
    <t>$D$98:$D$101</t>
  </si>
  <si>
    <t>$C$108:$G$112</t>
  </si>
  <si>
    <t>$C$89:$F$89</t>
  </si>
  <si>
    <t>$G$89:$I$89</t>
  </si>
  <si>
    <t>$J$89:$P$89</t>
  </si>
  <si>
    <t>$Q$89:$R$89</t>
  </si>
  <si>
    <t>$C$78:$F$78</t>
  </si>
  <si>
    <t>$G$78:$I$78</t>
  </si>
  <si>
    <t>$J$78:$P$78</t>
  </si>
  <si>
    <t>$Q$78:$R$78</t>
  </si>
  <si>
    <t>$C$88:$F$88</t>
  </si>
  <si>
    <t>$G$88:$I$88</t>
  </si>
  <si>
    <t>$J$88:$P$88</t>
  </si>
  <si>
    <t>$Q$88:$R$88</t>
  </si>
  <si>
    <t>$C$80:$F$84</t>
  </si>
  <si>
    <t>$G$80:$I$84</t>
  </si>
  <si>
    <t>$J$80:$P$84</t>
  </si>
  <si>
    <t>$Q$80:$R$84</t>
  </si>
  <si>
    <t>$C$34:$C$38</t>
  </si>
  <si>
    <t>$C$65:$C$69</t>
  </si>
  <si>
    <t>$C$44:$C$48</t>
  </si>
  <si>
    <t>$C$54:$C$58</t>
  </si>
  <si>
    <t>$D$34:$D$38</t>
  </si>
  <si>
    <t>$D$65:$D$69</t>
  </si>
  <si>
    <t>$D$44:$D$48</t>
  </si>
  <si>
    <t>$D$54:$D$58</t>
  </si>
  <si>
    <t>$E$34:$E$38</t>
  </si>
  <si>
    <t>$E$65:$E$69</t>
  </si>
  <si>
    <t>$E$44:$E$48</t>
  </si>
  <si>
    <t>$E$54:$E$58</t>
  </si>
  <si>
    <t>$F$34:$F$38</t>
  </si>
  <si>
    <t>$F$44:$F$48</t>
  </si>
  <si>
    <t>$F$65:$F$69</t>
  </si>
  <si>
    <t>$F$54:$F$58</t>
  </si>
  <si>
    <t>$C$87:$F$87</t>
  </si>
  <si>
    <t>$G$87:$I$87</t>
  </si>
  <si>
    <t>$J$87:$P$87</t>
  </si>
  <si>
    <t>$Q$87:$R$87</t>
  </si>
  <si>
    <t>$B$144:$E$144</t>
  </si>
  <si>
    <t>$B$143:$E$143</t>
  </si>
  <si>
    <t>$A$143:$A$144</t>
  </si>
  <si>
    <t>$C$77:$F$77</t>
  </si>
  <si>
    <t>$G$77:$I$77</t>
  </si>
  <si>
    <t>$J$77:$P$77</t>
  </si>
  <si>
    <t>$Q$77:$R$77</t>
  </si>
  <si>
    <t>$C$27:$D$30</t>
  </si>
  <si>
    <t>$E$27:$F$30</t>
  </si>
  <si>
    <t>$G$27:$H$30</t>
  </si>
  <si>
    <t>$I$27:$J$30</t>
  </si>
  <si>
    <t>$I$181:$L$182</t>
  </si>
  <si>
    <t>$C$79:$F$79</t>
  </si>
  <si>
    <t>$G$79:$I$79</t>
  </si>
  <si>
    <t>$J$79:$P$79</t>
  </si>
  <si>
    <t>$Q$79:$R$79</t>
  </si>
  <si>
    <t>$C$15:$F$15</t>
  </si>
  <si>
    <t>$C$76:$F$76</t>
  </si>
  <si>
    <t>$G$76:$I$76</t>
  </si>
  <si>
    <t>$J$76:$P$76</t>
  </si>
  <si>
    <t>$Q$76:$R$76</t>
  </si>
  <si>
    <t>$F$8:$F$11</t>
  </si>
  <si>
    <t>$M$87:$P$87</t>
  </si>
  <si>
    <t>$M$88:$P$88</t>
  </si>
  <si>
    <t>$F$88:$G$88</t>
  </si>
  <si>
    <t>$F$87:$G$87</t>
  </si>
  <si>
    <t>$C$17:$F$17</t>
  </si>
  <si>
    <t>$B$131:$J$135</t>
  </si>
  <si>
    <t>$C$6:$F$6</t>
  </si>
  <si>
    <t>$E$6</t>
  </si>
  <si>
    <t>$C$6</t>
  </si>
  <si>
    <t>$D$6</t>
  </si>
  <si>
    <t>$B$6</t>
  </si>
  <si>
    <t>$C$19:$F$19</t>
  </si>
  <si>
    <t>$C$116:$F$120</t>
  </si>
  <si>
    <t>$C$16:$F$16</t>
  </si>
  <si>
    <t>$C$105</t>
  </si>
  <si>
    <t>$C$39:$F$39</t>
  </si>
  <si>
    <t>$C$70:$F$70</t>
  </si>
  <si>
    <t>$C$49:$F$49</t>
  </si>
  <si>
    <t>$C$59:$F$59</t>
  </si>
  <si>
    <t>$C$98:$C$99</t>
  </si>
  <si>
    <t>$C$90:$F$90</t>
  </si>
  <si>
    <t>$G$90:$I$90</t>
  </si>
  <si>
    <t>$J$90:$P$90</t>
  </si>
  <si>
    <t>$Q$90:$R$90</t>
  </si>
  <si>
    <t>$C$117:$G$123</t>
  </si>
  <si>
    <t>$C$110</t>
  </si>
  <si>
    <t>$G$92:$I$92</t>
  </si>
  <si>
    <t>$C$102</t>
  </si>
  <si>
    <t>$C$113:$D$113</t>
  </si>
  <si>
    <t>$B$105:$B$108</t>
  </si>
  <si>
    <t>$J$93:$P$93</t>
  </si>
  <si>
    <t>$Q$93:$R$93</t>
  </si>
  <si>
    <t>$D$8:$D$11</t>
  </si>
  <si>
    <t>$C$8:$C$11</t>
  </si>
  <si>
    <t>$G$76:$H$81</t>
  </si>
  <si>
    <t>$L$6:$L$46</t>
  </si>
  <si>
    <t>$J$91:$P$91</t>
  </si>
  <si>
    <t>$Q$91:$R$91</t>
  </si>
  <si>
    <t>$B$3</t>
  </si>
  <si>
    <t>$B$2</t>
  </si>
  <si>
    <t>$E$8:$E$11</t>
  </si>
  <si>
    <t>$C$18:$F$18</t>
  </si>
  <si>
    <t>$B$37:$E$37</t>
  </si>
  <si>
    <t>$B$39:$E$39</t>
  </si>
  <si>
    <t>$E$51</t>
  </si>
  <si>
    <t>$C$101:$F$101</t>
  </si>
  <si>
    <t>$C$89:$C$91</t>
  </si>
  <si>
    <t>$C$80:$D$80</t>
  </si>
  <si>
    <t>$H$106:$L$106</t>
  </si>
  <si>
    <t>$M$106:$N$106</t>
  </si>
  <si>
    <t>$C$119:$D$119</t>
  </si>
  <si>
    <t>$E$119:$H$119</t>
  </si>
  <si>
    <t>$I$119:$J$119</t>
  </si>
  <si>
    <t>$E$80:$G$80</t>
  </si>
  <si>
    <t>$H$80:$L$80</t>
  </si>
  <si>
    <t>$M$80:$N$80</t>
  </si>
  <si>
    <t>$C$93:$E$93</t>
  </si>
  <si>
    <t>$F$93:$O$93</t>
  </si>
  <si>
    <t>$P$93:$Q$93</t>
  </si>
  <si>
    <t>$C$106:$D$106</t>
  </si>
  <si>
    <t>$E$106:$G$106</t>
  </si>
  <si>
    <t>$C$74:$D$74</t>
  </si>
  <si>
    <t>$H$100:$L$100</t>
  </si>
  <si>
    <t>$M$100:$N$100</t>
  </si>
  <si>
    <t>$E$113:$H$113</t>
  </si>
  <si>
    <t>$I$113:$J$113</t>
  </si>
  <si>
    <t>$E$74:$G$74</t>
  </si>
  <si>
    <t>$H$74:$L$74</t>
  </si>
  <si>
    <t>$M$74:$N$74</t>
  </si>
  <si>
    <t>$C$87:$E$87</t>
  </si>
  <si>
    <t>$F$87:$O$87</t>
  </si>
  <si>
    <t>$P$87:$Q$87</t>
  </si>
  <si>
    <t>$C$100:$D$100</t>
  </si>
  <si>
    <t>$E$100:$G$100</t>
  </si>
  <si>
    <t>$H$105:$L$105</t>
  </si>
  <si>
    <t>$M$105:$N$105</t>
  </si>
  <si>
    <t>$C$118:$D$118</t>
  </si>
  <si>
    <t>$E$118:$H$118</t>
  </si>
  <si>
    <t>$I$118:$J$118</t>
  </si>
  <si>
    <t>$E$79:$G$79</t>
  </si>
  <si>
    <t>$H$79:$L$79</t>
  </si>
  <si>
    <t>$M$79:$N$79</t>
  </si>
  <si>
    <t>$C$92:$E$92</t>
  </si>
  <si>
    <t>$F$92:$O$92</t>
  </si>
  <si>
    <t>$P$92:$Q$92</t>
  </si>
  <si>
    <t>$C$105:$D$105</t>
  </si>
  <si>
    <t>$E$105:$G$105</t>
  </si>
  <si>
    <t>$C$76:$D$77</t>
  </si>
  <si>
    <t>$H$102:$L$103</t>
  </si>
  <si>
    <t>$M$102:$N$103</t>
  </si>
  <si>
    <t>$C$115:$D$116</t>
  </si>
  <si>
    <t>$E$115:$H$116</t>
  </si>
  <si>
    <t>$I$115:$J$116</t>
  </si>
  <si>
    <t>$E$76:$G$77</t>
  </si>
  <si>
    <t>$H$76:$L$77</t>
  </si>
  <si>
    <t>$M$76:$N$77</t>
  </si>
  <si>
    <t>$C$89:$E$90</t>
  </si>
  <si>
    <t>$F$89:$O$90</t>
  </si>
  <si>
    <t>$P$89:$Q$90</t>
  </si>
  <si>
    <t>$C$102:$D$103</t>
  </si>
  <si>
    <t>$E$102:$G$103</t>
  </si>
  <si>
    <t>$C$63:$C$65</t>
  </si>
  <si>
    <t>$L$63:$L$65</t>
  </si>
  <si>
    <t>$M$63:$M$65</t>
  </si>
  <si>
    <t>$N$63:$N$65</t>
  </si>
  <si>
    <t>$O$63:$O$65</t>
  </si>
  <si>
    <t>$P$63:$P$65</t>
  </si>
  <si>
    <t>$D$63:$D$65</t>
  </si>
  <si>
    <t>$E$63:$E$65</t>
  </si>
  <si>
    <t>$F$63:$F$65</t>
  </si>
  <si>
    <t>$G$63:$G$65</t>
  </si>
  <si>
    <t>$H$63:$H$65</t>
  </si>
  <si>
    <t>$I$63:$I$65</t>
  </si>
  <si>
    <t>$J$63:$J$65</t>
  </si>
  <si>
    <t>$K$63:$K$65</t>
  </si>
  <si>
    <t>$C$78:$D$78</t>
  </si>
  <si>
    <t>$H$104:$L$104</t>
  </si>
  <si>
    <t>$M$104:$N$104</t>
  </si>
  <si>
    <t>$C$117:$D$117</t>
  </si>
  <si>
    <t>$E$117:$H$117</t>
  </si>
  <si>
    <t>$I$117:$J$117</t>
  </si>
  <si>
    <t>$E$78:$G$78</t>
  </si>
  <si>
    <t>$H$78:$L$78</t>
  </si>
  <si>
    <t>$M$78:$N$78</t>
  </si>
  <si>
    <t>$C$91:$E$91</t>
  </si>
  <si>
    <t>$F$91:$O$91</t>
  </si>
  <si>
    <t>$P$91:$Q$91</t>
  </si>
  <si>
    <t>$C$104:$D$104</t>
  </si>
  <si>
    <t>$E$104:$G$104</t>
  </si>
  <si>
    <t>$C$73:$D$73</t>
  </si>
  <si>
    <t>$H$99:$L$99</t>
  </si>
  <si>
    <t>$M$99:$N$99</t>
  </si>
  <si>
    <t>$C$112:$D$112</t>
  </si>
  <si>
    <t>$E$112:$H$112</t>
  </si>
  <si>
    <t>$I$112:$J$112</t>
  </si>
  <si>
    <t>$E$73:$G$73</t>
  </si>
  <si>
    <t>$H$73:$L$73</t>
  </si>
  <si>
    <t>$M$73:$N$73</t>
  </si>
  <si>
    <t>$C$86:$E$86</t>
  </si>
  <si>
    <t>$F$86:$O$86</t>
  </si>
  <si>
    <t>$P$86:$Q$86</t>
  </si>
  <si>
    <t>$C$99:$D$99</t>
  </si>
  <si>
    <t>$E$99:$G$99</t>
  </si>
  <si>
    <t>$C$34:$D$37</t>
  </si>
  <si>
    <t>$G$48:$H$51</t>
  </si>
  <si>
    <t>$I$48:$J$51</t>
  </si>
  <si>
    <t>$C$55:$D$58</t>
  </si>
  <si>
    <t>$E$55:$F$58</t>
  </si>
  <si>
    <t>$G$55:$H$58</t>
  </si>
  <si>
    <t>$E$34:$F$37</t>
  </si>
  <si>
    <t>$G$34:$H$37</t>
  </si>
  <si>
    <t>$I$34:$J$37</t>
  </si>
  <si>
    <t>$C$41:$D$44</t>
  </si>
  <si>
    <t>$E$41:$F$44</t>
  </si>
  <si>
    <t>$G$41:$H$44</t>
  </si>
  <si>
    <t>$C$48:$D$51</t>
  </si>
  <si>
    <t>$E$48:$F$51</t>
  </si>
  <si>
    <t>$C$75:$D$75</t>
  </si>
  <si>
    <t>$H$101:$L$101</t>
  </si>
  <si>
    <t>$M$101:$N$101</t>
  </si>
  <si>
    <t>$C$114:$D$114</t>
  </si>
  <si>
    <t>$E$114:$H$114</t>
  </si>
  <si>
    <t>$I$114:$J$114</t>
  </si>
  <si>
    <t>$E$75:$G$75</t>
  </si>
  <si>
    <t>$H$75:$L$75</t>
  </si>
  <si>
    <t>$M$75:$N$75</t>
  </si>
  <si>
    <t>$C$88:$E$88</t>
  </si>
  <si>
    <t>$F$88:$O$88</t>
  </si>
  <si>
    <t>$P$88:$Q$88</t>
  </si>
  <si>
    <t>$C$101:$D$101</t>
  </si>
  <si>
    <t>$E$101:$G$101</t>
  </si>
  <si>
    <t>$C$72:$D$72</t>
  </si>
  <si>
    <t>$H$98:$L$98</t>
  </si>
  <si>
    <t>$M$98:$N$98</t>
  </si>
  <si>
    <t>$C$111:$D$111</t>
  </si>
  <si>
    <t>$E$111:$H$111</t>
  </si>
  <si>
    <t>$I$111:$J$111</t>
  </si>
  <si>
    <t>$E$72:$G$72</t>
  </si>
  <si>
    <t>$H$72:$L$72</t>
  </si>
  <si>
    <t>$M$72:$N$72</t>
  </si>
  <si>
    <t>$C$85:$E$85</t>
  </si>
  <si>
    <t>$F$85:$O$85</t>
  </si>
  <si>
    <t>$P$85:$Q$85</t>
  </si>
  <si>
    <t>$C$98:$D$98</t>
  </si>
  <si>
    <t>$E$98:$G$98</t>
  </si>
  <si>
    <t>$C$27</t>
  </si>
  <si>
    <t>$C$29</t>
  </si>
  <si>
    <t>$C$131:$F$136</t>
  </si>
  <si>
    <t>$B$144:$J$148</t>
  </si>
  <si>
    <t>$C$8:$F$8</t>
  </si>
  <si>
    <t>$C$8</t>
  </si>
  <si>
    <t>$D$8</t>
  </si>
  <si>
    <t>$B$8</t>
  </si>
  <si>
    <t>$C$122</t>
  </si>
  <si>
    <t>$C$26</t>
  </si>
  <si>
    <t>$A$141:$B$141</t>
  </si>
  <si>
    <t>$C$124:$F$126</t>
  </si>
  <si>
    <t>$D$8:$D$21</t>
  </si>
  <si>
    <t>$C$8:$C$21</t>
  </si>
  <si>
    <t>$E$8:$E$21</t>
  </si>
  <si>
    <t>$C$28</t>
  </si>
  <si>
    <t>$C$100:$F$100</t>
  </si>
  <si>
    <t>$C$83</t>
  </si>
  <si>
    <t>$H$178</t>
  </si>
  <si>
    <t>$I$178</t>
  </si>
  <si>
    <t>$J$178</t>
  </si>
  <si>
    <t>$F$8:$F$33</t>
  </si>
  <si>
    <t>$A$155:$E$159</t>
  </si>
  <si>
    <t>$AO$7:$BH$11</t>
  </si>
  <si>
    <t>$AO$9:$BH$14</t>
  </si>
  <si>
    <t>$D$76:$F$81</t>
  </si>
  <si>
    <t>$F$21:$I$21</t>
  </si>
  <si>
    <t>$C$69:$E$69</t>
  </si>
  <si>
    <t>$F$69:$G$69</t>
  </si>
  <si>
    <t>$H$69:$O$69</t>
  </si>
  <si>
    <t>$P$69:$Q$69</t>
  </si>
  <si>
    <t>$R$69:$U$69</t>
  </si>
  <si>
    <t>$V$69:$X$69</t>
  </si>
  <si>
    <t>$Y$69:$Z$69</t>
  </si>
  <si>
    <t>$C$58:$E$58</t>
  </si>
  <si>
    <t>$F$58:$G$58</t>
  </si>
  <si>
    <t>$H$58:$O$58</t>
  </si>
  <si>
    <t>$P$58:$Q$58</t>
  </si>
  <si>
    <t>$R$58:$U$58</t>
  </si>
  <si>
    <t>$V$58:$X$58</t>
  </si>
  <si>
    <t>$Y$58:$Z$58</t>
  </si>
  <si>
    <t>$B$130:$H$130</t>
  </si>
  <si>
    <t>$B$125:$E$125</t>
  </si>
  <si>
    <t>$C$68:$E$68</t>
  </si>
  <si>
    <t>$F$68:$G$68</t>
  </si>
  <si>
    <t>$H$68:$O$68</t>
  </si>
  <si>
    <t>$P$68:$Q$68</t>
  </si>
  <si>
    <t>$R$68:$U$68</t>
  </si>
  <si>
    <t>$V$68:$X$68</t>
  </si>
  <si>
    <t>$Y$68:$Z$68</t>
  </si>
  <si>
    <t>$C$60:$E$64</t>
  </si>
  <si>
    <t>$F$60:$G$64</t>
  </si>
  <si>
    <t>$H$60:$O$64</t>
  </si>
  <si>
    <t>$P$60:$Q$64</t>
  </si>
  <si>
    <t>$R$60:$U$64</t>
  </si>
  <si>
    <t>$V$60:$X$64</t>
  </si>
  <si>
    <t>$Y$60:$Z$64</t>
  </si>
  <si>
    <t>$C$47:$C$49</t>
  </si>
  <si>
    <t>$D$47:$I$49</t>
  </si>
  <si>
    <t>$F$20:$I$20</t>
  </si>
  <si>
    <t>$C$65:$E$66</t>
  </si>
  <si>
    <t>$F$65:$G$66</t>
  </si>
  <si>
    <t>$H$65:$O$66</t>
  </si>
  <si>
    <t>$P$65:$Q$66</t>
  </si>
  <si>
    <t>$R$65:$U$66</t>
  </si>
  <si>
    <t>$V$65:$X$66</t>
  </si>
  <si>
    <t>$Y$65:$Z$66</t>
  </si>
  <si>
    <t>$C$67:$E$67</t>
  </si>
  <si>
    <t>$F$67:$G$67</t>
  </si>
  <si>
    <t>$H$67:$O$67</t>
  </si>
  <si>
    <t>$P$67:$Q$67</t>
  </si>
  <si>
    <t>$R$67:$U$67</t>
  </si>
  <si>
    <t>$V$67:$X$67</t>
  </si>
  <si>
    <t>$Y$67:$Z$67</t>
  </si>
  <si>
    <t>$G$8:$G$15</t>
  </si>
  <si>
    <t>$E$8:$E$15</t>
  </si>
  <si>
    <t>$C$28:$E$28</t>
  </si>
  <si>
    <t>$C$20:$E$20</t>
  </si>
  <si>
    <t>$C$27:$E$27</t>
  </si>
  <si>
    <t>$C$22:$E$25</t>
  </si>
  <si>
    <t>$C$9:$C$11</t>
  </si>
  <si>
    <t>$C$19:$E$19</t>
  </si>
  <si>
    <t>$C$18:$E$18</t>
  </si>
  <si>
    <t>$B$34:$J$38</t>
  </si>
  <si>
    <t>$C$7:$F$7</t>
  </si>
  <si>
    <t>$C$7</t>
  </si>
  <si>
    <t>$D$7</t>
  </si>
  <si>
    <t>$B$7</t>
  </si>
  <si>
    <t>$C$5</t>
  </si>
  <si>
    <t>$C$26:$E$26</t>
  </si>
  <si>
    <t>$E$5</t>
  </si>
  <si>
    <t>$C$21:$E$21</t>
  </si>
  <si>
    <t>$C$152:$J$152</t>
  </si>
  <si>
    <t>$C$153:$J$153</t>
  </si>
  <si>
    <t>$B$191</t>
  </si>
  <si>
    <t>$A$150:$E$150</t>
  </si>
  <si>
    <t>$A$85:$C$85</t>
  </si>
  <si>
    <t>$A$127:$E$127</t>
  </si>
  <si>
    <t>$A$154:$E$154</t>
  </si>
  <si>
    <t>$C$82</t>
  </si>
  <si>
    <t>$D$8:$D$15</t>
  </si>
  <si>
    <t>$C$8:$C$15</t>
  </si>
  <si>
    <t>$C$71:$E$71</t>
  </si>
  <si>
    <t>$H$91:$K$91</t>
  </si>
  <si>
    <t>$L$91:$O$91</t>
  </si>
  <si>
    <t>$P$91:$S$91</t>
  </si>
  <si>
    <t>$T$91:$W$91</t>
  </si>
  <si>
    <t>$X$91:$Y$91</t>
  </si>
  <si>
    <t>$C$111:$F$111</t>
  </si>
  <si>
    <t>$G$111:$J$111</t>
  </si>
  <si>
    <t>$K$111:$L$111</t>
  </si>
  <si>
    <t>$M$111:$P$111</t>
  </si>
  <si>
    <t>$Q$111:$T$111</t>
  </si>
  <si>
    <t>$F$71:$K$71</t>
  </si>
  <si>
    <t>$U$111:$V$111</t>
  </si>
  <si>
    <t>$C$131:$E$131</t>
  </si>
  <si>
    <t>$F$131:$G$131</t>
  </si>
  <si>
    <t>$H$131:$I$131</t>
  </si>
  <si>
    <t>$J$131:$M$131</t>
  </si>
  <si>
    <t>$N$131:$R$131</t>
  </si>
  <si>
    <t>$S$131:$X$131</t>
  </si>
  <si>
    <t>$L$71:$N$71</t>
  </si>
  <si>
    <t>$O$71:$R$71</t>
  </si>
  <si>
    <t>$S$71:$T$71</t>
  </si>
  <si>
    <t>$U$71:$W$71</t>
  </si>
  <si>
    <t>$X$71:$Y$71</t>
  </si>
  <si>
    <t>$Z$71:$AA$71</t>
  </si>
  <si>
    <t>$C$91:$G$91</t>
  </si>
  <si>
    <t>$C$60:$E$60</t>
  </si>
  <si>
    <t>$H$80:$K$80</t>
  </si>
  <si>
    <t>$L$80:$O$80</t>
  </si>
  <si>
    <t>$P$80:$S$80</t>
  </si>
  <si>
    <t>$T$80:$W$80</t>
  </si>
  <si>
    <t>$X$80:$Y$80</t>
  </si>
  <si>
    <t>$G$100:$J$100</t>
  </si>
  <si>
    <t>$K$100:$L$100</t>
  </si>
  <si>
    <t>$M$100:$P$100</t>
  </si>
  <si>
    <t>$Q$100:$T$100</t>
  </si>
  <si>
    <t>$F$60:$K$60</t>
  </si>
  <si>
    <t>$U$100:$V$100</t>
  </si>
  <si>
    <t>$C$120:$E$120</t>
  </si>
  <si>
    <t>$F$120:$G$120</t>
  </si>
  <si>
    <t>$H$120:$I$120</t>
  </si>
  <si>
    <t>$J$120:$M$120</t>
  </si>
  <si>
    <t>$N$120:$R$120</t>
  </si>
  <si>
    <t>$S$120:$X$120</t>
  </si>
  <si>
    <t>$L$60:$N$60</t>
  </si>
  <si>
    <t>$O$60:$R$60</t>
  </si>
  <si>
    <t>$S$60:$T$60</t>
  </si>
  <si>
    <t>$U$60:$W$60</t>
  </si>
  <si>
    <t>$X$60:$Y$60</t>
  </si>
  <si>
    <t>$Z$60:$AA$60</t>
  </si>
  <si>
    <t>$C$80:$G$80</t>
  </si>
  <si>
    <t>$C$70:$E$70</t>
  </si>
  <si>
    <t>$H$90:$K$90</t>
  </si>
  <si>
    <t>$L$90:$O$90</t>
  </si>
  <si>
    <t>$P$90:$S$90</t>
  </si>
  <si>
    <t>$T$90:$W$90</t>
  </si>
  <si>
    <t>$X$90:$Y$90</t>
  </si>
  <si>
    <t>$C$110:$F$110</t>
  </si>
  <si>
    <t>$G$110:$J$110</t>
  </si>
  <si>
    <t>$K$110:$L$110</t>
  </si>
  <si>
    <t>$M$110:$P$110</t>
  </si>
  <si>
    <t>$Q$110:$T$110</t>
  </si>
  <si>
    <t>$F$70:$K$70</t>
  </si>
  <si>
    <t>$U$110:$V$110</t>
  </si>
  <si>
    <t>$C$130:$E$130</t>
  </si>
  <si>
    <t>$F$130:$G$130</t>
  </si>
  <si>
    <t>$H$130:$I$130</t>
  </si>
  <si>
    <t>$J$130:$M$130</t>
  </si>
  <si>
    <t>$N$130:$R$130</t>
  </si>
  <si>
    <t>$S$130:$X$130</t>
  </si>
  <si>
    <t>$L$70:$N$70</t>
  </si>
  <si>
    <t>$O$70:$R$70</t>
  </si>
  <si>
    <t>$S$70:$T$70</t>
  </si>
  <si>
    <t>$U$70:$W$70</t>
  </si>
  <si>
    <t>$X$70:$Y$70</t>
  </si>
  <si>
    <t>$Z$70:$AA$70</t>
  </si>
  <si>
    <t>$C$90:$G$90</t>
  </si>
  <si>
    <t>$C$62:$E$66</t>
  </si>
  <si>
    <t>$H$82:$K$86</t>
  </si>
  <si>
    <t>$L$82:$O$86</t>
  </si>
  <si>
    <t>$P$82:$S$86</t>
  </si>
  <si>
    <t>$T$82:$W$86</t>
  </si>
  <si>
    <t>$X$82:$Y$86</t>
  </si>
  <si>
    <t>$C$102:$F$106</t>
  </si>
  <si>
    <t>$G$102:$J$106</t>
  </si>
  <si>
    <t>$K$102:$L$106</t>
  </si>
  <si>
    <t>$M$102:$P$106</t>
  </si>
  <si>
    <t>$Q$102:$T$106</t>
  </si>
  <si>
    <t>$F$62:$K$66</t>
  </si>
  <si>
    <t>$U$102:$V$106</t>
  </si>
  <si>
    <t>$C$122:$E$126</t>
  </si>
  <si>
    <t>$F$122:$G$126</t>
  </si>
  <si>
    <t>$H$122:$I$126</t>
  </si>
  <si>
    <t>$J$122:$M$126</t>
  </si>
  <si>
    <t>$N$122:$R$126</t>
  </si>
  <si>
    <t>$S$122:$X$126</t>
  </si>
  <si>
    <t>$L$62:$N$66</t>
  </si>
  <si>
    <t>$O$62:$R$66</t>
  </si>
  <si>
    <t>$S$62:$T$66</t>
  </si>
  <si>
    <t>$U$62:$W$66</t>
  </si>
  <si>
    <t>$X$62:$Y$66</t>
  </si>
  <si>
    <t>$Z$62:$AA$66</t>
  </si>
  <si>
    <t>$C$82:$G$86</t>
  </si>
  <si>
    <t>$C$46:$AB$48</t>
  </si>
  <si>
    <t>$C$67:$E$68</t>
  </si>
  <si>
    <t>$H$87:$K$88</t>
  </si>
  <si>
    <t>$L$87:$O$88</t>
  </si>
  <si>
    <t>$P$87:$S$88</t>
  </si>
  <si>
    <t>$T$87:$W$88</t>
  </si>
  <si>
    <t>$X$87:$Y$88</t>
  </si>
  <si>
    <t>$C$107:$F$108</t>
  </si>
  <si>
    <t>$G$107:$J$108</t>
  </si>
  <si>
    <t>$K$107:$L$108</t>
  </si>
  <si>
    <t>$M$107:$P$108</t>
  </si>
  <si>
    <t>$Q$107:$T$108</t>
  </si>
  <si>
    <t>$F$67:$K$68</t>
  </si>
  <si>
    <t>$U$107:$V$108</t>
  </si>
  <si>
    <t>$C$127:$E$128</t>
  </si>
  <si>
    <t>$F$127:$G$128</t>
  </si>
  <si>
    <t>$H$127:$I$128</t>
  </si>
  <si>
    <t>$J$127:$M$128</t>
  </si>
  <si>
    <t>$N$127:$R$128</t>
  </si>
  <si>
    <t>$S$127:$X$128</t>
  </si>
  <si>
    <t>$L$67:$N$68</t>
  </si>
  <si>
    <t>$O$67:$R$68</t>
  </si>
  <si>
    <t>$S$67:$T$68</t>
  </si>
  <si>
    <t>$U$67:$W$68</t>
  </si>
  <si>
    <t>$X$67:$Y$68</t>
  </si>
  <si>
    <t>$Z$67:$AA$68</t>
  </si>
  <si>
    <t>$C$87:$G$88</t>
  </si>
  <si>
    <t>$H$89:$K$89</t>
  </si>
  <si>
    <t>$L$89:$O$89</t>
  </si>
  <si>
    <t>$P$89:$S$89</t>
  </si>
  <si>
    <t>$T$89:$W$89</t>
  </si>
  <si>
    <t>$X$89:$Y$89</t>
  </si>
  <si>
    <t>$C$109:$F$109</t>
  </si>
  <si>
    <t>$G$109:$J$109</t>
  </si>
  <si>
    <t>$K$109:$L$109</t>
  </si>
  <si>
    <t>$M$109:$P$109</t>
  </si>
  <si>
    <t>$Q$109:$T$109</t>
  </si>
  <si>
    <t>$F$69:$K$69</t>
  </si>
  <si>
    <t>$U$109:$V$109</t>
  </si>
  <si>
    <t>$C$129:$E$129</t>
  </si>
  <si>
    <t>$F$129:$G$129</t>
  </si>
  <si>
    <t>$H$129:$I$129</t>
  </si>
  <si>
    <t>$J$129:$M$129</t>
  </si>
  <si>
    <t>$N$129:$R$129</t>
  </si>
  <si>
    <t>$S$129:$X$129</t>
  </si>
  <si>
    <t>$L$69:$N$69</t>
  </si>
  <si>
    <t>$O$69:$R$69</t>
  </si>
  <si>
    <t>$S$69:$T$69</t>
  </si>
  <si>
    <t>$U$69:$W$69</t>
  </si>
  <si>
    <t>$X$69:$Y$69</t>
  </si>
  <si>
    <t>$Z$69:$AA$69</t>
  </si>
  <si>
    <t>$C$89:$G$89</t>
  </si>
  <si>
    <t>$B$204:$J$208</t>
  </si>
  <si>
    <t>$C$9:$F$9</t>
  </si>
  <si>
    <t>$H$79:$K$79</t>
  </si>
  <si>
    <t>$L$79:$O$79</t>
  </si>
  <si>
    <t>$P$79:$S$79</t>
  </si>
  <si>
    <t>$T$79:$W$79</t>
  </si>
  <si>
    <t>$X$79:$Y$79</t>
  </si>
  <si>
    <t>$C$99:$F$99</t>
  </si>
  <si>
    <t>$G$99:$J$99</t>
  </si>
  <si>
    <t>$K$99:$L$99</t>
  </si>
  <si>
    <t>$M$99:$P$99</t>
  </si>
  <si>
    <t>$Q$99:$T$99</t>
  </si>
  <si>
    <t>$F$59:$K$59</t>
  </si>
  <si>
    <t>$U$99:$V$99</t>
  </si>
  <si>
    <t>$C$119:$E$119</t>
  </si>
  <si>
    <t>$F$119:$G$119</t>
  </si>
  <si>
    <t>$H$119:$I$119</t>
  </si>
  <si>
    <t>$J$119:$M$119</t>
  </si>
  <si>
    <t>$N$119:$R$119</t>
  </si>
  <si>
    <t>$S$119:$X$119</t>
  </si>
  <si>
    <t>$L$59:$N$59</t>
  </si>
  <si>
    <t>$O$59:$R$59</t>
  </si>
  <si>
    <t>$S$59:$T$59</t>
  </si>
  <si>
    <t>$U$59:$W$59</t>
  </si>
  <si>
    <t>$X$59:$Y$59</t>
  </si>
  <si>
    <t>$Z$59:$AA$59</t>
  </si>
  <si>
    <t>$C$79:$G$79</t>
  </si>
  <si>
    <t>$C$41:$C$42</t>
  </si>
  <si>
    <t>$C$9</t>
  </si>
  <si>
    <t>$D$9</t>
  </si>
  <si>
    <t>$B$9</t>
  </si>
  <si>
    <t>$C$146:$J$150</t>
  </si>
  <si>
    <t>$C$61:$E$61</t>
  </si>
  <si>
    <t>$H$81:$K$81</t>
  </si>
  <si>
    <t>$L$81:$O$81</t>
  </si>
  <si>
    <t>$P$81:$S$81</t>
  </si>
  <si>
    <t>$T$81:$W$81</t>
  </si>
  <si>
    <t>$X$81:$Y$81</t>
  </si>
  <si>
    <t>$G$101:$J$101</t>
  </si>
  <si>
    <t>$K$101:$L$101</t>
  </si>
  <si>
    <t>$M$101:$P$101</t>
  </si>
  <si>
    <t>$Q$101:$T$101</t>
  </si>
  <si>
    <t>$F$61:$K$61</t>
  </si>
  <si>
    <t>$U$101:$V$101</t>
  </si>
  <si>
    <t>$C$121:$E$121</t>
  </si>
  <si>
    <t>$F$121:$G$121</t>
  </si>
  <si>
    <t>$H$121:$I$121</t>
  </si>
  <si>
    <t>$J$121:$M$121</t>
  </si>
  <si>
    <t>$N$121:$R$121</t>
  </si>
  <si>
    <t>$S$121:$X$121</t>
  </si>
  <si>
    <t>$L$61:$N$61</t>
  </si>
  <si>
    <t>$O$61:$R$61</t>
  </si>
  <si>
    <t>$S$61:$T$61</t>
  </si>
  <si>
    <t>$U$61:$W$61</t>
  </si>
  <si>
    <t>$X$61:$Y$61</t>
  </si>
  <si>
    <t>$Z$61:$AA$61</t>
  </si>
  <si>
    <t>$C$81:$G$81</t>
  </si>
  <si>
    <t>$C$36</t>
  </si>
  <si>
    <t>$H$78:$K$78</t>
  </si>
  <si>
    <t>$L$78:$O$78</t>
  </si>
  <si>
    <t>$P$78:$S$78</t>
  </si>
  <si>
    <t>$T$78:$W$78</t>
  </si>
  <si>
    <t>$X$78:$Y$78</t>
  </si>
  <si>
    <t>$C$98:$F$98</t>
  </si>
  <si>
    <t>$G$98:$J$98</t>
  </si>
  <si>
    <t>$K$98:$L$98</t>
  </si>
  <si>
    <t>$M$98:$P$98</t>
  </si>
  <si>
    <t>$Q$98:$T$98</t>
  </si>
  <si>
    <t>$F$58:$K$58</t>
  </si>
  <si>
    <t>$U$98:$V$98</t>
  </si>
  <si>
    <t>$C$118:$E$118</t>
  </si>
  <si>
    <t>$F$118:$G$118</t>
  </si>
  <si>
    <t>$H$118:$I$118</t>
  </si>
  <si>
    <t>$J$118:$M$118</t>
  </si>
  <si>
    <t>$N$118:$R$118</t>
  </si>
  <si>
    <t>$S$118:$X$118</t>
  </si>
  <si>
    <t>$L$58:$N$58</t>
  </si>
  <si>
    <t>$O$58:$R$58</t>
  </si>
  <si>
    <t>$S$58:$T$58</t>
  </si>
  <si>
    <t>$U$58:$W$58</t>
  </si>
  <si>
    <t>$X$58:$Y$58</t>
  </si>
  <si>
    <t>$Z$58:$AA$58</t>
  </si>
  <si>
    <t>$C$78:$G$78</t>
  </si>
  <si>
    <t>$C$38</t>
  </si>
  <si>
    <t>$C$40</t>
  </si>
  <si>
    <t>$B$38:$E$38</t>
  </si>
  <si>
    <t>$B$40:$E$40</t>
  </si>
  <si>
    <t>$C$37</t>
  </si>
  <si>
    <t>$D$8:$D$33</t>
  </si>
  <si>
    <t>$C$8:$C$33</t>
  </si>
  <si>
    <t>$E$54</t>
  </si>
  <si>
    <t>$E$52</t>
  </si>
  <si>
    <t>$B$211:$B$214</t>
  </si>
  <si>
    <t>$A$204:$E$208</t>
  </si>
  <si>
    <t>$A$199:$E$199</t>
  </si>
  <si>
    <t>$A$203:$E$203</t>
  </si>
  <si>
    <t>$C$143:$AU$143</t>
  </si>
  <si>
    <t>$E$53</t>
  </si>
  <si>
    <t>$D$158:$H$161</t>
  </si>
  <si>
    <t>$D$165:$H$173</t>
  </si>
  <si>
    <t>$C$72:$E$72</t>
  </si>
  <si>
    <t>$H$92:$K$92</t>
  </si>
  <si>
    <t>$L$92:$O$92</t>
  </si>
  <si>
    <t>$P$92:$S$92</t>
  </si>
  <si>
    <t>$T$92:$W$92</t>
  </si>
  <si>
    <t>$X$92:$Y$92</t>
  </si>
  <si>
    <t>$C$112:$F$112</t>
  </si>
  <si>
    <t>$G$112:$J$112</t>
  </si>
  <si>
    <t>$K$112:$L$112</t>
  </si>
  <si>
    <t>$M$112:$P$112</t>
  </si>
  <si>
    <t>$Q$112:$T$112</t>
  </si>
  <si>
    <t>$F$72:$K$72</t>
  </si>
  <si>
    <t>$U$112:$V$112</t>
  </si>
  <si>
    <t>$C$132:$E$132</t>
  </si>
  <si>
    <t>$F$132:$G$132</t>
  </si>
  <si>
    <t>$H$132:$I$132</t>
  </si>
  <si>
    <t>$J$132:$M$132</t>
  </si>
  <si>
    <t>$N$132:$R$132</t>
  </si>
  <si>
    <t>$S$132:$X$132</t>
  </si>
  <si>
    <t>$L$72:$N$72</t>
  </si>
  <si>
    <t>$O$72:$R$72</t>
  </si>
  <si>
    <t>$S$72:$T$72</t>
  </si>
  <si>
    <t>$U$72:$W$72</t>
  </si>
  <si>
    <t>$X$72:$Y$72</t>
  </si>
  <si>
    <t>$Z$72:$AA$72</t>
  </si>
  <si>
    <t>$C$92:$G$92</t>
  </si>
  <si>
    <t>$N$134:$R$134</t>
  </si>
  <si>
    <t>$E$8:$E$33</t>
  </si>
  <si>
    <t>$D$178:$E$194</t>
  </si>
  <si>
    <t>$B$178:$C$194</t>
  </si>
  <si>
    <t>$C$73:$E$73</t>
  </si>
  <si>
    <t>$H$93:$K$93</t>
  </si>
  <si>
    <t>$L$93:$O$93</t>
  </si>
  <si>
    <t>$P$93:$S$93</t>
  </si>
  <si>
    <t>$T$93:$W$93</t>
  </si>
  <si>
    <t>$X$93:$Y$93</t>
  </si>
  <si>
    <t>$C$113:$F$113</t>
  </si>
  <si>
    <t>$G$113:$J$113</t>
  </si>
  <si>
    <t>$K$113:$L$113</t>
  </si>
  <si>
    <t>$M$113:$P$113</t>
  </si>
  <si>
    <t>$Q$113:$T$113</t>
  </si>
  <si>
    <t>$F$73:$K$73</t>
  </si>
  <si>
    <t>$U$113:$V$113</t>
  </si>
  <si>
    <t>$C$133:$E$133</t>
  </si>
  <si>
    <t>$F$133:$G$133</t>
  </si>
  <si>
    <t>$H$133:$I$133</t>
  </si>
  <si>
    <t>$J$133:$M$133</t>
  </si>
  <si>
    <t>$N$133:$R$133</t>
  </si>
  <si>
    <t>$S$133:$X$133</t>
  </si>
  <si>
    <t>$L$73:$N$73</t>
  </si>
  <si>
    <t>$O$73:$R$73</t>
  </si>
  <si>
    <t>$S$73:$T$73</t>
  </si>
  <si>
    <t>$U$73:$W$73</t>
  </si>
  <si>
    <t>$X$73:$Y$73</t>
  </si>
  <si>
    <t>$Z$73:$AA$73</t>
  </si>
  <si>
    <t>$C$93:$G$93</t>
  </si>
  <si>
    <t>$C$39</t>
  </si>
  <si>
    <t>$C$2</t>
  </si>
  <si>
    <t>$D$2</t>
  </si>
  <si>
    <t>$C$77:$C$81</t>
  </si>
  <si>
    <t>$C$96:$N$96</t>
  </si>
  <si>
    <t>$C$95:$N$95</t>
  </si>
  <si>
    <t>$I$100</t>
  </si>
  <si>
    <t>$K$100</t>
  </si>
  <si>
    <t>$J$100</t>
  </si>
  <si>
    <t>$L$100</t>
  </si>
  <si>
    <t>$K$121</t>
  </si>
  <si>
    <t>$J$116:$L$116</t>
  </si>
  <si>
    <t>$B$153:$J$157</t>
  </si>
  <si>
    <t>$C$10:$F$10</t>
  </si>
  <si>
    <t>$I$6</t>
  </si>
  <si>
    <t>$C$10</t>
  </si>
  <si>
    <t>$D$10</t>
  </si>
  <si>
    <t>$B$10</t>
  </si>
  <si>
    <t>steel</t>
  </si>
  <si>
    <t>paper</t>
  </si>
  <si>
    <t>Name</t>
  </si>
  <si>
    <t>Sheet</t>
  </si>
  <si>
    <t>Range names need editing to account for additional technologies</t>
  </si>
  <si>
    <t>$C$58</t>
  </si>
  <si>
    <t>$G$58</t>
  </si>
  <si>
    <t>$M$58</t>
  </si>
  <si>
    <t>$N$58</t>
  </si>
  <si>
    <t>$O$58</t>
  </si>
  <si>
    <t>$V$58</t>
  </si>
  <si>
    <t>$W$58</t>
  </si>
  <si>
    <t>$X$58</t>
  </si>
  <si>
    <t>$C$47</t>
  </si>
  <si>
    <t>$G$47</t>
  </si>
  <si>
    <t>$M$47</t>
  </si>
  <si>
    <t>$N$47</t>
  </si>
  <si>
    <t>$O$47</t>
  </si>
  <si>
    <t>$V$47</t>
  </si>
  <si>
    <t>$W$47</t>
  </si>
  <si>
    <t>$X$47</t>
  </si>
  <si>
    <t>$C$57</t>
  </si>
  <si>
    <t>$G$57</t>
  </si>
  <si>
    <t>$M$57</t>
  </si>
  <si>
    <t>$N$57</t>
  </si>
  <si>
    <t>$O$57</t>
  </si>
  <si>
    <t>$V$57</t>
  </si>
  <si>
    <t>$W$57</t>
  </si>
  <si>
    <t>$X$57</t>
  </si>
  <si>
    <t>$C$49</t>
  </si>
  <si>
    <t>$I$53</t>
  </si>
  <si>
    <t>$J$49</t>
  </si>
  <si>
    <t>$L$51</t>
  </si>
  <si>
    <t>$J$52</t>
  </si>
  <si>
    <t>$L$53</t>
  </si>
  <si>
    <t>$M$49</t>
  </si>
  <si>
    <t>$N$53</t>
  </si>
  <si>
    <t>$O$49</t>
  </si>
  <si>
    <t>$V$53</t>
  </si>
  <si>
    <t>$W$49</t>
  </si>
  <si>
    <t>$X$53</t>
  </si>
  <si>
    <t>$C$54</t>
  </si>
  <si>
    <t>$G$55</t>
  </si>
  <si>
    <t>$M$54</t>
  </si>
  <si>
    <t>$N$55</t>
  </si>
  <si>
    <t>$O$54</t>
  </si>
  <si>
    <t>$V$55</t>
  </si>
  <si>
    <t>$W$54</t>
  </si>
  <si>
    <t>$X$55</t>
  </si>
  <si>
    <t>$C$56</t>
  </si>
  <si>
    <t>$G$56</t>
  </si>
  <si>
    <t>$M$56</t>
  </si>
  <si>
    <t>$N$56</t>
  </si>
  <si>
    <t>$O$56</t>
  </si>
  <si>
    <t>$V$56</t>
  </si>
  <si>
    <t>$W$56</t>
  </si>
  <si>
    <t>$X$56</t>
  </si>
  <si>
    <t>$C$46</t>
  </si>
  <si>
    <t>$G$46</t>
  </si>
  <si>
    <t>$M$46</t>
  </si>
  <si>
    <t>$N$46</t>
  </si>
  <si>
    <t>$O$46</t>
  </si>
  <si>
    <t>$V$46</t>
  </si>
  <si>
    <t>$W$46</t>
  </si>
  <si>
    <t>$X$46</t>
  </si>
  <si>
    <t>$D$32</t>
  </si>
  <si>
    <t>$E$29</t>
  </si>
  <si>
    <t>$F$32</t>
  </si>
  <si>
    <t>$G$29</t>
  </si>
  <si>
    <t>$H$32</t>
  </si>
  <si>
    <t>$I$29</t>
  </si>
  <si>
    <t>$J$32</t>
  </si>
  <si>
    <t>$C$48</t>
  </si>
  <si>
    <t>$G$48</t>
  </si>
  <si>
    <t>$J$48</t>
  </si>
  <si>
    <t>$L$48</t>
  </si>
  <si>
    <t>$M$48</t>
  </si>
  <si>
    <t>$N$48</t>
  </si>
  <si>
    <t>$O$48</t>
  </si>
  <si>
    <t>$V$48</t>
  </si>
  <si>
    <t>$W$48</t>
  </si>
  <si>
    <t>$X$48</t>
  </si>
  <si>
    <t>$C$45</t>
  </si>
  <si>
    <t>$I$45</t>
  </si>
  <si>
    <t>$M$45</t>
  </si>
  <si>
    <t>$N$45</t>
  </si>
  <si>
    <t>$O$45</t>
  </si>
  <si>
    <t>$V$45</t>
  </si>
  <si>
    <t>$W$45</t>
  </si>
  <si>
    <t>$X$45</t>
  </si>
  <si>
    <t>$F$8</t>
  </si>
  <si>
    <t>$F$12</t>
  </si>
  <si>
    <t>$I$67</t>
  </si>
  <si>
    <t>$I$107</t>
  </si>
  <si>
    <t>$C$59</t>
  </si>
  <si>
    <t>$I$59</t>
  </si>
  <si>
    <t>$M$59</t>
  </si>
  <si>
    <t>$N$59</t>
  </si>
  <si>
    <t>$G$8</t>
  </si>
  <si>
    <t>$G$12</t>
  </si>
  <si>
    <t>$B$15</t>
  </si>
  <si>
    <t>$AP$15</t>
  </si>
  <si>
    <t>$D$36</t>
  </si>
  <si>
    <t>$D$40</t>
  </si>
  <si>
    <t>$E$36</t>
  </si>
  <si>
    <t>$E$40</t>
  </si>
  <si>
    <t>$F$36</t>
  </si>
  <si>
    <t>$F$40</t>
  </si>
  <si>
    <t>$B$111</t>
  </si>
  <si>
    <t>$J$115</t>
  </si>
  <si>
    <t>$C$79</t>
  </si>
  <si>
    <t>$D$79</t>
  </si>
  <si>
    <t>$A$63</t>
  </si>
  <si>
    <t>$G$63</t>
  </si>
  <si>
    <t>$D$12</t>
  </si>
  <si>
    <t>$C$12</t>
  </si>
  <si>
    <t>$E$8</t>
  </si>
  <si>
    <t>$E$12</t>
  </si>
  <si>
    <t>$A$85</t>
  </si>
  <si>
    <t>$C$85</t>
  </si>
  <si>
    <t>$C$89</t>
  </si>
  <si>
    <t>$F$89</t>
  </si>
  <si>
    <t>$G$89</t>
  </si>
  <si>
    <t>$I$89</t>
  </si>
  <si>
    <t>$J$89</t>
  </si>
  <si>
    <t>$P$89</t>
  </si>
  <si>
    <t>$Q$89</t>
  </si>
  <si>
    <t>$R$89</t>
  </si>
  <si>
    <t>$C$78</t>
  </si>
  <si>
    <t>$F$78</t>
  </si>
  <si>
    <t>$G$78</t>
  </si>
  <si>
    <t>$I$78</t>
  </si>
  <si>
    <t>$J$78</t>
  </si>
  <si>
    <t>$P$78</t>
  </si>
  <si>
    <t>$Q$78</t>
  </si>
  <si>
    <t>$R$78</t>
  </si>
  <si>
    <t>$C$88</t>
  </si>
  <si>
    <t>$F$88</t>
  </si>
  <si>
    <t>$G$88</t>
  </si>
  <si>
    <t>$I$88</t>
  </si>
  <si>
    <t>$J$88</t>
  </si>
  <si>
    <t>$P$88</t>
  </si>
  <si>
    <t>$Q$88</t>
  </si>
  <si>
    <t>$R$88</t>
  </si>
  <si>
    <t>$C$80</t>
  </si>
  <si>
    <t>$F$84</t>
  </si>
  <si>
    <t>$G$80</t>
  </si>
  <si>
    <t>$I$84</t>
  </si>
  <si>
    <t>$J$80</t>
  </si>
  <si>
    <t>$P$84</t>
  </si>
  <si>
    <t>$Q$80</t>
  </si>
  <si>
    <t>$R$84</t>
  </si>
  <si>
    <t>$C$34</t>
  </si>
  <si>
    <t>$C$65</t>
  </si>
  <si>
    <t>$C$69</t>
  </si>
  <si>
    <t>$C$44</t>
  </si>
  <si>
    <t>$D$34</t>
  </si>
  <si>
    <t>$D$38</t>
  </si>
  <si>
    <t>$D$65</t>
  </si>
  <si>
    <t>$D$69</t>
  </si>
  <si>
    <t>$D$44</t>
  </si>
  <si>
    <t>$D$48</t>
  </si>
  <si>
    <t>$D$54</t>
  </si>
  <si>
    <t>$D$58</t>
  </si>
  <si>
    <t>$E$34</t>
  </si>
  <si>
    <t>$E$38</t>
  </si>
  <si>
    <t>$E$65</t>
  </si>
  <si>
    <t>$E$69</t>
  </si>
  <si>
    <t>$E$44</t>
  </si>
  <si>
    <t>$E$48</t>
  </si>
  <si>
    <t>$E$58</t>
  </si>
  <si>
    <t>$F$34</t>
  </si>
  <si>
    <t>$F$38</t>
  </si>
  <si>
    <t>$F$44</t>
  </si>
  <si>
    <t>$F$48</t>
  </si>
  <si>
    <t>$F$65</t>
  </si>
  <si>
    <t>$F$69</t>
  </si>
  <si>
    <t>$F$54</t>
  </si>
  <si>
    <t>$F$58</t>
  </si>
  <si>
    <t>$C$87</t>
  </si>
  <si>
    <t>$F$87</t>
  </si>
  <si>
    <t>$G$87</t>
  </si>
  <si>
    <t>$I$87</t>
  </si>
  <si>
    <t>$J$87</t>
  </si>
  <si>
    <t>$P$87</t>
  </si>
  <si>
    <t>$Q$87</t>
  </si>
  <si>
    <t>$R$87</t>
  </si>
  <si>
    <t>$C$77</t>
  </si>
  <si>
    <t>$F$77</t>
  </si>
  <si>
    <t>$G$77</t>
  </si>
  <si>
    <t>$I$77</t>
  </si>
  <si>
    <t>$J$77</t>
  </si>
  <si>
    <t>$P$77</t>
  </si>
  <si>
    <t>$Q$77</t>
  </si>
  <si>
    <t>$R$77</t>
  </si>
  <si>
    <t>$D$30</t>
  </si>
  <si>
    <t>$E$27</t>
  </si>
  <si>
    <t>$F$30</t>
  </si>
  <si>
    <t>$G$27</t>
  </si>
  <si>
    <t>$H$30</t>
  </si>
  <si>
    <t>$I$27</t>
  </si>
  <si>
    <t>$J$30</t>
  </si>
  <si>
    <t>$F$79</t>
  </si>
  <si>
    <t>$G$79</t>
  </si>
  <si>
    <t>$I$79</t>
  </si>
  <si>
    <t>$J$79</t>
  </si>
  <si>
    <t>$P$79</t>
  </si>
  <si>
    <t>$Q$79</t>
  </si>
  <si>
    <t>$R$79</t>
  </si>
  <si>
    <t>$C$15</t>
  </si>
  <si>
    <t>$F$15</t>
  </si>
  <si>
    <t>$C$76</t>
  </si>
  <si>
    <t>$F$76</t>
  </si>
  <si>
    <t>$G$76</t>
  </si>
  <si>
    <t>$I$76</t>
  </si>
  <si>
    <t>$J$76</t>
  </si>
  <si>
    <t>$P$76</t>
  </si>
  <si>
    <t>$Q$76</t>
  </si>
  <si>
    <t>$R$76</t>
  </si>
  <si>
    <t>$F$11</t>
  </si>
  <si>
    <t>$C$17</t>
  </si>
  <si>
    <t>$F$17</t>
  </si>
  <si>
    <t>$B$131</t>
  </si>
  <si>
    <t>$J$135</t>
  </si>
  <si>
    <t>$F$19</t>
  </si>
  <si>
    <t>$C$16</t>
  </si>
  <si>
    <t>$F$16</t>
  </si>
  <si>
    <t>$F$39</t>
  </si>
  <si>
    <t>$C$70</t>
  </si>
  <si>
    <t>$F$70</t>
  </si>
  <si>
    <t>$F$49</t>
  </si>
  <si>
    <t>$F$59</t>
  </si>
  <si>
    <t>$C$98</t>
  </si>
  <si>
    <t>$C$99</t>
  </si>
  <si>
    <t>$C$90</t>
  </si>
  <si>
    <t>$F$90</t>
  </si>
  <si>
    <t>$G$90</t>
  </si>
  <si>
    <t>$I$90</t>
  </si>
  <si>
    <t>$J$90</t>
  </si>
  <si>
    <t>$P$90</t>
  </si>
  <si>
    <t>$Q$90</t>
  </si>
  <si>
    <t>$R$90</t>
  </si>
  <si>
    <t>$C$117</t>
  </si>
  <si>
    <t>$G$123</t>
  </si>
  <si>
    <t>$G$92</t>
  </si>
  <si>
    <t>$I$92</t>
  </si>
  <si>
    <t>$C$113</t>
  </si>
  <si>
    <t>$D$113</t>
  </si>
  <si>
    <t>$B$105</t>
  </si>
  <si>
    <t>$B$108</t>
  </si>
  <si>
    <t>$J$93</t>
  </si>
  <si>
    <t>$P$93</t>
  </si>
  <si>
    <t>$Q$93</t>
  </si>
  <si>
    <t>$R$93</t>
  </si>
  <si>
    <t>$D$11</t>
  </si>
  <si>
    <t>$C$11</t>
  </si>
  <si>
    <t>$J$91</t>
  </si>
  <si>
    <t>$P$91</t>
  </si>
  <si>
    <t>$Q$91</t>
  </si>
  <si>
    <t>$R$91</t>
  </si>
  <si>
    <t>$E$11</t>
  </si>
  <si>
    <t>$F$18</t>
  </si>
  <si>
    <t>$C$101</t>
  </si>
  <si>
    <t>$F$101</t>
  </si>
  <si>
    <t>$C$100</t>
  </si>
  <si>
    <t>$F$100</t>
  </si>
  <si>
    <t>$AO$7</t>
  </si>
  <si>
    <t>$BH$11</t>
  </si>
  <si>
    <t>$AO$9</t>
  </si>
  <si>
    <t>$BH$14</t>
  </si>
  <si>
    <t>$A$127</t>
  </si>
  <si>
    <t>$E$127</t>
  </si>
  <si>
    <t>Start</t>
  </si>
  <si>
    <t>End</t>
  </si>
  <si>
    <t>Start Row</t>
  </si>
  <si>
    <t>$D$80</t>
  </si>
  <si>
    <t>$H$106</t>
  </si>
  <si>
    <t>$L$106</t>
  </si>
  <si>
    <t>$M$106</t>
  </si>
  <si>
    <t>$N$106</t>
  </si>
  <si>
    <t>$C$119</t>
  </si>
  <si>
    <t>$D$119</t>
  </si>
  <si>
    <t>$E$119</t>
  </si>
  <si>
    <t>$H$119</t>
  </si>
  <si>
    <t>$I$119</t>
  </si>
  <si>
    <t>$J$119</t>
  </si>
  <si>
    <t>$E$80</t>
  </si>
  <si>
    <t>$H$80</t>
  </si>
  <si>
    <t>$L$80</t>
  </si>
  <si>
    <t>$M$80</t>
  </si>
  <si>
    <t>$N$80</t>
  </si>
  <si>
    <t>$C$93</t>
  </si>
  <si>
    <t>$E$93</t>
  </si>
  <si>
    <t>$F$93</t>
  </si>
  <si>
    <t>$O$93</t>
  </si>
  <si>
    <t>$C$106</t>
  </si>
  <si>
    <t>$D$106</t>
  </si>
  <si>
    <t>$E$106</t>
  </si>
  <si>
    <t>$G$106</t>
  </si>
  <si>
    <t>$C$74</t>
  </si>
  <si>
    <t>$D$74</t>
  </si>
  <si>
    <t>$H$100</t>
  </si>
  <si>
    <t>$M$100</t>
  </si>
  <si>
    <t>$N$100</t>
  </si>
  <si>
    <t>$E$113</t>
  </si>
  <si>
    <t>$H$113</t>
  </si>
  <si>
    <t>$I$113</t>
  </si>
  <si>
    <t>$J$113</t>
  </si>
  <si>
    <t>$E$74</t>
  </si>
  <si>
    <t>$G$74</t>
  </si>
  <si>
    <t>$H$74</t>
  </si>
  <si>
    <t>$L$74</t>
  </si>
  <si>
    <t>$M$74</t>
  </si>
  <si>
    <t>$N$74</t>
  </si>
  <si>
    <t>$E$87</t>
  </si>
  <si>
    <t>$O$87</t>
  </si>
  <si>
    <t>$D$100</t>
  </si>
  <si>
    <t>$E$100</t>
  </si>
  <si>
    <t>$G$100</t>
  </si>
  <si>
    <t>$H$105</t>
  </si>
  <si>
    <t>$L$105</t>
  </si>
  <si>
    <t>$M$105</t>
  </si>
  <si>
    <t>$N$105</t>
  </si>
  <si>
    <t>$C$118</t>
  </si>
  <si>
    <t>$D$118</t>
  </si>
  <si>
    <t>$E$118</t>
  </si>
  <si>
    <t>$H$118</t>
  </si>
  <si>
    <t>$I$118</t>
  </si>
  <si>
    <t>$J$118</t>
  </si>
  <si>
    <t>$E$79</t>
  </si>
  <si>
    <t>$H$79</t>
  </si>
  <si>
    <t>$L$79</t>
  </si>
  <si>
    <t>$M$79</t>
  </si>
  <si>
    <t>$N$79</t>
  </si>
  <si>
    <t>$C$92</t>
  </si>
  <si>
    <t>$E$92</t>
  </si>
  <si>
    <t>$F$92</t>
  </si>
  <si>
    <t>$O$92</t>
  </si>
  <si>
    <t>$P$92</t>
  </si>
  <si>
    <t>$Q$92</t>
  </si>
  <si>
    <t>$D$105</t>
  </si>
  <si>
    <t>$E$105</t>
  </si>
  <si>
    <t>$G$105</t>
  </si>
  <si>
    <t>$D$77</t>
  </si>
  <si>
    <t>$H$102</t>
  </si>
  <si>
    <t>$L$103</t>
  </si>
  <si>
    <t>$M$102</t>
  </si>
  <si>
    <t>$N$103</t>
  </si>
  <si>
    <t>$C$115</t>
  </si>
  <si>
    <t>$D$116</t>
  </si>
  <si>
    <t>$E$115</t>
  </si>
  <si>
    <t>$H$116</t>
  </si>
  <si>
    <t>$I$115</t>
  </si>
  <si>
    <t>$J$116</t>
  </si>
  <si>
    <t>$E$76</t>
  </si>
  <si>
    <t>$H$76</t>
  </si>
  <si>
    <t>$L$77</t>
  </si>
  <si>
    <t>$M$76</t>
  </si>
  <si>
    <t>$N$77</t>
  </si>
  <si>
    <t>$E$90</t>
  </si>
  <si>
    <t>$O$90</t>
  </si>
  <si>
    <t>$D$103</t>
  </si>
  <si>
    <t>$E$102</t>
  </si>
  <si>
    <t>$G$103</t>
  </si>
  <si>
    <t>$C$63</t>
  </si>
  <si>
    <t>$L$63</t>
  </si>
  <si>
    <t>$L$65</t>
  </si>
  <si>
    <t>$M$63</t>
  </si>
  <si>
    <t>$M$65</t>
  </si>
  <si>
    <t>$N$63</t>
  </si>
  <si>
    <t>$N$65</t>
  </si>
  <si>
    <t>$O$63</t>
  </si>
  <si>
    <t>$O$65</t>
  </si>
  <si>
    <t>$P$63</t>
  </si>
  <si>
    <t>$P$65</t>
  </si>
  <si>
    <t>$D$63</t>
  </si>
  <si>
    <t>$E$63</t>
  </si>
  <si>
    <t>$F$63</t>
  </si>
  <si>
    <t>$G$65</t>
  </si>
  <si>
    <t>$H$63</t>
  </si>
  <si>
    <t>$H$65</t>
  </si>
  <si>
    <t>$I$63</t>
  </si>
  <si>
    <t>$I$65</t>
  </si>
  <si>
    <t>$J$63</t>
  </si>
  <si>
    <t>$J$65</t>
  </si>
  <si>
    <t>$K$63</t>
  </si>
  <si>
    <t>$K$65</t>
  </si>
  <si>
    <t>$D$78</t>
  </si>
  <si>
    <t>$H$104</t>
  </si>
  <si>
    <t>$L$104</t>
  </si>
  <si>
    <t>$M$104</t>
  </si>
  <si>
    <t>$N$104</t>
  </si>
  <si>
    <t>$D$117</t>
  </si>
  <si>
    <t>$E$117</t>
  </si>
  <si>
    <t>$H$117</t>
  </si>
  <si>
    <t>$I$117</t>
  </si>
  <si>
    <t>$J$117</t>
  </si>
  <si>
    <t>$E$78</t>
  </si>
  <si>
    <t>$H$78</t>
  </si>
  <si>
    <t>$L$78</t>
  </si>
  <si>
    <t>$M$78</t>
  </si>
  <si>
    <t>$N$78</t>
  </si>
  <si>
    <t>$C$91</t>
  </si>
  <si>
    <t>$E$91</t>
  </si>
  <si>
    <t>$F$91</t>
  </si>
  <si>
    <t>$O$91</t>
  </si>
  <si>
    <t>$C$104</t>
  </si>
  <si>
    <t>$D$104</t>
  </si>
  <si>
    <t>$E$104</t>
  </si>
  <si>
    <t>$G$104</t>
  </si>
  <si>
    <t>$C$73</t>
  </si>
  <si>
    <t>$D$73</t>
  </si>
  <si>
    <t>$H$99</t>
  </si>
  <si>
    <t>$L$99</t>
  </si>
  <si>
    <t>$M$99</t>
  </si>
  <si>
    <t>$N$99</t>
  </si>
  <si>
    <t>$C$112</t>
  </si>
  <si>
    <t>$D$112</t>
  </si>
  <si>
    <t>$E$112</t>
  </si>
  <si>
    <t>$H$112</t>
  </si>
  <si>
    <t>$I$112</t>
  </si>
  <si>
    <t>$J$112</t>
  </si>
  <si>
    <t>$E$73</t>
  </si>
  <si>
    <t>$G$73</t>
  </si>
  <si>
    <t>$H$73</t>
  </si>
  <si>
    <t>$L$73</t>
  </si>
  <si>
    <t>$M$73</t>
  </si>
  <si>
    <t>$N$73</t>
  </si>
  <si>
    <t>$C$86</t>
  </si>
  <si>
    <t>$E$86</t>
  </si>
  <si>
    <t>$F$86</t>
  </si>
  <si>
    <t>$O$86</t>
  </si>
  <si>
    <t>$P$86</t>
  </si>
  <si>
    <t>$Q$86</t>
  </si>
  <si>
    <t>$D$99</t>
  </si>
  <si>
    <t>$E$99</t>
  </si>
  <si>
    <t>$G$99</t>
  </si>
  <si>
    <t>$D$37</t>
  </si>
  <si>
    <t>$H$51</t>
  </si>
  <si>
    <t>$I$48</t>
  </si>
  <si>
    <t>$J$51</t>
  </si>
  <si>
    <t>$C$55</t>
  </si>
  <si>
    <t>$E$55</t>
  </si>
  <si>
    <t>$H$58</t>
  </si>
  <si>
    <t>$F$37</t>
  </si>
  <si>
    <t>$G$34</t>
  </si>
  <si>
    <t>$H$37</t>
  </si>
  <si>
    <t>$I$34</t>
  </si>
  <si>
    <t>$J$37</t>
  </si>
  <si>
    <t>$C$41</t>
  </si>
  <si>
    <t>$E$41</t>
  </si>
  <si>
    <t>$G$41</t>
  </si>
  <si>
    <t>$H$44</t>
  </si>
  <si>
    <t>$D$51</t>
  </si>
  <si>
    <t>$F$51</t>
  </si>
  <si>
    <t>$C$75</t>
  </si>
  <si>
    <t>$D$75</t>
  </si>
  <si>
    <t>$H$101</t>
  </si>
  <si>
    <t>$L$101</t>
  </si>
  <si>
    <t>$M$101</t>
  </si>
  <si>
    <t>$N$101</t>
  </si>
  <si>
    <t>$C$114</t>
  </si>
  <si>
    <t>$D$114</t>
  </si>
  <si>
    <t>$E$114</t>
  </si>
  <si>
    <t>$H$114</t>
  </si>
  <si>
    <t>$I$114</t>
  </si>
  <si>
    <t>$J$114</t>
  </si>
  <si>
    <t>$E$75</t>
  </si>
  <si>
    <t>$G$75</t>
  </si>
  <si>
    <t>$H$75</t>
  </si>
  <si>
    <t>$L$75</t>
  </si>
  <si>
    <t>$M$75</t>
  </si>
  <si>
    <t>$N$75</t>
  </si>
  <si>
    <t>$E$88</t>
  </si>
  <si>
    <t>$O$88</t>
  </si>
  <si>
    <t>$D$101</t>
  </si>
  <si>
    <t>$E$101</t>
  </si>
  <si>
    <t>$G$101</t>
  </si>
  <si>
    <t>$C$72</t>
  </si>
  <si>
    <t>$D$72</t>
  </si>
  <si>
    <t>$H$98</t>
  </si>
  <si>
    <t>$L$98</t>
  </si>
  <si>
    <t>$M$98</t>
  </si>
  <si>
    <t>$N$98</t>
  </si>
  <si>
    <t>$C$111</t>
  </si>
  <si>
    <t>$D$111</t>
  </si>
  <si>
    <t>$E$111</t>
  </si>
  <si>
    <t>$H$111</t>
  </si>
  <si>
    <t>$I$111</t>
  </si>
  <si>
    <t>$J$111</t>
  </si>
  <si>
    <t>$E$72</t>
  </si>
  <si>
    <t>$G$72</t>
  </si>
  <si>
    <t>$H$72</t>
  </si>
  <si>
    <t>$L$72</t>
  </si>
  <si>
    <t>$M$72</t>
  </si>
  <si>
    <t>$N$72</t>
  </si>
  <si>
    <t>$E$85</t>
  </si>
  <si>
    <t>$F$85</t>
  </si>
  <si>
    <t>$O$85</t>
  </si>
  <si>
    <t>$P$85</t>
  </si>
  <si>
    <t>$Q$85</t>
  </si>
  <si>
    <t>$D$98</t>
  </si>
  <si>
    <t>$E$98</t>
  </si>
  <si>
    <t>$G$98</t>
  </si>
  <si>
    <t>$C$131</t>
  </si>
  <si>
    <t>$F$136</t>
  </si>
  <si>
    <t>$B$144</t>
  </si>
  <si>
    <t>$J$148</t>
  </si>
  <si>
    <t>$A$141</t>
  </si>
  <si>
    <t>$B$141</t>
  </si>
  <si>
    <t>$C$124</t>
  </si>
  <si>
    <t>$F$126</t>
  </si>
  <si>
    <t>$D$21</t>
  </si>
  <si>
    <t>$E$21</t>
  </si>
  <si>
    <t>CForm_PM</t>
  </si>
  <si>
    <t>$E$28</t>
  </si>
  <si>
    <t>$E$20</t>
  </si>
  <si>
    <t>$E$25</t>
  </si>
  <si>
    <t>$E$19</t>
  </si>
  <si>
    <t>$E$18</t>
  </si>
  <si>
    <t>$B$34</t>
  </si>
  <si>
    <t>$J$38</t>
  </si>
  <si>
    <t>$E$26</t>
  </si>
  <si>
    <t>$E$57</t>
  </si>
  <si>
    <t>$F$57</t>
  </si>
  <si>
    <t>$H$57</t>
  </si>
  <si>
    <t>$P$57</t>
  </si>
  <si>
    <t>$Q$57</t>
  </si>
  <si>
    <t>$R$57</t>
  </si>
  <si>
    <t>$U$57</t>
  </si>
  <si>
    <t>$E$59</t>
  </si>
  <si>
    <t>$G$59</t>
  </si>
  <si>
    <t>$H$59</t>
  </si>
  <si>
    <t>$O$59</t>
  </si>
  <si>
    <t>$P$59</t>
  </si>
  <si>
    <t>$Q$59</t>
  </si>
  <si>
    <t>$R$59</t>
  </si>
  <si>
    <t>$U$59</t>
  </si>
  <si>
    <t>$V$59</t>
  </si>
  <si>
    <t>$X$59</t>
  </si>
  <si>
    <t>$Y$59</t>
  </si>
  <si>
    <t>$Z$59</t>
  </si>
  <si>
    <t>$B$135</t>
  </si>
  <si>
    <t>$B$136</t>
  </si>
  <si>
    <t>$B$140</t>
  </si>
  <si>
    <t>$F$140</t>
  </si>
  <si>
    <t>$B$139</t>
  </si>
  <si>
    <t>$F$139</t>
  </si>
  <si>
    <t>$A$139</t>
  </si>
  <si>
    <t>$A$140</t>
  </si>
  <si>
    <t>$A$135</t>
  </si>
  <si>
    <t>$A$136</t>
  </si>
  <si>
    <t>$B$31</t>
  </si>
  <si>
    <t>$E$31</t>
  </si>
  <si>
    <t>$B$32</t>
  </si>
  <si>
    <t>$E$32</t>
  </si>
  <si>
    <t>$B$29</t>
  </si>
  <si>
    <t>$B$30</t>
  </si>
  <si>
    <t>$E$30</t>
  </si>
  <si>
    <t>$E$56</t>
  </si>
  <si>
    <t>$F$56</t>
  </si>
  <si>
    <t>$H$56</t>
  </si>
  <si>
    <t>$P$56</t>
  </si>
  <si>
    <t>$Q$56</t>
  </si>
  <si>
    <t>$R$56</t>
  </si>
  <si>
    <t>$U$56</t>
  </si>
  <si>
    <t>$F$98</t>
  </si>
  <si>
    <t>$C$108</t>
  </si>
  <si>
    <t>$G$112</t>
  </si>
  <si>
    <t>$E$144</t>
  </si>
  <si>
    <t>$B$143</t>
  </si>
  <si>
    <t>$E$143</t>
  </si>
  <si>
    <t>$A$143</t>
  </si>
  <si>
    <t>$A$144</t>
  </si>
  <si>
    <t>$M$87</t>
  </si>
  <si>
    <t>$M$88</t>
  </si>
  <si>
    <t>$C$116</t>
  </si>
  <si>
    <t>$F$120</t>
  </si>
  <si>
    <t>$H$81</t>
  </si>
  <si>
    <t>$L$6</t>
  </si>
  <si>
    <t>$L$46</t>
  </si>
  <si>
    <t>$B$37</t>
  </si>
  <si>
    <t>$E$37</t>
  </si>
  <si>
    <t>$B$39</t>
  </si>
  <si>
    <t>$E$39</t>
  </si>
  <si>
    <t>$A$155</t>
  </si>
  <si>
    <t>$E$159</t>
  </si>
  <si>
    <t>$D$76</t>
  </si>
  <si>
    <t>$F$81</t>
  </si>
  <si>
    <t>$F$21</t>
  </si>
  <si>
    <t>$I$21</t>
  </si>
  <si>
    <t>$G$69</t>
  </si>
  <si>
    <t>$H$69</t>
  </si>
  <si>
    <t>$O$69</t>
  </si>
  <si>
    <t>$P$69</t>
  </si>
  <si>
    <t>$Q$69</t>
  </si>
  <si>
    <t>$R$69</t>
  </si>
  <si>
    <t>$U$69</t>
  </si>
  <si>
    <t>$V$69</t>
  </si>
  <si>
    <t>$X$69</t>
  </si>
  <si>
    <t>$Y$69</t>
  </si>
  <si>
    <t>$Z$69</t>
  </si>
  <si>
    <t>$P$58</t>
  </si>
  <si>
    <t>$Q$58</t>
  </si>
  <si>
    <t>$R$58</t>
  </si>
  <si>
    <t>$U$58</t>
  </si>
  <si>
    <t>$Y$58</t>
  </si>
  <si>
    <t>$Z$58</t>
  </si>
  <si>
    <t>$B$130</t>
  </si>
  <si>
    <t>$H$130</t>
  </si>
  <si>
    <t>$B$125</t>
  </si>
  <si>
    <t>$E$125</t>
  </si>
  <si>
    <t>$C$68</t>
  </si>
  <si>
    <t>$E$68</t>
  </si>
  <si>
    <t>$F$68</t>
  </si>
  <si>
    <t>$G$68</t>
  </si>
  <si>
    <t>$H$68</t>
  </si>
  <si>
    <t>$O$68</t>
  </si>
  <si>
    <t>$P$68</t>
  </si>
  <si>
    <t>$Q$68</t>
  </si>
  <si>
    <t>$R$68</t>
  </si>
  <si>
    <t>$U$68</t>
  </si>
  <si>
    <t>$V$68</t>
  </si>
  <si>
    <t>$X$68</t>
  </si>
  <si>
    <t>$Y$68</t>
  </si>
  <si>
    <t>$Z$68</t>
  </si>
  <si>
    <t>$C$60</t>
  </si>
  <si>
    <t>$E$64</t>
  </si>
  <si>
    <t>$F$60</t>
  </si>
  <si>
    <t>$G$64</t>
  </si>
  <si>
    <t>$H$60</t>
  </si>
  <si>
    <t>$O$64</t>
  </si>
  <si>
    <t>$P$60</t>
  </si>
  <si>
    <t>$Q$64</t>
  </si>
  <si>
    <t>$R$60</t>
  </si>
  <si>
    <t>$U$64</t>
  </si>
  <si>
    <t>$V$60</t>
  </si>
  <si>
    <t>$X$64</t>
  </si>
  <si>
    <t>$Y$60</t>
  </si>
  <si>
    <t>$Z$64</t>
  </si>
  <si>
    <t>$D$47</t>
  </si>
  <si>
    <t>$I$49</t>
  </si>
  <si>
    <t>$F$20</t>
  </si>
  <si>
    <t>$I$20</t>
  </si>
  <si>
    <t>$E$66</t>
  </si>
  <si>
    <t>$G$66</t>
  </si>
  <si>
    <t>$O$66</t>
  </si>
  <si>
    <t>$Q$66</t>
  </si>
  <si>
    <t>$R$65</t>
  </si>
  <si>
    <t>$U$66</t>
  </si>
  <si>
    <t>$V$65</t>
  </si>
  <si>
    <t>$X$66</t>
  </si>
  <si>
    <t>$Y$65</t>
  </si>
  <si>
    <t>$Z$66</t>
  </si>
  <si>
    <t>$C$67</t>
  </si>
  <si>
    <t>$E$67</t>
  </si>
  <si>
    <t>$F$67</t>
  </si>
  <si>
    <t>$G$67</t>
  </si>
  <si>
    <t>$H$67</t>
  </si>
  <si>
    <t>$O$67</t>
  </si>
  <si>
    <t>$P$67</t>
  </si>
  <si>
    <t>$Q$67</t>
  </si>
  <si>
    <t>$R$67</t>
  </si>
  <si>
    <t>$U$67</t>
  </si>
  <si>
    <t>$V$67</t>
  </si>
  <si>
    <t>$X$67</t>
  </si>
  <si>
    <t>$Y$67</t>
  </si>
  <si>
    <t>$Z$67</t>
  </si>
  <si>
    <t>$G$15</t>
  </si>
  <si>
    <t>$E$15</t>
  </si>
  <si>
    <t>$A$150</t>
  </si>
  <si>
    <t>$E$150</t>
  </si>
  <si>
    <t>$A$154</t>
  </si>
  <si>
    <t>$E$154</t>
  </si>
  <si>
    <t>$D$15</t>
  </si>
  <si>
    <t>$B$38</t>
  </si>
  <si>
    <t>$B$40</t>
  </si>
  <si>
    <t>$C$81</t>
  </si>
  <si>
    <t>$C$96</t>
  </si>
  <si>
    <t>$N$96</t>
  </si>
  <si>
    <t>$C$95</t>
  </si>
  <si>
    <t>$N$95</t>
  </si>
  <si>
    <t>$L$116</t>
  </si>
  <si>
    <t>$B$153</t>
  </si>
  <si>
    <t>$J$157</t>
  </si>
  <si>
    <t>$I$181</t>
  </si>
  <si>
    <t>$L$182</t>
  </si>
  <si>
    <t>$F$33</t>
  </si>
  <si>
    <t>$C$152</t>
  </si>
  <si>
    <t>$J$152</t>
  </si>
  <si>
    <t>$C$153</t>
  </si>
  <si>
    <t>$J$153</t>
  </si>
  <si>
    <t>$C$71</t>
  </si>
  <si>
    <t>$E$71</t>
  </si>
  <si>
    <t>$H$91</t>
  </si>
  <si>
    <t>$K$91</t>
  </si>
  <si>
    <t>$L$91</t>
  </si>
  <si>
    <t>$S$91</t>
  </si>
  <si>
    <t>$T$91</t>
  </si>
  <si>
    <t>$W$91</t>
  </si>
  <si>
    <t>$X$91</t>
  </si>
  <si>
    <t>$Y$91</t>
  </si>
  <si>
    <t>$F$111</t>
  </si>
  <si>
    <t>$G$111</t>
  </si>
  <si>
    <t>$K$111</t>
  </si>
  <si>
    <t>$L$111</t>
  </si>
  <si>
    <t>$M$111</t>
  </si>
  <si>
    <t>$P$111</t>
  </si>
  <si>
    <t>$Q$111</t>
  </si>
  <si>
    <t>$T$111</t>
  </si>
  <si>
    <t>$F$71</t>
  </si>
  <si>
    <t>$K$71</t>
  </si>
  <si>
    <t>$U$111</t>
  </si>
  <si>
    <t>$V$111</t>
  </si>
  <si>
    <t>$E$131</t>
  </si>
  <si>
    <t>$F$131</t>
  </si>
  <si>
    <t>$G$131</t>
  </si>
  <si>
    <t>$H$131</t>
  </si>
  <si>
    <t>$I$131</t>
  </si>
  <si>
    <t>$J$131</t>
  </si>
  <si>
    <t>$M$131</t>
  </si>
  <si>
    <t>$N$131</t>
  </si>
  <si>
    <t>$R$131</t>
  </si>
  <si>
    <t>$S$131</t>
  </si>
  <si>
    <t>$X$131</t>
  </si>
  <si>
    <t>$L$71</t>
  </si>
  <si>
    <t>$N$71</t>
  </si>
  <si>
    <t>$O$71</t>
  </si>
  <si>
    <t>$R$71</t>
  </si>
  <si>
    <t>$S$71</t>
  </si>
  <si>
    <t>$T$71</t>
  </si>
  <si>
    <t>$U$71</t>
  </si>
  <si>
    <t>$W$71</t>
  </si>
  <si>
    <t>$X$71</t>
  </si>
  <si>
    <t>$Y$71</t>
  </si>
  <si>
    <t>$Z$71</t>
  </si>
  <si>
    <t>$AA$71</t>
  </si>
  <si>
    <t>$G$91</t>
  </si>
  <si>
    <t>$E$60</t>
  </si>
  <si>
    <t>$K$80</t>
  </si>
  <si>
    <t>$O$80</t>
  </si>
  <si>
    <t>$P$80</t>
  </si>
  <si>
    <t>$S$80</t>
  </si>
  <si>
    <t>$T$80</t>
  </si>
  <si>
    <t>$W$80</t>
  </si>
  <si>
    <t>$X$80</t>
  </si>
  <si>
    <t>$Y$80</t>
  </si>
  <si>
    <t>$P$100</t>
  </si>
  <si>
    <t>$Q$100</t>
  </si>
  <si>
    <t>$T$100</t>
  </si>
  <si>
    <t>$K$60</t>
  </si>
  <si>
    <t>$U$100</t>
  </si>
  <si>
    <t>$V$100</t>
  </si>
  <si>
    <t>$C$120</t>
  </si>
  <si>
    <t>$E$120</t>
  </si>
  <si>
    <t>$G$120</t>
  </si>
  <si>
    <t>$H$120</t>
  </si>
  <si>
    <t>$I$120</t>
  </si>
  <si>
    <t>$J$120</t>
  </si>
  <si>
    <t>$M$120</t>
  </si>
  <si>
    <t>$N$120</t>
  </si>
  <si>
    <t>$R$120</t>
  </si>
  <si>
    <t>$S$120</t>
  </si>
  <si>
    <t>$X$120</t>
  </si>
  <si>
    <t>$L$60</t>
  </si>
  <si>
    <t>$N$60</t>
  </si>
  <si>
    <t>$O$60</t>
  </si>
  <si>
    <t>$S$60</t>
  </si>
  <si>
    <t>$T$60</t>
  </si>
  <si>
    <t>$U$60</t>
  </si>
  <si>
    <t>$W$60</t>
  </si>
  <si>
    <t>$X$60</t>
  </si>
  <si>
    <t>$Z$60</t>
  </si>
  <si>
    <t>$AA$60</t>
  </si>
  <si>
    <t>$E$70</t>
  </si>
  <si>
    <t>$H$90</t>
  </si>
  <si>
    <t>$K$90</t>
  </si>
  <si>
    <t>$L$90</t>
  </si>
  <si>
    <t>$S$90</t>
  </si>
  <si>
    <t>$T$90</t>
  </si>
  <si>
    <t>$W$90</t>
  </si>
  <si>
    <t>$X$90</t>
  </si>
  <si>
    <t>$Y$90</t>
  </si>
  <si>
    <t>$F$110</t>
  </si>
  <si>
    <t>$G$110</t>
  </si>
  <si>
    <t>$J$110</t>
  </si>
  <si>
    <t>$K$110</t>
  </si>
  <si>
    <t>$L$110</t>
  </si>
  <si>
    <t>$M$110</t>
  </si>
  <si>
    <t>$P$110</t>
  </si>
  <si>
    <t>$Q$110</t>
  </si>
  <si>
    <t>$T$110</t>
  </si>
  <si>
    <t>$K$70</t>
  </si>
  <si>
    <t>$U$110</t>
  </si>
  <si>
    <t>$V$110</t>
  </si>
  <si>
    <t>$C$130</t>
  </si>
  <si>
    <t>$E$130</t>
  </si>
  <si>
    <t>$F$130</t>
  </si>
  <si>
    <t>$G$130</t>
  </si>
  <si>
    <t>$I$130</t>
  </si>
  <si>
    <t>$J$130</t>
  </si>
  <si>
    <t>$M$130</t>
  </si>
  <si>
    <t>$N$130</t>
  </si>
  <si>
    <t>$R$130</t>
  </si>
  <si>
    <t>$S$130</t>
  </si>
  <si>
    <t>$X$130</t>
  </si>
  <si>
    <t>$L$70</t>
  </si>
  <si>
    <t>$N$70</t>
  </si>
  <si>
    <t>$O$70</t>
  </si>
  <si>
    <t>$R$70</t>
  </si>
  <si>
    <t>$S$70</t>
  </si>
  <si>
    <t>$T$70</t>
  </si>
  <si>
    <t>$U$70</t>
  </si>
  <si>
    <t>$W$70</t>
  </si>
  <si>
    <t>$X$70</t>
  </si>
  <si>
    <t>$Y$70</t>
  </si>
  <si>
    <t>$Z$70</t>
  </si>
  <si>
    <t>$AA$70</t>
  </si>
  <si>
    <t>$C$62</t>
  </si>
  <si>
    <t>$H$82</t>
  </si>
  <si>
    <t>$K$86</t>
  </si>
  <si>
    <t>$L$82</t>
  </si>
  <si>
    <t>$P$82</t>
  </si>
  <si>
    <t>$S$86</t>
  </si>
  <si>
    <t>$T$82</t>
  </si>
  <si>
    <t>$W$86</t>
  </si>
  <si>
    <t>$X$82</t>
  </si>
  <si>
    <t>$Y$86</t>
  </si>
  <si>
    <t>$F$106</t>
  </si>
  <si>
    <t>$G$102</t>
  </si>
  <si>
    <t>$J$106</t>
  </si>
  <si>
    <t>$K$102</t>
  </si>
  <si>
    <t>$P$106</t>
  </si>
  <si>
    <t>$Q$102</t>
  </si>
  <si>
    <t>$T$106</t>
  </si>
  <si>
    <t>$F$62</t>
  </si>
  <si>
    <t>$K$66</t>
  </si>
  <si>
    <t>$U$102</t>
  </si>
  <si>
    <t>$V$106</t>
  </si>
  <si>
    <t>$E$126</t>
  </si>
  <si>
    <t>$F$122</t>
  </si>
  <si>
    <t>$G$126</t>
  </si>
  <si>
    <t>$H$122</t>
  </si>
  <si>
    <t>$I$126</t>
  </si>
  <si>
    <t>$J$122</t>
  </si>
  <si>
    <t>$M$126</t>
  </si>
  <si>
    <t>$N$122</t>
  </si>
  <si>
    <t>$R$126</t>
  </si>
  <si>
    <t>$S$122</t>
  </si>
  <si>
    <t>$X$126</t>
  </si>
  <si>
    <t>$L$62</t>
  </si>
  <si>
    <t>$N$66</t>
  </si>
  <si>
    <t>$O$62</t>
  </si>
  <si>
    <t>$R$66</t>
  </si>
  <si>
    <t>$S$62</t>
  </si>
  <si>
    <t>$T$66</t>
  </si>
  <si>
    <t>$U$62</t>
  </si>
  <si>
    <t>$W$66</t>
  </si>
  <si>
    <t>$X$62</t>
  </si>
  <si>
    <t>$Y$66</t>
  </si>
  <si>
    <t>$Z$62</t>
  </si>
  <si>
    <t>$AA$66</t>
  </si>
  <si>
    <t>$G$86</t>
  </si>
  <si>
    <t>$AB$48</t>
  </si>
  <si>
    <t>$H$87</t>
  </si>
  <si>
    <t>$K$88</t>
  </si>
  <si>
    <t>$L$87</t>
  </si>
  <si>
    <t>$S$88</t>
  </si>
  <si>
    <t>$T$87</t>
  </si>
  <si>
    <t>$W$88</t>
  </si>
  <si>
    <t>$X$87</t>
  </si>
  <si>
    <t>$Y$88</t>
  </si>
  <si>
    <t>$C$107</t>
  </si>
  <si>
    <t>$F$108</t>
  </si>
  <si>
    <t>$G$107</t>
  </si>
  <si>
    <t>$J$108</t>
  </si>
  <si>
    <t>$K$107</t>
  </si>
  <si>
    <t>$L$108</t>
  </si>
  <si>
    <t>$M$107</t>
  </si>
  <si>
    <t>$P$108</t>
  </si>
  <si>
    <t>$Q$107</t>
  </si>
  <si>
    <t>$T$108</t>
  </si>
  <si>
    <t>$K$68</t>
  </si>
  <si>
    <t>$U$107</t>
  </si>
  <si>
    <t>$V$108</t>
  </si>
  <si>
    <t>$C$127</t>
  </si>
  <si>
    <t>$E$128</t>
  </si>
  <si>
    <t>$F$127</t>
  </si>
  <si>
    <t>$G$128</t>
  </si>
  <si>
    <t>$H$127</t>
  </si>
  <si>
    <t>$I$128</t>
  </si>
  <si>
    <t>$J$127</t>
  </si>
  <si>
    <t>$M$128</t>
  </si>
  <si>
    <t>$N$127</t>
  </si>
  <si>
    <t>$R$128</t>
  </si>
  <si>
    <t>$S$127</t>
  </si>
  <si>
    <t>$X$128</t>
  </si>
  <si>
    <t>$L$67</t>
  </si>
  <si>
    <t>$N$68</t>
  </si>
  <si>
    <t>$S$67</t>
  </si>
  <si>
    <t>$T$68</t>
  </si>
  <si>
    <t>$W$68</t>
  </si>
  <si>
    <t>$AA$68</t>
  </si>
  <si>
    <t>$H$89</t>
  </si>
  <si>
    <t>$K$89</t>
  </si>
  <si>
    <t>$L$89</t>
  </si>
  <si>
    <t>$O$89</t>
  </si>
  <si>
    <t>$S$89</t>
  </si>
  <si>
    <t>$T$89</t>
  </si>
  <si>
    <t>$W$89</t>
  </si>
  <si>
    <t>$X$89</t>
  </si>
  <si>
    <t>$Y$89</t>
  </si>
  <si>
    <t>$C$109</t>
  </si>
  <si>
    <t>$F$109</t>
  </si>
  <si>
    <t>$G$109</t>
  </si>
  <si>
    <t>$J$109</t>
  </si>
  <si>
    <t>$K$109</t>
  </si>
  <si>
    <t>$L$109</t>
  </si>
  <si>
    <t>$M$109</t>
  </si>
  <si>
    <t>$P$109</t>
  </si>
  <si>
    <t>$Q$109</t>
  </si>
  <si>
    <t>$T$109</t>
  </si>
  <si>
    <t>$K$69</t>
  </si>
  <si>
    <t>$U$109</t>
  </si>
  <si>
    <t>$V$109</t>
  </si>
  <si>
    <t>$C$129</t>
  </si>
  <si>
    <t>$E$129</t>
  </si>
  <si>
    <t>$F$129</t>
  </si>
  <si>
    <t>$G$129</t>
  </si>
  <si>
    <t>$H$129</t>
  </si>
  <si>
    <t>$I$129</t>
  </si>
  <si>
    <t>$J$129</t>
  </si>
  <si>
    <t>$M$129</t>
  </si>
  <si>
    <t>$N$129</t>
  </si>
  <si>
    <t>$R$129</t>
  </si>
  <si>
    <t>$S$129</t>
  </si>
  <si>
    <t>$X$129</t>
  </si>
  <si>
    <t>$L$69</t>
  </si>
  <si>
    <t>$N$69</t>
  </si>
  <si>
    <t>$S$69</t>
  </si>
  <si>
    <t>$T$69</t>
  </si>
  <si>
    <t>$W$69</t>
  </si>
  <si>
    <t>$AA$69</t>
  </si>
  <si>
    <t>$B$204</t>
  </si>
  <si>
    <t>$J$208</t>
  </si>
  <si>
    <t>$K$79</t>
  </si>
  <si>
    <t>$O$79</t>
  </si>
  <si>
    <t>$S$79</t>
  </si>
  <si>
    <t>$T$79</t>
  </si>
  <si>
    <t>$W$79</t>
  </si>
  <si>
    <t>$X$79</t>
  </si>
  <si>
    <t>$Y$79</t>
  </si>
  <si>
    <t>$F$99</t>
  </si>
  <si>
    <t>$J$99</t>
  </si>
  <si>
    <t>$K$99</t>
  </si>
  <si>
    <t>$P$99</t>
  </si>
  <si>
    <t>$Q$99</t>
  </si>
  <si>
    <t>$T$99</t>
  </si>
  <si>
    <t>$K$59</t>
  </si>
  <si>
    <t>$U$99</t>
  </si>
  <si>
    <t>$V$99</t>
  </si>
  <si>
    <t>$F$119</t>
  </si>
  <si>
    <t>$G$119</t>
  </si>
  <si>
    <t>$M$119</t>
  </si>
  <si>
    <t>$N$119</t>
  </si>
  <si>
    <t>$R$119</t>
  </si>
  <si>
    <t>$S$119</t>
  </si>
  <si>
    <t>$X$119</t>
  </si>
  <si>
    <t>$L$59</t>
  </si>
  <si>
    <t>$S$59</t>
  </si>
  <si>
    <t>$T$59</t>
  </si>
  <si>
    <t>$W$59</t>
  </si>
  <si>
    <t>$AA$59</t>
  </si>
  <si>
    <t>$C$42</t>
  </si>
  <si>
    <t>$C$146</t>
  </si>
  <si>
    <t>$J$150</t>
  </si>
  <si>
    <t>$C$61</t>
  </si>
  <si>
    <t>$E$61</t>
  </si>
  <si>
    <t>$K$81</t>
  </si>
  <si>
    <t>$L$81</t>
  </si>
  <si>
    <t>$O$81</t>
  </si>
  <si>
    <t>$P$81</t>
  </si>
  <si>
    <t>$S$81</t>
  </si>
  <si>
    <t>$T$81</t>
  </si>
  <si>
    <t>$W$81</t>
  </si>
  <si>
    <t>$X$81</t>
  </si>
  <si>
    <t>$Y$81</t>
  </si>
  <si>
    <t>$J$101</t>
  </si>
  <si>
    <t>$K$101</t>
  </si>
  <si>
    <t>$P$101</t>
  </si>
  <si>
    <t>$Q$101</t>
  </si>
  <si>
    <t>$T$101</t>
  </si>
  <si>
    <t>$F$61</t>
  </si>
  <si>
    <t>$K$61</t>
  </si>
  <si>
    <t>$U$101</t>
  </si>
  <si>
    <t>$V$101</t>
  </si>
  <si>
    <t>$C$121</t>
  </si>
  <si>
    <t>$E$121</t>
  </si>
  <si>
    <t>$F$121</t>
  </si>
  <si>
    <t>$G$121</t>
  </si>
  <si>
    <t>$H$121</t>
  </si>
  <si>
    <t>$I$121</t>
  </si>
  <si>
    <t>$J$121</t>
  </si>
  <si>
    <t>$M$121</t>
  </si>
  <si>
    <t>$N$121</t>
  </si>
  <si>
    <t>$R$121</t>
  </si>
  <si>
    <t>$S$121</t>
  </si>
  <si>
    <t>$X$121</t>
  </si>
  <si>
    <t>$L$61</t>
  </si>
  <si>
    <t>$N$61</t>
  </si>
  <si>
    <t>$O$61</t>
  </si>
  <si>
    <t>$R$61</t>
  </si>
  <si>
    <t>$S$61</t>
  </si>
  <si>
    <t>$T$61</t>
  </si>
  <si>
    <t>$U$61</t>
  </si>
  <si>
    <t>$W$61</t>
  </si>
  <si>
    <t>$X$61</t>
  </si>
  <si>
    <t>$Y$61</t>
  </si>
  <si>
    <t>$Z$61</t>
  </si>
  <si>
    <t>$AA$61</t>
  </si>
  <si>
    <t>$G$81</t>
  </si>
  <si>
    <t>$K$78</t>
  </si>
  <si>
    <t>$O$78</t>
  </si>
  <si>
    <t>$S$78</t>
  </si>
  <si>
    <t>$T$78</t>
  </si>
  <si>
    <t>$W$78</t>
  </si>
  <si>
    <t>$X$78</t>
  </si>
  <si>
    <t>$Y$78</t>
  </si>
  <si>
    <t>$J$98</t>
  </si>
  <si>
    <t>$K$98</t>
  </si>
  <si>
    <t>$P$98</t>
  </si>
  <si>
    <t>$Q$98</t>
  </si>
  <si>
    <t>$T$98</t>
  </si>
  <si>
    <t>$K$58</t>
  </si>
  <si>
    <t>$U$98</t>
  </si>
  <si>
    <t>$V$98</t>
  </si>
  <si>
    <t>$F$118</t>
  </si>
  <si>
    <t>$G$118</t>
  </si>
  <si>
    <t>$M$118</t>
  </si>
  <si>
    <t>$N$118</t>
  </si>
  <si>
    <t>$R$118</t>
  </si>
  <si>
    <t>$S$118</t>
  </si>
  <si>
    <t>$X$118</t>
  </si>
  <si>
    <t>$L$58</t>
  </si>
  <si>
    <t>$S$58</t>
  </si>
  <si>
    <t>$T$58</t>
  </si>
  <si>
    <t>$AA$58</t>
  </si>
  <si>
    <t>$D$33</t>
  </si>
  <si>
    <t>$C$33</t>
  </si>
  <si>
    <t>$B$211</t>
  </si>
  <si>
    <t>$B$214</t>
  </si>
  <si>
    <t>$A$204</t>
  </si>
  <si>
    <t>$E$208</t>
  </si>
  <si>
    <t>$A$199</t>
  </si>
  <si>
    <t>$E$199</t>
  </si>
  <si>
    <t>$A$203</t>
  </si>
  <si>
    <t>$E$203</t>
  </si>
  <si>
    <t>$C$143</t>
  </si>
  <si>
    <t>$AU$143</t>
  </si>
  <si>
    <t>$D$158</t>
  </si>
  <si>
    <t>$H$161</t>
  </si>
  <si>
    <t>$D$165</t>
  </si>
  <si>
    <t>$H$173</t>
  </si>
  <si>
    <t>$H$92</t>
  </si>
  <si>
    <t>$K$92</t>
  </si>
  <si>
    <t>$L$92</t>
  </si>
  <si>
    <t>$S$92</t>
  </si>
  <si>
    <t>$T$92</t>
  </si>
  <si>
    <t>$W$92</t>
  </si>
  <si>
    <t>$X$92</t>
  </si>
  <si>
    <t>$Y$92</t>
  </si>
  <si>
    <t>$F$112</t>
  </si>
  <si>
    <t>$K$112</t>
  </si>
  <si>
    <t>$L$112</t>
  </si>
  <si>
    <t>$M$112</t>
  </si>
  <si>
    <t>$P$112</t>
  </si>
  <si>
    <t>$Q$112</t>
  </si>
  <si>
    <t>$T$112</t>
  </si>
  <si>
    <t>$F$72</t>
  </si>
  <si>
    <t>$K$72</t>
  </si>
  <si>
    <t>$U$112</t>
  </si>
  <si>
    <t>$V$112</t>
  </si>
  <si>
    <t>$C$132</t>
  </si>
  <si>
    <t>$E$132</t>
  </si>
  <si>
    <t>$F$132</t>
  </si>
  <si>
    <t>$G$132</t>
  </si>
  <si>
    <t>$H$132</t>
  </si>
  <si>
    <t>$I$132</t>
  </si>
  <si>
    <t>$J$132</t>
  </si>
  <si>
    <t>$M$132</t>
  </si>
  <si>
    <t>$N$132</t>
  </si>
  <si>
    <t>$R$132</t>
  </si>
  <si>
    <t>$S$132</t>
  </si>
  <si>
    <t>$X$132</t>
  </si>
  <si>
    <t>$O$72</t>
  </si>
  <si>
    <t>$R$72</t>
  </si>
  <si>
    <t>$S$72</t>
  </si>
  <si>
    <t>$T$72</t>
  </si>
  <si>
    <t>$U$72</t>
  </si>
  <si>
    <t>$W$72</t>
  </si>
  <si>
    <t>$X$72</t>
  </si>
  <si>
    <t>$Y$72</t>
  </si>
  <si>
    <t>$Z$72</t>
  </si>
  <si>
    <t>$AA$72</t>
  </si>
  <si>
    <t>$N$134</t>
  </si>
  <si>
    <t>$R$134</t>
  </si>
  <si>
    <t>$E$33</t>
  </si>
  <si>
    <t>$D$178</t>
  </si>
  <si>
    <t>$E$194</t>
  </si>
  <si>
    <t>$B$178</t>
  </si>
  <si>
    <t>$C$194</t>
  </si>
  <si>
    <t>$H$93</t>
  </si>
  <si>
    <t>$K$93</t>
  </si>
  <si>
    <t>$L$93</t>
  </si>
  <si>
    <t>$S$93</t>
  </si>
  <si>
    <t>$T$93</t>
  </si>
  <si>
    <t>$W$93</t>
  </si>
  <si>
    <t>$X$93</t>
  </si>
  <si>
    <t>$Y$93</t>
  </si>
  <si>
    <t>$F$113</t>
  </si>
  <si>
    <t>$G$113</t>
  </si>
  <si>
    <t>$K$113</t>
  </si>
  <si>
    <t>$L$113</t>
  </si>
  <si>
    <t>$M$113</t>
  </si>
  <si>
    <t>$P$113</t>
  </si>
  <si>
    <t>$Q$113</t>
  </si>
  <si>
    <t>$T$113</t>
  </si>
  <si>
    <t>$F$73</t>
  </si>
  <si>
    <t>$K$73</t>
  </si>
  <si>
    <t>$U$113</t>
  </si>
  <si>
    <t>$V$113</t>
  </si>
  <si>
    <t>$C$133</t>
  </si>
  <si>
    <t>$E$133</t>
  </si>
  <si>
    <t>$F$133</t>
  </si>
  <si>
    <t>$G$133</t>
  </si>
  <si>
    <t>$H$133</t>
  </si>
  <si>
    <t>$I$133</t>
  </si>
  <si>
    <t>$J$133</t>
  </si>
  <si>
    <t>$M$133</t>
  </si>
  <si>
    <t>$N$133</t>
  </si>
  <si>
    <t>$R$133</t>
  </si>
  <si>
    <t>$S$133</t>
  </si>
  <si>
    <t>$X$133</t>
  </si>
  <si>
    <t>$O$73</t>
  </si>
  <si>
    <t>$R$73</t>
  </si>
  <si>
    <t>$S$73</t>
  </si>
  <si>
    <t>$T$73</t>
  </si>
  <si>
    <t>$U$73</t>
  </si>
  <si>
    <t>$W$73</t>
  </si>
  <si>
    <t>$X$73</t>
  </si>
  <si>
    <t>$Y$73</t>
  </si>
  <si>
    <t>$Z$73</t>
  </si>
  <si>
    <t>$AA$73</t>
  </si>
  <si>
    <t>$G$93</t>
  </si>
  <si>
    <t>New Ranges</t>
  </si>
  <si>
    <t>Old Ranges</t>
  </si>
  <si>
    <t>$C$58:$H$58</t>
  </si>
  <si>
    <t>$O$58:$Q$58</t>
  </si>
  <si>
    <t>$R$58:$Y$58</t>
  </si>
  <si>
    <t>$Z$58:$AB$58</t>
  </si>
  <si>
    <t>$C$47:$H$47</t>
  </si>
  <si>
    <t>$O$47:$Q$47</t>
  </si>
  <si>
    <t>$R$47:$Y$47</t>
  </si>
  <si>
    <t>$Z$47:$AB$47</t>
  </si>
  <si>
    <t>$C$57:$H$57</t>
  </si>
  <si>
    <t>$O$57:$Q$57</t>
  </si>
  <si>
    <t>$R$57:$Y$57</t>
  </si>
  <si>
    <t>$Z$57:$AB$57</t>
  </si>
  <si>
    <t>$C$49:$J$53</t>
  </si>
  <si>
    <t>$K$49:$N$51</t>
  </si>
  <si>
    <t>$K$52:$N$53</t>
  </si>
  <si>
    <t>$O$49:$Q$53</t>
  </si>
  <si>
    <t>$R$49:$Y$53</t>
  </si>
  <si>
    <t>$Z$49:$AB$53</t>
  </si>
  <si>
    <t>$C$54:$H$55</t>
  </si>
  <si>
    <t>$O$54:$Q$55</t>
  </si>
  <si>
    <t>$R$54:$Y$55</t>
  </si>
  <si>
    <t>$Z$54:$AB$55</t>
  </si>
  <si>
    <t>$C$56:$H$56</t>
  </si>
  <si>
    <t>$O$56:$Q$56</t>
  </si>
  <si>
    <t>$R$56:$Y$56</t>
  </si>
  <si>
    <t>$Z$56:$AB$56</t>
  </si>
  <si>
    <t>$C$46:$H$46</t>
  </si>
  <si>
    <t>$O$46:$Q$46</t>
  </si>
  <si>
    <t>$R$46:$Y$46</t>
  </si>
  <si>
    <t>$Z$46:$AB$46</t>
  </si>
  <si>
    <t>$C$48:$H$48</t>
  </si>
  <si>
    <t>$K$48:$N$48</t>
  </si>
  <si>
    <t>$O$48:$Q$48</t>
  </si>
  <si>
    <t>$R$48:$Y$48</t>
  </si>
  <si>
    <t>$Z$48:$AB$48</t>
  </si>
  <si>
    <t>$C$45:$J$45</t>
  </si>
  <si>
    <t>$O$45:$Q$45</t>
  </si>
  <si>
    <t>$R$45:$Y$45</t>
  </si>
  <si>
    <t>$Z$45:$AB$45</t>
  </si>
  <si>
    <t>$C$57:$F$57</t>
  </si>
  <si>
    <t>$G$57:$I$57</t>
  </si>
  <si>
    <t>$J$57:$R$57</t>
  </si>
  <si>
    <t>$S$57:$U$57</t>
  </si>
  <si>
    <t>$V$57:$Z$57</t>
  </si>
  <si>
    <t>$AA$57:$AD$57</t>
  </si>
  <si>
    <t>$C$59:$J$59</t>
  </si>
  <si>
    <t>$O$59:$Q$59</t>
  </si>
  <si>
    <t>$G$59:$I$59</t>
  </si>
  <si>
    <t>$J$59:$R$59</t>
  </si>
  <si>
    <t>$S$59:$U$59</t>
  </si>
  <si>
    <t>$V$59:$Z$59</t>
  </si>
  <si>
    <t>$AA$59:$AD$59</t>
  </si>
  <si>
    <t>$AE$59:$AF$59</t>
  </si>
  <si>
    <t>$C$56:$F$56</t>
  </si>
  <si>
    <t>$G$56:$I$56</t>
  </si>
  <si>
    <t>$J$56:$R$56</t>
  </si>
  <si>
    <t>$S$56:$U$56</t>
  </si>
  <si>
    <t>$V$56:$Z$56</t>
  </si>
  <si>
    <t>$AA$56:$AD$56</t>
  </si>
  <si>
    <t>$L$89:$R$89</t>
  </si>
  <si>
    <t>$S$89:$U$89</t>
  </si>
  <si>
    <t>$L$78:$R$78</t>
  </si>
  <si>
    <t>$S$78:$U$78</t>
  </si>
  <si>
    <t>$C$88:$G$88</t>
  </si>
  <si>
    <t>$H$88:$K$88</t>
  </si>
  <si>
    <t>$L$88:$R$88</t>
  </si>
  <si>
    <t>$S$88:$U$88</t>
  </si>
  <si>
    <t>$C$80:$G$84</t>
  </si>
  <si>
    <t>$H$80:$K$84</t>
  </si>
  <si>
    <t>$L$80:$R$84</t>
  </si>
  <si>
    <t>$S$80:$U$84</t>
  </si>
  <si>
    <t>$C$87:$G$87</t>
  </si>
  <si>
    <t>$H$87:$K$87</t>
  </si>
  <si>
    <t>$L$87:$R$87</t>
  </si>
  <si>
    <t>$S$87:$U$87</t>
  </si>
  <si>
    <t>$C$77:$G$77</t>
  </si>
  <si>
    <t>$H$77:$K$77</t>
  </si>
  <si>
    <t>$L$77:$R$77</t>
  </si>
  <si>
    <t>$S$77:$U$77</t>
  </si>
  <si>
    <t>$L$79:$R$79</t>
  </si>
  <si>
    <t>$S$79:$U$79</t>
  </si>
  <si>
    <t>$C$76:$G$76</t>
  </si>
  <si>
    <t>$H$76:$K$76</t>
  </si>
  <si>
    <t>$L$76:$R$76</t>
  </si>
  <si>
    <t>$S$76:$U$76</t>
  </si>
  <si>
    <t>$L$90:$R$90</t>
  </si>
  <si>
    <t>$S$90:$U$90</t>
  </si>
  <si>
    <t>$L$93:$R$93</t>
  </si>
  <si>
    <t>$S$93:$U$93</t>
  </si>
  <si>
    <t>$L$91:$R$91</t>
  </si>
  <si>
    <t>$S$91:$U$91</t>
  </si>
  <si>
    <t>$C$80:$E$80</t>
  </si>
  <si>
    <t>$J$106:$O$106</t>
  </si>
  <si>
    <t>$P$106:$R$106</t>
  </si>
  <si>
    <t>$F$119:$J$119</t>
  </si>
  <si>
    <t>$K$119:$M$119</t>
  </si>
  <si>
    <t>$F$80:$I$80</t>
  </si>
  <si>
    <t>$J$80:$O$80</t>
  </si>
  <si>
    <t>$P$80:$R$80</t>
  </si>
  <si>
    <t>$C$93:$F$93</t>
  </si>
  <si>
    <t>$G$93:$Q$93</t>
  </si>
  <si>
    <t>$R$93:$T$93</t>
  </si>
  <si>
    <t>$C$106:$E$106</t>
  </si>
  <si>
    <t>$F$106:$I$106</t>
  </si>
  <si>
    <t>$C$74:$E$74</t>
  </si>
  <si>
    <t>$J$100:$O$100</t>
  </si>
  <si>
    <t>$P$100:$R$100</t>
  </si>
  <si>
    <t>$C$113:$E$113</t>
  </si>
  <si>
    <t>$F$113:$J$113</t>
  </si>
  <si>
    <t>$K$113:$M$113</t>
  </si>
  <si>
    <t>$F$74:$I$74</t>
  </si>
  <si>
    <t>$J$74:$O$74</t>
  </si>
  <si>
    <t>$P$74:$R$74</t>
  </si>
  <si>
    <t>$G$87:$Q$87</t>
  </si>
  <si>
    <t>$C$100:$E$100</t>
  </si>
  <si>
    <t>$F$100:$I$100</t>
  </si>
  <si>
    <t>$C$79:$E$79</t>
  </si>
  <si>
    <t>$J$105:$O$105</t>
  </si>
  <si>
    <t>$P$105:$R$105</t>
  </si>
  <si>
    <t>$F$118:$J$118</t>
  </si>
  <si>
    <t>$K$118:$M$118</t>
  </si>
  <si>
    <t>$F$79:$I$79</t>
  </si>
  <si>
    <t>$J$79:$O$79</t>
  </si>
  <si>
    <t>$P$79:$R$79</t>
  </si>
  <si>
    <t>$C$92:$F$92</t>
  </si>
  <si>
    <t>$G$92:$Q$92</t>
  </si>
  <si>
    <t>$R$92:$T$92</t>
  </si>
  <si>
    <t>$C$105:$E$105</t>
  </si>
  <si>
    <t>$F$105:$I$105</t>
  </si>
  <si>
    <t>$C$76:$E$77</t>
  </si>
  <si>
    <t>$J$102:$O$103</t>
  </si>
  <si>
    <t>$P$102:$R$103</t>
  </si>
  <si>
    <t>$C$115:$E$116</t>
  </si>
  <si>
    <t>$F$115:$J$116</t>
  </si>
  <si>
    <t>$K$115:$M$116</t>
  </si>
  <si>
    <t>$F$76:$I$77</t>
  </si>
  <si>
    <t>$J$76:$O$77</t>
  </si>
  <si>
    <t>$P$76:$R$77</t>
  </si>
  <si>
    <t>$C$89:$F$90</t>
  </si>
  <si>
    <t>$G$89:$Q$90</t>
  </si>
  <si>
    <t>$R$89:$T$90</t>
  </si>
  <si>
    <t>$C$102:$E$103</t>
  </si>
  <si>
    <t>$F$102:$I$103</t>
  </si>
  <si>
    <t>$C$78:$E$78</t>
  </si>
  <si>
    <t>$J$104:$O$104</t>
  </si>
  <si>
    <t>$P$104:$R$104</t>
  </si>
  <si>
    <t>$C$117:$E$117</t>
  </si>
  <si>
    <t>$F$117:$J$117</t>
  </si>
  <si>
    <t>$K$117:$M$117</t>
  </si>
  <si>
    <t>$F$78:$I$78</t>
  </si>
  <si>
    <t>$J$78:$O$78</t>
  </si>
  <si>
    <t>$P$78:$R$78</t>
  </si>
  <si>
    <t>$C$91:$F$91</t>
  </si>
  <si>
    <t>$G$91:$Q$91</t>
  </si>
  <si>
    <t>$R$91:$T$91</t>
  </si>
  <si>
    <t>$C$104:$E$104</t>
  </si>
  <si>
    <t>$F$104:$I$104</t>
  </si>
  <si>
    <t>$J$99:$O$99</t>
  </si>
  <si>
    <t>$P$99:$R$99</t>
  </si>
  <si>
    <t>$C$112:$E$112</t>
  </si>
  <si>
    <t>$F$112:$J$112</t>
  </si>
  <si>
    <t>$K$112:$M$112</t>
  </si>
  <si>
    <t>$F$73:$I$73</t>
  </si>
  <si>
    <t>$J$73:$O$73</t>
  </si>
  <si>
    <t>$P$73:$R$73</t>
  </si>
  <si>
    <t>$C$86:$F$86</t>
  </si>
  <si>
    <t>$G$86:$Q$86</t>
  </si>
  <si>
    <t>$R$86:$T$86</t>
  </si>
  <si>
    <t>$C$99:$E$99</t>
  </si>
  <si>
    <t>$F$99:$I$99</t>
  </si>
  <si>
    <t>$C$75:$E$75</t>
  </si>
  <si>
    <t>$J$101:$O$101</t>
  </si>
  <si>
    <t>$P$101:$R$101</t>
  </si>
  <si>
    <t>$C$114:$E$114</t>
  </si>
  <si>
    <t>$F$114:$J$114</t>
  </si>
  <si>
    <t>$K$114:$M$114</t>
  </si>
  <si>
    <t>$F$75:$I$75</t>
  </si>
  <si>
    <t>$J$75:$O$75</t>
  </si>
  <si>
    <t>$P$75:$R$75</t>
  </si>
  <si>
    <t>$G$88:$Q$88</t>
  </si>
  <si>
    <t>$R$88:$T$88</t>
  </si>
  <si>
    <t>$C$101:$E$101</t>
  </si>
  <si>
    <t>$F$101:$I$101</t>
  </si>
  <si>
    <t>$J$98:$O$98</t>
  </si>
  <si>
    <t>$P$98:$R$98</t>
  </si>
  <si>
    <t>$C$111:$E$111</t>
  </si>
  <si>
    <t>$F$111:$J$111</t>
  </si>
  <si>
    <t>$K$111:$M$111</t>
  </si>
  <si>
    <t>$F$72:$I$72</t>
  </si>
  <si>
    <t>$J$72:$O$72</t>
  </si>
  <si>
    <t>$P$72:$R$72</t>
  </si>
  <si>
    <t>$C$85:$F$85</t>
  </si>
  <si>
    <t>$G$85:$Q$85</t>
  </si>
  <si>
    <t>$R$85:$T$85</t>
  </si>
  <si>
    <t>$C$98:$E$98</t>
  </si>
  <si>
    <t>$F$98:$I$98</t>
  </si>
  <si>
    <t>$C$69:$F$69</t>
  </si>
  <si>
    <t>$G$69:$I$69</t>
  </si>
  <si>
    <t>$J$69:$R$69</t>
  </si>
  <si>
    <t>$S$69:$U$69</t>
  </si>
  <si>
    <t>$V$69:$Z$69</t>
  </si>
  <si>
    <t>$AA$69:$AD$69</t>
  </si>
  <si>
    <t>$AE$69:$AF$69</t>
  </si>
  <si>
    <t>$C$58:$F$58</t>
  </si>
  <si>
    <t>$G$58:$I$58</t>
  </si>
  <si>
    <t>$J$58:$R$58</t>
  </si>
  <si>
    <t>$S$58:$U$58</t>
  </si>
  <si>
    <t>$V$58:$Z$58</t>
  </si>
  <si>
    <t>$AA$58:$AD$58</t>
  </si>
  <si>
    <t>$AE$58:$AF$58</t>
  </si>
  <si>
    <t>$C$68:$F$68</t>
  </si>
  <si>
    <t>$G$68:$I$68</t>
  </si>
  <si>
    <t>$J$68:$R$68</t>
  </si>
  <si>
    <t>$S$68:$U$68</t>
  </si>
  <si>
    <t>$V$68:$Z$68</t>
  </si>
  <si>
    <t>$AA$68:$AD$68</t>
  </si>
  <si>
    <t>$AE$68:$AF$68</t>
  </si>
  <si>
    <t>$C$60:$F$64</t>
  </si>
  <si>
    <t>$G$60:$I$64</t>
  </si>
  <si>
    <t>$J$60:$R$64</t>
  </si>
  <si>
    <t>$S$60:$U$64</t>
  </si>
  <si>
    <t>$V$60:$Z$64</t>
  </si>
  <si>
    <t>$AA$60:$AD$64</t>
  </si>
  <si>
    <t>$AE$60:$AF$64</t>
  </si>
  <si>
    <t>$C$65:$F$66</t>
  </si>
  <si>
    <t>$G$65:$I$66</t>
  </si>
  <si>
    <t>$J$65:$R$66</t>
  </si>
  <si>
    <t>$S$65:$U$66</t>
  </si>
  <si>
    <t>$V$65:$Z$66</t>
  </si>
  <si>
    <t>$AA$65:$AD$66</t>
  </si>
  <si>
    <t>$AE$65:$AF$66</t>
  </si>
  <si>
    <t>$C$67:$F$67</t>
  </si>
  <si>
    <t>$G$67:$I$67</t>
  </si>
  <si>
    <t>$J$67:$R$67</t>
  </si>
  <si>
    <t>$S$67:$U$67</t>
  </si>
  <si>
    <t>$V$67:$Z$67</t>
  </si>
  <si>
    <t>$AA$67:$AD$67</t>
  </si>
  <si>
    <t>$AE$67:$AF$67</t>
  </si>
  <si>
    <t>$C$28:$F$28</t>
  </si>
  <si>
    <t>$C$20:$F$20</t>
  </si>
  <si>
    <t>$C$27:$F$27</t>
  </si>
  <si>
    <t>$C$22:$F$25</t>
  </si>
  <si>
    <t>$C$26:$F$26</t>
  </si>
  <si>
    <t>$C$21:$F$21</t>
  </si>
  <si>
    <t>$C$71:$F$71</t>
  </si>
  <si>
    <t>$I$91:$M$91</t>
  </si>
  <si>
    <t>$N$91:$R$91</t>
  </si>
  <si>
    <t>$S$91:$W$91</t>
  </si>
  <si>
    <t>$X$91:$AB$91</t>
  </si>
  <si>
    <t>$AC$91:$AE$91</t>
  </si>
  <si>
    <t>$C$111:$G$111</t>
  </si>
  <si>
    <t>$H$111:$L$111</t>
  </si>
  <si>
    <t>$M$111:$O$111</t>
  </si>
  <si>
    <t>$P$111:$T$111</t>
  </si>
  <si>
    <t>$U$111:$Y$111</t>
  </si>
  <si>
    <t>$G$71:$M$71</t>
  </si>
  <si>
    <t>$Z$111:$AB$111</t>
  </si>
  <si>
    <t>$C$131:$F$131</t>
  </si>
  <si>
    <t>$G$131:$I$131</t>
  </si>
  <si>
    <t>$J$131:$L$131</t>
  </si>
  <si>
    <t>$M$131:$Q$131</t>
  </si>
  <si>
    <t>$R$131:$W$131</t>
  </si>
  <si>
    <t>$X$131:$AC$131</t>
  </si>
  <si>
    <t>$N$71:$Q$71</t>
  </si>
  <si>
    <t>$R$71:$V$71</t>
  </si>
  <si>
    <t>$W$71:$Y$71</t>
  </si>
  <si>
    <t>$Z$71:$AC$71</t>
  </si>
  <si>
    <t>$AD$71:$AF$71</t>
  </si>
  <si>
    <t>$AG$71:$AI$71</t>
  </si>
  <si>
    <t>$C$91:$H$91</t>
  </si>
  <si>
    <t>$C$60:$F$60</t>
  </si>
  <si>
    <t>$I$80:$M$80</t>
  </si>
  <si>
    <t>$N$80:$R$80</t>
  </si>
  <si>
    <t>$S$80:$W$80</t>
  </si>
  <si>
    <t>$X$80:$AB$80</t>
  </si>
  <si>
    <t>$AC$80:$AE$80</t>
  </si>
  <si>
    <t>$C$100:$G$100</t>
  </si>
  <si>
    <t>$M$100:$O$100</t>
  </si>
  <si>
    <t>$P$100:$T$100</t>
  </si>
  <si>
    <t>$U$100:$Y$100</t>
  </si>
  <si>
    <t>$G$60:$M$60</t>
  </si>
  <si>
    <t>$Z$100:$AB$100</t>
  </si>
  <si>
    <t>$C$120:$F$120</t>
  </si>
  <si>
    <t>$G$120:$I$120</t>
  </si>
  <si>
    <t>$J$120:$L$120</t>
  </si>
  <si>
    <t>$M$120:$Q$120</t>
  </si>
  <si>
    <t>$R$120:$W$120</t>
  </si>
  <si>
    <t>$X$120:$AC$120</t>
  </si>
  <si>
    <t>$N$60:$Q$60</t>
  </si>
  <si>
    <t>$R$60:$V$60</t>
  </si>
  <si>
    <t>$W$60:$Y$60</t>
  </si>
  <si>
    <t>$Z$60:$AC$60</t>
  </si>
  <si>
    <t>$AD$60:$AF$60</t>
  </si>
  <si>
    <t>$AG$60:$AI$60</t>
  </si>
  <si>
    <t>$C$80:$H$80</t>
  </si>
  <si>
    <t>$I$90:$M$90</t>
  </si>
  <si>
    <t>$N$90:$R$90</t>
  </si>
  <si>
    <t>$S$90:$W$90</t>
  </si>
  <si>
    <t>$X$90:$AB$90</t>
  </si>
  <si>
    <t>$AC$90:$AE$90</t>
  </si>
  <si>
    <t>$C$110:$G$110</t>
  </si>
  <si>
    <t>$H$110:$L$110</t>
  </si>
  <si>
    <t>$M$110:$O$110</t>
  </si>
  <si>
    <t>$P$110:$T$110</t>
  </si>
  <si>
    <t>$U$110:$Y$110</t>
  </si>
  <si>
    <t>$G$70:$M$70</t>
  </si>
  <si>
    <t>$Z$110:$AB$110</t>
  </si>
  <si>
    <t>$C$130:$F$130</t>
  </si>
  <si>
    <t>$G$130:$I$130</t>
  </si>
  <si>
    <t>$J$130:$L$130</t>
  </si>
  <si>
    <t>$M$130:$Q$130</t>
  </si>
  <si>
    <t>$R$130:$W$130</t>
  </si>
  <si>
    <t>$X$130:$AC$130</t>
  </si>
  <si>
    <t>$N$70:$Q$70</t>
  </si>
  <si>
    <t>$R$70:$V$70</t>
  </si>
  <si>
    <t>$W$70:$Y$70</t>
  </si>
  <si>
    <t>$Z$70:$AC$70</t>
  </si>
  <si>
    <t>$AD$70:$AF$70</t>
  </si>
  <si>
    <t>$AG$70:$AI$70</t>
  </si>
  <si>
    <t>$C$90:$H$90</t>
  </si>
  <si>
    <t>$C$62:$F$66</t>
  </si>
  <si>
    <t>$I$82:$M$86</t>
  </si>
  <si>
    <t>$N$82:$R$86</t>
  </si>
  <si>
    <t>$S$82:$W$86</t>
  </si>
  <si>
    <t>$X$82:$AB$86</t>
  </si>
  <si>
    <t>$AC$82:$AE$86</t>
  </si>
  <si>
    <t>$C$102:$G$106</t>
  </si>
  <si>
    <t>$H$102:$L$106</t>
  </si>
  <si>
    <t>$M$102:$O$106</t>
  </si>
  <si>
    <t>$P$102:$T$106</t>
  </si>
  <si>
    <t>$U$102:$Y$106</t>
  </si>
  <si>
    <t>$G$62:$M$66</t>
  </si>
  <si>
    <t>$Z$102:$AB$106</t>
  </si>
  <si>
    <t>$C$122:$F$126</t>
  </si>
  <si>
    <t>$G$122:$I$126</t>
  </si>
  <si>
    <t>$J$122:$L$126</t>
  </si>
  <si>
    <t>$M$122:$Q$126</t>
  </si>
  <si>
    <t>$R$122:$W$126</t>
  </si>
  <si>
    <t>$X$122:$AC$126</t>
  </si>
  <si>
    <t>$N$62:$Q$66</t>
  </si>
  <si>
    <t>$R$62:$V$66</t>
  </si>
  <si>
    <t>$W$62:$Y$66</t>
  </si>
  <si>
    <t>$Z$62:$AC$66</t>
  </si>
  <si>
    <t>$AD$62:$AF$66</t>
  </si>
  <si>
    <t>$AG$62:$AI$66</t>
  </si>
  <si>
    <t>$C$82:$H$86</t>
  </si>
  <si>
    <t>$C$67:$F$68</t>
  </si>
  <si>
    <t>$I$87:$M$88</t>
  </si>
  <si>
    <t>$N$87:$R$88</t>
  </si>
  <si>
    <t>$S$87:$W$88</t>
  </si>
  <si>
    <t>$X$87:$AB$88</t>
  </si>
  <si>
    <t>$AC$87:$AE$88</t>
  </si>
  <si>
    <t>$C$107:$G$108</t>
  </si>
  <si>
    <t>$H$107:$L$108</t>
  </si>
  <si>
    <t>$M$107:$O$108</t>
  </si>
  <si>
    <t>$P$107:$T$108</t>
  </si>
  <si>
    <t>$U$107:$Y$108</t>
  </si>
  <si>
    <t>$G$67:$M$68</t>
  </si>
  <si>
    <t>$Z$107:$AB$108</t>
  </si>
  <si>
    <t>$C$127:$F$128</t>
  </si>
  <si>
    <t>$G$127:$I$128</t>
  </si>
  <si>
    <t>$J$127:$L$128</t>
  </si>
  <si>
    <t>$M$127:$Q$128</t>
  </si>
  <si>
    <t>$R$127:$W$128</t>
  </si>
  <si>
    <t>$X$127:$AC$128</t>
  </si>
  <si>
    <t>$N$67:$Q$68</t>
  </si>
  <si>
    <t>$R$67:$V$68</t>
  </si>
  <si>
    <t>$W$67:$Y$68</t>
  </si>
  <si>
    <t>$Z$67:$AC$68</t>
  </si>
  <si>
    <t>$AD$67:$AF$68</t>
  </si>
  <si>
    <t>$AG$67:$AI$68</t>
  </si>
  <si>
    <t>$C$87:$H$88</t>
  </si>
  <si>
    <t>$I$89:$M$89</t>
  </si>
  <si>
    <t>$N$89:$R$89</t>
  </si>
  <si>
    <t>$S$89:$W$89</t>
  </si>
  <si>
    <t>$X$89:$AB$89</t>
  </si>
  <si>
    <t>$AC$89:$AE$89</t>
  </si>
  <si>
    <t>$C$109:$G$109</t>
  </si>
  <si>
    <t>$H$109:$L$109</t>
  </si>
  <si>
    <t>$M$109:$O$109</t>
  </si>
  <si>
    <t>$P$109:$T$109</t>
  </si>
  <si>
    <t>$U$109:$Y$109</t>
  </si>
  <si>
    <t>$G$69:$M$69</t>
  </si>
  <si>
    <t>$Z$109:$AB$109</t>
  </si>
  <si>
    <t>$C$129:$F$129</t>
  </si>
  <si>
    <t>$G$129:$I$129</t>
  </si>
  <si>
    <t>$J$129:$L$129</t>
  </si>
  <si>
    <t>$M$129:$Q$129</t>
  </si>
  <si>
    <t>$R$129:$W$129</t>
  </si>
  <si>
    <t>$X$129:$AC$129</t>
  </si>
  <si>
    <t>$N$69:$Q$69</t>
  </si>
  <si>
    <t>$R$69:$V$69</t>
  </si>
  <si>
    <t>$W$69:$Y$69</t>
  </si>
  <si>
    <t>$Z$69:$AC$69</t>
  </si>
  <si>
    <t>$AD$69:$AF$69</t>
  </si>
  <si>
    <t>$AG$69:$AI$69</t>
  </si>
  <si>
    <t>$C$89:$H$89</t>
  </si>
  <si>
    <t>$I$79:$M$79</t>
  </si>
  <si>
    <t>$N$79:$R$79</t>
  </si>
  <si>
    <t>$S$79:$W$79</t>
  </si>
  <si>
    <t>$X$79:$AB$79</t>
  </si>
  <si>
    <t>$AC$79:$AE$79</t>
  </si>
  <si>
    <t>$C$99:$G$99</t>
  </si>
  <si>
    <t>$M$99:$O$99</t>
  </si>
  <si>
    <t>$P$99:$T$99</t>
  </si>
  <si>
    <t>$U$99:$Y$99</t>
  </si>
  <si>
    <t>$G$59:$M$59</t>
  </si>
  <si>
    <t>$Z$99:$AB$99</t>
  </si>
  <si>
    <t>$C$119:$F$119</t>
  </si>
  <si>
    <t>$G$119:$I$119</t>
  </si>
  <si>
    <t>$J$119:$L$119</t>
  </si>
  <si>
    <t>$M$119:$Q$119</t>
  </si>
  <si>
    <t>$R$119:$W$119</t>
  </si>
  <si>
    <t>$X$119:$AC$119</t>
  </si>
  <si>
    <t>$N$59:$Q$59</t>
  </si>
  <si>
    <t>$R$59:$V$59</t>
  </si>
  <si>
    <t>$W$59:$Y$59</t>
  </si>
  <si>
    <t>$Z$59:$AC$59</t>
  </si>
  <si>
    <t>$AD$59:$AF$59</t>
  </si>
  <si>
    <t>$AG$59:$AI$59</t>
  </si>
  <si>
    <t>$C$79:$H$79</t>
  </si>
  <si>
    <t>$C$61:$F$61</t>
  </si>
  <si>
    <t>$I$81:$M$81</t>
  </si>
  <si>
    <t>$N$81:$R$81</t>
  </si>
  <si>
    <t>$S$81:$W$81</t>
  </si>
  <si>
    <t>$X$81:$AB$81</t>
  </si>
  <si>
    <t>$AC$81:$AE$81</t>
  </si>
  <si>
    <t>$C$101:$G$101</t>
  </si>
  <si>
    <t>$M$101:$O$101</t>
  </si>
  <si>
    <t>$P$101:$T$101</t>
  </si>
  <si>
    <t>$U$101:$Y$101</t>
  </si>
  <si>
    <t>$G$61:$M$61</t>
  </si>
  <si>
    <t>$Z$101:$AB$101</t>
  </si>
  <si>
    <t>$C$121:$F$121</t>
  </si>
  <si>
    <t>$G$121:$I$121</t>
  </si>
  <si>
    <t>$J$121:$L$121</t>
  </si>
  <si>
    <t>$M$121:$Q$121</t>
  </si>
  <si>
    <t>$R$121:$W$121</t>
  </si>
  <si>
    <t>$X$121:$AC$121</t>
  </si>
  <si>
    <t>$N$61:$Q$61</t>
  </si>
  <si>
    <t>$R$61:$V$61</t>
  </si>
  <si>
    <t>$W$61:$Y$61</t>
  </si>
  <si>
    <t>$Z$61:$AC$61</t>
  </si>
  <si>
    <t>$AD$61:$AF$61</t>
  </si>
  <si>
    <t>$AG$61:$AI$61</t>
  </si>
  <si>
    <t>$C$81:$H$81</t>
  </si>
  <si>
    <t>$I$78:$M$78</t>
  </si>
  <si>
    <t>$N$78:$R$78</t>
  </si>
  <si>
    <t>$S$78:$W$78</t>
  </si>
  <si>
    <t>$X$78:$AB$78</t>
  </si>
  <si>
    <t>$AC$78:$AE$78</t>
  </si>
  <si>
    <t>$C$98:$G$98</t>
  </si>
  <si>
    <t>$M$98:$O$98</t>
  </si>
  <si>
    <t>$P$98:$T$98</t>
  </si>
  <si>
    <t>$U$98:$Y$98</t>
  </si>
  <si>
    <t>$G$58:$M$58</t>
  </si>
  <si>
    <t>$Z$98:$AB$98</t>
  </si>
  <si>
    <t>$C$118:$F$118</t>
  </si>
  <si>
    <t>$G$118:$I$118</t>
  </si>
  <si>
    <t>$J$118:$L$118</t>
  </si>
  <si>
    <t>$M$118:$Q$118</t>
  </si>
  <si>
    <t>$R$118:$W$118</t>
  </si>
  <si>
    <t>$X$118:$AC$118</t>
  </si>
  <si>
    <t>$N$58:$Q$58</t>
  </si>
  <si>
    <t>$R$58:$V$58</t>
  </si>
  <si>
    <t>$W$58:$Y$58</t>
  </si>
  <si>
    <t>$Z$58:$AC$58</t>
  </si>
  <si>
    <t>$AD$58:$AF$58</t>
  </si>
  <si>
    <t>$AG$58:$AI$58</t>
  </si>
  <si>
    <t>$C$78:$H$78</t>
  </si>
  <si>
    <t>$C$72:$F$72</t>
  </si>
  <si>
    <t>$I$92:$M$92</t>
  </si>
  <si>
    <t>$N$92:$R$92</t>
  </si>
  <si>
    <t>$S$92:$W$92</t>
  </si>
  <si>
    <t>$X$92:$AB$92</t>
  </si>
  <si>
    <t>$AC$92:$AE$92</t>
  </si>
  <si>
    <t>$C$112:$G$112</t>
  </si>
  <si>
    <t>$H$112:$L$112</t>
  </si>
  <si>
    <t>$M$112:$O$112</t>
  </si>
  <si>
    <t>$P$112:$T$112</t>
  </si>
  <si>
    <t>$U$112:$Y$112</t>
  </si>
  <si>
    <t>$G$72:$M$72</t>
  </si>
  <si>
    <t>$Z$112:$AB$112</t>
  </si>
  <si>
    <t>$C$132:$F$132</t>
  </si>
  <si>
    <t>$G$132:$I$132</t>
  </si>
  <si>
    <t>$J$132:$L$132</t>
  </si>
  <si>
    <t>$M$132:$Q$132</t>
  </si>
  <si>
    <t>$R$132:$W$132</t>
  </si>
  <si>
    <t>$X$132:$AC$132</t>
  </si>
  <si>
    <t>$N$72:$Q$72</t>
  </si>
  <si>
    <t>$R$72:$V$72</t>
  </si>
  <si>
    <t>$W$72:$Y$72</t>
  </si>
  <si>
    <t>$Z$72:$AC$72</t>
  </si>
  <si>
    <t>$AD$72:$AF$72</t>
  </si>
  <si>
    <t>$AG$72:$AI$72</t>
  </si>
  <si>
    <t>$C$92:$H$92</t>
  </si>
  <si>
    <t>$R$134:$W$134</t>
  </si>
  <si>
    <t>$C$73:$F$73</t>
  </si>
  <si>
    <t>$I$93:$M$93</t>
  </si>
  <si>
    <t>$N$93:$R$93</t>
  </si>
  <si>
    <t>$S$93:$W$93</t>
  </si>
  <si>
    <t>$X$93:$AB$93</t>
  </si>
  <si>
    <t>$AC$93:$AE$93</t>
  </si>
  <si>
    <t>$C$113:$G$113</t>
  </si>
  <si>
    <t>$H$113:$L$113</t>
  </si>
  <si>
    <t>$M$113:$O$113</t>
  </si>
  <si>
    <t>$P$113:$T$113</t>
  </si>
  <si>
    <t>$U$113:$Y$113</t>
  </si>
  <si>
    <t>$G$73:$M$73</t>
  </si>
  <si>
    <t>$Z$113:$AB$113</t>
  </si>
  <si>
    <t>$C$133:$F$133</t>
  </si>
  <si>
    <t>$G$133:$I$133</t>
  </si>
  <si>
    <t>$J$133:$L$133</t>
  </si>
  <si>
    <t>$M$133:$Q$133</t>
  </si>
  <si>
    <t>$R$133:$W$133</t>
  </si>
  <si>
    <t>$X$133:$AC$133</t>
  </si>
  <si>
    <t>$N$73:$Q$73</t>
  </si>
  <si>
    <t>$R$73:$V$73</t>
  </si>
  <si>
    <t>$W$73:$Y$73</t>
  </si>
  <si>
    <t>$Z$73:$AC$73</t>
  </si>
  <si>
    <t>$AD$73:$AF$73</t>
  </si>
  <si>
    <t>$AG$73:$AI$73</t>
  </si>
  <si>
    <t>$C$93:$H$93</t>
  </si>
  <si>
    <t>$D789</t>
  </si>
  <si>
    <t>=Aluminum</t>
  </si>
  <si>
    <t>=steel</t>
  </si>
  <si>
    <t>=retirement_values</t>
  </si>
  <si>
    <t>=paper</t>
  </si>
  <si>
    <t>=Cement</t>
  </si>
  <si>
    <t>=Glass</t>
  </si>
  <si>
    <t>=Lime</t>
  </si>
  <si>
    <t>$D788</t>
  </si>
  <si>
    <t>Delta</t>
  </si>
  <si>
    <t>Col. New</t>
  </si>
  <si>
    <t>Col. Old</t>
  </si>
  <si>
    <t>New Start Col.</t>
  </si>
  <si>
    <t>$R$87:$T$87</t>
  </si>
  <si>
    <t>a_REI (indir,step,tech)</t>
  </si>
  <si>
    <t>REI for State-of-the-Art</t>
  </si>
  <si>
    <t>cm_REI (step,tech)</t>
  </si>
  <si>
    <t>l_REI (step,tech)</t>
  </si>
  <si>
    <t>L_ALPHA</t>
  </si>
  <si>
    <t>L_BASE_TECH_SHARE</t>
  </si>
  <si>
    <t>L_ADD_TECH_SHARE</t>
  </si>
  <si>
    <t>L_CAPCOST</t>
  </si>
  <si>
    <t>L_AV_OM</t>
  </si>
  <si>
    <t>L_FUEL_USE(inddir,step,1,tech)</t>
  </si>
  <si>
    <t>L_FUEL_USE(step,2,tech)</t>
  </si>
  <si>
    <t>L_FUEL_USE(step,3,tech)</t>
  </si>
  <si>
    <t>L_FUEL_USE(step,4,tech)</t>
  </si>
  <si>
    <t>L_EMISS</t>
  </si>
  <si>
    <t>g_REI (step,tech)</t>
  </si>
  <si>
    <t>g_SOA_REI</t>
  </si>
  <si>
    <t>g_BASE_TECH_SHARE</t>
  </si>
  <si>
    <t>g_ADD_TECH_SHARE</t>
  </si>
  <si>
    <t>g_CAPCOST</t>
  </si>
  <si>
    <t>g_AV_OM</t>
  </si>
  <si>
    <t>g_FUEL_USE(10,step,1,tech)</t>
  </si>
  <si>
    <t>g_FUEL_USE(10,step,2,tech)</t>
  </si>
  <si>
    <t>g_EMISS</t>
  </si>
  <si>
    <t>g_ALPHA</t>
  </si>
  <si>
    <t>Source:  Data Update--Paper 3.xlsx</t>
  </si>
  <si>
    <t>pp_BASE_TECH_SHARE</t>
  </si>
  <si>
    <t>pp_ADD_TECH_SHARE</t>
  </si>
  <si>
    <t>pp_CAPCOST</t>
  </si>
  <si>
    <t>pp_AV_OM</t>
  </si>
  <si>
    <t>pp_FUEL_USE(step,1,tech)</t>
  </si>
  <si>
    <t>pp_FUEL_USE(step,2,tech)</t>
  </si>
  <si>
    <t>pp_FUEL_USE(step,3,tech)</t>
  </si>
  <si>
    <t>pp_FUEL_USE(step,4,tech)</t>
  </si>
  <si>
    <t>pp_FUEL_USE(step,5,tech)</t>
  </si>
  <si>
    <t>pp_NFUEL_USE(step,1,tech)</t>
  </si>
  <si>
    <t>pp_NFUEL_USE(step,2,tech)</t>
  </si>
  <si>
    <t>pp_EMISS</t>
  </si>
  <si>
    <t>pp_ALPHA</t>
  </si>
  <si>
    <t>pp_REI (step,tech)</t>
  </si>
  <si>
    <t>IS_REI (step,tech)</t>
  </si>
  <si>
    <t>MECS 2018:  Table 3.2</t>
  </si>
  <si>
    <t>shares--lime--from 2014</t>
  </si>
  <si>
    <t>total cement &amp; lime</t>
  </si>
  <si>
    <t>checksum---OK</t>
  </si>
  <si>
    <t>reapportion coke</t>
  </si>
  <si>
    <t>reg1 share</t>
  </si>
  <si>
    <t>region 2 share</t>
  </si>
  <si>
    <t>region 3 share</t>
  </si>
  <si>
    <t>orginal region 4 coke</t>
  </si>
  <si>
    <t>new total</t>
  </si>
  <si>
    <t>original 2018 value</t>
  </si>
  <si>
    <t>IBYR domestic (old. Used for shares)</t>
  </si>
  <si>
    <t>Factors</t>
  </si>
  <si>
    <t>paper 2018 / paper 2014</t>
  </si>
  <si>
    <t>kraft pulp 2018 / kraft pulp 2014</t>
  </si>
  <si>
    <t>old 2014 values for shares</t>
  </si>
  <si>
    <t>usgs 2018</t>
  </si>
  <si>
    <t>secondary %</t>
  </si>
  <si>
    <t>https://pubs.usgs.gov/periodicals/mcs2021/mcs2021-iron-steel.pdf</t>
  </si>
  <si>
    <t>shares 2018</t>
  </si>
  <si>
    <t>shares 2025</t>
  </si>
  <si>
    <t>factor</t>
  </si>
  <si>
    <t>from 2014 files (for proportions)</t>
  </si>
  <si>
    <t>factors</t>
  </si>
  <si>
    <t>Other consumption of aluminum, MECS Table 2.2</t>
  </si>
  <si>
    <t>adjust (temporary)</t>
  </si>
  <si>
    <t>Non-Fuel Use (T/kT) (Oxygen)</t>
  </si>
  <si>
    <t>T/kT</t>
  </si>
  <si>
    <t>N/A</t>
  </si>
  <si>
    <t>Combustion CO2 (T/kT cement)</t>
  </si>
  <si>
    <t>Combustion CO2 (T/GJ of heat service)</t>
  </si>
  <si>
    <t>part_matter(step,tech)</t>
  </si>
  <si>
    <r>
      <t>Fixed cost coefficient  ($/kT)</t>
    </r>
    <r>
      <rPr>
        <vertAlign val="superscript"/>
        <sz val="11"/>
        <rFont val="Calibri"/>
        <family val="2"/>
      </rPr>
      <t>-1</t>
    </r>
  </si>
  <si>
    <r>
      <t>Particulate emissions coefficient (T/kT)</t>
    </r>
    <r>
      <rPr>
        <vertAlign val="superscript"/>
        <sz val="11"/>
        <rFont val="Calibri"/>
        <family val="2"/>
      </rPr>
      <t>-1</t>
    </r>
  </si>
  <si>
    <r>
      <t>Heat service coefficient (GJ/T)</t>
    </r>
    <r>
      <rPr>
        <vertAlign val="superscript"/>
        <sz val="11"/>
        <rFont val="Calibri"/>
        <family val="2"/>
      </rPr>
      <t>-1</t>
    </r>
  </si>
  <si>
    <r>
      <t>CO2 emissions coefficient (T/kT)</t>
    </r>
    <r>
      <rPr>
        <vertAlign val="superscript"/>
        <sz val="11"/>
        <rFont val="Calibri"/>
        <family val="2"/>
      </rPr>
      <t>-1</t>
    </r>
  </si>
  <si>
    <t>IS_LOGIT_COEFF(6,step)</t>
  </si>
  <si>
    <r>
      <t>Electricity cost coefficient ($/kT)</t>
    </r>
    <r>
      <rPr>
        <vertAlign val="superscript"/>
        <sz val="11"/>
        <rFont val="Calibri"/>
        <family val="2"/>
      </rPr>
      <t>-1</t>
    </r>
  </si>
  <si>
    <r>
      <t>Natural gas cost coefficient ($/kT)</t>
    </r>
    <r>
      <rPr>
        <vertAlign val="superscript"/>
        <sz val="11"/>
        <rFont val="Calibri"/>
        <family val="2"/>
      </rPr>
      <t>-1</t>
    </r>
  </si>
  <si>
    <t>cm_heatsr_fuel(tech)</t>
  </si>
  <si>
    <t>cm_heatsr(tech)</t>
  </si>
  <si>
    <t>cm_combco2(tech)</t>
  </si>
  <si>
    <t>Heat service fuel use (MMBtu fuel in/GJ heat service out)</t>
  </si>
  <si>
    <t>Imported clinker (fraction of Finish Grinding tonnes)</t>
  </si>
  <si>
    <t>Additives (fraction of Finish Grinding tonnes)</t>
  </si>
  <si>
    <t>Imported clinker (1,000 tonnes)</t>
  </si>
  <si>
    <t>IBYR domestic production (1,000 tonnes)</t>
  </si>
  <si>
    <t>IBYR surv cap (1,000 tonnes)</t>
  </si>
  <si>
    <t>Mass loss rate</t>
  </si>
  <si>
    <t>cm_add_growth</t>
  </si>
  <si>
    <t>Additives cement growth per year</t>
  </si>
  <si>
    <t>IS_FUEL_USE(step,8,tech)</t>
  </si>
  <si>
    <t>Fuel Use (MMBtu/kT) (Hydrogen)</t>
  </si>
  <si>
    <t>g_FUEL_USE(10,step,8,tech)</t>
  </si>
  <si>
    <t>Fuel Use (MMBtu/kT) (H2)</t>
  </si>
  <si>
    <t>g_FUEL_USE(10,step,3,tech)</t>
  </si>
  <si>
    <t>HDRI_EAF</t>
  </si>
  <si>
    <t>logit alpha</t>
  </si>
  <si>
    <t xml:space="preserve"> am_alpha</t>
  </si>
  <si>
    <t xml:space="preserve">logit alpha decay </t>
  </si>
  <si>
    <t xml:space="preserve"> am_alpha_decay</t>
  </si>
  <si>
    <t>logit coeff</t>
  </si>
  <si>
    <t xml:space="preserve">am_logit_coeff_k </t>
  </si>
  <si>
    <t xml:space="preserve">Variables used in the logit to determine  ammonia competition w/ NG feedstocks </t>
  </si>
  <si>
    <t>CHP_Intensity(6,:)</t>
  </si>
  <si>
    <t>Hydrogen (MMBtu/GJ Steam)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</si>
</sst>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0"/>
    <numFmt numFmtId="166" formatCode="0.000"/>
    <numFmt numFmtId="167" formatCode="0.00000"/>
    <numFmt numFmtId="168" formatCode="0.0%"/>
    <numFmt numFmtId="169" formatCode="#,##0.0"/>
    <numFmt numFmtId="170" formatCode="#,##0.00000"/>
    <numFmt numFmtId="171" formatCode="_(* #,##0_);_(* \(#,##0\);_(* &quot;-&quot;??_);_(@_)"/>
    <numFmt numFmtId="172" formatCode="0.000000"/>
    <numFmt numFmtId="173" formatCode="_(* #,##0.0_);_(* \(#,##0.0\);_(* &quot;-&quot;??_);_(@_)"/>
    <numFmt numFmtId="174" formatCode="#,##0_)"/>
    <numFmt numFmtId="175" formatCode="###0.00_)"/>
    <numFmt numFmtId="176" formatCode="0.0_W"/>
    <numFmt numFmtId="177" formatCode="_(* #,##0.000_);_(* \(#,##0.000\);_(* &quot;-&quot;??_);_(@_)"/>
    <numFmt numFmtId="178" formatCode="#,##0.000"/>
  </numFmts>
  <fonts count="101" x14ac:knownFonts="1">
    <font>
      <sz val="11"/>
      <color indexed="8"/>
      <name val="Calibri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indexed="8"/>
      <name val="Calibri"/>
      <family val="2"/>
    </font>
    <font>
      <sz val="11"/>
      <name val="Arial"/>
      <family val="2"/>
    </font>
    <font>
      <sz val="12"/>
      <name val="Helv"/>
    </font>
    <font>
      <b/>
      <sz val="14"/>
      <name val="Arial"/>
      <family val="2"/>
    </font>
    <font>
      <b/>
      <sz val="10"/>
      <color indexed="56"/>
      <name val="Calibri"/>
      <family val="2"/>
    </font>
    <font>
      <b/>
      <sz val="9"/>
      <color indexed="56"/>
      <name val="Calibri"/>
      <family val="2"/>
    </font>
    <font>
      <b/>
      <sz val="11"/>
      <color indexed="8"/>
      <name val="Calibri"/>
      <family val="2"/>
    </font>
    <font>
      <b/>
      <sz val="10"/>
      <color indexed="63"/>
      <name val="Calibri"/>
      <family val="2"/>
    </font>
    <font>
      <sz val="11"/>
      <name val="Calibri"/>
      <family val="2"/>
    </font>
    <font>
      <b/>
      <sz val="11"/>
      <color indexed="56"/>
      <name val="Calibri"/>
      <family val="2"/>
    </font>
    <font>
      <b/>
      <sz val="11"/>
      <name val="Calibri"/>
      <family val="2"/>
    </font>
    <font>
      <sz val="9"/>
      <name val="Arial"/>
      <family val="2"/>
    </font>
    <font>
      <sz val="10"/>
      <color indexed="8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b/>
      <sz val="10"/>
      <color indexed="10"/>
      <name val="Calibri"/>
      <family val="2"/>
    </font>
    <font>
      <b/>
      <sz val="10"/>
      <name val="Calibri"/>
      <family val="2"/>
    </font>
    <font>
      <sz val="11"/>
      <color indexed="6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color indexed="60"/>
      <name val="Calibri"/>
      <family val="2"/>
    </font>
    <font>
      <b/>
      <sz val="11"/>
      <color indexed="30"/>
      <name val="Calibri"/>
      <family val="2"/>
    </font>
    <font>
      <b/>
      <sz val="12"/>
      <color indexed="8"/>
      <name val="Calibri"/>
      <family val="2"/>
    </font>
    <font>
      <b/>
      <sz val="11"/>
      <color indexed="12"/>
      <name val="Calibri"/>
      <family val="2"/>
    </font>
    <font>
      <b/>
      <sz val="10"/>
      <color indexed="60"/>
      <name val="Calibri"/>
      <family val="2"/>
    </font>
    <font>
      <b/>
      <u/>
      <sz val="10"/>
      <color indexed="56"/>
      <name val="Calibri"/>
      <family val="2"/>
    </font>
    <font>
      <b/>
      <sz val="12"/>
      <name val="Calibri"/>
      <family val="2"/>
    </font>
    <font>
      <sz val="10"/>
      <name val="Helv"/>
    </font>
    <font>
      <sz val="8"/>
      <color indexed="8"/>
      <name val="Calibri"/>
      <family val="2"/>
    </font>
    <font>
      <b/>
      <sz val="11"/>
      <color indexed="12"/>
      <name val="Times New Roman"/>
      <family val="1"/>
    </font>
    <font>
      <sz val="11"/>
      <color indexed="12"/>
      <name val="Times New Roman"/>
      <family val="1"/>
    </font>
    <font>
      <sz val="11"/>
      <color indexed="12"/>
      <name val="Calibri"/>
      <family val="2"/>
    </font>
    <font>
      <sz val="11"/>
      <color indexed="22"/>
      <name val="Calibri"/>
      <family val="2"/>
    </font>
    <font>
      <b/>
      <sz val="9"/>
      <name val="Calibri"/>
      <family val="2"/>
    </font>
    <font>
      <b/>
      <sz val="10"/>
      <color indexed="8"/>
      <name val="Calibri"/>
      <family val="2"/>
    </font>
    <font>
      <b/>
      <sz val="9"/>
      <color indexed="10"/>
      <name val="Calibri"/>
      <family val="2"/>
    </font>
    <font>
      <sz val="12"/>
      <color indexed="8"/>
      <name val="Calibri"/>
      <family val="2"/>
    </font>
    <font>
      <sz val="9"/>
      <color indexed="8"/>
      <name val="Tahoma"/>
      <family val="2"/>
    </font>
    <font>
      <sz val="11"/>
      <name val="Arial"/>
      <family val="2"/>
      <scheme val="minor"/>
    </font>
    <font>
      <sz val="10"/>
      <name val="Arial"/>
      <family val="2"/>
    </font>
    <font>
      <sz val="8"/>
      <name val="Times New Roman"/>
      <family val="1"/>
    </font>
    <font>
      <i/>
      <sz val="11"/>
      <color theme="5" tint="-0.499984740745262"/>
      <name val="Arial"/>
      <family val="2"/>
    </font>
    <font>
      <b/>
      <sz val="12"/>
      <name val="Helv"/>
    </font>
    <font>
      <sz val="9"/>
      <name val="Helv"/>
    </font>
    <font>
      <vertAlign val="superscript"/>
      <sz val="12"/>
      <name val="Helv"/>
    </font>
    <font>
      <b/>
      <sz val="9"/>
      <name val="Helv"/>
    </font>
    <font>
      <sz val="8.5"/>
      <name val="Helv"/>
    </font>
    <font>
      <b/>
      <sz val="10"/>
      <name val="Helv"/>
    </font>
    <font>
      <u/>
      <sz val="12"/>
      <color theme="10"/>
      <name val="Helv"/>
    </font>
    <font>
      <sz val="11"/>
      <color theme="5" tint="-0.24994659260841701"/>
      <name val="Arial"/>
      <family val="2"/>
    </font>
    <font>
      <sz val="1"/>
      <name val="Arial"/>
      <family val="2"/>
    </font>
    <font>
      <sz val="8"/>
      <name val="Helv"/>
    </font>
    <font>
      <b/>
      <sz val="14"/>
      <name val="Helv"/>
    </font>
    <font>
      <b/>
      <sz val="1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sz val="9"/>
      <color indexed="8"/>
      <name val="Calibri"/>
      <family val="2"/>
    </font>
    <font>
      <sz val="11"/>
      <color theme="6"/>
      <name val="Arial"/>
      <family val="2"/>
      <scheme val="minor"/>
    </font>
    <font>
      <b/>
      <sz val="11"/>
      <color theme="8"/>
      <name val="Calibri"/>
      <family val="2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1"/>
      <color indexed="63"/>
      <name val="Calibri"/>
      <family val="2"/>
    </font>
    <font>
      <sz val="11"/>
      <color theme="8" tint="-0.499984740745262"/>
      <name val="Calibri"/>
      <family val="2"/>
    </font>
    <font>
      <vertAlign val="superscript"/>
      <sz val="11"/>
      <name val="Calibri"/>
      <family val="2"/>
    </font>
    <font>
      <sz val="9"/>
      <name val="Calibri"/>
      <family val="2"/>
    </font>
    <font>
      <b/>
      <sz val="10"/>
      <color theme="4" tint="-0.249977111117893"/>
      <name val="Calibri"/>
      <family val="2"/>
    </font>
    <font>
      <sz val="11"/>
      <color theme="4" tint="-0.249977111117893"/>
      <name val="Calibri"/>
      <family val="2"/>
    </font>
    <font>
      <sz val="11"/>
      <color rgb="FF242424"/>
      <name val="Segoe UI"/>
      <family val="2"/>
    </font>
    <font>
      <sz val="8"/>
      <color rgb="FF000000"/>
      <name val="Tahoma"/>
      <family val="2"/>
    </font>
    <font>
      <sz val="9"/>
      <color rgb="FF000000"/>
      <name val="Tahoma"/>
      <family val="2"/>
    </font>
  </fonts>
  <fills count="7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4DFEC"/>
        <bgColor indexed="64"/>
      </patternFill>
    </fill>
    <fill>
      <patternFill patternType="solid">
        <fgColor rgb="FFFFF1C5"/>
        <bgColor indexed="64"/>
      </patternFill>
    </fill>
    <fill>
      <patternFill patternType="solid">
        <fgColor rgb="FFFFEFB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0F6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F0C1"/>
        <bgColor indexed="64"/>
      </patternFill>
    </fill>
    <fill>
      <patternFill patternType="solid">
        <fgColor rgb="FFFFE697"/>
        <bgColor indexed="64"/>
      </patternFill>
    </fill>
    <fill>
      <patternFill patternType="solid">
        <fgColor rgb="FFECF1F8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FE89F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EF3F8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ADCF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FBD"/>
        <bgColor indexed="24"/>
      </patternFill>
    </fill>
    <fill>
      <patternFill patternType="solid">
        <fgColor rgb="FFF5F9F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/>
      <right/>
      <top/>
      <bottom style="dashed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7">
    <xf numFmtId="0" fontId="0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6" borderId="4" applyNumberFormat="0" applyAlignment="0" applyProtection="0"/>
    <xf numFmtId="0" fontId="18" fillId="0" borderId="6" applyNumberFormat="0" applyFill="0" applyAlignment="0" applyProtection="0"/>
    <xf numFmtId="0" fontId="19" fillId="7" borderId="7" applyNumberFormat="0" applyAlignment="0" applyProtection="0"/>
    <xf numFmtId="0" fontId="20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6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6" fillId="0" borderId="0"/>
    <xf numFmtId="0" fontId="6" fillId="67" borderId="0" applyBorder="0" applyAlignment="0" applyProtection="0"/>
    <xf numFmtId="4" fontId="67" fillId="6" borderId="4" applyAlignment="0" applyProtection="0"/>
    <xf numFmtId="0" fontId="26" fillId="0" borderId="0">
      <alignment horizontal="center" vertical="center" wrapText="1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" fontId="65" fillId="0" borderId="0" applyFont="0" applyFill="0" applyBorder="0" applyAlignment="0" applyProtection="0"/>
    <xf numFmtId="0" fontId="68" fillId="0" borderId="0">
      <alignment horizontal="left" vertical="center" wrapText="1"/>
    </xf>
    <xf numFmtId="173" fontId="65" fillId="0" borderId="0" applyFont="0" applyFill="0" applyBorder="0" applyAlignment="0" applyProtection="0"/>
    <xf numFmtId="3" fontId="69" fillId="0" borderId="25" applyAlignment="0">
      <alignment horizontal="right" vertical="center"/>
    </xf>
    <xf numFmtId="174" fontId="69" fillId="0" borderId="25">
      <alignment horizontal="right" vertical="center"/>
    </xf>
    <xf numFmtId="49" fontId="70" fillId="0" borderId="25">
      <alignment horizontal="left" vertical="center"/>
    </xf>
    <xf numFmtId="175" fontId="53" fillId="0" borderId="25" applyNumberFormat="0" applyFill="0">
      <alignment horizontal="right"/>
    </xf>
    <xf numFmtId="176" fontId="53" fillId="0" borderId="25">
      <alignment horizontal="right"/>
    </xf>
    <xf numFmtId="0" fontId="65" fillId="0" borderId="0" applyFont="0" applyFill="0" applyBorder="0" applyAlignment="0" applyProtection="0"/>
    <xf numFmtId="2" fontId="65" fillId="0" borderId="0" applyFont="0" applyFill="0" applyBorder="0" applyAlignment="0" applyProtection="0"/>
    <xf numFmtId="0" fontId="71" fillId="0" borderId="25">
      <alignment horizontal="left"/>
    </xf>
    <xf numFmtId="0" fontId="71" fillId="0" borderId="26">
      <alignment horizontal="right" vertical="center"/>
    </xf>
    <xf numFmtId="0" fontId="72" fillId="0" borderId="25">
      <alignment horizontal="left" vertical="center"/>
    </xf>
    <xf numFmtId="0" fontId="53" fillId="0" borderId="25">
      <alignment horizontal="left" vertical="center"/>
    </xf>
    <xf numFmtId="0" fontId="73" fillId="0" borderId="25">
      <alignment horizontal="left"/>
    </xf>
    <xf numFmtId="0" fontId="73" fillId="69" borderId="0">
      <alignment horizontal="centerContinuous" wrapText="1"/>
    </xf>
    <xf numFmtId="49" fontId="73" fillId="69" borderId="19">
      <alignment horizontal="left" vertical="center"/>
    </xf>
    <xf numFmtId="0" fontId="73" fillId="69" borderId="0">
      <alignment horizontal="centerContinuous" vertical="center" wrapText="1"/>
    </xf>
    <xf numFmtId="0" fontId="74" fillId="0" borderId="0" applyNumberFormat="0" applyFill="0" applyBorder="0" applyAlignment="0" applyProtection="0">
      <alignment vertical="top"/>
      <protection locked="0"/>
    </xf>
    <xf numFmtId="0" fontId="75" fillId="0" borderId="6" applyNumberFormat="0" applyFill="0" applyProtection="0">
      <alignment vertical="center"/>
    </xf>
    <xf numFmtId="41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44" fontId="7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6" fillId="0" borderId="0"/>
    <xf numFmtId="0" fontId="65" fillId="0" borderId="0"/>
    <xf numFmtId="0" fontId="66" fillId="0" borderId="0">
      <alignment vertical="center"/>
    </xf>
    <xf numFmtId="0" fontId="6" fillId="0" borderId="0"/>
    <xf numFmtId="0" fontId="6" fillId="0" borderId="0"/>
    <xf numFmtId="0" fontId="6" fillId="0" borderId="0"/>
    <xf numFmtId="9" fontId="6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3" fontId="69" fillId="0" borderId="0">
      <alignment horizontal="left" vertical="center"/>
    </xf>
    <xf numFmtId="0" fontId="26" fillId="0" borderId="0">
      <alignment horizontal="left" vertical="center"/>
    </xf>
    <xf numFmtId="0" fontId="77" fillId="0" borderId="0">
      <alignment horizontal="right"/>
    </xf>
    <xf numFmtId="49" fontId="77" fillId="0" borderId="0">
      <alignment horizontal="center"/>
    </xf>
    <xf numFmtId="0" fontId="70" fillId="0" borderId="0">
      <alignment horizontal="right"/>
    </xf>
    <xf numFmtId="0" fontId="77" fillId="0" borderId="0">
      <alignment horizontal="left"/>
    </xf>
    <xf numFmtId="49" fontId="69" fillId="0" borderId="0">
      <alignment horizontal="left" vertical="center"/>
    </xf>
    <xf numFmtId="0" fontId="26" fillId="0" borderId="0" applyProtection="0"/>
    <xf numFmtId="0" fontId="26" fillId="0" borderId="0"/>
    <xf numFmtId="0" fontId="26" fillId="0" borderId="0"/>
    <xf numFmtId="0" fontId="25" fillId="0" borderId="0" applyBorder="0"/>
    <xf numFmtId="0" fontId="44" fillId="0" borderId="27" applyBorder="0">
      <alignment horizontal="center"/>
    </xf>
    <xf numFmtId="49" fontId="70" fillId="0" borderId="25">
      <alignment horizontal="left" vertical="center"/>
    </xf>
    <xf numFmtId="49" fontId="26" fillId="0" borderId="25" applyFill="0">
      <alignment horizontal="left" vertical="center"/>
    </xf>
    <xf numFmtId="175" fontId="69" fillId="0" borderId="0" applyNumberFormat="0">
      <alignment horizontal="right"/>
    </xf>
    <xf numFmtId="0" fontId="71" fillId="70" borderId="0">
      <alignment horizontal="centerContinuous" vertical="center" wrapText="1"/>
    </xf>
    <xf numFmtId="0" fontId="71" fillId="0" borderId="28">
      <alignment horizontal="left" vertical="center"/>
    </xf>
    <xf numFmtId="0" fontId="78" fillId="0" borderId="0">
      <alignment horizontal="left" vertical="top"/>
    </xf>
    <xf numFmtId="0" fontId="73" fillId="0" borderId="0">
      <alignment horizontal="left"/>
    </xf>
    <xf numFmtId="0" fontId="68" fillId="0" borderId="0">
      <alignment horizontal="left"/>
    </xf>
    <xf numFmtId="0" fontId="53" fillId="0" borderId="0">
      <alignment horizontal="left"/>
    </xf>
    <xf numFmtId="0" fontId="78" fillId="0" borderId="0">
      <alignment horizontal="left" vertical="top"/>
    </xf>
    <xf numFmtId="0" fontId="68" fillId="0" borderId="0">
      <alignment horizontal="left"/>
    </xf>
    <xf numFmtId="0" fontId="53" fillId="0" borderId="0">
      <alignment horizontal="left"/>
    </xf>
    <xf numFmtId="49" fontId="69" fillId="0" borderId="25">
      <alignment horizontal="left"/>
    </xf>
    <xf numFmtId="0" fontId="71" fillId="0" borderId="26">
      <alignment horizontal="left"/>
    </xf>
    <xf numFmtId="0" fontId="73" fillId="0" borderId="0">
      <alignment horizontal="left" vertical="center"/>
    </xf>
    <xf numFmtId="49" fontId="77" fillId="0" borderId="25">
      <alignment horizontal="left"/>
    </xf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0" borderId="0" applyNumberFormat="0" applyBorder="0" applyAlignment="0" applyProtection="0"/>
    <xf numFmtId="0" fontId="6" fillId="26" borderId="0" applyNumberFormat="0" applyBorder="0" applyAlignment="0" applyProtection="0"/>
    <xf numFmtId="0" fontId="6" fillId="0" borderId="0"/>
    <xf numFmtId="0" fontId="10" fillId="0" borderId="30" applyNumberFormat="0" applyFill="0" applyAlignment="0" applyProtection="0"/>
    <xf numFmtId="9" fontId="6" fillId="0" borderId="0" applyFont="0" applyFill="0" applyBorder="0" applyAlignment="0" applyProtection="0"/>
    <xf numFmtId="0" fontId="6" fillId="66" borderId="24"/>
    <xf numFmtId="0" fontId="80" fillId="68" borderId="4" applyNumberFormat="0" applyAlignment="0" applyProtection="0"/>
    <xf numFmtId="43" fontId="6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81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26" borderId="0" applyNumberFormat="0" applyBorder="0" applyAlignment="0" applyProtection="0"/>
    <xf numFmtId="0" fontId="6" fillId="0" borderId="0"/>
    <xf numFmtId="9" fontId="25" fillId="0" borderId="0" applyFont="0" applyFill="0" applyBorder="0" applyAlignment="0" applyProtection="0"/>
    <xf numFmtId="0" fontId="6" fillId="0" borderId="0"/>
    <xf numFmtId="0" fontId="86" fillId="0" borderId="0" applyNumberFormat="0" applyFill="0" applyBorder="0" applyAlignment="0" applyProtection="0"/>
    <xf numFmtId="0" fontId="87" fillId="0" borderId="31" applyNumberFormat="0" applyFont="0" applyProtection="0">
      <alignment wrapText="1"/>
    </xf>
    <xf numFmtId="0" fontId="4" fillId="0" borderId="0"/>
  </cellStyleXfs>
  <cellXfs count="1058">
    <xf numFmtId="0" fontId="0" fillId="0" borderId="0" xfId="0"/>
    <xf numFmtId="0" fontId="25" fillId="0" borderId="0" xfId="66"/>
    <xf numFmtId="0" fontId="27" fillId="0" borderId="0" xfId="66" applyFont="1"/>
    <xf numFmtId="0" fontId="28" fillId="33" borderId="10" xfId="66" applyFont="1" applyFill="1" applyBorder="1" applyAlignment="1">
      <alignment horizontal="centerContinuous"/>
    </xf>
    <xf numFmtId="0" fontId="29" fillId="33" borderId="11" xfId="66" applyFont="1" applyFill="1" applyBorder="1" applyAlignment="1">
      <alignment horizontal="centerContinuous"/>
    </xf>
    <xf numFmtId="0" fontId="29" fillId="33" borderId="12" xfId="66" applyFont="1" applyFill="1" applyBorder="1" applyAlignment="1">
      <alignment horizontal="center"/>
    </xf>
    <xf numFmtId="0" fontId="29" fillId="33" borderId="13" xfId="66" applyFont="1" applyFill="1" applyBorder="1" applyAlignment="1">
      <alignment horizontal="center"/>
    </xf>
    <xf numFmtId="0" fontId="25" fillId="34" borderId="0" xfId="66" applyFill="1"/>
    <xf numFmtId="0" fontId="24" fillId="34" borderId="0" xfId="49" applyFill="1"/>
    <xf numFmtId="0" fontId="29" fillId="33" borderId="0" xfId="66" applyFont="1" applyFill="1" applyAlignment="1">
      <alignment horizontal="center"/>
    </xf>
    <xf numFmtId="0" fontId="24" fillId="35" borderId="14" xfId="53" applyFill="1" applyBorder="1"/>
    <xf numFmtId="0" fontId="24" fillId="35" borderId="15" xfId="53" applyFill="1" applyBorder="1"/>
    <xf numFmtId="164" fontId="30" fillId="35" borderId="15" xfId="53" applyNumberFormat="1" applyFont="1" applyFill="1" applyBorder="1" applyAlignment="1">
      <alignment horizontal="center"/>
    </xf>
    <xf numFmtId="0" fontId="24" fillId="35" borderId="16" xfId="53" applyFill="1" applyBorder="1"/>
    <xf numFmtId="0" fontId="31" fillId="36" borderId="12" xfId="49" applyFont="1" applyFill="1" applyBorder="1" applyAlignment="1">
      <alignment horizontal="center"/>
    </xf>
    <xf numFmtId="164" fontId="32" fillId="37" borderId="13" xfId="66" applyNumberFormat="1" applyFont="1" applyFill="1" applyBorder="1"/>
    <xf numFmtId="0" fontId="33" fillId="34" borderId="0" xfId="66" applyFont="1" applyFill="1" applyAlignment="1">
      <alignment horizontal="center"/>
    </xf>
    <xf numFmtId="0" fontId="32" fillId="34" borderId="0" xfId="66" applyFont="1" applyFill="1"/>
    <xf numFmtId="0" fontId="32" fillId="34" borderId="0" xfId="66" applyFont="1" applyFill="1" applyAlignment="1">
      <alignment horizontal="center"/>
    </xf>
    <xf numFmtId="0" fontId="33" fillId="33" borderId="0" xfId="66" applyFont="1" applyFill="1" applyAlignment="1">
      <alignment horizontal="center"/>
    </xf>
    <xf numFmtId="0" fontId="32" fillId="38" borderId="0" xfId="66" applyFont="1" applyFill="1"/>
    <xf numFmtId="0" fontId="32" fillId="37" borderId="0" xfId="66" applyFont="1" applyFill="1" applyAlignment="1">
      <alignment horizontal="center"/>
    </xf>
    <xf numFmtId="164" fontId="24" fillId="37" borderId="13" xfId="49" applyNumberFormat="1" applyFill="1" applyBorder="1"/>
    <xf numFmtId="0" fontId="32" fillId="0" borderId="0" xfId="66" applyFont="1"/>
    <xf numFmtId="0" fontId="28" fillId="33" borderId="0" xfId="66" applyFont="1" applyFill="1"/>
    <xf numFmtId="0" fontId="25" fillId="39" borderId="0" xfId="66" applyFill="1"/>
    <xf numFmtId="0" fontId="34" fillId="38" borderId="0" xfId="66" applyFont="1" applyFill="1"/>
    <xf numFmtId="0" fontId="34" fillId="34" borderId="0" xfId="66" applyFont="1" applyFill="1" applyAlignment="1">
      <alignment horizontal="center"/>
    </xf>
    <xf numFmtId="165" fontId="35" fillId="37" borderId="0" xfId="66" applyNumberFormat="1" applyFont="1" applyFill="1" applyAlignment="1">
      <alignment horizontal="center"/>
    </xf>
    <xf numFmtId="0" fontId="24" fillId="37" borderId="0" xfId="49" applyFill="1" applyAlignment="1">
      <alignment horizontal="center"/>
    </xf>
    <xf numFmtId="0" fontId="32" fillId="38" borderId="0" xfId="66" applyFont="1" applyFill="1" applyAlignment="1">
      <alignment horizontal="left" indent="1"/>
    </xf>
    <xf numFmtId="165" fontId="35" fillId="40" borderId="0" xfId="66" applyNumberFormat="1" applyFont="1" applyFill="1" applyAlignment="1">
      <alignment horizontal="center"/>
    </xf>
    <xf numFmtId="165" fontId="25" fillId="0" borderId="0" xfId="66" applyNumberFormat="1"/>
    <xf numFmtId="0" fontId="29" fillId="39" borderId="0" xfId="66" applyFont="1" applyFill="1"/>
    <xf numFmtId="0" fontId="28" fillId="33" borderId="10" xfId="66" applyFont="1" applyFill="1" applyBorder="1"/>
    <xf numFmtId="2" fontId="35" fillId="37" borderId="17" xfId="66" applyNumberFormat="1" applyFont="1" applyFill="1" applyBorder="1" applyAlignment="1">
      <alignment horizontal="center"/>
    </xf>
    <xf numFmtId="2" fontId="35" fillId="37" borderId="11" xfId="66" applyNumberFormat="1" applyFont="1" applyFill="1" applyBorder="1" applyAlignment="1">
      <alignment horizontal="center"/>
    </xf>
    <xf numFmtId="0" fontId="28" fillId="33" borderId="18" xfId="66" applyFont="1" applyFill="1" applyBorder="1"/>
    <xf numFmtId="0" fontId="35" fillId="37" borderId="19" xfId="66" applyFont="1" applyFill="1" applyBorder="1" applyAlignment="1">
      <alignment horizontal="center"/>
    </xf>
    <xf numFmtId="0" fontId="35" fillId="37" borderId="20" xfId="66" applyFont="1" applyFill="1" applyBorder="1" applyAlignment="1">
      <alignment horizontal="center"/>
    </xf>
    <xf numFmtId="164" fontId="36" fillId="41" borderId="17" xfId="54" applyNumberFormat="1" applyFont="1" applyFill="1" applyBorder="1" applyAlignment="1">
      <alignment horizontal="center"/>
    </xf>
    <xf numFmtId="0" fontId="34" fillId="34" borderId="14" xfId="66" applyFont="1" applyFill="1" applyBorder="1" applyAlignment="1">
      <alignment horizontal="center"/>
    </xf>
    <xf numFmtId="0" fontId="34" fillId="34" borderId="15" xfId="66" applyFont="1" applyFill="1" applyBorder="1" applyAlignment="1">
      <alignment horizontal="center"/>
    </xf>
    <xf numFmtId="0" fontId="34" fillId="34" borderId="16" xfId="66" applyFont="1" applyFill="1" applyBorder="1" applyAlignment="1">
      <alignment horizontal="center"/>
    </xf>
    <xf numFmtId="0" fontId="31" fillId="36" borderId="18" xfId="49" applyFont="1" applyFill="1" applyBorder="1" applyAlignment="1">
      <alignment horizontal="center"/>
    </xf>
    <xf numFmtId="164" fontId="32" fillId="37" borderId="20" xfId="66" applyNumberFormat="1" applyFont="1" applyFill="1" applyBorder="1"/>
    <xf numFmtId="164" fontId="36" fillId="37" borderId="10" xfId="54" applyNumberFormat="1" applyFont="1" applyFill="1" applyBorder="1" applyAlignment="1">
      <alignment horizontal="center"/>
    </xf>
    <xf numFmtId="164" fontId="36" fillId="37" borderId="17" xfId="54" applyNumberFormat="1" applyFont="1" applyFill="1" applyBorder="1" applyAlignment="1">
      <alignment horizontal="center"/>
    </xf>
    <xf numFmtId="164" fontId="36" fillId="37" borderId="11" xfId="54" applyNumberFormat="1" applyFont="1" applyFill="1" applyBorder="1" applyAlignment="1">
      <alignment horizontal="center"/>
    </xf>
    <xf numFmtId="164" fontId="36" fillId="37" borderId="12" xfId="54" applyNumberFormat="1" applyFont="1" applyFill="1" applyBorder="1" applyAlignment="1">
      <alignment horizontal="center"/>
    </xf>
    <xf numFmtId="164" fontId="36" fillId="37" borderId="0" xfId="54" applyNumberFormat="1" applyFont="1" applyFill="1" applyAlignment="1">
      <alignment horizontal="center"/>
    </xf>
    <xf numFmtId="164" fontId="36" fillId="37" borderId="13" xfId="54" applyNumberFormat="1" applyFont="1" applyFill="1" applyBorder="1" applyAlignment="1">
      <alignment horizontal="center"/>
    </xf>
    <xf numFmtId="164" fontId="36" fillId="37" borderId="18" xfId="54" applyNumberFormat="1" applyFont="1" applyFill="1" applyBorder="1" applyAlignment="1">
      <alignment horizontal="center"/>
    </xf>
    <xf numFmtId="164" fontId="36" fillId="37" borderId="19" xfId="54" applyNumberFormat="1" applyFont="1" applyFill="1" applyBorder="1" applyAlignment="1">
      <alignment horizontal="center"/>
    </xf>
    <xf numFmtId="164" fontId="36" fillId="37" borderId="20" xfId="54" applyNumberFormat="1" applyFont="1" applyFill="1" applyBorder="1" applyAlignment="1">
      <alignment horizontal="center"/>
    </xf>
    <xf numFmtId="0" fontId="37" fillId="38" borderId="0" xfId="66" applyFont="1" applyFill="1" applyAlignment="1">
      <alignment horizontal="center"/>
    </xf>
    <xf numFmtId="0" fontId="37" fillId="42" borderId="10" xfId="66" applyFont="1" applyFill="1" applyBorder="1"/>
    <xf numFmtId="0" fontId="38" fillId="42" borderId="17" xfId="66" applyFont="1" applyFill="1" applyBorder="1"/>
    <xf numFmtId="0" fontId="38" fillId="42" borderId="11" xfId="66" applyFont="1" applyFill="1" applyBorder="1"/>
    <xf numFmtId="0" fontId="39" fillId="39" borderId="0" xfId="66" applyFont="1" applyFill="1" applyAlignment="1">
      <alignment horizontal="center"/>
    </xf>
    <xf numFmtId="0" fontId="40" fillId="39" borderId="12" xfId="66" applyFont="1" applyFill="1" applyBorder="1" applyAlignment="1">
      <alignment horizontal="center"/>
    </xf>
    <xf numFmtId="0" fontId="40" fillId="39" borderId="0" xfId="66" applyFont="1" applyFill="1" applyAlignment="1">
      <alignment horizontal="center"/>
    </xf>
    <xf numFmtId="0" fontId="40" fillId="39" borderId="13" xfId="66" applyFont="1" applyFill="1" applyBorder="1" applyAlignment="1">
      <alignment horizontal="center"/>
    </xf>
    <xf numFmtId="166" fontId="32" fillId="43" borderId="10" xfId="66" applyNumberFormat="1" applyFont="1" applyFill="1" applyBorder="1"/>
    <xf numFmtId="166" fontId="32" fillId="43" borderId="11" xfId="66" applyNumberFormat="1" applyFont="1" applyFill="1" applyBorder="1"/>
    <xf numFmtId="166" fontId="32" fillId="43" borderId="12" xfId="66" applyNumberFormat="1" applyFont="1" applyFill="1" applyBorder="1"/>
    <xf numFmtId="166" fontId="32" fillId="43" borderId="13" xfId="66" applyNumberFormat="1" applyFont="1" applyFill="1" applyBorder="1"/>
    <xf numFmtId="165" fontId="32" fillId="35" borderId="12" xfId="66" applyNumberFormat="1" applyFont="1" applyFill="1" applyBorder="1"/>
    <xf numFmtId="165" fontId="32" fillId="35" borderId="13" xfId="66" applyNumberFormat="1" applyFont="1" applyFill="1" applyBorder="1"/>
    <xf numFmtId="0" fontId="41" fillId="33" borderId="0" xfId="66" applyFont="1" applyFill="1"/>
    <xf numFmtId="0" fontId="38" fillId="38" borderId="0" xfId="66" applyFont="1" applyFill="1"/>
    <xf numFmtId="0" fontId="42" fillId="33" borderId="0" xfId="66" applyFont="1" applyFill="1"/>
    <xf numFmtId="0" fontId="33" fillId="33" borderId="0" xfId="66" applyFont="1" applyFill="1"/>
    <xf numFmtId="0" fontId="28" fillId="33" borderId="14" xfId="66" applyFont="1" applyFill="1" applyBorder="1" applyAlignment="1">
      <alignment horizontal="center"/>
    </xf>
    <xf numFmtId="0" fontId="28" fillId="33" borderId="15" xfId="66" applyFont="1" applyFill="1" applyBorder="1" applyAlignment="1">
      <alignment horizontal="center"/>
    </xf>
    <xf numFmtId="0" fontId="28" fillId="33" borderId="16" xfId="66" applyFont="1" applyFill="1" applyBorder="1" applyAlignment="1">
      <alignment horizontal="center"/>
    </xf>
    <xf numFmtId="0" fontId="34" fillId="45" borderId="21" xfId="66" applyFont="1" applyFill="1" applyBorder="1"/>
    <xf numFmtId="0" fontId="34" fillId="45" borderId="10" xfId="66" applyFont="1" applyFill="1" applyBorder="1"/>
    <xf numFmtId="0" fontId="32" fillId="45" borderId="17" xfId="66" applyFont="1" applyFill="1" applyBorder="1"/>
    <xf numFmtId="0" fontId="32" fillId="45" borderId="11" xfId="66" applyFont="1" applyFill="1" applyBorder="1"/>
    <xf numFmtId="0" fontId="34" fillId="45" borderId="22" xfId="66" applyFont="1" applyFill="1" applyBorder="1"/>
    <xf numFmtId="0" fontId="39" fillId="45" borderId="12" xfId="66" applyFont="1" applyFill="1" applyBorder="1" applyAlignment="1">
      <alignment horizontal="center"/>
    </xf>
    <xf numFmtId="0" fontId="39" fillId="45" borderId="0" xfId="66" applyFont="1" applyFill="1" applyAlignment="1">
      <alignment horizontal="center"/>
    </xf>
    <xf numFmtId="0" fontId="39" fillId="45" borderId="13" xfId="66" applyFont="1" applyFill="1" applyBorder="1" applyAlignment="1">
      <alignment horizontal="center"/>
    </xf>
    <xf numFmtId="0" fontId="32" fillId="35" borderId="21" xfId="66" applyFont="1" applyFill="1" applyBorder="1"/>
    <xf numFmtId="0" fontId="32" fillId="43" borderId="10" xfId="66" applyFont="1" applyFill="1" applyBorder="1"/>
    <xf numFmtId="0" fontId="32" fillId="43" borderId="17" xfId="66" applyFont="1" applyFill="1" applyBorder="1"/>
    <xf numFmtId="0" fontId="32" fillId="43" borderId="11" xfId="66" applyFont="1" applyFill="1" applyBorder="1"/>
    <xf numFmtId="165" fontId="32" fillId="35" borderId="10" xfId="66" applyNumberFormat="1" applyFont="1" applyFill="1" applyBorder="1"/>
    <xf numFmtId="165" fontId="32" fillId="35" borderId="11" xfId="66" applyNumberFormat="1" applyFont="1" applyFill="1" applyBorder="1"/>
    <xf numFmtId="0" fontId="32" fillId="35" borderId="22" xfId="66" applyFont="1" applyFill="1" applyBorder="1"/>
    <xf numFmtId="0" fontId="32" fillId="43" borderId="12" xfId="66" applyFont="1" applyFill="1" applyBorder="1"/>
    <xf numFmtId="0" fontId="32" fillId="43" borderId="0" xfId="66" applyFont="1" applyFill="1"/>
    <xf numFmtId="0" fontId="32" fillId="43" borderId="13" xfId="66" applyFont="1" applyFill="1" applyBorder="1"/>
    <xf numFmtId="0" fontId="32" fillId="35" borderId="12" xfId="66" applyFont="1" applyFill="1" applyBorder="1"/>
    <xf numFmtId="0" fontId="32" fillId="35" borderId="13" xfId="66" applyFont="1" applyFill="1" applyBorder="1"/>
    <xf numFmtId="0" fontId="32" fillId="35" borderId="23" xfId="66" applyFont="1" applyFill="1" applyBorder="1"/>
    <xf numFmtId="0" fontId="32" fillId="43" borderId="18" xfId="66" applyFont="1" applyFill="1" applyBorder="1"/>
    <xf numFmtId="0" fontId="32" fillId="43" borderId="19" xfId="66" applyFont="1" applyFill="1" applyBorder="1"/>
    <xf numFmtId="0" fontId="32" fillId="43" borderId="20" xfId="66" applyFont="1" applyFill="1" applyBorder="1"/>
    <xf numFmtId="0" fontId="32" fillId="35" borderId="18" xfId="66" applyFont="1" applyFill="1" applyBorder="1"/>
    <xf numFmtId="0" fontId="32" fillId="35" borderId="20" xfId="66" applyFont="1" applyFill="1" applyBorder="1"/>
    <xf numFmtId="0" fontId="30" fillId="33" borderId="0" xfId="66" applyFont="1" applyFill="1"/>
    <xf numFmtId="0" fontId="32" fillId="38" borderId="17" xfId="66" applyFont="1" applyFill="1" applyBorder="1"/>
    <xf numFmtId="165" fontId="32" fillId="35" borderId="21" xfId="66" applyNumberFormat="1" applyFont="1" applyFill="1" applyBorder="1"/>
    <xf numFmtId="165" fontId="32" fillId="35" borderId="22" xfId="66" applyNumberFormat="1" applyFont="1" applyFill="1" applyBorder="1"/>
    <xf numFmtId="0" fontId="32" fillId="38" borderId="19" xfId="66" applyFont="1" applyFill="1" applyBorder="1"/>
    <xf numFmtId="165" fontId="32" fillId="35" borderId="23" xfId="66" applyNumberFormat="1" applyFont="1" applyFill="1" applyBorder="1"/>
    <xf numFmtId="0" fontId="43" fillId="0" borderId="0" xfId="66" applyFont="1"/>
    <xf numFmtId="0" fontId="44" fillId="45" borderId="18" xfId="66" applyFont="1" applyFill="1" applyBorder="1"/>
    <xf numFmtId="0" fontId="44" fillId="45" borderId="16" xfId="66" applyFont="1" applyFill="1" applyBorder="1"/>
    <xf numFmtId="0" fontId="44" fillId="45" borderId="14" xfId="66" applyFont="1" applyFill="1" applyBorder="1"/>
    <xf numFmtId="0" fontId="44" fillId="45" borderId="15" xfId="66" applyFont="1" applyFill="1" applyBorder="1"/>
    <xf numFmtId="0" fontId="34" fillId="36" borderId="24" xfId="66" applyFont="1" applyFill="1" applyBorder="1" applyAlignment="1">
      <alignment horizontal="center" vertical="center" wrapText="1"/>
    </xf>
    <xf numFmtId="0" fontId="34" fillId="36" borderId="16" xfId="66" applyFont="1" applyFill="1" applyBorder="1" applyAlignment="1">
      <alignment horizontal="center" vertical="center" wrapText="1"/>
    </xf>
    <xf numFmtId="9" fontId="32" fillId="34" borderId="10" xfId="78" applyFont="1" applyFill="1" applyBorder="1" applyAlignment="1">
      <alignment horizontal="center"/>
    </xf>
    <xf numFmtId="9" fontId="32" fillId="34" borderId="11" xfId="78" applyFont="1" applyFill="1" applyBorder="1" applyAlignment="1">
      <alignment horizontal="center"/>
    </xf>
    <xf numFmtId="9" fontId="24" fillId="43" borderId="10" xfId="54" applyNumberFormat="1" applyFill="1" applyBorder="1" applyAlignment="1">
      <alignment horizontal="center"/>
    </xf>
    <xf numFmtId="9" fontId="24" fillId="43" borderId="17" xfId="54" applyNumberFormat="1" applyFill="1" applyBorder="1" applyAlignment="1">
      <alignment horizontal="center"/>
    </xf>
    <xf numFmtId="9" fontId="24" fillId="43" borderId="11" xfId="54" applyNumberFormat="1" applyFill="1" applyBorder="1" applyAlignment="1">
      <alignment horizontal="center"/>
    </xf>
    <xf numFmtId="9" fontId="24" fillId="34" borderId="10" xfId="54" applyNumberFormat="1" applyFill="1" applyBorder="1" applyAlignment="1">
      <alignment horizontal="center"/>
    </xf>
    <xf numFmtId="9" fontId="24" fillId="34" borderId="17" xfId="54" applyNumberFormat="1" applyFill="1" applyBorder="1" applyAlignment="1">
      <alignment horizontal="center"/>
    </xf>
    <xf numFmtId="9" fontId="32" fillId="34" borderId="17" xfId="78" applyFont="1" applyFill="1" applyBorder="1" applyAlignment="1">
      <alignment horizontal="center"/>
    </xf>
    <xf numFmtId="9" fontId="32" fillId="34" borderId="12" xfId="78" applyFont="1" applyFill="1" applyBorder="1" applyAlignment="1">
      <alignment horizontal="center"/>
    </xf>
    <xf numFmtId="9" fontId="32" fillId="34" borderId="13" xfId="78" applyFont="1" applyFill="1" applyBorder="1" applyAlignment="1">
      <alignment horizontal="center"/>
    </xf>
    <xf numFmtId="9" fontId="24" fillId="43" borderId="12" xfId="54" applyNumberFormat="1" applyFill="1" applyBorder="1" applyAlignment="1">
      <alignment horizontal="center"/>
    </xf>
    <xf numFmtId="9" fontId="24" fillId="43" borderId="0" xfId="54" applyNumberFormat="1" applyFill="1" applyAlignment="1">
      <alignment horizontal="center"/>
    </xf>
    <xf numFmtId="9" fontId="24" fillId="43" borderId="13" xfId="54" applyNumberFormat="1" applyFill="1" applyBorder="1" applyAlignment="1">
      <alignment horizontal="center"/>
    </xf>
    <xf numFmtId="9" fontId="24" fillId="34" borderId="12" xfId="54" applyNumberFormat="1" applyFill="1" applyBorder="1" applyAlignment="1">
      <alignment horizontal="center"/>
    </xf>
    <xf numFmtId="9" fontId="24" fillId="34" borderId="0" xfId="54" applyNumberFormat="1" applyFill="1" applyAlignment="1">
      <alignment horizontal="center"/>
    </xf>
    <xf numFmtId="9" fontId="32" fillId="34" borderId="0" xfId="78" applyFont="1" applyFill="1" applyBorder="1" applyAlignment="1">
      <alignment horizontal="center"/>
    </xf>
    <xf numFmtId="0" fontId="45" fillId="45" borderId="0" xfId="66" applyFont="1" applyFill="1"/>
    <xf numFmtId="0" fontId="39" fillId="45" borderId="12" xfId="54" applyFont="1" applyFill="1" applyBorder="1"/>
    <xf numFmtId="0" fontId="39" fillId="45" borderId="13" xfId="54" applyFont="1" applyFill="1" applyBorder="1"/>
    <xf numFmtId="1" fontId="39" fillId="45" borderId="12" xfId="54" applyNumberFormat="1" applyFont="1" applyFill="1" applyBorder="1" applyAlignment="1">
      <alignment horizontal="center"/>
    </xf>
    <xf numFmtId="1" fontId="39" fillId="45" borderId="0" xfId="54" applyNumberFormat="1" applyFont="1" applyFill="1" applyAlignment="1">
      <alignment horizontal="center"/>
    </xf>
    <xf numFmtId="1" fontId="39" fillId="45" borderId="13" xfId="54" applyNumberFormat="1" applyFont="1" applyFill="1" applyBorder="1" applyAlignment="1">
      <alignment horizontal="center"/>
    </xf>
    <xf numFmtId="0" fontId="32" fillId="38" borderId="0" xfId="66" applyFont="1" applyFill="1" applyAlignment="1">
      <alignment wrapText="1"/>
    </xf>
    <xf numFmtId="1" fontId="24" fillId="34" borderId="12" xfId="54" applyNumberFormat="1" applyFill="1" applyBorder="1" applyAlignment="1">
      <alignment horizontal="center"/>
    </xf>
    <xf numFmtId="1" fontId="24" fillId="34" borderId="13" xfId="54" applyNumberFormat="1" applyFill="1" applyBorder="1" applyAlignment="1">
      <alignment horizontal="center"/>
    </xf>
    <xf numFmtId="1" fontId="24" fillId="43" borderId="12" xfId="54" applyNumberFormat="1" applyFill="1" applyBorder="1" applyAlignment="1">
      <alignment horizontal="center"/>
    </xf>
    <xf numFmtId="1" fontId="24" fillId="43" borderId="0" xfId="54" applyNumberFormat="1" applyFill="1" applyAlignment="1">
      <alignment horizontal="center"/>
    </xf>
    <xf numFmtId="1" fontId="24" fillId="43" borderId="13" xfId="54" applyNumberFormat="1" applyFill="1" applyBorder="1" applyAlignment="1">
      <alignment horizontal="center"/>
    </xf>
    <xf numFmtId="1" fontId="24" fillId="34" borderId="0" xfId="54" applyNumberFormat="1" applyFill="1" applyAlignment="1">
      <alignment horizontal="center"/>
    </xf>
    <xf numFmtId="165" fontId="32" fillId="34" borderId="18" xfId="66" applyNumberFormat="1" applyFont="1" applyFill="1" applyBorder="1" applyAlignment="1">
      <alignment horizontal="center"/>
    </xf>
    <xf numFmtId="165" fontId="32" fillId="34" borderId="20" xfId="66" applyNumberFormat="1" applyFont="1" applyFill="1" applyBorder="1" applyAlignment="1">
      <alignment horizontal="center"/>
    </xf>
    <xf numFmtId="165" fontId="24" fillId="43" borderId="18" xfId="54" applyNumberFormat="1" applyFill="1" applyBorder="1" applyAlignment="1">
      <alignment horizontal="center"/>
    </xf>
    <xf numFmtId="165" fontId="24" fillId="43" borderId="19" xfId="54" applyNumberFormat="1" applyFill="1" applyBorder="1" applyAlignment="1">
      <alignment horizontal="center"/>
    </xf>
    <xf numFmtId="165" fontId="24" fillId="43" borderId="20" xfId="54" applyNumberFormat="1" applyFill="1" applyBorder="1" applyAlignment="1">
      <alignment horizontal="center"/>
    </xf>
    <xf numFmtId="1" fontId="24" fillId="34" borderId="18" xfId="54" applyNumberFormat="1" applyFill="1" applyBorder="1" applyAlignment="1">
      <alignment horizontal="center"/>
    </xf>
    <xf numFmtId="1" fontId="24" fillId="34" borderId="19" xfId="54" applyNumberFormat="1" applyFill="1" applyBorder="1" applyAlignment="1">
      <alignment horizontal="center"/>
    </xf>
    <xf numFmtId="1" fontId="24" fillId="43" borderId="18" xfId="54" applyNumberFormat="1" applyFill="1" applyBorder="1" applyAlignment="1">
      <alignment horizontal="center"/>
    </xf>
    <xf numFmtId="1" fontId="24" fillId="43" borderId="20" xfId="54" applyNumberFormat="1" applyFill="1" applyBorder="1" applyAlignment="1">
      <alignment horizontal="center"/>
    </xf>
    <xf numFmtId="1" fontId="24" fillId="34" borderId="20" xfId="54" applyNumberFormat="1" applyFill="1" applyBorder="1" applyAlignment="1">
      <alignment horizontal="center"/>
    </xf>
    <xf numFmtId="0" fontId="30" fillId="0" borderId="0" xfId="54" applyFont="1"/>
    <xf numFmtId="0" fontId="24" fillId="0" borderId="0" xfId="54"/>
    <xf numFmtId="0" fontId="30" fillId="46" borderId="21" xfId="54" applyFont="1" applyFill="1" applyBorder="1"/>
    <xf numFmtId="0" fontId="30" fillId="37" borderId="10" xfId="54" applyFont="1" applyFill="1" applyBorder="1" applyAlignment="1">
      <alignment horizontal="center"/>
    </xf>
    <xf numFmtId="0" fontId="30" fillId="37" borderId="17" xfId="54" applyFont="1" applyFill="1" applyBorder="1" applyAlignment="1">
      <alignment horizontal="center"/>
    </xf>
    <xf numFmtId="0" fontId="30" fillId="37" borderId="11" xfId="54" applyFont="1" applyFill="1" applyBorder="1" applyAlignment="1">
      <alignment horizontal="center"/>
    </xf>
    <xf numFmtId="166" fontId="46" fillId="35" borderId="17" xfId="66" applyNumberFormat="1" applyFont="1" applyFill="1" applyBorder="1" applyAlignment="1">
      <alignment horizontal="center"/>
    </xf>
    <xf numFmtId="166" fontId="46" fillId="35" borderId="11" xfId="66" applyNumberFormat="1" applyFont="1" applyFill="1" applyBorder="1" applyAlignment="1">
      <alignment horizontal="center"/>
    </xf>
    <xf numFmtId="0" fontId="28" fillId="33" borderId="12" xfId="66" applyFont="1" applyFill="1" applyBorder="1"/>
    <xf numFmtId="166" fontId="46" fillId="35" borderId="0" xfId="66" applyNumberFormat="1" applyFont="1" applyFill="1" applyAlignment="1">
      <alignment horizontal="center"/>
    </xf>
    <xf numFmtId="166" fontId="46" fillId="35" borderId="13" xfId="66" applyNumberFormat="1" applyFont="1" applyFill="1" applyBorder="1" applyAlignment="1">
      <alignment horizontal="center"/>
    </xf>
    <xf numFmtId="165" fontId="32" fillId="35" borderId="19" xfId="66" applyNumberFormat="1" applyFont="1" applyFill="1" applyBorder="1" applyAlignment="1">
      <alignment horizontal="center"/>
    </xf>
    <xf numFmtId="165" fontId="32" fillId="35" borderId="20" xfId="66" applyNumberFormat="1" applyFont="1" applyFill="1" applyBorder="1" applyAlignment="1">
      <alignment horizontal="center"/>
    </xf>
    <xf numFmtId="0" fontId="0" fillId="47" borderId="21" xfId="0" applyFill="1" applyBorder="1"/>
    <xf numFmtId="0" fontId="30" fillId="40" borderId="0" xfId="48" applyFont="1" applyFill="1" applyAlignment="1">
      <alignment horizontal="center"/>
    </xf>
    <xf numFmtId="0" fontId="47" fillId="37" borderId="24" xfId="0" applyFont="1" applyFill="1" applyBorder="1"/>
    <xf numFmtId="0" fontId="30" fillId="47" borderId="22" xfId="70" applyFont="1" applyFill="1" applyBorder="1" applyAlignment="1">
      <alignment horizontal="center"/>
    </xf>
    <xf numFmtId="4" fontId="24" fillId="48" borderId="0" xfId="50" applyNumberFormat="1" applyFill="1"/>
    <xf numFmtId="0" fontId="47" fillId="0" borderId="24" xfId="0" applyFont="1" applyBorder="1"/>
    <xf numFmtId="4" fontId="24" fillId="0" borderId="0" xfId="50" applyNumberFormat="1"/>
    <xf numFmtId="0" fontId="48" fillId="39" borderId="10" xfId="48" applyFont="1" applyFill="1" applyBorder="1" applyAlignment="1">
      <alignment horizontal="left"/>
    </xf>
    <xf numFmtId="0" fontId="48" fillId="39" borderId="17" xfId="48" applyFont="1" applyFill="1" applyBorder="1" applyAlignment="1">
      <alignment horizontal="left"/>
    </xf>
    <xf numFmtId="0" fontId="48" fillId="39" borderId="11" xfId="48" applyFont="1" applyFill="1" applyBorder="1" applyAlignment="1">
      <alignment horizontal="left"/>
    </xf>
    <xf numFmtId="0" fontId="30" fillId="49" borderId="12" xfId="48" applyFont="1" applyFill="1" applyBorder="1"/>
    <xf numFmtId="0" fontId="30" fillId="49" borderId="0" xfId="48" applyFont="1" applyFill="1"/>
    <xf numFmtId="3" fontId="30" fillId="50" borderId="24" xfId="58" applyNumberFormat="1" applyFont="1" applyFill="1" applyBorder="1" applyAlignment="1">
      <alignment horizontal="center"/>
    </xf>
    <xf numFmtId="0" fontId="47" fillId="37" borderId="0" xfId="0" applyFont="1" applyFill="1"/>
    <xf numFmtId="168" fontId="30" fillId="50" borderId="24" xfId="75" applyNumberFormat="1" applyFont="1" applyFill="1" applyBorder="1" applyAlignment="1">
      <alignment horizontal="center"/>
    </xf>
    <xf numFmtId="0" fontId="48" fillId="39" borderId="18" xfId="48" applyFont="1" applyFill="1" applyBorder="1" applyAlignment="1">
      <alignment horizontal="left"/>
    </xf>
    <xf numFmtId="0" fontId="48" fillId="39" borderId="19" xfId="48" applyFont="1" applyFill="1" applyBorder="1" applyAlignment="1">
      <alignment horizontal="left"/>
    </xf>
    <xf numFmtId="0" fontId="48" fillId="39" borderId="20" xfId="48" applyFont="1" applyFill="1" applyBorder="1" applyAlignment="1">
      <alignment horizontal="left"/>
    </xf>
    <xf numFmtId="0" fontId="30" fillId="46" borderId="14" xfId="54" applyFont="1" applyFill="1" applyBorder="1"/>
    <xf numFmtId="0" fontId="25" fillId="0" borderId="16" xfId="66" applyBorder="1"/>
    <xf numFmtId="0" fontId="28" fillId="33" borderId="21" xfId="66" applyFont="1" applyFill="1" applyBorder="1"/>
    <xf numFmtId="0" fontId="32" fillId="39" borderId="14" xfId="66" applyFont="1" applyFill="1" applyBorder="1" applyAlignment="1">
      <alignment horizontal="center" vertical="top" wrapText="1"/>
    </xf>
    <xf numFmtId="0" fontId="32" fillId="39" borderId="15" xfId="66" applyFont="1" applyFill="1" applyBorder="1" applyAlignment="1">
      <alignment horizontal="center" vertical="top" wrapText="1"/>
    </xf>
    <xf numFmtId="0" fontId="32" fillId="39" borderId="16" xfId="66" applyFont="1" applyFill="1" applyBorder="1" applyAlignment="1">
      <alignment horizontal="center" vertical="top" wrapText="1"/>
    </xf>
    <xf numFmtId="0" fontId="28" fillId="33" borderId="23" xfId="66" applyFont="1" applyFill="1" applyBorder="1"/>
    <xf numFmtId="164" fontId="24" fillId="43" borderId="18" xfId="53" applyNumberFormat="1" applyFill="1" applyBorder="1" applyAlignment="1">
      <alignment horizontal="center"/>
    </xf>
    <xf numFmtId="164" fontId="24" fillId="43" borderId="19" xfId="53" applyNumberFormat="1" applyFill="1" applyBorder="1" applyAlignment="1">
      <alignment horizontal="center"/>
    </xf>
    <xf numFmtId="164" fontId="24" fillId="43" borderId="20" xfId="53" applyNumberFormat="1" applyFill="1" applyBorder="1" applyAlignment="1">
      <alignment horizontal="center"/>
    </xf>
    <xf numFmtId="0" fontId="30" fillId="36" borderId="14" xfId="53" applyFont="1" applyFill="1" applyBorder="1"/>
    <xf numFmtId="0" fontId="30" fillId="36" borderId="11" xfId="53" applyFont="1" applyFill="1" applyBorder="1"/>
    <xf numFmtId="0" fontId="30" fillId="0" borderId="0" xfId="53" applyFont="1"/>
    <xf numFmtId="0" fontId="28" fillId="33" borderId="11" xfId="66" applyFont="1" applyFill="1" applyBorder="1"/>
    <xf numFmtId="0" fontId="32" fillId="51" borderId="14" xfId="66" applyFont="1" applyFill="1" applyBorder="1" applyAlignment="1">
      <alignment horizontal="center" wrapText="1"/>
    </xf>
    <xf numFmtId="0" fontId="32" fillId="51" borderId="15" xfId="66" applyFont="1" applyFill="1" applyBorder="1" applyAlignment="1">
      <alignment horizontal="center" wrapText="1"/>
    </xf>
    <xf numFmtId="0" fontId="32" fillId="51" borderId="16" xfId="66" applyFont="1" applyFill="1" applyBorder="1" applyAlignment="1">
      <alignment horizontal="center" wrapText="1"/>
    </xf>
    <xf numFmtId="164" fontId="30" fillId="52" borderId="19" xfId="53" applyNumberFormat="1" applyFont="1" applyFill="1" applyBorder="1" applyAlignment="1">
      <alignment horizontal="center"/>
    </xf>
    <xf numFmtId="0" fontId="49" fillId="0" borderId="0" xfId="53" applyFont="1" applyAlignment="1">
      <alignment horizontal="center" wrapText="1"/>
    </xf>
    <xf numFmtId="0" fontId="30" fillId="36" borderId="24" xfId="53" applyFont="1" applyFill="1" applyBorder="1"/>
    <xf numFmtId="0" fontId="28" fillId="33" borderId="24" xfId="66" applyFont="1" applyFill="1" applyBorder="1"/>
    <xf numFmtId="0" fontId="49" fillId="37" borderId="16" xfId="53" applyFont="1" applyFill="1" applyBorder="1" applyAlignment="1">
      <alignment horizontal="center" wrapText="1"/>
    </xf>
    <xf numFmtId="0" fontId="24" fillId="52" borderId="21" xfId="53" applyFill="1" applyBorder="1"/>
    <xf numFmtId="9" fontId="38" fillId="43" borderId="10" xfId="2" applyFont="1" applyFill="1" applyBorder="1" applyAlignment="1">
      <alignment horizontal="center"/>
    </xf>
    <xf numFmtId="0" fontId="28" fillId="0" borderId="0" xfId="66" applyFont="1"/>
    <xf numFmtId="0" fontId="49" fillId="37" borderId="24" xfId="53" applyFont="1" applyFill="1" applyBorder="1" applyAlignment="1">
      <alignment horizontal="center" wrapText="1"/>
    </xf>
    <xf numFmtId="0" fontId="24" fillId="52" borderId="22" xfId="53" applyFill="1" applyBorder="1"/>
    <xf numFmtId="2" fontId="38" fillId="43" borderId="10" xfId="2" applyNumberFormat="1" applyFont="1" applyFill="1" applyBorder="1" applyAlignment="1">
      <alignment horizontal="center"/>
    </xf>
    <xf numFmtId="2" fontId="38" fillId="43" borderId="17" xfId="2" applyNumberFormat="1" applyFont="1" applyFill="1" applyBorder="1" applyAlignment="1">
      <alignment horizontal="center"/>
    </xf>
    <xf numFmtId="2" fontId="38" fillId="43" borderId="11" xfId="2" applyNumberFormat="1" applyFont="1" applyFill="1" applyBorder="1" applyAlignment="1">
      <alignment horizontal="center"/>
    </xf>
    <xf numFmtId="2" fontId="32" fillId="43" borderId="18" xfId="2" applyNumberFormat="1" applyFont="1" applyFill="1" applyBorder="1" applyAlignment="1">
      <alignment horizontal="center"/>
    </xf>
    <xf numFmtId="2" fontId="32" fillId="43" borderId="19" xfId="2" applyNumberFormat="1" applyFont="1" applyFill="1" applyBorder="1" applyAlignment="1">
      <alignment horizontal="center"/>
    </xf>
    <xf numFmtId="0" fontId="49" fillId="37" borderId="15" xfId="53" applyFont="1" applyFill="1" applyBorder="1" applyAlignment="1">
      <alignment horizontal="center" wrapText="1"/>
    </xf>
    <xf numFmtId="0" fontId="49" fillId="37" borderId="11" xfId="53" applyFont="1" applyFill="1" applyBorder="1" applyAlignment="1">
      <alignment horizontal="center" wrapText="1"/>
    </xf>
    <xf numFmtId="2" fontId="24" fillId="43" borderId="14" xfId="2" applyNumberFormat="1" applyFont="1" applyFill="1" applyBorder="1" applyAlignment="1">
      <alignment horizontal="center"/>
    </xf>
    <xf numFmtId="2" fontId="24" fillId="43" borderId="15" xfId="2" applyNumberFormat="1" applyFont="1" applyFill="1" applyBorder="1" applyAlignment="1">
      <alignment horizontal="center"/>
    </xf>
    <xf numFmtId="2" fontId="24" fillId="0" borderId="13" xfId="2" applyNumberFormat="1" applyFont="1" applyFill="1" applyBorder="1" applyAlignment="1">
      <alignment horizontal="center"/>
    </xf>
    <xf numFmtId="2" fontId="25" fillId="0" borderId="0" xfId="66" applyNumberFormat="1"/>
    <xf numFmtId="0" fontId="30" fillId="0" borderId="0" xfId="48" applyFont="1" applyAlignment="1">
      <alignment horizontal="center"/>
    </xf>
    <xf numFmtId="1" fontId="24" fillId="0" borderId="0" xfId="50" applyNumberFormat="1"/>
    <xf numFmtId="0" fontId="25" fillId="34" borderId="17" xfId="66" applyFill="1" applyBorder="1"/>
    <xf numFmtId="0" fontId="24" fillId="34" borderId="17" xfId="49" applyFill="1" applyBorder="1"/>
    <xf numFmtId="0" fontId="29" fillId="33" borderId="17" xfId="66" applyFont="1" applyFill="1" applyBorder="1" applyAlignment="1">
      <alignment horizontal="center"/>
    </xf>
    <xf numFmtId="0" fontId="29" fillId="33" borderId="11" xfId="66" applyFont="1" applyFill="1" applyBorder="1" applyAlignment="1">
      <alignment horizontal="center"/>
    </xf>
    <xf numFmtId="0" fontId="33" fillId="34" borderId="15" xfId="66" applyFont="1" applyFill="1" applyBorder="1" applyAlignment="1">
      <alignment horizontal="center"/>
    </xf>
    <xf numFmtId="0" fontId="32" fillId="34" borderId="15" xfId="66" applyFont="1" applyFill="1" applyBorder="1"/>
    <xf numFmtId="0" fontId="32" fillId="34" borderId="15" xfId="66" applyFont="1" applyFill="1" applyBorder="1" applyAlignment="1">
      <alignment horizontal="center"/>
    </xf>
    <xf numFmtId="0" fontId="32" fillId="34" borderId="15" xfId="66" applyFont="1" applyFill="1" applyBorder="1" applyAlignment="1">
      <alignment horizontal="center" wrapText="1"/>
    </xf>
    <xf numFmtId="0" fontId="32" fillId="34" borderId="16" xfId="66" applyFont="1" applyFill="1" applyBorder="1" applyAlignment="1">
      <alignment horizontal="center"/>
    </xf>
    <xf numFmtId="0" fontId="32" fillId="37" borderId="13" xfId="66" applyFont="1" applyFill="1" applyBorder="1" applyAlignment="1">
      <alignment horizontal="center"/>
    </xf>
    <xf numFmtId="0" fontId="32" fillId="0" borderId="0" xfId="66" applyFont="1" applyAlignment="1">
      <alignment horizontal="center"/>
    </xf>
    <xf numFmtId="168" fontId="0" fillId="0" borderId="0" xfId="0" applyNumberFormat="1"/>
    <xf numFmtId="0" fontId="33" fillId="33" borderId="19" xfId="66" applyFont="1" applyFill="1" applyBorder="1" applyAlignment="1">
      <alignment horizontal="center"/>
    </xf>
    <xf numFmtId="0" fontId="32" fillId="37" borderId="19" xfId="66" applyFont="1" applyFill="1" applyBorder="1" applyAlignment="1">
      <alignment horizontal="center"/>
    </xf>
    <xf numFmtId="1" fontId="32" fillId="37" borderId="19" xfId="66" applyNumberFormat="1" applyFont="1" applyFill="1" applyBorder="1" applyAlignment="1">
      <alignment horizontal="center"/>
    </xf>
    <xf numFmtId="0" fontId="33" fillId="0" borderId="0" xfId="66" applyFont="1" applyAlignment="1">
      <alignment horizontal="center"/>
    </xf>
    <xf numFmtId="0" fontId="50" fillId="36" borderId="15" xfId="51" applyFont="1" applyFill="1" applyBorder="1" applyAlignment="1">
      <alignment horizontal="center"/>
    </xf>
    <xf numFmtId="0" fontId="50" fillId="36" borderId="16" xfId="51" applyFont="1" applyFill="1" applyBorder="1" applyAlignment="1">
      <alignment horizontal="center"/>
    </xf>
    <xf numFmtId="0" fontId="24" fillId="37" borderId="13" xfId="51" applyFill="1" applyBorder="1"/>
    <xf numFmtId="168" fontId="24" fillId="53" borderId="0" xfId="76" applyNumberFormat="1" applyFont="1" applyFill="1"/>
    <xf numFmtId="0" fontId="34" fillId="0" borderId="0" xfId="66" applyFont="1"/>
    <xf numFmtId="0" fontId="34" fillId="0" borderId="0" xfId="66" applyFont="1" applyAlignment="1">
      <alignment horizontal="center"/>
    </xf>
    <xf numFmtId="165" fontId="35" fillId="0" borderId="0" xfId="66" applyNumberFormat="1" applyFont="1" applyAlignment="1">
      <alignment horizontal="center"/>
    </xf>
    <xf numFmtId="0" fontId="51" fillId="33" borderId="0" xfId="66" applyFont="1" applyFill="1"/>
    <xf numFmtId="0" fontId="40" fillId="39" borderId="18" xfId="66" applyFont="1" applyFill="1" applyBorder="1" applyAlignment="1">
      <alignment horizontal="center"/>
    </xf>
    <xf numFmtId="0" fontId="40" fillId="39" borderId="19" xfId="66" applyFont="1" applyFill="1" applyBorder="1" applyAlignment="1">
      <alignment horizontal="center"/>
    </xf>
    <xf numFmtId="11" fontId="31" fillId="37" borderId="0" xfId="52" applyNumberFormat="1" applyFont="1" applyFill="1" applyAlignment="1">
      <alignment horizontal="center"/>
    </xf>
    <xf numFmtId="11" fontId="31" fillId="37" borderId="19" xfId="52" applyNumberFormat="1" applyFont="1" applyFill="1" applyBorder="1" applyAlignment="1">
      <alignment horizontal="center"/>
    </xf>
    <xf numFmtId="164" fontId="36" fillId="0" borderId="0" xfId="54" applyNumberFormat="1" applyFont="1" applyAlignment="1">
      <alignment horizontal="center"/>
    </xf>
    <xf numFmtId="0" fontId="37" fillId="42" borderId="17" xfId="66" applyFont="1" applyFill="1" applyBorder="1"/>
    <xf numFmtId="0" fontId="40" fillId="39" borderId="20" xfId="66" applyFont="1" applyFill="1" applyBorder="1" applyAlignment="1">
      <alignment horizontal="center"/>
    </xf>
    <xf numFmtId="2" fontId="24" fillId="44" borderId="17" xfId="77" applyNumberFormat="1" applyFont="1" applyFill="1" applyBorder="1" applyAlignment="1">
      <alignment horizontal="right"/>
    </xf>
    <xf numFmtId="2" fontId="24" fillId="44" borderId="11" xfId="77" applyNumberFormat="1" applyFont="1" applyFill="1" applyBorder="1" applyAlignment="1">
      <alignment horizontal="right"/>
    </xf>
    <xf numFmtId="0" fontId="0" fillId="44" borderId="13" xfId="0" applyFill="1" applyBorder="1"/>
    <xf numFmtId="0" fontId="0" fillId="44" borderId="12" xfId="0" applyFill="1" applyBorder="1"/>
    <xf numFmtId="2" fontId="24" fillId="44" borderId="12" xfId="66" applyNumberFormat="1" applyFont="1" applyFill="1" applyBorder="1" applyAlignment="1">
      <alignment horizontal="right"/>
    </xf>
    <xf numFmtId="2" fontId="24" fillId="44" borderId="13" xfId="66" applyNumberFormat="1" applyFont="1" applyFill="1" applyBorder="1" applyAlignment="1">
      <alignment horizontal="right"/>
    </xf>
    <xf numFmtId="1" fontId="24" fillId="44" borderId="12" xfId="66" applyNumberFormat="1" applyFont="1" applyFill="1" applyBorder="1" applyAlignment="1">
      <alignment horizontal="right"/>
    </xf>
    <xf numFmtId="1" fontId="24" fillId="44" borderId="0" xfId="66" applyNumberFormat="1" applyFont="1" applyFill="1" applyAlignment="1">
      <alignment horizontal="right"/>
    </xf>
    <xf numFmtId="0" fontId="0" fillId="44" borderId="19" xfId="0" applyFill="1" applyBorder="1"/>
    <xf numFmtId="0" fontId="0" fillId="44" borderId="20" xfId="0" applyFill="1" applyBorder="1"/>
    <xf numFmtId="0" fontId="44" fillId="56" borderId="0" xfId="0" applyFont="1" applyFill="1"/>
    <xf numFmtId="0" fontId="47" fillId="37" borderId="10" xfId="71" applyFont="1" applyFill="1" applyBorder="1"/>
    <xf numFmtId="0" fontId="32" fillId="37" borderId="17" xfId="71" applyFont="1" applyFill="1" applyBorder="1"/>
    <xf numFmtId="0" fontId="32" fillId="37" borderId="11" xfId="71" applyFont="1" applyFill="1" applyBorder="1"/>
    <xf numFmtId="169" fontId="52" fillId="37" borderId="12" xfId="71" applyNumberFormat="1" applyFont="1" applyFill="1" applyBorder="1" applyAlignment="1">
      <alignment horizontal="left" vertical="center" wrapText="1"/>
    </xf>
    <xf numFmtId="0" fontId="52" fillId="37" borderId="0" xfId="71" applyFont="1" applyFill="1" applyAlignment="1">
      <alignment horizontal="center" wrapText="1"/>
    </xf>
    <xf numFmtId="0" fontId="32" fillId="37" borderId="13" xfId="71" applyFont="1" applyFill="1" applyBorder="1"/>
    <xf numFmtId="49" fontId="32" fillId="37" borderId="12" xfId="71" applyNumberFormat="1" applyFont="1" applyFill="1" applyBorder="1" applyAlignment="1">
      <alignment horizontal="left" vertical="center"/>
    </xf>
    <xf numFmtId="3" fontId="32" fillId="37" borderId="0" xfId="71" applyNumberFormat="1" applyFont="1" applyFill="1" applyAlignment="1">
      <alignment horizontal="center"/>
    </xf>
    <xf numFmtId="169" fontId="32" fillId="37" borderId="12" xfId="71" applyNumberFormat="1" applyFont="1" applyFill="1" applyBorder="1" applyAlignment="1">
      <alignment horizontal="left" vertical="center"/>
    </xf>
    <xf numFmtId="49" fontId="32" fillId="37" borderId="12" xfId="71" applyNumberFormat="1" applyFont="1" applyFill="1" applyBorder="1" applyAlignment="1">
      <alignment horizontal="left"/>
    </xf>
    <xf numFmtId="169" fontId="34" fillId="37" borderId="12" xfId="71" applyNumberFormat="1" applyFont="1" applyFill="1" applyBorder="1" applyAlignment="1">
      <alignment horizontal="left" vertical="center"/>
    </xf>
    <xf numFmtId="3" fontId="34" fillId="37" borderId="0" xfId="71" applyNumberFormat="1" applyFont="1" applyFill="1" applyAlignment="1">
      <alignment horizontal="center"/>
    </xf>
    <xf numFmtId="169" fontId="34" fillId="56" borderId="14" xfId="71" applyNumberFormat="1" applyFont="1" applyFill="1" applyBorder="1" applyAlignment="1">
      <alignment horizontal="left" vertical="center"/>
    </xf>
    <xf numFmtId="3" fontId="34" fillId="56" borderId="16" xfId="71" applyNumberFormat="1" applyFont="1" applyFill="1" applyBorder="1" applyAlignment="1">
      <alignment horizontal="center"/>
    </xf>
    <xf numFmtId="170" fontId="34" fillId="57" borderId="0" xfId="71" applyNumberFormat="1" applyFont="1" applyFill="1" applyAlignment="1">
      <alignment horizontal="center"/>
    </xf>
    <xf numFmtId="0" fontId="32" fillId="57" borderId="13" xfId="71" applyFont="1" applyFill="1" applyBorder="1"/>
    <xf numFmtId="0" fontId="53" fillId="37" borderId="18" xfId="71" applyFont="1" applyFill="1" applyBorder="1"/>
    <xf numFmtId="0" fontId="32" fillId="57" borderId="20" xfId="71" applyFont="1" applyFill="1" applyBorder="1"/>
    <xf numFmtId="0" fontId="53" fillId="57" borderId="19" xfId="71" applyFont="1" applyFill="1" applyBorder="1"/>
    <xf numFmtId="0" fontId="53" fillId="57" borderId="20" xfId="71" applyFont="1" applyFill="1" applyBorder="1"/>
    <xf numFmtId="0" fontId="25" fillId="34" borderId="10" xfId="66" applyFill="1" applyBorder="1"/>
    <xf numFmtId="0" fontId="24" fillId="34" borderId="11" xfId="49" applyFill="1" applyBorder="1"/>
    <xf numFmtId="0" fontId="33" fillId="34" borderId="18" xfId="66" applyFont="1" applyFill="1" applyBorder="1" applyAlignment="1">
      <alignment horizontal="center"/>
    </xf>
    <xf numFmtId="0" fontId="32" fillId="34" borderId="20" xfId="66" applyFont="1" applyFill="1" applyBorder="1"/>
    <xf numFmtId="0" fontId="33" fillId="0" borderId="19" xfId="66" applyFont="1" applyBorder="1" applyAlignment="1">
      <alignment horizontal="center"/>
    </xf>
    <xf numFmtId="0" fontId="32" fillId="0" borderId="19" xfId="66" applyFont="1" applyBorder="1"/>
    <xf numFmtId="0" fontId="32" fillId="0" borderId="19" xfId="66" applyFont="1" applyBorder="1" applyAlignment="1">
      <alignment horizontal="center"/>
    </xf>
    <xf numFmtId="1" fontId="32" fillId="0" borderId="19" xfId="66" applyNumberFormat="1" applyFont="1" applyBorder="1" applyAlignment="1">
      <alignment horizontal="center"/>
    </xf>
    <xf numFmtId="0" fontId="32" fillId="0" borderId="20" xfId="66" applyFont="1" applyBorder="1" applyAlignment="1">
      <alignment horizontal="center"/>
    </xf>
    <xf numFmtId="0" fontId="0" fillId="37" borderId="17" xfId="0" applyFill="1" applyBorder="1"/>
    <xf numFmtId="0" fontId="0" fillId="37" borderId="11" xfId="0" applyFill="1" applyBorder="1"/>
    <xf numFmtId="0" fontId="0" fillId="37" borderId="0" xfId="0" applyFill="1"/>
    <xf numFmtId="0" fontId="0" fillId="37" borderId="13" xfId="0" applyFill="1" applyBorder="1"/>
    <xf numFmtId="0" fontId="24" fillId="37" borderId="0" xfId="66" applyFont="1" applyFill="1" applyAlignment="1">
      <alignment horizontal="center"/>
    </xf>
    <xf numFmtId="0" fontId="0" fillId="37" borderId="19" xfId="0" applyFill="1" applyBorder="1"/>
    <xf numFmtId="0" fontId="0" fillId="37" borderId="20" xfId="0" applyFill="1" applyBorder="1"/>
    <xf numFmtId="166" fontId="32" fillId="37" borderId="11" xfId="66" applyNumberFormat="1" applyFont="1" applyFill="1" applyBorder="1" applyAlignment="1">
      <alignment horizontal="center"/>
    </xf>
    <xf numFmtId="166" fontId="32" fillId="37" borderId="13" xfId="66" applyNumberFormat="1" applyFont="1" applyFill="1" applyBorder="1" applyAlignment="1">
      <alignment horizontal="center"/>
    </xf>
    <xf numFmtId="0" fontId="34" fillId="38" borderId="17" xfId="66" applyFont="1" applyFill="1" applyBorder="1"/>
    <xf numFmtId="0" fontId="51" fillId="33" borderId="12" xfId="66" applyFont="1" applyFill="1" applyBorder="1"/>
    <xf numFmtId="11" fontId="31" fillId="37" borderId="13" xfId="52" applyNumberFormat="1" applyFont="1" applyFill="1" applyBorder="1" applyAlignment="1">
      <alignment horizontal="center"/>
    </xf>
    <xf numFmtId="11" fontId="31" fillId="37" borderId="20" xfId="52" applyNumberFormat="1" applyFont="1" applyFill="1" applyBorder="1" applyAlignment="1">
      <alignment horizontal="center"/>
    </xf>
    <xf numFmtId="0" fontId="28" fillId="58" borderId="0" xfId="66" applyFont="1" applyFill="1"/>
    <xf numFmtId="11" fontId="31" fillId="37" borderId="0" xfId="0" applyNumberFormat="1" applyFont="1" applyFill="1" applyAlignment="1">
      <alignment horizontal="center"/>
    </xf>
    <xf numFmtId="11" fontId="31" fillId="37" borderId="13" xfId="0" applyNumberFormat="1" applyFont="1" applyFill="1" applyBorder="1" applyAlignment="1">
      <alignment horizontal="center"/>
    </xf>
    <xf numFmtId="2" fontId="31" fillId="37" borderId="0" xfId="52" applyNumberFormat="1" applyFont="1" applyFill="1" applyAlignment="1">
      <alignment horizontal="center"/>
    </xf>
    <xf numFmtId="2" fontId="31" fillId="37" borderId="13" xfId="52" applyNumberFormat="1" applyFont="1" applyFill="1" applyBorder="1" applyAlignment="1">
      <alignment horizontal="center"/>
    </xf>
    <xf numFmtId="2" fontId="31" fillId="37" borderId="19" xfId="52" applyNumberFormat="1" applyFont="1" applyFill="1" applyBorder="1" applyAlignment="1">
      <alignment horizontal="center"/>
    </xf>
    <xf numFmtId="2" fontId="31" fillId="37" borderId="20" xfId="52" applyNumberFormat="1" applyFont="1" applyFill="1" applyBorder="1" applyAlignment="1">
      <alignment horizontal="center"/>
    </xf>
    <xf numFmtId="2" fontId="31" fillId="0" borderId="0" xfId="52" applyNumberFormat="1" applyFont="1" applyAlignment="1">
      <alignment horizontal="center"/>
    </xf>
    <xf numFmtId="2" fontId="0" fillId="0" borderId="0" xfId="0" applyNumberFormat="1"/>
    <xf numFmtId="11" fontId="31" fillId="37" borderId="10" xfId="0" applyNumberFormat="1" applyFont="1" applyFill="1" applyBorder="1" applyAlignment="1">
      <alignment horizontal="center"/>
    </xf>
    <xf numFmtId="11" fontId="31" fillId="37" borderId="17" xfId="0" applyNumberFormat="1" applyFont="1" applyFill="1" applyBorder="1" applyAlignment="1">
      <alignment horizontal="center"/>
    </xf>
    <xf numFmtId="11" fontId="31" fillId="37" borderId="11" xfId="0" applyNumberFormat="1" applyFont="1" applyFill="1" applyBorder="1" applyAlignment="1">
      <alignment horizontal="center"/>
    </xf>
    <xf numFmtId="11" fontId="31" fillId="37" borderId="12" xfId="0" applyNumberFormat="1" applyFont="1" applyFill="1" applyBorder="1" applyAlignment="1">
      <alignment horizontal="center"/>
    </xf>
    <xf numFmtId="2" fontId="31" fillId="37" borderId="12" xfId="52" applyNumberFormat="1" applyFont="1" applyFill="1" applyBorder="1" applyAlignment="1">
      <alignment horizontal="center"/>
    </xf>
    <xf numFmtId="2" fontId="31" fillId="37" borderId="18" xfId="52" applyNumberFormat="1" applyFont="1" applyFill="1" applyBorder="1" applyAlignment="1">
      <alignment horizontal="center"/>
    </xf>
    <xf numFmtId="0" fontId="37" fillId="42" borderId="11" xfId="66" applyFont="1" applyFill="1" applyBorder="1"/>
    <xf numFmtId="166" fontId="0" fillId="59" borderId="13" xfId="0" applyNumberFormat="1" applyFill="1" applyBorder="1"/>
    <xf numFmtId="2" fontId="24" fillId="59" borderId="12" xfId="66" applyNumberFormat="1" applyFont="1" applyFill="1" applyBorder="1" applyAlignment="1">
      <alignment horizontal="right"/>
    </xf>
    <xf numFmtId="2" fontId="24" fillId="59" borderId="13" xfId="66" applyNumberFormat="1" applyFont="1" applyFill="1" applyBorder="1" applyAlignment="1">
      <alignment horizontal="right"/>
    </xf>
    <xf numFmtId="166" fontId="24" fillId="59" borderId="12" xfId="52" applyNumberFormat="1" applyFill="1" applyBorder="1" applyAlignment="1">
      <alignment horizontal="right"/>
    </xf>
    <xf numFmtId="1" fontId="24" fillId="59" borderId="12" xfId="66" applyNumberFormat="1" applyFont="1" applyFill="1" applyBorder="1" applyAlignment="1">
      <alignment horizontal="right"/>
    </xf>
    <xf numFmtId="0" fontId="33" fillId="33" borderId="0" xfId="0" applyFont="1" applyFill="1"/>
    <xf numFmtId="0" fontId="0" fillId="0" borderId="10" xfId="0" applyBorder="1"/>
    <xf numFmtId="0" fontId="0" fillId="44" borderId="17" xfId="0" applyFill="1" applyBorder="1"/>
    <xf numFmtId="0" fontId="33" fillId="33" borderId="12" xfId="0" applyFont="1" applyFill="1" applyBorder="1"/>
    <xf numFmtId="0" fontId="54" fillId="38" borderId="0" xfId="0" applyFont="1" applyFill="1"/>
    <xf numFmtId="0" fontId="0" fillId="38" borderId="0" xfId="0" applyFill="1"/>
    <xf numFmtId="0" fontId="33" fillId="33" borderId="18" xfId="0" applyFont="1" applyFill="1" applyBorder="1"/>
    <xf numFmtId="0" fontId="0" fillId="37" borderId="10" xfId="0" applyFill="1" applyBorder="1"/>
    <xf numFmtId="0" fontId="0" fillId="37" borderId="12" xfId="0" applyFill="1" applyBorder="1"/>
    <xf numFmtId="0" fontId="0" fillId="37" borderId="18" xfId="0" applyFill="1" applyBorder="1"/>
    <xf numFmtId="0" fontId="0" fillId="44" borderId="14" xfId="0" applyFill="1" applyBorder="1"/>
    <xf numFmtId="0" fontId="0" fillId="44" borderId="16" xfId="0" applyFill="1" applyBorder="1"/>
    <xf numFmtId="0" fontId="0" fillId="33" borderId="0" xfId="0" applyFill="1"/>
    <xf numFmtId="0" fontId="0" fillId="37" borderId="14" xfId="0" applyFill="1" applyBorder="1"/>
    <xf numFmtId="0" fontId="0" fillId="37" borderId="16" xfId="0" applyFill="1" applyBorder="1"/>
    <xf numFmtId="0" fontId="55" fillId="44" borderId="14" xfId="0" applyFont="1" applyFill="1" applyBorder="1" applyAlignment="1">
      <alignment horizontal="center" wrapText="1"/>
    </xf>
    <xf numFmtId="0" fontId="55" fillId="44" borderId="24" xfId="0" applyFont="1" applyFill="1" applyBorder="1" applyAlignment="1">
      <alignment horizontal="center" wrapText="1"/>
    </xf>
    <xf numFmtId="0" fontId="55" fillId="0" borderId="0" xfId="0" applyFont="1" applyAlignment="1">
      <alignment horizontal="center" wrapText="1"/>
    </xf>
    <xf numFmtId="0" fontId="56" fillId="60" borderId="21" xfId="0" applyFont="1" applyFill="1" applyBorder="1"/>
    <xf numFmtId="0" fontId="56" fillId="60" borderId="22" xfId="0" applyFont="1" applyFill="1" applyBorder="1"/>
    <xf numFmtId="0" fontId="57" fillId="60" borderId="23" xfId="0" applyFont="1" applyFill="1" applyBorder="1"/>
    <xf numFmtId="165" fontId="32" fillId="0" borderId="0" xfId="66" applyNumberFormat="1" applyFont="1"/>
    <xf numFmtId="1" fontId="24" fillId="35" borderId="12" xfId="66" applyNumberFormat="1" applyFont="1" applyFill="1" applyBorder="1" applyAlignment="1">
      <alignment horizontal="right"/>
    </xf>
    <xf numFmtId="1" fontId="24" fillId="35" borderId="0" xfId="66" applyNumberFormat="1" applyFont="1" applyFill="1" applyAlignment="1">
      <alignment horizontal="right"/>
    </xf>
    <xf numFmtId="1" fontId="0" fillId="35" borderId="13" xfId="0" applyNumberFormat="1" applyFill="1" applyBorder="1"/>
    <xf numFmtId="166" fontId="24" fillId="0" borderId="0" xfId="66" applyNumberFormat="1" applyFont="1" applyAlignment="1">
      <alignment horizontal="right"/>
    </xf>
    <xf numFmtId="166" fontId="0" fillId="0" borderId="0" xfId="0" applyNumberFormat="1"/>
    <xf numFmtId="0" fontId="38" fillId="0" borderId="0" xfId="66" applyFont="1"/>
    <xf numFmtId="0" fontId="32" fillId="34" borderId="16" xfId="66" applyFont="1" applyFill="1" applyBorder="1" applyAlignment="1">
      <alignment horizontal="center" wrapText="1"/>
    </xf>
    <xf numFmtId="1" fontId="32" fillId="37" borderId="0" xfId="66" applyNumberFormat="1" applyFont="1" applyFill="1" applyAlignment="1">
      <alignment horizontal="center"/>
    </xf>
    <xf numFmtId="0" fontId="37" fillId="0" borderId="0" xfId="66" applyFont="1"/>
    <xf numFmtId="0" fontId="40" fillId="0" borderId="0" xfId="66" applyFont="1" applyAlignment="1">
      <alignment horizontal="center"/>
    </xf>
    <xf numFmtId="11" fontId="31" fillId="0" borderId="0" xfId="52" applyNumberFormat="1" applyFont="1" applyAlignment="1">
      <alignment horizontal="center"/>
    </xf>
    <xf numFmtId="0" fontId="32" fillId="38" borderId="13" xfId="66" applyFont="1" applyFill="1" applyBorder="1" applyAlignment="1">
      <alignment wrapText="1"/>
    </xf>
    <xf numFmtId="0" fontId="59" fillId="0" borderId="0" xfId="66" applyFont="1" applyAlignment="1">
      <alignment wrapText="1"/>
    </xf>
    <xf numFmtId="0" fontId="32" fillId="0" borderId="17" xfId="66" applyFont="1" applyBorder="1"/>
    <xf numFmtId="0" fontId="0" fillId="44" borderId="0" xfId="0" applyFill="1"/>
    <xf numFmtId="0" fontId="0" fillId="59" borderId="0" xfId="0" applyFill="1"/>
    <xf numFmtId="165" fontId="24" fillId="44" borderId="17" xfId="52" applyNumberFormat="1" applyFill="1" applyBorder="1" applyAlignment="1">
      <alignment horizontal="right"/>
    </xf>
    <xf numFmtId="165" fontId="24" fillId="44" borderId="11" xfId="52" applyNumberFormat="1" applyFill="1" applyBorder="1" applyAlignment="1">
      <alignment horizontal="right"/>
    </xf>
    <xf numFmtId="0" fontId="0" fillId="0" borderId="12" xfId="0" applyBorder="1"/>
    <xf numFmtId="0" fontId="0" fillId="0" borderId="19" xfId="0" applyBorder="1"/>
    <xf numFmtId="0" fontId="0" fillId="0" borderId="18" xfId="0" applyBorder="1"/>
    <xf numFmtId="0" fontId="59" fillId="61" borderId="0" xfId="66" applyFont="1" applyFill="1"/>
    <xf numFmtId="0" fontId="59" fillId="61" borderId="0" xfId="66" applyFont="1" applyFill="1" applyAlignment="1">
      <alignment wrapText="1"/>
    </xf>
    <xf numFmtId="0" fontId="30" fillId="0" borderId="14" xfId="60" applyFont="1" applyBorder="1"/>
    <xf numFmtId="10" fontId="60" fillId="37" borderId="24" xfId="73" applyNumberFormat="1" applyFont="1" applyFill="1" applyBorder="1" applyAlignment="1">
      <alignment horizontal="right" wrapText="1"/>
    </xf>
    <xf numFmtId="0" fontId="30" fillId="0" borderId="0" xfId="0" applyFont="1"/>
    <xf numFmtId="166" fontId="32" fillId="35" borderId="24" xfId="66" applyNumberFormat="1" applyFont="1" applyFill="1" applyBorder="1"/>
    <xf numFmtId="0" fontId="30" fillId="0" borderId="0" xfId="66" applyFont="1"/>
    <xf numFmtId="168" fontId="32" fillId="43" borderId="24" xfId="66" applyNumberFormat="1" applyFont="1" applyFill="1" applyBorder="1"/>
    <xf numFmtId="168" fontId="32" fillId="43" borderId="15" xfId="66" applyNumberFormat="1" applyFont="1" applyFill="1" applyBorder="1"/>
    <xf numFmtId="0" fontId="41" fillId="42" borderId="11" xfId="66" applyFont="1" applyFill="1" applyBorder="1"/>
    <xf numFmtId="165" fontId="32" fillId="62" borderId="0" xfId="66" applyNumberFormat="1" applyFont="1" applyFill="1"/>
    <xf numFmtId="165" fontId="32" fillId="62" borderId="13" xfId="66" applyNumberFormat="1" applyFont="1" applyFill="1" applyBorder="1"/>
    <xf numFmtId="0" fontId="38" fillId="0" borderId="0" xfId="0" applyFont="1"/>
    <xf numFmtId="0" fontId="32" fillId="0" borderId="0" xfId="0" applyFont="1"/>
    <xf numFmtId="1" fontId="32" fillId="35" borderId="12" xfId="66" applyNumberFormat="1" applyFont="1" applyFill="1" applyBorder="1"/>
    <xf numFmtId="1" fontId="32" fillId="35" borderId="0" xfId="66" applyNumberFormat="1" applyFont="1" applyFill="1"/>
    <xf numFmtId="1" fontId="32" fillId="35" borderId="13" xfId="66" applyNumberFormat="1" applyFont="1" applyFill="1" applyBorder="1"/>
    <xf numFmtId="1" fontId="32" fillId="62" borderId="0" xfId="66" applyNumberFormat="1" applyFont="1" applyFill="1"/>
    <xf numFmtId="1" fontId="32" fillId="33" borderId="12" xfId="66" applyNumberFormat="1" applyFont="1" applyFill="1" applyBorder="1"/>
    <xf numFmtId="1" fontId="32" fillId="33" borderId="13" xfId="66" applyNumberFormat="1" applyFont="1" applyFill="1" applyBorder="1"/>
    <xf numFmtId="1" fontId="32" fillId="62" borderId="12" xfId="66" applyNumberFormat="1" applyFont="1" applyFill="1" applyBorder="1"/>
    <xf numFmtId="1" fontId="32" fillId="62" borderId="13" xfId="66" applyNumberFormat="1" applyFont="1" applyFill="1" applyBorder="1"/>
    <xf numFmtId="1" fontId="32" fillId="33" borderId="0" xfId="66" applyNumberFormat="1" applyFont="1" applyFill="1"/>
    <xf numFmtId="167" fontId="32" fillId="35" borderId="12" xfId="66" applyNumberFormat="1" applyFont="1" applyFill="1" applyBorder="1"/>
    <xf numFmtId="167" fontId="32" fillId="35" borderId="0" xfId="66" applyNumberFormat="1" applyFont="1" applyFill="1"/>
    <xf numFmtId="167" fontId="32" fillId="35" borderId="13" xfId="66" applyNumberFormat="1" applyFont="1" applyFill="1" applyBorder="1"/>
    <xf numFmtId="167" fontId="32" fillId="62" borderId="0" xfId="66" applyNumberFormat="1" applyFont="1" applyFill="1"/>
    <xf numFmtId="167" fontId="32" fillId="62" borderId="13" xfId="66" applyNumberFormat="1" applyFont="1" applyFill="1" applyBorder="1"/>
    <xf numFmtId="167" fontId="32" fillId="33" borderId="0" xfId="66" applyNumberFormat="1" applyFont="1" applyFill="1"/>
    <xf numFmtId="167" fontId="32" fillId="33" borderId="13" xfId="66" applyNumberFormat="1" applyFont="1" applyFill="1" applyBorder="1"/>
    <xf numFmtId="167" fontId="32" fillId="0" borderId="0" xfId="66" applyNumberFormat="1" applyFont="1"/>
    <xf numFmtId="171" fontId="28" fillId="62" borderId="0" xfId="45" applyNumberFormat="1" applyFont="1" applyFill="1" applyBorder="1"/>
    <xf numFmtId="37" fontId="28" fillId="62" borderId="0" xfId="45" applyNumberFormat="1" applyFont="1" applyFill="1" applyBorder="1"/>
    <xf numFmtId="0" fontId="61" fillId="42" borderId="10" xfId="66" applyFont="1" applyFill="1" applyBorder="1"/>
    <xf numFmtId="1" fontId="32" fillId="43" borderId="12" xfId="66" applyNumberFormat="1" applyFont="1" applyFill="1" applyBorder="1"/>
    <xf numFmtId="1" fontId="32" fillId="43" borderId="0" xfId="66" applyNumberFormat="1" applyFont="1" applyFill="1"/>
    <xf numFmtId="1" fontId="32" fillId="43" borderId="13" xfId="66" applyNumberFormat="1" applyFont="1" applyFill="1" applyBorder="1"/>
    <xf numFmtId="0" fontId="32" fillId="33" borderId="0" xfId="0" applyFont="1" applyFill="1"/>
    <xf numFmtId="167" fontId="32" fillId="43" borderId="12" xfId="66" applyNumberFormat="1" applyFont="1" applyFill="1" applyBorder="1"/>
    <xf numFmtId="167" fontId="32" fillId="43" borderId="0" xfId="66" applyNumberFormat="1" applyFont="1" applyFill="1"/>
    <xf numFmtId="167" fontId="32" fillId="43" borderId="13" xfId="66" applyNumberFormat="1" applyFont="1" applyFill="1" applyBorder="1"/>
    <xf numFmtId="0" fontId="61" fillId="42" borderId="11" xfId="66" applyFont="1" applyFill="1" applyBorder="1"/>
    <xf numFmtId="167" fontId="32" fillId="33" borderId="12" xfId="66" applyNumberFormat="1" applyFont="1" applyFill="1" applyBorder="1"/>
    <xf numFmtId="0" fontId="61" fillId="42" borderId="17" xfId="66" applyFont="1" applyFill="1" applyBorder="1"/>
    <xf numFmtId="0" fontId="32" fillId="33" borderId="13" xfId="0" applyFont="1" applyFill="1" applyBorder="1"/>
    <xf numFmtId="167" fontId="32" fillId="62" borderId="12" xfId="66" applyNumberFormat="1" applyFont="1" applyFill="1" applyBorder="1"/>
    <xf numFmtId="0" fontId="0" fillId="63" borderId="0" xfId="0" applyFill="1"/>
    <xf numFmtId="0" fontId="0" fillId="64" borderId="0" xfId="0" applyFill="1"/>
    <xf numFmtId="0" fontId="62" fillId="43" borderId="0" xfId="67" applyFont="1" applyFill="1"/>
    <xf numFmtId="0" fontId="24" fillId="0" borderId="0" xfId="67"/>
    <xf numFmtId="0" fontId="24" fillId="43" borderId="0" xfId="67" applyFill="1"/>
    <xf numFmtId="0" fontId="60" fillId="0" borderId="0" xfId="67" applyFont="1" applyAlignment="1">
      <alignment horizontal="center" wrapText="1"/>
    </xf>
    <xf numFmtId="0" fontId="60" fillId="0" borderId="24" xfId="67" applyFont="1" applyBorder="1" applyAlignment="1">
      <alignment horizontal="center" wrapText="1"/>
    </xf>
    <xf numFmtId="0" fontId="24" fillId="37" borderId="0" xfId="67" applyFill="1" applyAlignment="1">
      <alignment horizontal="center"/>
    </xf>
    <xf numFmtId="166" fontId="24" fillId="43" borderId="0" xfId="67" applyNumberFormat="1" applyFill="1" applyAlignment="1">
      <alignment horizontal="center"/>
    </xf>
    <xf numFmtId="0" fontId="60" fillId="43" borderId="24" xfId="67" applyFont="1" applyFill="1" applyBorder="1" applyAlignment="1">
      <alignment horizontal="center" wrapText="1"/>
    </xf>
    <xf numFmtId="0" fontId="30" fillId="39" borderId="0" xfId="67" applyFont="1" applyFill="1" applyAlignment="1">
      <alignment horizontal="center"/>
    </xf>
    <xf numFmtId="2" fontId="24" fillId="43" borderId="0" xfId="67" applyNumberFormat="1" applyFill="1" applyAlignment="1">
      <alignment horizontal="center"/>
    </xf>
    <xf numFmtId="0" fontId="24" fillId="0" borderId="0" xfId="67" applyAlignment="1">
      <alignment horizontal="center"/>
    </xf>
    <xf numFmtId="166" fontId="24" fillId="0" borderId="0" xfId="67" applyNumberFormat="1" applyAlignment="1">
      <alignment horizontal="center"/>
    </xf>
    <xf numFmtId="166" fontId="24" fillId="0" borderId="0" xfId="67" applyNumberFormat="1"/>
    <xf numFmtId="2" fontId="24" fillId="0" borderId="0" xfId="67" applyNumberFormat="1"/>
    <xf numFmtId="0" fontId="24" fillId="63" borderId="0" xfId="67" applyFill="1" applyAlignment="1">
      <alignment horizontal="center"/>
    </xf>
    <xf numFmtId="166" fontId="54" fillId="0" borderId="0" xfId="67" applyNumberFormat="1" applyFont="1" applyAlignment="1">
      <alignment horizontal="left"/>
    </xf>
    <xf numFmtId="0" fontId="24" fillId="43" borderId="0" xfId="67" applyFill="1" applyAlignment="1">
      <alignment horizontal="center"/>
    </xf>
    <xf numFmtId="166" fontId="24" fillId="40" borderId="0" xfId="67" applyNumberFormat="1" applyFill="1" applyAlignment="1">
      <alignment horizontal="center"/>
    </xf>
    <xf numFmtId="166" fontId="24" fillId="63" borderId="0" xfId="67" applyNumberFormat="1" applyFill="1" applyAlignment="1">
      <alignment horizontal="center"/>
    </xf>
    <xf numFmtId="166" fontId="24" fillId="63" borderId="0" xfId="67" applyNumberFormat="1" applyFill="1"/>
    <xf numFmtId="2" fontId="24" fillId="63" borderId="0" xfId="67" applyNumberFormat="1" applyFill="1"/>
    <xf numFmtId="166" fontId="24" fillId="47" borderId="0" xfId="67" applyNumberFormat="1" applyFill="1" applyAlignment="1">
      <alignment horizontal="center"/>
    </xf>
    <xf numFmtId="2" fontId="24" fillId="63" borderId="0" xfId="67" applyNumberFormat="1" applyFill="1" applyAlignment="1">
      <alignment horizontal="center"/>
    </xf>
    <xf numFmtId="0" fontId="0" fillId="63" borderId="0" xfId="0" applyFill="1" applyAlignment="1">
      <alignment horizontal="center"/>
    </xf>
    <xf numFmtId="0" fontId="24" fillId="0" borderId="0" xfId="68"/>
    <xf numFmtId="0" fontId="48" fillId="39" borderId="21" xfId="66" applyFont="1" applyFill="1" applyBorder="1"/>
    <xf numFmtId="0" fontId="48" fillId="39" borderId="21" xfId="66" applyFont="1" applyFill="1" applyBorder="1" applyAlignment="1">
      <alignment horizontal="center"/>
    </xf>
    <xf numFmtId="0" fontId="30" fillId="51" borderId="14" xfId="66" applyFont="1" applyFill="1" applyBorder="1" applyAlignment="1">
      <alignment horizontal="centerContinuous"/>
    </xf>
    <xf numFmtId="0" fontId="30" fillId="51" borderId="24" xfId="66" applyFont="1" applyFill="1" applyBorder="1" applyAlignment="1">
      <alignment horizontal="centerContinuous"/>
    </xf>
    <xf numFmtId="0" fontId="30" fillId="51" borderId="21" xfId="66" applyFont="1" applyFill="1" applyBorder="1" applyAlignment="1">
      <alignment horizontal="center"/>
    </xf>
    <xf numFmtId="0" fontId="32" fillId="39" borderId="23" xfId="66" applyFont="1" applyFill="1" applyBorder="1"/>
    <xf numFmtId="0" fontId="48" fillId="39" borderId="23" xfId="66" applyFont="1" applyFill="1" applyBorder="1" applyAlignment="1">
      <alignment horizontal="center"/>
    </xf>
    <xf numFmtId="0" fontId="32" fillId="39" borderId="24" xfId="66" applyFont="1" applyFill="1" applyBorder="1" applyAlignment="1">
      <alignment horizontal="center"/>
    </xf>
    <xf numFmtId="0" fontId="32" fillId="51" borderId="24" xfId="66" applyFont="1" applyFill="1" applyBorder="1" applyAlignment="1">
      <alignment horizontal="center"/>
    </xf>
    <xf numFmtId="0" fontId="32" fillId="51" borderId="23" xfId="66" applyFont="1" applyFill="1" applyBorder="1" applyAlignment="1">
      <alignment horizontal="center"/>
    </xf>
    <xf numFmtId="0" fontId="30" fillId="37" borderId="0" xfId="62" applyFont="1" applyFill="1" applyAlignment="1">
      <alignment horizontal="center"/>
    </xf>
    <xf numFmtId="0" fontId="32" fillId="36" borderId="24" xfId="66" applyFont="1" applyFill="1" applyBorder="1"/>
    <xf numFmtId="9" fontId="32" fillId="0" borderId="0" xfId="79" applyFont="1" applyAlignment="1">
      <alignment horizontal="center"/>
    </xf>
    <xf numFmtId="2" fontId="46" fillId="0" borderId="0" xfId="66" applyNumberFormat="1" applyFont="1" applyAlignment="1">
      <alignment horizontal="center"/>
    </xf>
    <xf numFmtId="172" fontId="32" fillId="0" borderId="0" xfId="66" applyNumberFormat="1" applyFont="1" applyAlignment="1">
      <alignment horizontal="center"/>
    </xf>
    <xf numFmtId="0" fontId="32" fillId="36" borderId="0" xfId="66" applyFont="1" applyFill="1"/>
    <xf numFmtId="9" fontId="32" fillId="0" borderId="0" xfId="79" applyFont="1" applyFill="1" applyAlignment="1">
      <alignment horizontal="center"/>
    </xf>
    <xf numFmtId="165" fontId="46" fillId="0" borderId="0" xfId="66" applyNumberFormat="1" applyFont="1" applyAlignment="1">
      <alignment horizontal="center"/>
    </xf>
    <xf numFmtId="165" fontId="32" fillId="0" borderId="0" xfId="66" applyNumberFormat="1" applyFont="1" applyAlignment="1">
      <alignment horizontal="center"/>
    </xf>
    <xf numFmtId="0" fontId="38" fillId="36" borderId="24" xfId="66" applyFont="1" applyFill="1" applyBorder="1"/>
    <xf numFmtId="0" fontId="30" fillId="37" borderId="21" xfId="62" applyFont="1" applyFill="1" applyBorder="1" applyAlignment="1">
      <alignment horizontal="center"/>
    </xf>
    <xf numFmtId="0" fontId="0" fillId="37" borderId="21" xfId="0" applyFill="1" applyBorder="1"/>
    <xf numFmtId="0" fontId="30" fillId="51" borderId="14" xfId="63" applyFont="1" applyFill="1" applyBorder="1"/>
    <xf numFmtId="0" fontId="30" fillId="51" borderId="15" xfId="63" applyFont="1" applyFill="1" applyBorder="1" applyAlignment="1">
      <alignment wrapText="1"/>
    </xf>
    <xf numFmtId="0" fontId="30" fillId="51" borderId="16" xfId="63" applyFont="1" applyFill="1" applyBorder="1" applyAlignment="1">
      <alignment wrapText="1"/>
    </xf>
    <xf numFmtId="0" fontId="0" fillId="37" borderId="22" xfId="0" applyFill="1" applyBorder="1"/>
    <xf numFmtId="0" fontId="0" fillId="37" borderId="22" xfId="0" applyFill="1" applyBorder="1" applyAlignment="1">
      <alignment horizontal="center"/>
    </xf>
    <xf numFmtId="0" fontId="60" fillId="37" borderId="21" xfId="69" applyFont="1" applyFill="1" applyBorder="1" applyAlignment="1">
      <alignment vertical="center"/>
    </xf>
    <xf numFmtId="0" fontId="60" fillId="37" borderId="21" xfId="47" applyFont="1" applyFill="1" applyBorder="1" applyAlignment="1">
      <alignment horizontal="center" wrapText="1"/>
    </xf>
    <xf numFmtId="0" fontId="0" fillId="37" borderId="24" xfId="0" applyFill="1" applyBorder="1"/>
    <xf numFmtId="0" fontId="0" fillId="37" borderId="23" xfId="0" applyFill="1" applyBorder="1" applyAlignment="1">
      <alignment horizontal="center"/>
    </xf>
    <xf numFmtId="0" fontId="60" fillId="37" borderId="23" xfId="69" applyFont="1" applyFill="1" applyBorder="1" applyAlignment="1">
      <alignment vertical="center"/>
    </xf>
    <xf numFmtId="0" fontId="60" fillId="37" borderId="23" xfId="47" applyFont="1" applyFill="1" applyBorder="1" applyAlignment="1">
      <alignment horizontal="center" wrapText="1"/>
    </xf>
    <xf numFmtId="0" fontId="49" fillId="37" borderId="16" xfId="56" applyFont="1" applyFill="1" applyBorder="1" applyAlignment="1">
      <alignment horizontal="center" wrapText="1"/>
    </xf>
    <xf numFmtId="9" fontId="38" fillId="43" borderId="14" xfId="74" applyFont="1" applyFill="1" applyBorder="1" applyAlignment="1">
      <alignment horizontal="center"/>
    </xf>
    <xf numFmtId="1" fontId="38" fillId="39" borderId="24" xfId="74" applyNumberFormat="1" applyFont="1" applyFill="1" applyBorder="1" applyAlignment="1">
      <alignment horizontal="center"/>
    </xf>
    <xf numFmtId="2" fontId="38" fillId="0" borderId="0" xfId="74" applyNumberFormat="1" applyFont="1" applyFill="1" applyBorder="1" applyAlignment="1">
      <alignment horizontal="center"/>
    </xf>
    <xf numFmtId="164" fontId="30" fillId="48" borderId="24" xfId="63" applyNumberFormat="1" applyFont="1" applyFill="1" applyBorder="1" applyAlignment="1">
      <alignment horizontal="center"/>
    </xf>
    <xf numFmtId="166" fontId="30" fillId="65" borderId="24" xfId="47" applyNumberFormat="1" applyFont="1" applyFill="1" applyBorder="1" applyAlignment="1">
      <alignment horizontal="center"/>
    </xf>
    <xf numFmtId="9" fontId="30" fillId="48" borderId="24" xfId="57" applyNumberFormat="1" applyFont="1" applyFill="1" applyBorder="1" applyAlignment="1">
      <alignment horizontal="center"/>
    </xf>
    <xf numFmtId="0" fontId="49" fillId="37" borderId="24" xfId="56" applyFont="1" applyFill="1" applyBorder="1" applyAlignment="1">
      <alignment horizontal="center" wrapText="1"/>
    </xf>
    <xf numFmtId="9" fontId="38" fillId="43" borderId="24" xfId="74" applyFont="1" applyFill="1" applyBorder="1" applyAlignment="1">
      <alignment horizontal="center"/>
    </xf>
    <xf numFmtId="1" fontId="24" fillId="48" borderId="0" xfId="50" applyNumberFormat="1" applyFill="1"/>
    <xf numFmtId="1" fontId="0" fillId="0" borderId="0" xfId="0" applyNumberFormat="1"/>
    <xf numFmtId="0" fontId="49" fillId="37" borderId="17" xfId="53" applyFont="1" applyFill="1" applyBorder="1" applyAlignment="1">
      <alignment horizontal="center" wrapText="1"/>
    </xf>
    <xf numFmtId="2" fontId="24" fillId="0" borderId="0" xfId="2" applyNumberFormat="1" applyFont="1" applyFill="1" applyBorder="1" applyAlignment="1">
      <alignment horizontal="center"/>
    </xf>
    <xf numFmtId="2" fontId="24" fillId="37" borderId="24" xfId="53" applyNumberFormat="1" applyFill="1" applyBorder="1" applyAlignment="1">
      <alignment horizontal="center"/>
    </xf>
    <xf numFmtId="2" fontId="24" fillId="37" borderId="24" xfId="72" applyNumberFormat="1" applyFont="1" applyFill="1" applyBorder="1" applyAlignment="1">
      <alignment horizontal="center"/>
    </xf>
    <xf numFmtId="2" fontId="32" fillId="37" borderId="24" xfId="66" applyNumberFormat="1" applyFont="1" applyFill="1" applyBorder="1" applyAlignment="1">
      <alignment horizontal="center"/>
    </xf>
    <xf numFmtId="0" fontId="0" fillId="43" borderId="0" xfId="0" applyFill="1"/>
    <xf numFmtId="0" fontId="79" fillId="33" borderId="0" xfId="66" applyFont="1" applyFill="1"/>
    <xf numFmtId="0" fontId="64" fillId="33" borderId="0" xfId="66" applyFont="1" applyFill="1"/>
    <xf numFmtId="0" fontId="25" fillId="33" borderId="0" xfId="66" applyFill="1"/>
    <xf numFmtId="0" fontId="22" fillId="37" borderId="10" xfId="159" applyFont="1" applyFill="1" applyBorder="1"/>
    <xf numFmtId="0" fontId="22" fillId="33" borderId="0" xfId="191" applyFont="1" applyFill="1"/>
    <xf numFmtId="0" fontId="29" fillId="0" borderId="0" xfId="66" applyFont="1" applyAlignment="1">
      <alignment horizontal="center"/>
    </xf>
    <xf numFmtId="0" fontId="32" fillId="37" borderId="11" xfId="66" applyFont="1" applyFill="1" applyBorder="1" applyAlignment="1">
      <alignment horizontal="center"/>
    </xf>
    <xf numFmtId="0" fontId="24" fillId="37" borderId="20" xfId="49" applyFill="1" applyBorder="1" applyAlignment="1">
      <alignment horizontal="center"/>
    </xf>
    <xf numFmtId="0" fontId="0" fillId="0" borderId="17" xfId="0" applyBorder="1"/>
    <xf numFmtId="0" fontId="0" fillId="0" borderId="11" xfId="0" applyBorder="1"/>
    <xf numFmtId="0" fontId="28" fillId="0" borderId="12" xfId="66" applyFont="1" applyBorder="1"/>
    <xf numFmtId="0" fontId="0" fillId="59" borderId="13" xfId="0" applyFill="1" applyBorder="1"/>
    <xf numFmtId="0" fontId="32" fillId="36" borderId="17" xfId="66" applyFont="1" applyFill="1" applyBorder="1"/>
    <xf numFmtId="0" fontId="58" fillId="0" borderId="0" xfId="49" applyFont="1" applyAlignment="1">
      <alignment horizontal="center"/>
    </xf>
    <xf numFmtId="0" fontId="34" fillId="34" borderId="24" xfId="66" applyFont="1" applyFill="1" applyBorder="1" applyAlignment="1">
      <alignment horizontal="center"/>
    </xf>
    <xf numFmtId="164" fontId="36" fillId="37" borderId="21" xfId="54" applyNumberFormat="1" applyFont="1" applyFill="1" applyBorder="1" applyAlignment="1">
      <alignment horizontal="center"/>
    </xf>
    <xf numFmtId="164" fontId="36" fillId="37" borderId="22" xfId="54" applyNumberFormat="1" applyFont="1" applyFill="1" applyBorder="1" applyAlignment="1">
      <alignment horizontal="center"/>
    </xf>
    <xf numFmtId="164" fontId="36" fillId="37" borderId="23" xfId="54" applyNumberFormat="1" applyFont="1" applyFill="1" applyBorder="1" applyAlignment="1">
      <alignment horizontal="center"/>
    </xf>
    <xf numFmtId="0" fontId="33" fillId="34" borderId="14" xfId="66" applyFont="1" applyFill="1" applyBorder="1" applyAlignment="1">
      <alignment horizontal="center"/>
    </xf>
    <xf numFmtId="0" fontId="33" fillId="33" borderId="18" xfId="66" applyFont="1" applyFill="1" applyBorder="1" applyAlignment="1">
      <alignment horizontal="center"/>
    </xf>
    <xf numFmtId="0" fontId="32" fillId="37" borderId="20" xfId="66" applyFont="1" applyFill="1" applyBorder="1" applyAlignment="1">
      <alignment horizontal="center"/>
    </xf>
    <xf numFmtId="165" fontId="24" fillId="44" borderId="0" xfId="52" applyNumberFormat="1" applyFill="1" applyAlignment="1">
      <alignment horizontal="right"/>
    </xf>
    <xf numFmtId="166" fontId="24" fillId="59" borderId="0" xfId="52" applyNumberFormat="1" applyFill="1" applyAlignment="1">
      <alignment horizontal="right"/>
    </xf>
    <xf numFmtId="2" fontId="24" fillId="44" borderId="10" xfId="77" applyNumberFormat="1" applyFont="1" applyFill="1" applyBorder="1" applyAlignment="1">
      <alignment horizontal="right"/>
    </xf>
    <xf numFmtId="1" fontId="24" fillId="44" borderId="13" xfId="66" applyNumberFormat="1" applyFont="1" applyFill="1" applyBorder="1" applyAlignment="1">
      <alignment horizontal="right"/>
    </xf>
    <xf numFmtId="165" fontId="24" fillId="44" borderId="12" xfId="52" applyNumberFormat="1" applyFill="1" applyBorder="1" applyAlignment="1">
      <alignment horizontal="right"/>
    </xf>
    <xf numFmtId="0" fontId="0" fillId="59" borderId="12" xfId="0" applyFill="1" applyBorder="1"/>
    <xf numFmtId="165" fontId="24" fillId="59" borderId="12" xfId="52" applyNumberFormat="1" applyFill="1" applyBorder="1" applyAlignment="1">
      <alignment horizontal="right"/>
    </xf>
    <xf numFmtId="165" fontId="24" fillId="59" borderId="13" xfId="52" applyNumberFormat="1" applyFill="1" applyBorder="1" applyAlignment="1">
      <alignment horizontal="right"/>
    </xf>
    <xf numFmtId="0" fontId="28" fillId="33" borderId="22" xfId="66" applyFont="1" applyFill="1" applyBorder="1"/>
    <xf numFmtId="0" fontId="41" fillId="33" borderId="22" xfId="66" applyFont="1" applyFill="1" applyBorder="1"/>
    <xf numFmtId="0" fontId="42" fillId="33" borderId="22" xfId="66" applyFont="1" applyFill="1" applyBorder="1"/>
    <xf numFmtId="0" fontId="33" fillId="33" borderId="22" xfId="0" applyFont="1" applyFill="1" applyBorder="1"/>
    <xf numFmtId="0" fontId="37" fillId="38" borderId="21" xfId="66" applyFont="1" applyFill="1" applyBorder="1" applyAlignment="1">
      <alignment horizontal="center"/>
    </xf>
    <xf numFmtId="0" fontId="39" fillId="39" borderId="22" xfId="66" applyFont="1" applyFill="1" applyBorder="1" applyAlignment="1">
      <alignment horizontal="center"/>
    </xf>
    <xf numFmtId="0" fontId="32" fillId="38" borderId="22" xfId="66" applyFont="1" applyFill="1" applyBorder="1"/>
    <xf numFmtId="0" fontId="45" fillId="0" borderId="0" xfId="66" applyFont="1"/>
    <xf numFmtId="0" fontId="24" fillId="37" borderId="13" xfId="49" applyFill="1" applyBorder="1" applyAlignment="1">
      <alignment horizontal="center"/>
    </xf>
    <xf numFmtId="0" fontId="0" fillId="37" borderId="20" xfId="0" applyFill="1" applyBorder="1" applyAlignment="1">
      <alignment horizontal="center"/>
    </xf>
    <xf numFmtId="0" fontId="0" fillId="33" borderId="18" xfId="0" applyFill="1" applyBorder="1"/>
    <xf numFmtId="0" fontId="30" fillId="54" borderId="10" xfId="0" applyFont="1" applyFill="1" applyBorder="1"/>
    <xf numFmtId="0" fontId="0" fillId="54" borderId="17" xfId="0" applyFill="1" applyBorder="1"/>
    <xf numFmtId="0" fontId="0" fillId="54" borderId="11" xfId="0" applyFill="1" applyBorder="1"/>
    <xf numFmtId="0" fontId="24" fillId="72" borderId="23" xfId="53" applyFill="1" applyBorder="1"/>
    <xf numFmtId="0" fontId="49" fillId="37" borderId="14" xfId="53" applyFont="1" applyFill="1" applyBorder="1" applyAlignment="1">
      <alignment horizontal="center" wrapText="1"/>
    </xf>
    <xf numFmtId="2" fontId="24" fillId="33" borderId="11" xfId="2" applyNumberFormat="1" applyFont="1" applyFill="1" applyBorder="1" applyAlignment="1">
      <alignment horizontal="center"/>
    </xf>
    <xf numFmtId="2" fontId="24" fillId="33" borderId="13" xfId="2" applyNumberFormat="1" applyFont="1" applyFill="1" applyBorder="1" applyAlignment="1">
      <alignment horizontal="center"/>
    </xf>
    <xf numFmtId="0" fontId="30" fillId="46" borderId="24" xfId="54" applyFont="1" applyFill="1" applyBorder="1"/>
    <xf numFmtId="2" fontId="82" fillId="43" borderId="17" xfId="2" applyNumberFormat="1" applyFont="1" applyFill="1" applyBorder="1" applyAlignment="1">
      <alignment horizontal="center"/>
    </xf>
    <xf numFmtId="0" fontId="0" fillId="37" borderId="12" xfId="51" applyFont="1" applyFill="1" applyBorder="1"/>
    <xf numFmtId="168" fontId="5" fillId="66" borderId="0" xfId="124" applyNumberFormat="1" applyFont="1" applyFill="1"/>
    <xf numFmtId="168" fontId="5" fillId="53" borderId="0" xfId="124" applyNumberFormat="1" applyFont="1" applyFill="1"/>
    <xf numFmtId="0" fontId="83" fillId="0" borderId="0" xfId="66" applyFont="1"/>
    <xf numFmtId="0" fontId="83" fillId="0" borderId="0" xfId="0" applyFont="1"/>
    <xf numFmtId="2" fontId="24" fillId="0" borderId="15" xfId="2" applyNumberFormat="1" applyFont="1" applyFill="1" applyBorder="1" applyAlignment="1">
      <alignment horizontal="center"/>
    </xf>
    <xf numFmtId="3" fontId="32" fillId="37" borderId="0" xfId="66" applyNumberFormat="1" applyFont="1" applyFill="1" applyAlignment="1">
      <alignment horizontal="center"/>
    </xf>
    <xf numFmtId="1" fontId="24" fillId="39" borderId="0" xfId="64" applyNumberFormat="1" applyFill="1"/>
    <xf numFmtId="1" fontId="32" fillId="37" borderId="13" xfId="66" applyNumberFormat="1" applyFont="1" applyFill="1" applyBorder="1" applyAlignment="1">
      <alignment horizontal="center"/>
    </xf>
    <xf numFmtId="1" fontId="58" fillId="37" borderId="13" xfId="66" applyNumberFormat="1" applyFont="1" applyFill="1" applyBorder="1" applyAlignment="1">
      <alignment horizontal="center"/>
    </xf>
    <xf numFmtId="1" fontId="58" fillId="37" borderId="20" xfId="66" applyNumberFormat="1" applyFont="1" applyFill="1" applyBorder="1" applyAlignment="1">
      <alignment horizontal="center"/>
    </xf>
    <xf numFmtId="1" fontId="32" fillId="37" borderId="20" xfId="66" applyNumberFormat="1" applyFont="1" applyFill="1" applyBorder="1" applyAlignment="1">
      <alignment horizontal="center"/>
    </xf>
    <xf numFmtId="3" fontId="25" fillId="0" borderId="0" xfId="66" applyNumberFormat="1"/>
    <xf numFmtId="38" fontId="0" fillId="0" borderId="0" xfId="0" applyNumberFormat="1"/>
    <xf numFmtId="0" fontId="25" fillId="0" borderId="0" xfId="66" applyAlignment="1">
      <alignment wrapText="1"/>
    </xf>
    <xf numFmtId="11" fontId="25" fillId="0" borderId="0" xfId="66" applyNumberFormat="1"/>
    <xf numFmtId="177" fontId="0" fillId="0" borderId="0" xfId="0" applyNumberFormat="1"/>
    <xf numFmtId="0" fontId="87" fillId="0" borderId="31" xfId="195">
      <alignment wrapText="1"/>
    </xf>
    <xf numFmtId="169" fontId="87" fillId="0" borderId="31" xfId="195" applyNumberFormat="1" applyAlignment="1">
      <alignment horizontal="right" wrapText="1"/>
    </xf>
    <xf numFmtId="0" fontId="86" fillId="0" borderId="0" xfId="194" applyNumberFormat="1" applyFill="1" applyBorder="1" applyAlignment="1"/>
    <xf numFmtId="9" fontId="0" fillId="0" borderId="0" xfId="2" applyFont="1"/>
    <xf numFmtId="171" fontId="24" fillId="39" borderId="0" xfId="64" applyNumberFormat="1" applyFill="1"/>
    <xf numFmtId="171" fontId="24" fillId="39" borderId="0" xfId="59" applyNumberFormat="1" applyFill="1"/>
    <xf numFmtId="1" fontId="25" fillId="0" borderId="0" xfId="66" applyNumberFormat="1"/>
    <xf numFmtId="0" fontId="4" fillId="0" borderId="0" xfId="196"/>
    <xf numFmtId="0" fontId="3" fillId="0" borderId="0" xfId="196" applyFont="1"/>
    <xf numFmtId="0" fontId="2" fillId="0" borderId="0" xfId="196" applyFont="1"/>
    <xf numFmtId="0" fontId="22" fillId="0" borderId="0" xfId="196" applyFont="1"/>
    <xf numFmtId="0" fontId="2" fillId="0" borderId="0" xfId="196" applyFont="1" applyAlignment="1">
      <alignment wrapText="1"/>
    </xf>
    <xf numFmtId="0" fontId="88" fillId="0" borderId="0" xfId="196" applyFont="1"/>
    <xf numFmtId="0" fontId="22" fillId="0" borderId="32" xfId="196" applyFont="1" applyBorder="1"/>
    <xf numFmtId="0" fontId="22" fillId="0" borderId="0" xfId="196" applyFont="1" applyAlignment="1">
      <alignment wrapText="1"/>
    </xf>
    <xf numFmtId="0" fontId="44" fillId="73" borderId="0" xfId="66" applyFont="1" applyFill="1" applyAlignment="1">
      <alignment horizontal="center"/>
    </xf>
    <xf numFmtId="0" fontId="89" fillId="38" borderId="0" xfId="66" applyFont="1" applyFill="1"/>
    <xf numFmtId="166" fontId="89" fillId="67" borderId="12" xfId="66" applyNumberFormat="1" applyFont="1" applyFill="1" applyBorder="1"/>
    <xf numFmtId="166" fontId="89" fillId="67" borderId="0" xfId="66" applyNumberFormat="1" applyFont="1" applyFill="1"/>
    <xf numFmtId="166" fontId="89" fillId="67" borderId="13" xfId="66" applyNumberFormat="1" applyFont="1" applyFill="1" applyBorder="1"/>
    <xf numFmtId="0" fontId="90" fillId="52" borderId="10" xfId="0" applyFont="1" applyFill="1" applyBorder="1"/>
    <xf numFmtId="0" fontId="79" fillId="74" borderId="10" xfId="0" applyFont="1" applyFill="1" applyBorder="1" applyAlignment="1">
      <alignment vertical="top"/>
    </xf>
    <xf numFmtId="0" fontId="79" fillId="74" borderId="17" xfId="0" applyFont="1" applyFill="1" applyBorder="1" applyAlignment="1">
      <alignment horizontal="center"/>
    </xf>
    <xf numFmtId="0" fontId="79" fillId="74" borderId="17" xfId="0" applyFont="1" applyFill="1" applyBorder="1" applyAlignment="1">
      <alignment vertical="top"/>
    </xf>
    <xf numFmtId="0" fontId="79" fillId="74" borderId="11" xfId="0" applyFont="1" applyFill="1" applyBorder="1" applyAlignment="1">
      <alignment horizontal="center"/>
    </xf>
    <xf numFmtId="0" fontId="0" fillId="52" borderId="12" xfId="0" applyFill="1" applyBorder="1"/>
    <xf numFmtId="0" fontId="79" fillId="74" borderId="33" xfId="0" applyFont="1" applyFill="1" applyBorder="1" applyAlignment="1">
      <alignment horizontal="center"/>
    </xf>
    <xf numFmtId="0" fontId="79" fillId="74" borderId="34" xfId="0" applyFont="1" applyFill="1" applyBorder="1" applyAlignment="1">
      <alignment horizontal="center"/>
    </xf>
    <xf numFmtId="0" fontId="79" fillId="74" borderId="35" xfId="0" applyFont="1" applyFill="1" applyBorder="1" applyAlignment="1">
      <alignment horizontal="center"/>
    </xf>
    <xf numFmtId="1" fontId="0" fillId="37" borderId="12" xfId="0" applyNumberFormat="1" applyFill="1" applyBorder="1"/>
    <xf numFmtId="1" fontId="0" fillId="0" borderId="13" xfId="0" applyNumberFormat="1" applyBorder="1"/>
    <xf numFmtId="1" fontId="30" fillId="37" borderId="33" xfId="0" applyNumberFormat="1" applyFont="1" applyFill="1" applyBorder="1" applyAlignment="1">
      <alignment horizontal="left" indent="1"/>
    </xf>
    <xf numFmtId="1" fontId="30" fillId="37" borderId="34" xfId="0" applyNumberFormat="1" applyFont="1" applyFill="1" applyBorder="1"/>
    <xf numFmtId="1" fontId="30" fillId="37" borderId="35" xfId="0" applyNumberFormat="1" applyFont="1" applyFill="1" applyBorder="1"/>
    <xf numFmtId="0" fontId="0" fillId="0" borderId="0" xfId="0" applyAlignment="1">
      <alignment horizontal="center"/>
    </xf>
    <xf numFmtId="2" fontId="24" fillId="0" borderId="12" xfId="53" applyNumberFormat="1" applyBorder="1" applyAlignment="1">
      <alignment horizontal="center"/>
    </xf>
    <xf numFmtId="0" fontId="91" fillId="0" borderId="0" xfId="0" applyFont="1"/>
    <xf numFmtId="0" fontId="40" fillId="39" borderId="33" xfId="66" applyFont="1" applyFill="1" applyBorder="1" applyAlignment="1">
      <alignment horizontal="center"/>
    </xf>
    <xf numFmtId="0" fontId="40" fillId="39" borderId="34" xfId="66" applyFont="1" applyFill="1" applyBorder="1" applyAlignment="1">
      <alignment horizontal="center"/>
    </xf>
    <xf numFmtId="0" fontId="40" fillId="39" borderId="35" xfId="66" applyFont="1" applyFill="1" applyBorder="1" applyAlignment="1">
      <alignment horizontal="center"/>
    </xf>
    <xf numFmtId="168" fontId="32" fillId="37" borderId="10" xfId="2" applyNumberFormat="1" applyFont="1" applyFill="1" applyBorder="1"/>
    <xf numFmtId="168" fontId="32" fillId="37" borderId="17" xfId="2" applyNumberFormat="1" applyFont="1" applyFill="1" applyBorder="1"/>
    <xf numFmtId="168" fontId="32" fillId="37" borderId="11" xfId="2" applyNumberFormat="1" applyFont="1" applyFill="1" applyBorder="1"/>
    <xf numFmtId="168" fontId="32" fillId="37" borderId="12" xfId="2" applyNumberFormat="1" applyFont="1" applyFill="1" applyBorder="1"/>
    <xf numFmtId="168" fontId="32" fillId="37" borderId="0" xfId="2" applyNumberFormat="1" applyFont="1" applyFill="1" applyBorder="1"/>
    <xf numFmtId="168" fontId="32" fillId="37" borderId="13" xfId="2" applyNumberFormat="1" applyFont="1" applyFill="1" applyBorder="1"/>
    <xf numFmtId="3" fontId="32" fillId="35" borderId="12" xfId="66" applyNumberFormat="1" applyFont="1" applyFill="1" applyBorder="1"/>
    <xf numFmtId="3" fontId="32" fillId="35" borderId="0" xfId="66" applyNumberFormat="1" applyFont="1" applyFill="1"/>
    <xf numFmtId="3" fontId="32" fillId="35" borderId="13" xfId="66" applyNumberFormat="1" applyFont="1" applyFill="1" applyBorder="1"/>
    <xf numFmtId="3" fontId="32" fillId="62" borderId="12" xfId="66" applyNumberFormat="1" applyFont="1" applyFill="1" applyBorder="1"/>
    <xf numFmtId="3" fontId="32" fillId="62" borderId="0" xfId="66" applyNumberFormat="1" applyFont="1" applyFill="1"/>
    <xf numFmtId="3" fontId="32" fillId="62" borderId="13" xfId="66" applyNumberFormat="1" applyFont="1" applyFill="1" applyBorder="1"/>
    <xf numFmtId="3" fontId="32" fillId="33" borderId="12" xfId="66" applyNumberFormat="1" applyFont="1" applyFill="1" applyBorder="1"/>
    <xf numFmtId="3" fontId="32" fillId="33" borderId="13" xfId="66" applyNumberFormat="1" applyFont="1" applyFill="1" applyBorder="1"/>
    <xf numFmtId="3" fontId="32" fillId="33" borderId="0" xfId="66" applyNumberFormat="1" applyFont="1" applyFill="1"/>
    <xf numFmtId="3" fontId="50" fillId="62" borderId="0" xfId="46" applyNumberFormat="1" applyFont="1" applyFill="1" applyBorder="1"/>
    <xf numFmtId="169" fontId="50" fillId="37" borderId="12" xfId="44" applyNumberFormat="1" applyFont="1" applyFill="1" applyBorder="1"/>
    <xf numFmtId="169" fontId="50" fillId="37" borderId="0" xfId="44" applyNumberFormat="1" applyFont="1" applyFill="1" applyBorder="1"/>
    <xf numFmtId="169" fontId="50" fillId="37" borderId="13" xfId="44" applyNumberFormat="1" applyFont="1" applyFill="1" applyBorder="1"/>
    <xf numFmtId="169" fontId="32" fillId="37" borderId="12" xfId="66" applyNumberFormat="1" applyFont="1" applyFill="1" applyBorder="1"/>
    <xf numFmtId="169" fontId="32" fillId="37" borderId="0" xfId="66" applyNumberFormat="1" applyFont="1" applyFill="1"/>
    <xf numFmtId="169" fontId="32" fillId="37" borderId="13" xfId="66" applyNumberFormat="1" applyFont="1" applyFill="1" applyBorder="1"/>
    <xf numFmtId="3" fontId="32" fillId="37" borderId="12" xfId="66" applyNumberFormat="1" applyFont="1" applyFill="1" applyBorder="1"/>
    <xf numFmtId="3" fontId="32" fillId="37" borderId="0" xfId="66" applyNumberFormat="1" applyFont="1" applyFill="1"/>
    <xf numFmtId="3" fontId="32" fillId="37" borderId="13" xfId="66" applyNumberFormat="1" applyFont="1" applyFill="1" applyBorder="1"/>
    <xf numFmtId="3" fontId="41" fillId="37" borderId="12" xfId="45" applyNumberFormat="1" applyFont="1" applyFill="1" applyBorder="1"/>
    <xf numFmtId="3" fontId="41" fillId="37" borderId="0" xfId="45" applyNumberFormat="1" applyFont="1" applyFill="1" applyBorder="1"/>
    <xf numFmtId="3" fontId="41" fillId="37" borderId="13" xfId="45" applyNumberFormat="1" applyFont="1" applyFill="1" applyBorder="1"/>
    <xf numFmtId="3" fontId="38" fillId="37" borderId="12" xfId="66" applyNumberFormat="1" applyFont="1" applyFill="1" applyBorder="1"/>
    <xf numFmtId="3" fontId="38" fillId="37" borderId="0" xfId="66" applyNumberFormat="1" applyFont="1" applyFill="1"/>
    <xf numFmtId="3" fontId="38" fillId="37" borderId="13" xfId="66" applyNumberFormat="1" applyFont="1" applyFill="1" applyBorder="1"/>
    <xf numFmtId="169" fontId="38" fillId="37" borderId="12" xfId="66" applyNumberFormat="1" applyFont="1" applyFill="1" applyBorder="1"/>
    <xf numFmtId="169" fontId="38" fillId="37" borderId="0" xfId="66" applyNumberFormat="1" applyFont="1" applyFill="1"/>
    <xf numFmtId="169" fontId="38" fillId="37" borderId="13" xfId="66" applyNumberFormat="1" applyFont="1" applyFill="1" applyBorder="1"/>
    <xf numFmtId="164" fontId="32" fillId="37" borderId="12" xfId="66" applyNumberFormat="1" applyFont="1" applyFill="1" applyBorder="1"/>
    <xf numFmtId="164" fontId="32" fillId="37" borderId="0" xfId="66" applyNumberFormat="1" applyFont="1" applyFill="1"/>
    <xf numFmtId="164" fontId="32" fillId="62" borderId="0" xfId="66" applyNumberFormat="1" applyFont="1" applyFill="1"/>
    <xf numFmtId="164" fontId="32" fillId="33" borderId="12" xfId="66" applyNumberFormat="1" applyFont="1" applyFill="1" applyBorder="1"/>
    <xf numFmtId="164" fontId="32" fillId="33" borderId="13" xfId="66" applyNumberFormat="1" applyFont="1" applyFill="1" applyBorder="1"/>
    <xf numFmtId="165" fontId="38" fillId="62" borderId="0" xfId="61" applyNumberFormat="1" applyFont="1" applyFill="1" applyAlignment="1">
      <alignment horizontal="right"/>
    </xf>
    <xf numFmtId="165" fontId="38" fillId="33" borderId="12" xfId="55" applyNumberFormat="1" applyFont="1" applyFill="1" applyBorder="1" applyAlignment="1">
      <alignment horizontal="right"/>
    </xf>
    <xf numFmtId="165" fontId="38" fillId="33" borderId="13" xfId="55" applyNumberFormat="1" applyFont="1" applyFill="1" applyBorder="1" applyAlignment="1">
      <alignment horizontal="right"/>
    </xf>
    <xf numFmtId="171" fontId="28" fillId="37" borderId="12" xfId="45" applyNumberFormat="1" applyFont="1" applyFill="1" applyBorder="1"/>
    <xf numFmtId="171" fontId="28" fillId="37" borderId="0" xfId="45" applyNumberFormat="1" applyFont="1" applyFill="1" applyBorder="1"/>
    <xf numFmtId="171" fontId="28" fillId="37" borderId="13" xfId="45" applyNumberFormat="1" applyFont="1" applyFill="1" applyBorder="1"/>
    <xf numFmtId="37" fontId="28" fillId="37" borderId="0" xfId="45" applyNumberFormat="1" applyFont="1" applyFill="1" applyBorder="1"/>
    <xf numFmtId="169" fontId="50" fillId="37" borderId="33" xfId="44" applyNumberFormat="1" applyFont="1" applyFill="1" applyBorder="1"/>
    <xf numFmtId="169" fontId="50" fillId="37" borderId="34" xfId="44" applyNumberFormat="1" applyFont="1" applyFill="1" applyBorder="1"/>
    <xf numFmtId="169" fontId="50" fillId="37" borderId="35" xfId="44" applyNumberFormat="1" applyFont="1" applyFill="1" applyBorder="1"/>
    <xf numFmtId="164" fontId="32" fillId="37" borderId="33" xfId="66" applyNumberFormat="1" applyFont="1" applyFill="1" applyBorder="1"/>
    <xf numFmtId="164" fontId="32" fillId="37" borderId="34" xfId="66" applyNumberFormat="1" applyFont="1" applyFill="1" applyBorder="1"/>
    <xf numFmtId="164" fontId="32" fillId="37" borderId="35" xfId="66" applyNumberFormat="1" applyFont="1" applyFill="1" applyBorder="1"/>
    <xf numFmtId="164" fontId="32" fillId="35" borderId="33" xfId="66" applyNumberFormat="1" applyFont="1" applyFill="1" applyBorder="1"/>
    <xf numFmtId="164" fontId="32" fillId="35" borderId="34" xfId="66" applyNumberFormat="1" applyFont="1" applyFill="1" applyBorder="1"/>
    <xf numFmtId="164" fontId="32" fillId="35" borderId="35" xfId="66" applyNumberFormat="1" applyFont="1" applyFill="1" applyBorder="1"/>
    <xf numFmtId="164" fontId="32" fillId="62" borderId="33" xfId="66" applyNumberFormat="1" applyFont="1" applyFill="1" applyBorder="1"/>
    <xf numFmtId="164" fontId="32" fillId="62" borderId="34" xfId="66" applyNumberFormat="1" applyFont="1" applyFill="1" applyBorder="1"/>
    <xf numFmtId="164" fontId="32" fillId="33" borderId="33" xfId="66" applyNumberFormat="1" applyFont="1" applyFill="1" applyBorder="1"/>
    <xf numFmtId="164" fontId="32" fillId="33" borderId="35" xfId="66" applyNumberFormat="1" applyFont="1" applyFill="1" applyBorder="1"/>
    <xf numFmtId="164" fontId="32" fillId="62" borderId="35" xfId="66" applyNumberFormat="1" applyFont="1" applyFill="1" applyBorder="1"/>
    <xf numFmtId="164" fontId="32" fillId="33" borderId="34" xfId="66" applyNumberFormat="1" applyFont="1" applyFill="1" applyBorder="1"/>
    <xf numFmtId="3" fontId="32" fillId="43" borderId="12" xfId="66" applyNumberFormat="1" applyFont="1" applyFill="1" applyBorder="1"/>
    <xf numFmtId="3" fontId="32" fillId="43" borderId="0" xfId="66" applyNumberFormat="1" applyFont="1" applyFill="1"/>
    <xf numFmtId="3" fontId="32" fillId="43" borderId="13" xfId="66" applyNumberFormat="1" applyFont="1" applyFill="1" applyBorder="1"/>
    <xf numFmtId="0" fontId="32" fillId="33" borderId="12" xfId="0" applyFont="1" applyFill="1" applyBorder="1"/>
    <xf numFmtId="164" fontId="32" fillId="43" borderId="12" xfId="66" applyNumberFormat="1" applyFont="1" applyFill="1" applyBorder="1"/>
    <xf numFmtId="164" fontId="32" fillId="43" borderId="0" xfId="66" applyNumberFormat="1" applyFont="1" applyFill="1"/>
    <xf numFmtId="164" fontId="32" fillId="43" borderId="13" xfId="66" applyNumberFormat="1" applyFont="1" applyFill="1" applyBorder="1"/>
    <xf numFmtId="171" fontId="28" fillId="43" borderId="33" xfId="45" applyNumberFormat="1" applyFont="1" applyFill="1" applyBorder="1"/>
    <xf numFmtId="171" fontId="28" fillId="43" borderId="34" xfId="45" applyNumberFormat="1" applyFont="1" applyFill="1" applyBorder="1"/>
    <xf numFmtId="171" fontId="28" fillId="43" borderId="35" xfId="45" applyNumberFormat="1" applyFont="1" applyFill="1" applyBorder="1"/>
    <xf numFmtId="171" fontId="28" fillId="33" borderId="33" xfId="45" applyNumberFormat="1" applyFont="1" applyFill="1" applyBorder="1"/>
    <xf numFmtId="171" fontId="28" fillId="33" borderId="34" xfId="45" applyNumberFormat="1" applyFont="1" applyFill="1" applyBorder="1"/>
    <xf numFmtId="171" fontId="28" fillId="62" borderId="33" xfId="45" applyNumberFormat="1" applyFont="1" applyFill="1" applyBorder="1"/>
    <xf numFmtId="171" fontId="28" fillId="62" borderId="34" xfId="45" applyNumberFormat="1" applyFont="1" applyFill="1" applyBorder="1"/>
    <xf numFmtId="171" fontId="28" fillId="62" borderId="35" xfId="45" applyNumberFormat="1" applyFont="1" applyFill="1" applyBorder="1"/>
    <xf numFmtId="171" fontId="28" fillId="33" borderId="35" xfId="45" applyNumberFormat="1" applyFont="1" applyFill="1" applyBorder="1"/>
    <xf numFmtId="0" fontId="61" fillId="42" borderId="11" xfId="66" applyFont="1" applyFill="1" applyBorder="1" applyAlignment="1">
      <alignment horizontal="centerContinuous"/>
    </xf>
    <xf numFmtId="0" fontId="40" fillId="39" borderId="15" xfId="66" applyFont="1" applyFill="1" applyBorder="1" applyAlignment="1">
      <alignment horizontal="center"/>
    </xf>
    <xf numFmtId="0" fontId="40" fillId="39" borderId="16" xfId="66" applyFont="1" applyFill="1" applyBorder="1" applyAlignment="1">
      <alignment horizontal="center"/>
    </xf>
    <xf numFmtId="1" fontId="32" fillId="37" borderId="33" xfId="66" applyNumberFormat="1" applyFont="1" applyFill="1" applyBorder="1"/>
    <xf numFmtId="1" fontId="32" fillId="37" borderId="34" xfId="66" applyNumberFormat="1" applyFont="1" applyFill="1" applyBorder="1"/>
    <xf numFmtId="1" fontId="0" fillId="37" borderId="34" xfId="0" applyNumberFormat="1" applyFill="1" applyBorder="1"/>
    <xf numFmtId="1" fontId="0" fillId="37" borderId="35" xfId="0" applyNumberFormat="1" applyFill="1" applyBorder="1"/>
    <xf numFmtId="169" fontId="32" fillId="43" borderId="12" xfId="66" applyNumberFormat="1" applyFont="1" applyFill="1" applyBorder="1"/>
    <xf numFmtId="169" fontId="32" fillId="43" borderId="13" xfId="66" applyNumberFormat="1" applyFont="1" applyFill="1" applyBorder="1"/>
    <xf numFmtId="169" fontId="32" fillId="73" borderId="12" xfId="66" applyNumberFormat="1" applyFont="1" applyFill="1" applyBorder="1"/>
    <xf numFmtId="169" fontId="32" fillId="73" borderId="0" xfId="66" applyNumberFormat="1" applyFont="1" applyFill="1"/>
    <xf numFmtId="169" fontId="32" fillId="73" borderId="13" xfId="66" applyNumberFormat="1" applyFont="1" applyFill="1" applyBorder="1"/>
    <xf numFmtId="169" fontId="38" fillId="73" borderId="12" xfId="66" applyNumberFormat="1" applyFont="1" applyFill="1" applyBorder="1"/>
    <xf numFmtId="169" fontId="38" fillId="73" borderId="0" xfId="66" applyNumberFormat="1" applyFont="1" applyFill="1"/>
    <xf numFmtId="169" fontId="38" fillId="73" borderId="13" xfId="66" applyNumberFormat="1" applyFont="1" applyFill="1" applyBorder="1"/>
    <xf numFmtId="169" fontId="38" fillId="43" borderId="12" xfId="66" applyNumberFormat="1" applyFont="1" applyFill="1" applyBorder="1"/>
    <xf numFmtId="169" fontId="38" fillId="43" borderId="13" xfId="66" applyNumberFormat="1" applyFont="1" applyFill="1" applyBorder="1"/>
    <xf numFmtId="1" fontId="32" fillId="37" borderId="12" xfId="66" applyNumberFormat="1" applyFont="1" applyFill="1" applyBorder="1"/>
    <xf numFmtId="1" fontId="32" fillId="37" borderId="13" xfId="66" applyNumberFormat="1" applyFont="1" applyFill="1" applyBorder="1"/>
    <xf numFmtId="2" fontId="32" fillId="37" borderId="12" xfId="66" applyNumberFormat="1" applyFont="1" applyFill="1" applyBorder="1"/>
    <xf numFmtId="2" fontId="32" fillId="37" borderId="13" xfId="66" applyNumberFormat="1" applyFont="1" applyFill="1" applyBorder="1"/>
    <xf numFmtId="165" fontId="32" fillId="37" borderId="12" xfId="66" applyNumberFormat="1" applyFont="1" applyFill="1" applyBorder="1"/>
    <xf numFmtId="165" fontId="32" fillId="37" borderId="13" xfId="66" applyNumberFormat="1" applyFont="1" applyFill="1" applyBorder="1"/>
    <xf numFmtId="2" fontId="32" fillId="37" borderId="0" xfId="66" applyNumberFormat="1" applyFont="1" applyFill="1"/>
    <xf numFmtId="166" fontId="32" fillId="37" borderId="13" xfId="66" applyNumberFormat="1" applyFont="1" applyFill="1" applyBorder="1"/>
    <xf numFmtId="0" fontId="32" fillId="38" borderId="12" xfId="66" applyFont="1" applyFill="1" applyBorder="1"/>
    <xf numFmtId="168" fontId="24" fillId="73" borderId="10" xfId="2" applyNumberFormat="1" applyFont="1" applyFill="1" applyBorder="1" applyAlignment="1">
      <alignment horizontal="right"/>
    </xf>
    <xf numFmtId="168" fontId="24" fillId="73" borderId="17" xfId="2" applyNumberFormat="1" applyFont="1" applyFill="1" applyBorder="1" applyAlignment="1">
      <alignment horizontal="right"/>
    </xf>
    <xf numFmtId="168" fontId="0" fillId="73" borderId="17" xfId="2" applyNumberFormat="1" applyFont="1" applyFill="1" applyBorder="1"/>
    <xf numFmtId="168" fontId="24" fillId="37" borderId="10" xfId="2" applyNumberFormat="1" applyFont="1" applyFill="1" applyBorder="1" applyAlignment="1">
      <alignment horizontal="right"/>
    </xf>
    <xf numFmtId="168" fontId="24" fillId="37" borderId="17" xfId="2" applyNumberFormat="1" applyFont="1" applyFill="1" applyBorder="1" applyAlignment="1">
      <alignment horizontal="right"/>
    </xf>
    <xf numFmtId="168" fontId="0" fillId="37" borderId="11" xfId="2" applyNumberFormat="1" applyFont="1" applyFill="1" applyBorder="1"/>
    <xf numFmtId="168" fontId="24" fillId="37" borderId="11" xfId="2" applyNumberFormat="1" applyFont="1" applyFill="1" applyBorder="1" applyAlignment="1">
      <alignment horizontal="right"/>
    </xf>
    <xf numFmtId="3" fontId="24" fillId="44" borderId="12" xfId="66" applyNumberFormat="1" applyFont="1" applyFill="1" applyBorder="1" applyAlignment="1">
      <alignment horizontal="right"/>
    </xf>
    <xf numFmtId="3" fontId="24" fillId="44" borderId="0" xfId="66" applyNumberFormat="1" applyFont="1" applyFill="1" applyAlignment="1">
      <alignment horizontal="right"/>
    </xf>
    <xf numFmtId="3" fontId="0" fillId="44" borderId="0" xfId="0" applyNumberFormat="1" applyFill="1"/>
    <xf numFmtId="3" fontId="24" fillId="59" borderId="12" xfId="66" applyNumberFormat="1" applyFont="1" applyFill="1" applyBorder="1" applyAlignment="1">
      <alignment horizontal="right"/>
    </xf>
    <xf numFmtId="3" fontId="24" fillId="59" borderId="0" xfId="66" applyNumberFormat="1" applyFont="1" applyFill="1" applyAlignment="1">
      <alignment horizontal="right"/>
    </xf>
    <xf numFmtId="3" fontId="0" fillId="59" borderId="13" xfId="0" applyNumberFormat="1" applyFill="1" applyBorder="1"/>
    <xf numFmtId="1" fontId="24" fillId="59" borderId="13" xfId="66" applyNumberFormat="1" applyFont="1" applyFill="1" applyBorder="1" applyAlignment="1">
      <alignment horizontal="right"/>
    </xf>
    <xf numFmtId="3" fontId="24" fillId="44" borderId="12" xfId="52" applyNumberFormat="1" applyFill="1" applyBorder="1" applyAlignment="1">
      <alignment horizontal="right"/>
    </xf>
    <xf numFmtId="3" fontId="24" fillId="44" borderId="0" xfId="52" applyNumberFormat="1" applyFill="1" applyAlignment="1">
      <alignment horizontal="right"/>
    </xf>
    <xf numFmtId="3" fontId="24" fillId="59" borderId="12" xfId="52" applyNumberFormat="1" applyFill="1" applyBorder="1" applyAlignment="1">
      <alignment horizontal="right"/>
    </xf>
    <xf numFmtId="3" fontId="24" fillId="59" borderId="0" xfId="52" applyNumberFormat="1" applyFill="1" applyAlignment="1">
      <alignment horizontal="right"/>
    </xf>
    <xf numFmtId="2" fontId="24" fillId="73" borderId="12" xfId="66" applyNumberFormat="1" applyFont="1" applyFill="1" applyBorder="1" applyAlignment="1">
      <alignment horizontal="right"/>
    </xf>
    <xf numFmtId="2" fontId="24" fillId="73" borderId="0" xfId="66" applyNumberFormat="1" applyFont="1" applyFill="1" applyAlignment="1">
      <alignment horizontal="right"/>
    </xf>
    <xf numFmtId="0" fontId="0" fillId="73" borderId="0" xfId="0" applyFill="1"/>
    <xf numFmtId="166" fontId="24" fillId="37" borderId="12" xfId="66" applyNumberFormat="1" applyFont="1" applyFill="1" applyBorder="1" applyAlignment="1">
      <alignment horizontal="right"/>
    </xf>
    <xf numFmtId="166" fontId="24" fillId="37" borderId="0" xfId="66" applyNumberFormat="1" applyFont="1" applyFill="1" applyAlignment="1">
      <alignment horizontal="right"/>
    </xf>
    <xf numFmtId="166" fontId="0" fillId="37" borderId="13" xfId="0" applyNumberFormat="1" applyFill="1" applyBorder="1"/>
    <xf numFmtId="178" fontId="0" fillId="44" borderId="0" xfId="0" applyNumberFormat="1" applyFill="1"/>
    <xf numFmtId="2" fontId="24" fillId="37" borderId="12" xfId="66" applyNumberFormat="1" applyFont="1" applyFill="1" applyBorder="1" applyAlignment="1">
      <alignment horizontal="right"/>
    </xf>
    <xf numFmtId="2" fontId="24" fillId="37" borderId="13" xfId="66" applyNumberFormat="1" applyFont="1" applyFill="1" applyBorder="1" applyAlignment="1">
      <alignment horizontal="right"/>
    </xf>
    <xf numFmtId="1" fontId="24" fillId="73" borderId="12" xfId="66" applyNumberFormat="1" applyFont="1" applyFill="1" applyBorder="1" applyAlignment="1">
      <alignment horizontal="right"/>
    </xf>
    <xf numFmtId="1" fontId="24" fillId="73" borderId="0" xfId="66" applyNumberFormat="1" applyFont="1" applyFill="1" applyAlignment="1">
      <alignment horizontal="right"/>
    </xf>
    <xf numFmtId="1" fontId="24" fillId="37" borderId="12" xfId="66" applyNumberFormat="1" applyFont="1" applyFill="1" applyBorder="1" applyAlignment="1">
      <alignment horizontal="right"/>
    </xf>
    <xf numFmtId="1" fontId="24" fillId="37" borderId="0" xfId="66" applyNumberFormat="1" applyFont="1" applyFill="1" applyAlignment="1">
      <alignment horizontal="right"/>
    </xf>
    <xf numFmtId="1" fontId="0" fillId="37" borderId="13" xfId="0" applyNumberFormat="1" applyFill="1" applyBorder="1"/>
    <xf numFmtId="1" fontId="24" fillId="37" borderId="13" xfId="66" applyNumberFormat="1" applyFont="1" applyFill="1" applyBorder="1" applyAlignment="1">
      <alignment horizontal="right"/>
    </xf>
    <xf numFmtId="0" fontId="38" fillId="38" borderId="12" xfId="66" applyFont="1" applyFill="1" applyBorder="1"/>
    <xf numFmtId="1" fontId="24" fillId="59" borderId="0" xfId="66" applyNumberFormat="1" applyFont="1" applyFill="1" applyAlignment="1">
      <alignment horizontal="right"/>
    </xf>
    <xf numFmtId="0" fontId="0" fillId="38" borderId="12" xfId="0" applyFill="1" applyBorder="1"/>
    <xf numFmtId="2" fontId="0" fillId="73" borderId="12" xfId="0" applyNumberFormat="1" applyFill="1" applyBorder="1"/>
    <xf numFmtId="2" fontId="0" fillId="73" borderId="0" xfId="0" applyNumberFormat="1" applyFill="1"/>
    <xf numFmtId="2" fontId="0" fillId="37" borderId="12" xfId="0" applyNumberFormat="1" applyFill="1" applyBorder="1"/>
    <xf numFmtId="2" fontId="0" fillId="37" borderId="0" xfId="0" applyNumberFormat="1" applyFill="1"/>
    <xf numFmtId="2" fontId="0" fillId="37" borderId="13" xfId="0" applyNumberFormat="1" applyFill="1" applyBorder="1"/>
    <xf numFmtId="167" fontId="0" fillId="44" borderId="0" xfId="0" applyNumberFormat="1" applyFill="1"/>
    <xf numFmtId="166" fontId="0" fillId="37" borderId="12" xfId="0" applyNumberFormat="1" applyFill="1" applyBorder="1"/>
    <xf numFmtId="166" fontId="0" fillId="37" borderId="0" xfId="0" applyNumberFormat="1" applyFill="1"/>
    <xf numFmtId="0" fontId="28" fillId="33" borderId="29" xfId="66" applyFont="1" applyFill="1" applyBorder="1"/>
    <xf numFmtId="0" fontId="0" fillId="38" borderId="33" xfId="0" applyFill="1" applyBorder="1"/>
    <xf numFmtId="0" fontId="0" fillId="44" borderId="33" xfId="0" applyFill="1" applyBorder="1"/>
    <xf numFmtId="0" fontId="0" fillId="44" borderId="34" xfId="0" applyFill="1" applyBorder="1"/>
    <xf numFmtId="0" fontId="0" fillId="59" borderId="33" xfId="0" applyFill="1" applyBorder="1"/>
    <xf numFmtId="0" fontId="0" fillId="59" borderId="34" xfId="0" applyFill="1" applyBorder="1"/>
    <xf numFmtId="0" fontId="0" fillId="59" borderId="35" xfId="0" applyFill="1" applyBorder="1"/>
    <xf numFmtId="165" fontId="0" fillId="44" borderId="34" xfId="0" applyNumberFormat="1" applyFill="1" applyBorder="1"/>
    <xf numFmtId="0" fontId="48" fillId="38" borderId="14" xfId="0" applyFont="1" applyFill="1" applyBorder="1"/>
    <xf numFmtId="0" fontId="0" fillId="38" borderId="15" xfId="0" applyFill="1" applyBorder="1"/>
    <xf numFmtId="0" fontId="0" fillId="38" borderId="16" xfId="0" applyFill="1" applyBorder="1"/>
    <xf numFmtId="168" fontId="24" fillId="75" borderId="10" xfId="2" applyNumberFormat="1" applyFont="1" applyFill="1" applyBorder="1" applyAlignment="1">
      <alignment horizontal="right"/>
    </xf>
    <xf numFmtId="168" fontId="24" fillId="75" borderId="17" xfId="2" applyNumberFormat="1" applyFont="1" applyFill="1" applyBorder="1" applyAlignment="1">
      <alignment horizontal="right"/>
    </xf>
    <xf numFmtId="168" fontId="0" fillId="75" borderId="11" xfId="2" applyNumberFormat="1" applyFont="1" applyFill="1" applyBorder="1"/>
    <xf numFmtId="3" fontId="0" fillId="35" borderId="12" xfId="0" applyNumberFormat="1" applyFill="1" applyBorder="1"/>
    <xf numFmtId="3" fontId="0" fillId="35" borderId="0" xfId="0" applyNumberFormat="1" applyFill="1"/>
    <xf numFmtId="3" fontId="0" fillId="35" borderId="13" xfId="0" applyNumberFormat="1" applyFill="1" applyBorder="1"/>
    <xf numFmtId="169" fontId="24" fillId="75" borderId="12" xfId="66" applyNumberFormat="1" applyFont="1" applyFill="1" applyBorder="1" applyAlignment="1">
      <alignment horizontal="right"/>
    </xf>
    <xf numFmtId="169" fontId="24" fillId="75" borderId="0" xfId="66" applyNumberFormat="1" applyFont="1" applyFill="1" applyAlignment="1">
      <alignment horizontal="right"/>
    </xf>
    <xf numFmtId="169" fontId="24" fillId="75" borderId="13" xfId="66" applyNumberFormat="1" applyFont="1" applyFill="1" applyBorder="1" applyAlignment="1">
      <alignment horizontal="right"/>
    </xf>
    <xf numFmtId="0" fontId="42" fillId="33" borderId="12" xfId="66" applyFont="1" applyFill="1" applyBorder="1"/>
    <xf numFmtId="2" fontId="24" fillId="75" borderId="12" xfId="66" applyNumberFormat="1" applyFont="1" applyFill="1" applyBorder="1" applyAlignment="1">
      <alignment horizontal="right"/>
    </xf>
    <xf numFmtId="2" fontId="24" fillId="75" borderId="0" xfId="66" applyNumberFormat="1" applyFont="1" applyFill="1" applyAlignment="1">
      <alignment horizontal="right"/>
    </xf>
    <xf numFmtId="2" fontId="24" fillId="75" borderId="13" xfId="66" applyNumberFormat="1" applyFont="1" applyFill="1" applyBorder="1" applyAlignment="1">
      <alignment horizontal="right"/>
    </xf>
    <xf numFmtId="0" fontId="28" fillId="33" borderId="33" xfId="66" applyFont="1" applyFill="1" applyBorder="1"/>
    <xf numFmtId="0" fontId="32" fillId="38" borderId="29" xfId="66" applyFont="1" applyFill="1" applyBorder="1"/>
    <xf numFmtId="166" fontId="24" fillId="35" borderId="33" xfId="66" applyNumberFormat="1" applyFont="1" applyFill="1" applyBorder="1" applyAlignment="1">
      <alignment horizontal="right"/>
    </xf>
    <xf numFmtId="166" fontId="24" fillId="35" borderId="34" xfId="66" applyNumberFormat="1" applyFont="1" applyFill="1" applyBorder="1" applyAlignment="1">
      <alignment horizontal="right"/>
    </xf>
    <xf numFmtId="166" fontId="0" fillId="35" borderId="35" xfId="0" applyNumberFormat="1" applyFill="1" applyBorder="1"/>
    <xf numFmtId="3" fontId="24" fillId="44" borderId="13" xfId="66" applyNumberFormat="1" applyFont="1" applyFill="1" applyBorder="1" applyAlignment="1">
      <alignment horizontal="right"/>
    </xf>
    <xf numFmtId="3" fontId="24" fillId="44" borderId="13" xfId="77" applyNumberFormat="1" applyFont="1" applyFill="1" applyBorder="1" applyAlignment="1">
      <alignment horizontal="right"/>
    </xf>
    <xf numFmtId="3" fontId="24" fillId="44" borderId="13" xfId="52" applyNumberFormat="1" applyFill="1" applyBorder="1" applyAlignment="1">
      <alignment horizontal="right"/>
    </xf>
    <xf numFmtId="169" fontId="24" fillId="37" borderId="12" xfId="66" applyNumberFormat="1" applyFont="1" applyFill="1" applyBorder="1" applyAlignment="1">
      <alignment horizontal="right"/>
    </xf>
    <xf numFmtId="169" fontId="24" fillId="37" borderId="13" xfId="66" applyNumberFormat="1" applyFont="1" applyFill="1" applyBorder="1" applyAlignment="1">
      <alignment horizontal="right"/>
    </xf>
    <xf numFmtId="169" fontId="24" fillId="37" borderId="0" xfId="66" applyNumberFormat="1" applyFont="1" applyFill="1" applyAlignment="1">
      <alignment horizontal="right"/>
    </xf>
    <xf numFmtId="2" fontId="24" fillId="37" borderId="0" xfId="66" applyNumberFormat="1" applyFont="1" applyFill="1" applyAlignment="1">
      <alignment horizontal="right"/>
    </xf>
    <xf numFmtId="165" fontId="24" fillId="44" borderId="33" xfId="52" applyNumberFormat="1" applyFill="1" applyBorder="1" applyAlignment="1">
      <alignment horizontal="right"/>
    </xf>
    <xf numFmtId="165" fontId="24" fillId="44" borderId="35" xfId="52" applyNumberFormat="1" applyFill="1" applyBorder="1" applyAlignment="1">
      <alignment horizontal="right"/>
    </xf>
    <xf numFmtId="165" fontId="24" fillId="44" borderId="34" xfId="52" applyNumberFormat="1" applyFill="1" applyBorder="1" applyAlignment="1">
      <alignment horizontal="right"/>
    </xf>
    <xf numFmtId="2" fontId="24" fillId="44" borderId="35" xfId="77" applyNumberFormat="1" applyFont="1" applyFill="1" applyBorder="1" applyAlignment="1">
      <alignment horizontal="right"/>
    </xf>
    <xf numFmtId="2" fontId="24" fillId="44" borderId="33" xfId="77" applyNumberFormat="1" applyFont="1" applyFill="1" applyBorder="1" applyAlignment="1">
      <alignment horizontal="right"/>
    </xf>
    <xf numFmtId="10" fontId="24" fillId="37" borderId="10" xfId="2" applyNumberFormat="1" applyFont="1" applyFill="1" applyBorder="1" applyAlignment="1">
      <alignment horizontal="right"/>
    </xf>
    <xf numFmtId="10" fontId="24" fillId="37" borderId="17" xfId="2" applyNumberFormat="1" applyFont="1" applyFill="1" applyBorder="1" applyAlignment="1">
      <alignment horizontal="right"/>
    </xf>
    <xf numFmtId="10" fontId="24" fillId="37" borderId="11" xfId="2" applyNumberFormat="1" applyFont="1" applyFill="1" applyBorder="1" applyAlignment="1">
      <alignment horizontal="right"/>
    </xf>
    <xf numFmtId="3" fontId="24" fillId="44" borderId="0" xfId="77" applyNumberFormat="1" applyFont="1" applyFill="1" applyBorder="1" applyAlignment="1">
      <alignment horizontal="right"/>
    </xf>
    <xf numFmtId="3" fontId="24" fillId="37" borderId="12" xfId="66" applyNumberFormat="1" applyFont="1" applyFill="1" applyBorder="1" applyAlignment="1">
      <alignment horizontal="right"/>
    </xf>
    <xf numFmtId="3" fontId="24" fillId="37" borderId="13" xfId="66" applyNumberFormat="1" applyFont="1" applyFill="1" applyBorder="1" applyAlignment="1">
      <alignment horizontal="right"/>
    </xf>
    <xf numFmtId="2" fontId="24" fillId="44" borderId="34" xfId="77" applyNumberFormat="1" applyFont="1" applyFill="1" applyBorder="1" applyAlignment="1">
      <alignment horizontal="right"/>
    </xf>
    <xf numFmtId="0" fontId="38" fillId="42" borderId="10" xfId="66" applyFont="1" applyFill="1" applyBorder="1"/>
    <xf numFmtId="168" fontId="24" fillId="68" borderId="10" xfId="2" applyNumberFormat="1" applyFont="1" applyFill="1" applyBorder="1" applyAlignment="1">
      <alignment horizontal="right"/>
    </xf>
    <xf numFmtId="168" fontId="24" fillId="68" borderId="17" xfId="2" applyNumberFormat="1" applyFont="1" applyFill="1" applyBorder="1" applyAlignment="1">
      <alignment horizontal="right"/>
    </xf>
    <xf numFmtId="166" fontId="89" fillId="68" borderId="12" xfId="66" applyNumberFormat="1" applyFont="1" applyFill="1" applyBorder="1"/>
    <xf numFmtId="166" fontId="89" fillId="68" borderId="0" xfId="66" applyNumberFormat="1" applyFont="1" applyFill="1"/>
    <xf numFmtId="3" fontId="0" fillId="68" borderId="12" xfId="0" applyNumberFormat="1" applyFill="1" applyBorder="1"/>
    <xf numFmtId="3" fontId="0" fillId="68" borderId="0" xfId="0" applyNumberFormat="1" applyFill="1"/>
    <xf numFmtId="3" fontId="0" fillId="44" borderId="12" xfId="0" applyNumberFormat="1" applyFill="1" applyBorder="1"/>
    <xf numFmtId="3" fontId="0" fillId="44" borderId="13" xfId="0" applyNumberFormat="1" applyFill="1" applyBorder="1"/>
    <xf numFmtId="3" fontId="24" fillId="37" borderId="0" xfId="66" applyNumberFormat="1" applyFont="1" applyFill="1" applyAlignment="1">
      <alignment horizontal="right"/>
    </xf>
    <xf numFmtId="3" fontId="24" fillId="68" borderId="12" xfId="66" applyNumberFormat="1" applyFont="1" applyFill="1" applyBorder="1" applyAlignment="1">
      <alignment horizontal="right"/>
    </xf>
    <xf numFmtId="3" fontId="24" fillId="68" borderId="0" xfId="66" applyNumberFormat="1" applyFont="1" applyFill="1" applyAlignment="1">
      <alignment horizontal="right"/>
    </xf>
    <xf numFmtId="4" fontId="24" fillId="37" borderId="12" xfId="66" applyNumberFormat="1" applyFont="1" applyFill="1" applyBorder="1" applyAlignment="1">
      <alignment horizontal="right"/>
    </xf>
    <xf numFmtId="4" fontId="24" fillId="37" borderId="0" xfId="66" applyNumberFormat="1" applyFont="1" applyFill="1" applyAlignment="1">
      <alignment horizontal="right"/>
    </xf>
    <xf numFmtId="178" fontId="24" fillId="37" borderId="0" xfId="66" applyNumberFormat="1" applyFont="1" applyFill="1" applyAlignment="1">
      <alignment horizontal="right"/>
    </xf>
    <xf numFmtId="4" fontId="24" fillId="37" borderId="13" xfId="66" applyNumberFormat="1" applyFont="1" applyFill="1" applyBorder="1" applyAlignment="1">
      <alignment horizontal="right"/>
    </xf>
    <xf numFmtId="4" fontId="0" fillId="37" borderId="12" xfId="0" applyNumberFormat="1" applyFill="1" applyBorder="1"/>
    <xf numFmtId="4" fontId="0" fillId="37" borderId="13" xfId="0" applyNumberFormat="1" applyFill="1" applyBorder="1"/>
    <xf numFmtId="1" fontId="24" fillId="68" borderId="12" xfId="66" applyNumberFormat="1" applyFont="1" applyFill="1" applyBorder="1" applyAlignment="1">
      <alignment horizontal="right"/>
    </xf>
    <xf numFmtId="1" fontId="24" fillId="68" borderId="0" xfId="66" applyNumberFormat="1" applyFont="1" applyFill="1" applyAlignment="1">
      <alignment horizontal="right"/>
    </xf>
    <xf numFmtId="4" fontId="24" fillId="44" borderId="12" xfId="66" applyNumberFormat="1" applyFont="1" applyFill="1" applyBorder="1" applyAlignment="1">
      <alignment horizontal="right"/>
    </xf>
    <xf numFmtId="4" fontId="24" fillId="44" borderId="0" xfId="66" applyNumberFormat="1" applyFont="1" applyFill="1" applyAlignment="1">
      <alignment horizontal="right"/>
    </xf>
    <xf numFmtId="4" fontId="0" fillId="68" borderId="12" xfId="0" applyNumberFormat="1" applyFill="1" applyBorder="1"/>
    <xf numFmtId="4" fontId="0" fillId="68" borderId="0" xfId="0" applyNumberFormat="1" applyFill="1"/>
    <xf numFmtId="4" fontId="0" fillId="44" borderId="12" xfId="0" applyNumberFormat="1" applyFill="1" applyBorder="1"/>
    <xf numFmtId="4" fontId="0" fillId="44" borderId="0" xfId="0" applyNumberFormat="1" applyFill="1"/>
    <xf numFmtId="4" fontId="0" fillId="44" borderId="13" xfId="0" applyNumberFormat="1" applyFill="1" applyBorder="1"/>
    <xf numFmtId="4" fontId="0" fillId="37" borderId="0" xfId="0" applyNumberFormat="1" applyFill="1"/>
    <xf numFmtId="0" fontId="0" fillId="68" borderId="12" xfId="0" applyFill="1" applyBorder="1"/>
    <xf numFmtId="0" fontId="0" fillId="68" borderId="0" xfId="0" applyFill="1"/>
    <xf numFmtId="165" fontId="0" fillId="44" borderId="13" xfId="0" applyNumberFormat="1" applyFill="1" applyBorder="1"/>
    <xf numFmtId="165" fontId="0" fillId="44" borderId="0" xfId="0" applyNumberFormat="1" applyFill="1"/>
    <xf numFmtId="165" fontId="0" fillId="44" borderId="12" xfId="0" applyNumberFormat="1" applyFill="1" applyBorder="1"/>
    <xf numFmtId="164" fontId="30" fillId="44" borderId="33" xfId="52" applyNumberFormat="1" applyFont="1" applyFill="1" applyBorder="1"/>
    <xf numFmtId="164" fontId="30" fillId="44" borderId="34" xfId="52" applyNumberFormat="1" applyFont="1" applyFill="1" applyBorder="1"/>
    <xf numFmtId="164" fontId="30" fillId="68" borderId="33" xfId="52" applyNumberFormat="1" applyFont="1" applyFill="1" applyBorder="1"/>
    <xf numFmtId="164" fontId="30" fillId="68" borderId="34" xfId="52" applyNumberFormat="1" applyFont="1" applyFill="1" applyBorder="1"/>
    <xf numFmtId="0" fontId="0" fillId="44" borderId="35" xfId="0" applyFill="1" applyBorder="1"/>
    <xf numFmtId="0" fontId="38" fillId="42" borderId="21" xfId="66" applyFont="1" applyFill="1" applyBorder="1"/>
    <xf numFmtId="0" fontId="40" fillId="39" borderId="29" xfId="66" applyFont="1" applyFill="1" applyBorder="1" applyAlignment="1">
      <alignment horizontal="center"/>
    </xf>
    <xf numFmtId="0" fontId="40" fillId="39" borderId="22" xfId="66" applyFont="1" applyFill="1" applyBorder="1" applyAlignment="1">
      <alignment horizontal="center"/>
    </xf>
    <xf numFmtId="168" fontId="32" fillId="37" borderId="22" xfId="2" applyNumberFormat="1" applyFont="1" applyFill="1" applyBorder="1"/>
    <xf numFmtId="168" fontId="32" fillId="37" borderId="21" xfId="2" applyNumberFormat="1" applyFont="1" applyFill="1" applyBorder="1"/>
    <xf numFmtId="166" fontId="89" fillId="67" borderId="22" xfId="66" applyNumberFormat="1" applyFont="1" applyFill="1" applyBorder="1"/>
    <xf numFmtId="3" fontId="32" fillId="62" borderId="22" xfId="66" applyNumberFormat="1" applyFont="1" applyFill="1" applyBorder="1"/>
    <xf numFmtId="3" fontId="32" fillId="33" borderId="22" xfId="66" applyNumberFormat="1" applyFont="1" applyFill="1" applyBorder="1"/>
    <xf numFmtId="3" fontId="50" fillId="62" borderId="22" xfId="46" applyNumberFormat="1" applyFont="1" applyFill="1" applyBorder="1"/>
    <xf numFmtId="169" fontId="32" fillId="37" borderId="22" xfId="66" applyNumberFormat="1" applyFont="1" applyFill="1" applyBorder="1"/>
    <xf numFmtId="169" fontId="38" fillId="37" borderId="22" xfId="66" applyNumberFormat="1" applyFont="1" applyFill="1" applyBorder="1"/>
    <xf numFmtId="1" fontId="32" fillId="62" borderId="22" xfId="66" applyNumberFormat="1" applyFont="1" applyFill="1" applyBorder="1"/>
    <xf numFmtId="1" fontId="32" fillId="33" borderId="22" xfId="66" applyNumberFormat="1" applyFont="1" applyFill="1" applyBorder="1"/>
    <xf numFmtId="164" fontId="32" fillId="62" borderId="22" xfId="66" applyNumberFormat="1" applyFont="1" applyFill="1" applyBorder="1"/>
    <xf numFmtId="164" fontId="32" fillId="33" borderId="0" xfId="66" applyNumberFormat="1" applyFont="1" applyFill="1"/>
    <xf numFmtId="164" fontId="32" fillId="37" borderId="22" xfId="66" applyNumberFormat="1" applyFont="1" applyFill="1" applyBorder="1"/>
    <xf numFmtId="165" fontId="38" fillId="62" borderId="22" xfId="61" applyNumberFormat="1" applyFont="1" applyFill="1" applyBorder="1" applyAlignment="1">
      <alignment horizontal="right"/>
    </xf>
    <xf numFmtId="165" fontId="38" fillId="33" borderId="0" xfId="55" applyNumberFormat="1" applyFont="1" applyFill="1" applyAlignment="1">
      <alignment horizontal="right"/>
    </xf>
    <xf numFmtId="167" fontId="32" fillId="33" borderId="22" xfId="66" applyNumberFormat="1" applyFont="1" applyFill="1" applyBorder="1"/>
    <xf numFmtId="37" fontId="28" fillId="62" borderId="22" xfId="45" applyNumberFormat="1" applyFont="1" applyFill="1" applyBorder="1"/>
    <xf numFmtId="37" fontId="28" fillId="37" borderId="22" xfId="45" applyNumberFormat="1" applyFont="1" applyFill="1" applyBorder="1"/>
    <xf numFmtId="164" fontId="32" fillId="62" borderId="29" xfId="66" applyNumberFormat="1" applyFont="1" applyFill="1" applyBorder="1"/>
    <xf numFmtId="164" fontId="32" fillId="33" borderId="29" xfId="66" applyNumberFormat="1" applyFont="1" applyFill="1" applyBorder="1"/>
    <xf numFmtId="167" fontId="32" fillId="62" borderId="22" xfId="66" applyNumberFormat="1" applyFont="1" applyFill="1" applyBorder="1"/>
    <xf numFmtId="171" fontId="28" fillId="33" borderId="29" xfId="45" applyNumberFormat="1" applyFont="1" applyFill="1" applyBorder="1"/>
    <xf numFmtId="171" fontId="28" fillId="62" borderId="29" xfId="45" applyNumberFormat="1" applyFont="1" applyFill="1" applyBorder="1"/>
    <xf numFmtId="0" fontId="61" fillId="42" borderId="21" xfId="66" applyFont="1" applyFill="1" applyBorder="1" applyAlignment="1">
      <alignment horizontal="centerContinuous"/>
    </xf>
    <xf numFmtId="0" fontId="61" fillId="42" borderId="17" xfId="66" applyFont="1" applyFill="1" applyBorder="1" applyAlignment="1">
      <alignment horizontal="centerContinuous" wrapText="1"/>
    </xf>
    <xf numFmtId="0" fontId="61" fillId="42" borderId="21" xfId="66" applyFont="1" applyFill="1" applyBorder="1"/>
    <xf numFmtId="3" fontId="32" fillId="35" borderId="22" xfId="66" applyNumberFormat="1" applyFont="1" applyFill="1" applyBorder="1"/>
    <xf numFmtId="1" fontId="32" fillId="35" borderId="22" xfId="66" applyNumberFormat="1" applyFont="1" applyFill="1" applyBorder="1"/>
    <xf numFmtId="0" fontId="32" fillId="33" borderId="22" xfId="0" applyFont="1" applyFill="1" applyBorder="1"/>
    <xf numFmtId="167" fontId="32" fillId="35" borderId="22" xfId="66" applyNumberFormat="1" applyFont="1" applyFill="1" applyBorder="1"/>
    <xf numFmtId="164" fontId="32" fillId="35" borderId="29" xfId="66" applyNumberFormat="1" applyFont="1" applyFill="1" applyBorder="1"/>
    <xf numFmtId="168" fontId="24" fillId="37" borderId="12" xfId="2" applyNumberFormat="1" applyFont="1" applyFill="1" applyBorder="1" applyAlignment="1">
      <alignment horizontal="right"/>
    </xf>
    <xf numFmtId="168" fontId="24" fillId="37" borderId="13" xfId="2" applyNumberFormat="1" applyFont="1" applyFill="1" applyBorder="1" applyAlignment="1">
      <alignment horizontal="right"/>
    </xf>
    <xf numFmtId="168" fontId="24" fillId="37" borderId="22" xfId="2" applyNumberFormat="1" applyFont="1" applyFill="1" applyBorder="1" applyAlignment="1">
      <alignment horizontal="right"/>
    </xf>
    <xf numFmtId="3" fontId="24" fillId="44" borderId="22" xfId="66" applyNumberFormat="1" applyFont="1" applyFill="1" applyBorder="1" applyAlignment="1">
      <alignment horizontal="right"/>
    </xf>
    <xf numFmtId="3" fontId="24" fillId="44" borderId="22" xfId="52" applyNumberFormat="1" applyFill="1" applyBorder="1" applyAlignment="1">
      <alignment horizontal="right"/>
    </xf>
    <xf numFmtId="169" fontId="24" fillId="37" borderId="22" xfId="66" applyNumberFormat="1" applyFont="1" applyFill="1" applyBorder="1" applyAlignment="1">
      <alignment horizontal="right"/>
    </xf>
    <xf numFmtId="1" fontId="24" fillId="44" borderId="22" xfId="66" applyNumberFormat="1" applyFont="1" applyFill="1" applyBorder="1" applyAlignment="1">
      <alignment horizontal="right"/>
    </xf>
    <xf numFmtId="2" fontId="24" fillId="44" borderId="22" xfId="66" applyNumberFormat="1" applyFont="1" applyFill="1" applyBorder="1" applyAlignment="1">
      <alignment horizontal="right"/>
    </xf>
    <xf numFmtId="165" fontId="24" fillId="44" borderId="29" xfId="52" applyNumberFormat="1" applyFill="1" applyBorder="1" applyAlignment="1">
      <alignment horizontal="right"/>
    </xf>
    <xf numFmtId="1" fontId="32" fillId="0" borderId="12" xfId="66" applyNumberFormat="1" applyFont="1" applyBorder="1" applyAlignment="1">
      <alignment horizontal="center"/>
    </xf>
    <xf numFmtId="10" fontId="64" fillId="73" borderId="10" xfId="2" applyNumberFormat="1" applyFont="1" applyFill="1" applyBorder="1" applyAlignment="1">
      <alignment horizontal="right"/>
    </xf>
    <xf numFmtId="10" fontId="64" fillId="73" borderId="17" xfId="2" applyNumberFormat="1" applyFont="1" applyFill="1" applyBorder="1" applyAlignment="1">
      <alignment horizontal="right"/>
    </xf>
    <xf numFmtId="10" fontId="64" fillId="73" borderId="11" xfId="2" applyNumberFormat="1" applyFont="1" applyFill="1" applyBorder="1" applyAlignment="1">
      <alignment horizontal="right"/>
    </xf>
    <xf numFmtId="10" fontId="64" fillId="73" borderId="21" xfId="2" applyNumberFormat="1" applyFont="1" applyFill="1" applyBorder="1" applyAlignment="1">
      <alignment horizontal="right"/>
    </xf>
    <xf numFmtId="3" fontId="0" fillId="44" borderId="22" xfId="0" applyNumberFormat="1" applyFill="1" applyBorder="1"/>
    <xf numFmtId="3" fontId="24" fillId="37" borderId="22" xfId="66" applyNumberFormat="1" applyFont="1" applyFill="1" applyBorder="1" applyAlignment="1">
      <alignment horizontal="right"/>
    </xf>
    <xf numFmtId="4" fontId="24" fillId="37" borderId="22" xfId="66" applyNumberFormat="1" applyFont="1" applyFill="1" applyBorder="1" applyAlignment="1">
      <alignment horizontal="right"/>
    </xf>
    <xf numFmtId="4" fontId="0" fillId="37" borderId="22" xfId="0" applyNumberFormat="1" applyFill="1" applyBorder="1"/>
    <xf numFmtId="165" fontId="0" fillId="44" borderId="22" xfId="0" applyNumberFormat="1" applyFill="1" applyBorder="1"/>
    <xf numFmtId="0" fontId="0" fillId="44" borderId="29" xfId="0" applyFill="1" applyBorder="1"/>
    <xf numFmtId="0" fontId="37" fillId="42" borderId="21" xfId="66" applyFont="1" applyFill="1" applyBorder="1"/>
    <xf numFmtId="168" fontId="0" fillId="73" borderId="21" xfId="2" applyNumberFormat="1" applyFont="1" applyFill="1" applyBorder="1"/>
    <xf numFmtId="168" fontId="0" fillId="37" borderId="21" xfId="2" applyNumberFormat="1" applyFont="1" applyFill="1" applyBorder="1"/>
    <xf numFmtId="3" fontId="0" fillId="59" borderId="22" xfId="0" applyNumberFormat="1" applyFill="1" applyBorder="1"/>
    <xf numFmtId="0" fontId="0" fillId="73" borderId="22" xfId="0" applyFill="1" applyBorder="1"/>
    <xf numFmtId="166" fontId="0" fillId="37" borderId="22" xfId="0" applyNumberFormat="1" applyFill="1" applyBorder="1"/>
    <xf numFmtId="1" fontId="0" fillId="37" borderId="22" xfId="0" applyNumberFormat="1" applyFill="1" applyBorder="1"/>
    <xf numFmtId="1" fontId="24" fillId="59" borderId="22" xfId="66" applyNumberFormat="1" applyFont="1" applyFill="1" applyBorder="1" applyAlignment="1">
      <alignment horizontal="right"/>
    </xf>
    <xf numFmtId="0" fontId="0" fillId="44" borderId="22" xfId="0" applyFill="1" applyBorder="1"/>
    <xf numFmtId="166" fontId="0" fillId="59" borderId="22" xfId="0" applyNumberFormat="1" applyFill="1" applyBorder="1"/>
    <xf numFmtId="2" fontId="0" fillId="73" borderId="22" xfId="0" applyNumberFormat="1" applyFill="1" applyBorder="1"/>
    <xf numFmtId="2" fontId="0" fillId="37" borderId="22" xfId="0" applyNumberFormat="1" applyFill="1" applyBorder="1"/>
    <xf numFmtId="0" fontId="0" fillId="59" borderId="29" xfId="0" applyFill="1" applyBorder="1"/>
    <xf numFmtId="168" fontId="0" fillId="75" borderId="21" xfId="2" applyNumberFormat="1" applyFont="1" applyFill="1" applyBorder="1"/>
    <xf numFmtId="3" fontId="0" fillId="35" borderId="22" xfId="0" applyNumberFormat="1" applyFill="1" applyBorder="1"/>
    <xf numFmtId="169" fontId="24" fillId="75" borderId="22" xfId="66" applyNumberFormat="1" applyFont="1" applyFill="1" applyBorder="1" applyAlignment="1">
      <alignment horizontal="right"/>
    </xf>
    <xf numFmtId="1" fontId="0" fillId="35" borderId="22" xfId="0" applyNumberFormat="1" applyFill="1" applyBorder="1"/>
    <xf numFmtId="2" fontId="24" fillId="75" borderId="22" xfId="66" applyNumberFormat="1" applyFont="1" applyFill="1" applyBorder="1" applyAlignment="1">
      <alignment horizontal="right"/>
    </xf>
    <xf numFmtId="166" fontId="0" fillId="35" borderId="29" xfId="0" applyNumberFormat="1" applyFill="1" applyBorder="1"/>
    <xf numFmtId="1" fontId="38" fillId="44" borderId="12" xfId="66" applyNumberFormat="1" applyFont="1" applyFill="1" applyBorder="1"/>
    <xf numFmtId="1" fontId="38" fillId="44" borderId="13" xfId="66" applyNumberFormat="1" applyFont="1" applyFill="1" applyBorder="1"/>
    <xf numFmtId="1" fontId="38" fillId="35" borderId="12" xfId="66" applyNumberFormat="1" applyFont="1" applyFill="1" applyBorder="1"/>
    <xf numFmtId="1" fontId="38" fillId="35" borderId="0" xfId="66" applyNumberFormat="1" applyFont="1" applyFill="1"/>
    <xf numFmtId="1" fontId="38" fillId="35" borderId="13" xfId="66" applyNumberFormat="1" applyFont="1" applyFill="1" applyBorder="1"/>
    <xf numFmtId="1" fontId="38" fillId="44" borderId="0" xfId="66" applyNumberFormat="1" applyFont="1" applyFill="1"/>
    <xf numFmtId="0" fontId="44" fillId="66" borderId="0" xfId="66" applyFont="1" applyFill="1"/>
    <xf numFmtId="0" fontId="30" fillId="66" borderId="0" xfId="0" applyFont="1" applyFill="1"/>
    <xf numFmtId="0" fontId="30" fillId="76" borderId="10" xfId="0" applyFont="1" applyFill="1" applyBorder="1"/>
    <xf numFmtId="0" fontId="0" fillId="76" borderId="17" xfId="0" applyFill="1" applyBorder="1"/>
    <xf numFmtId="0" fontId="0" fillId="76" borderId="11" xfId="0" applyFill="1" applyBorder="1"/>
    <xf numFmtId="0" fontId="0" fillId="76" borderId="12" xfId="0" applyFill="1" applyBorder="1"/>
    <xf numFmtId="0" fontId="0" fillId="76" borderId="0" xfId="0" applyFill="1"/>
    <xf numFmtId="0" fontId="0" fillId="76" borderId="13" xfId="0" applyFill="1" applyBorder="1"/>
    <xf numFmtId="0" fontId="0" fillId="76" borderId="33" xfId="0" applyFill="1" applyBorder="1"/>
    <xf numFmtId="0" fontId="0" fillId="76" borderId="34" xfId="0" applyFill="1" applyBorder="1"/>
    <xf numFmtId="0" fontId="0" fillId="76" borderId="35" xfId="0" applyFill="1" applyBorder="1"/>
    <xf numFmtId="0" fontId="30" fillId="66" borderId="0" xfId="0" applyFont="1" applyFill="1" applyAlignment="1">
      <alignment horizontal="center"/>
    </xf>
    <xf numFmtId="0" fontId="25" fillId="76" borderId="0" xfId="66" applyFill="1"/>
    <xf numFmtId="1" fontId="0" fillId="0" borderId="0" xfId="0" applyNumberFormat="1" applyAlignment="1">
      <alignment horizontal="center"/>
    </xf>
    <xf numFmtId="0" fontId="0" fillId="71" borderId="0" xfId="0" applyFill="1" applyAlignment="1">
      <alignment horizontal="center"/>
    </xf>
    <xf numFmtId="0" fontId="25" fillId="77" borderId="0" xfId="66" applyFill="1"/>
    <xf numFmtId="164" fontId="93" fillId="52" borderId="14" xfId="66" applyNumberFormat="1" applyFont="1" applyFill="1" applyBorder="1"/>
    <xf numFmtId="164" fontId="93" fillId="52" borderId="15" xfId="66" applyNumberFormat="1" applyFont="1" applyFill="1" applyBorder="1"/>
    <xf numFmtId="169" fontId="93" fillId="52" borderId="16" xfId="66" applyNumberFormat="1" applyFont="1" applyFill="1" applyBorder="1"/>
    <xf numFmtId="3" fontId="0" fillId="0" borderId="0" xfId="0" applyNumberFormat="1"/>
    <xf numFmtId="0" fontId="0" fillId="0" borderId="0" xfId="0" quotePrefix="1"/>
    <xf numFmtId="3" fontId="0" fillId="0" borderId="0" xfId="0" quotePrefix="1" applyNumberFormat="1"/>
    <xf numFmtId="165" fontId="24" fillId="76" borderId="33" xfId="52" applyNumberFormat="1" applyFill="1" applyBorder="1"/>
    <xf numFmtId="165" fontId="24" fillId="76" borderId="34" xfId="52" applyNumberFormat="1" applyFill="1" applyBorder="1"/>
    <xf numFmtId="165" fontId="0" fillId="76" borderId="33" xfId="0" applyNumberFormat="1" applyFill="1" applyBorder="1"/>
    <xf numFmtId="165" fontId="0" fillId="76" borderId="34" xfId="0" applyNumberFormat="1" applyFill="1" applyBorder="1"/>
    <xf numFmtId="165" fontId="0" fillId="76" borderId="35" xfId="0" applyNumberFormat="1" applyFill="1" applyBorder="1"/>
    <xf numFmtId="165" fontId="0" fillId="76" borderId="29" xfId="0" applyNumberFormat="1" applyFill="1" applyBorder="1"/>
    <xf numFmtId="0" fontId="0" fillId="54" borderId="12" xfId="0" applyFill="1" applyBorder="1" applyAlignment="1">
      <alignment horizontal="center"/>
    </xf>
    <xf numFmtId="0" fontId="0" fillId="54" borderId="0" xfId="0" applyFill="1" applyAlignment="1">
      <alignment horizontal="center"/>
    </xf>
    <xf numFmtId="0" fontId="0" fillId="54" borderId="13" xfId="0" applyFill="1" applyBorder="1" applyAlignment="1">
      <alignment horizontal="center"/>
    </xf>
    <xf numFmtId="0" fontId="0" fillId="55" borderId="18" xfId="0" applyFill="1" applyBorder="1" applyAlignment="1">
      <alignment horizontal="center"/>
    </xf>
    <xf numFmtId="0" fontId="0" fillId="55" borderId="19" xfId="0" applyFill="1" applyBorder="1" applyAlignment="1">
      <alignment horizontal="center"/>
    </xf>
    <xf numFmtId="0" fontId="0" fillId="55" borderId="20" xfId="0" applyFill="1" applyBorder="1" applyAlignment="1">
      <alignment horizontal="center"/>
    </xf>
    <xf numFmtId="166" fontId="0" fillId="76" borderId="33" xfId="0" applyNumberFormat="1" applyFill="1" applyBorder="1"/>
    <xf numFmtId="166" fontId="0" fillId="76" borderId="34" xfId="0" applyNumberFormat="1" applyFill="1" applyBorder="1"/>
    <xf numFmtId="166" fontId="0" fillId="76" borderId="29" xfId="0" applyNumberFormat="1" applyFill="1" applyBorder="1"/>
    <xf numFmtId="166" fontId="0" fillId="76" borderId="35" xfId="0" applyNumberFormat="1" applyFill="1" applyBorder="1"/>
    <xf numFmtId="166" fontId="24" fillId="76" borderId="33" xfId="66" applyNumberFormat="1" applyFont="1" applyFill="1" applyBorder="1" applyAlignment="1">
      <alignment horizontal="right"/>
    </xf>
    <xf numFmtId="166" fontId="24" fillId="76" borderId="34" xfId="66" applyNumberFormat="1" applyFont="1" applyFill="1" applyBorder="1" applyAlignment="1">
      <alignment horizontal="right"/>
    </xf>
    <xf numFmtId="166" fontId="24" fillId="76" borderId="33" xfId="52" applyNumberFormat="1" applyFill="1" applyBorder="1" applyAlignment="1">
      <alignment horizontal="right"/>
    </xf>
    <xf numFmtId="166" fontId="24" fillId="76" borderId="35" xfId="52" applyNumberFormat="1" applyFill="1" applyBorder="1" applyAlignment="1">
      <alignment horizontal="right"/>
    </xf>
    <xf numFmtId="166" fontId="24" fillId="76" borderId="34" xfId="52" applyNumberFormat="1" applyFill="1" applyBorder="1" applyAlignment="1">
      <alignment horizontal="right"/>
    </xf>
    <xf numFmtId="166" fontId="24" fillId="76" borderId="35" xfId="77" applyNumberFormat="1" applyFont="1" applyFill="1" applyBorder="1" applyAlignment="1">
      <alignment horizontal="right"/>
    </xf>
    <xf numFmtId="166" fontId="24" fillId="76" borderId="34" xfId="77" applyNumberFormat="1" applyFont="1" applyFill="1" applyBorder="1" applyAlignment="1">
      <alignment horizontal="right"/>
    </xf>
    <xf numFmtId="166" fontId="24" fillId="76" borderId="33" xfId="77" applyNumberFormat="1" applyFont="1" applyFill="1" applyBorder="1" applyAlignment="1">
      <alignment horizontal="right"/>
    </xf>
    <xf numFmtId="166" fontId="24" fillId="76" borderId="29" xfId="52" applyNumberFormat="1" applyFill="1" applyBorder="1" applyAlignment="1">
      <alignment horizontal="right"/>
    </xf>
    <xf numFmtId="178" fontId="50" fillId="76" borderId="33" xfId="44" applyNumberFormat="1" applyFont="1" applyFill="1" applyBorder="1"/>
    <xf numFmtId="178" fontId="50" fillId="76" borderId="34" xfId="44" applyNumberFormat="1" applyFont="1" applyFill="1" applyBorder="1"/>
    <xf numFmtId="178" fontId="50" fillId="76" borderId="35" xfId="44" applyNumberFormat="1" applyFont="1" applyFill="1" applyBorder="1"/>
    <xf numFmtId="178" fontId="32" fillId="76" borderId="33" xfId="66" applyNumberFormat="1" applyFont="1" applyFill="1" applyBorder="1"/>
    <xf numFmtId="178" fontId="32" fillId="76" borderId="34" xfId="66" applyNumberFormat="1" applyFont="1" applyFill="1" applyBorder="1"/>
    <xf numFmtId="178" fontId="32" fillId="76" borderId="35" xfId="66" applyNumberFormat="1" applyFont="1" applyFill="1" applyBorder="1"/>
    <xf numFmtId="178" fontId="32" fillId="76" borderId="29" xfId="66" applyNumberFormat="1" applyFont="1" applyFill="1" applyBorder="1"/>
    <xf numFmtId="177" fontId="28" fillId="76" borderId="33" xfId="45" applyNumberFormat="1" applyFont="1" applyFill="1" applyBorder="1"/>
    <xf numFmtId="177" fontId="28" fillId="76" borderId="34" xfId="45" applyNumberFormat="1" applyFont="1" applyFill="1" applyBorder="1"/>
    <xf numFmtId="177" fontId="28" fillId="76" borderId="35" xfId="45" applyNumberFormat="1" applyFont="1" applyFill="1" applyBorder="1"/>
    <xf numFmtId="177" fontId="28" fillId="76" borderId="29" xfId="45" applyNumberFormat="1" applyFont="1" applyFill="1" applyBorder="1"/>
    <xf numFmtId="166" fontId="32" fillId="76" borderId="33" xfId="66" applyNumberFormat="1" applyFont="1" applyFill="1" applyBorder="1"/>
    <xf numFmtId="166" fontId="32" fillId="76" borderId="34" xfId="66" applyNumberFormat="1" applyFont="1" applyFill="1" applyBorder="1"/>
    <xf numFmtId="166" fontId="32" fillId="76" borderId="29" xfId="66" applyNumberFormat="1" applyFont="1" applyFill="1" applyBorder="1"/>
    <xf numFmtId="166" fontId="32" fillId="76" borderId="35" xfId="66" applyNumberFormat="1" applyFont="1" applyFill="1" applyBorder="1"/>
    <xf numFmtId="9" fontId="25" fillId="0" borderId="0" xfId="66" applyNumberFormat="1"/>
    <xf numFmtId="9" fontId="32" fillId="43" borderId="18" xfId="2" applyFont="1" applyFill="1" applyBorder="1" applyAlignment="1">
      <alignment horizontal="center"/>
    </xf>
    <xf numFmtId="43" fontId="0" fillId="0" borderId="0" xfId="0" applyNumberFormat="1"/>
    <xf numFmtId="43" fontId="32" fillId="0" borderId="0" xfId="66" applyNumberFormat="1" applyFont="1" applyAlignment="1">
      <alignment horizontal="center"/>
    </xf>
    <xf numFmtId="167" fontId="0" fillId="0" borderId="0" xfId="0" applyNumberFormat="1"/>
    <xf numFmtId="1" fontId="0" fillId="37" borderId="0" xfId="0" applyNumberFormat="1" applyFill="1"/>
    <xf numFmtId="0" fontId="64" fillId="74" borderId="0" xfId="0" applyFont="1" applyFill="1" applyAlignment="1">
      <alignment horizontal="left"/>
    </xf>
    <xf numFmtId="0" fontId="32" fillId="37" borderId="17" xfId="66" applyFont="1" applyFill="1" applyBorder="1" applyAlignment="1">
      <alignment horizontal="center"/>
    </xf>
    <xf numFmtId="0" fontId="0" fillId="37" borderId="17" xfId="0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7" borderId="0" xfId="0" applyFill="1" applyAlignment="1">
      <alignment horizontal="center"/>
    </xf>
    <xf numFmtId="0" fontId="0" fillId="37" borderId="13" xfId="0" applyFill="1" applyBorder="1" applyAlignment="1">
      <alignment horizontal="center"/>
    </xf>
    <xf numFmtId="0" fontId="24" fillId="37" borderId="34" xfId="49" applyFill="1" applyBorder="1" applyAlignment="1">
      <alignment horizontal="center"/>
    </xf>
    <xf numFmtId="0" fontId="24" fillId="37" borderId="35" xfId="49" applyFill="1" applyBorder="1" applyAlignment="1">
      <alignment horizontal="center"/>
    </xf>
    <xf numFmtId="0" fontId="32" fillId="38" borderId="14" xfId="66" applyFont="1" applyFill="1" applyBorder="1" applyAlignment="1">
      <alignment horizontal="center" vertical="center"/>
    </xf>
    <xf numFmtId="0" fontId="32" fillId="37" borderId="16" xfId="66" applyFont="1" applyFill="1" applyBorder="1" applyAlignment="1">
      <alignment horizontal="center" vertical="center"/>
    </xf>
    <xf numFmtId="2" fontId="0" fillId="33" borderId="20" xfId="2" applyNumberFormat="1" applyFont="1" applyFill="1" applyBorder="1" applyAlignment="1">
      <alignment horizontal="center" wrapText="1"/>
    </xf>
    <xf numFmtId="0" fontId="31" fillId="37" borderId="0" xfId="52" applyFont="1" applyFill="1" applyAlignment="1">
      <alignment horizontal="center"/>
    </xf>
    <xf numFmtId="1" fontId="31" fillId="37" borderId="0" xfId="52" applyNumberFormat="1" applyFont="1" applyFill="1" applyAlignment="1">
      <alignment horizontal="center"/>
    </xf>
    <xf numFmtId="1" fontId="31" fillId="37" borderId="0" xfId="0" applyNumberFormat="1" applyFont="1" applyFill="1" applyAlignment="1">
      <alignment horizontal="center"/>
    </xf>
    <xf numFmtId="0" fontId="31" fillId="37" borderId="12" xfId="52" applyFont="1" applyFill="1" applyBorder="1" applyAlignment="1">
      <alignment horizontal="center"/>
    </xf>
    <xf numFmtId="0" fontId="31" fillId="37" borderId="13" xfId="0" applyFont="1" applyFill="1" applyBorder="1" applyAlignment="1">
      <alignment horizontal="center"/>
    </xf>
    <xf numFmtId="1" fontId="0" fillId="59" borderId="13" xfId="0" applyNumberFormat="1" applyFill="1" applyBorder="1"/>
    <xf numFmtId="1" fontId="0" fillId="59" borderId="22" xfId="0" applyNumberFormat="1" applyFill="1" applyBorder="1"/>
    <xf numFmtId="0" fontId="92" fillId="44" borderId="0" xfId="1" applyNumberFormat="1" applyFont="1" applyFill="1" applyBorder="1"/>
    <xf numFmtId="167" fontId="32" fillId="35" borderId="18" xfId="66" applyNumberFormat="1" applyFont="1" applyFill="1" applyBorder="1"/>
    <xf numFmtId="167" fontId="32" fillId="35" borderId="19" xfId="66" applyNumberFormat="1" applyFont="1" applyFill="1" applyBorder="1"/>
    <xf numFmtId="167" fontId="32" fillId="35" borderId="20" xfId="66" applyNumberFormat="1" applyFont="1" applyFill="1" applyBorder="1"/>
    <xf numFmtId="167" fontId="32" fillId="43" borderId="18" xfId="66" applyNumberFormat="1" applyFont="1" applyFill="1" applyBorder="1"/>
    <xf numFmtId="167" fontId="32" fillId="43" borderId="20" xfId="66" applyNumberFormat="1" applyFont="1" applyFill="1" applyBorder="1"/>
    <xf numFmtId="167" fontId="32" fillId="43" borderId="19" xfId="66" applyNumberFormat="1" applyFont="1" applyFill="1" applyBorder="1"/>
    <xf numFmtId="165" fontId="32" fillId="37" borderId="18" xfId="66" applyNumberFormat="1" applyFont="1" applyFill="1" applyBorder="1"/>
    <xf numFmtId="166" fontId="32" fillId="37" borderId="20" xfId="66" applyNumberFormat="1" applyFont="1" applyFill="1" applyBorder="1"/>
    <xf numFmtId="166" fontId="32" fillId="76" borderId="18" xfId="66" applyNumberFormat="1" applyFont="1" applyFill="1" applyBorder="1"/>
    <xf numFmtId="166" fontId="32" fillId="76" borderId="19" xfId="66" applyNumberFormat="1" applyFont="1" applyFill="1" applyBorder="1"/>
    <xf numFmtId="166" fontId="32" fillId="76" borderId="20" xfId="66" applyNumberFormat="1" applyFont="1" applyFill="1" applyBorder="1"/>
    <xf numFmtId="0" fontId="1" fillId="37" borderId="11" xfId="159" applyFont="1" applyFill="1" applyBorder="1"/>
    <xf numFmtId="9" fontId="1" fillId="37" borderId="24" xfId="159" applyNumberFormat="1" applyFont="1" applyFill="1" applyBorder="1" applyAlignment="1">
      <alignment horizontal="center"/>
    </xf>
    <xf numFmtId="0" fontId="1" fillId="37" borderId="24" xfId="159" applyFont="1" applyFill="1" applyBorder="1"/>
    <xf numFmtId="0" fontId="1" fillId="37" borderId="13" xfId="159" applyFont="1" applyFill="1" applyBorder="1" applyAlignment="1">
      <alignment horizontal="right"/>
    </xf>
    <xf numFmtId="0" fontId="1" fillId="52" borderId="10" xfId="191" applyFont="1" applyFill="1" applyBorder="1"/>
    <xf numFmtId="0" fontId="1" fillId="52" borderId="11" xfId="191" applyFont="1" applyFill="1" applyBorder="1"/>
    <xf numFmtId="1" fontId="1" fillId="52" borderId="17" xfId="191" applyNumberFormat="1" applyFont="1" applyFill="1" applyBorder="1" applyAlignment="1">
      <alignment horizontal="center"/>
    </xf>
    <xf numFmtId="43" fontId="1" fillId="52" borderId="21" xfId="1" applyFont="1" applyFill="1" applyBorder="1" applyAlignment="1">
      <alignment horizontal="center"/>
    </xf>
    <xf numFmtId="9" fontId="1" fillId="71" borderId="24" xfId="159" applyNumberFormat="1" applyFont="1" applyFill="1" applyBorder="1" applyAlignment="1">
      <alignment horizontal="center"/>
    </xf>
    <xf numFmtId="0" fontId="1" fillId="52" borderId="18" xfId="191" applyFont="1" applyFill="1" applyBorder="1"/>
    <xf numFmtId="0" fontId="1" fillId="52" borderId="20" xfId="191" applyFont="1" applyFill="1" applyBorder="1"/>
    <xf numFmtId="1" fontId="1" fillId="52" borderId="19" xfId="191" applyNumberFormat="1" applyFont="1" applyFill="1" applyBorder="1" applyAlignment="1">
      <alignment horizontal="center"/>
    </xf>
    <xf numFmtId="43" fontId="1" fillId="52" borderId="23" xfId="1" applyFont="1" applyFill="1" applyBorder="1" applyAlignment="1">
      <alignment horizontal="center"/>
    </xf>
    <xf numFmtId="0" fontId="1" fillId="37" borderId="18" xfId="159" applyFont="1" applyFill="1" applyBorder="1"/>
    <xf numFmtId="0" fontId="1" fillId="37" borderId="19" xfId="159" applyFont="1" applyFill="1" applyBorder="1"/>
    <xf numFmtId="0" fontId="1" fillId="37" borderId="20" xfId="159" applyFont="1" applyFill="1" applyBorder="1"/>
    <xf numFmtId="0" fontId="79" fillId="74" borderId="18" xfId="0" applyFont="1" applyFill="1" applyBorder="1" applyAlignment="1">
      <alignment horizontal="center"/>
    </xf>
    <xf numFmtId="0" fontId="79" fillId="74" borderId="19" xfId="0" applyFont="1" applyFill="1" applyBorder="1" applyAlignment="1">
      <alignment horizontal="center"/>
    </xf>
    <xf numFmtId="0" fontId="79" fillId="74" borderId="20" xfId="0" applyFont="1" applyFill="1" applyBorder="1" applyAlignment="1">
      <alignment horizontal="center"/>
    </xf>
    <xf numFmtId="1" fontId="30" fillId="37" borderId="18" xfId="0" applyNumberFormat="1" applyFont="1" applyFill="1" applyBorder="1" applyAlignment="1">
      <alignment horizontal="left" indent="1"/>
    </xf>
    <xf numFmtId="1" fontId="30" fillId="37" borderId="19" xfId="0" applyNumberFormat="1" applyFont="1" applyFill="1" applyBorder="1"/>
    <xf numFmtId="1" fontId="30" fillId="37" borderId="20" xfId="0" applyNumberFormat="1" applyFont="1" applyFill="1" applyBorder="1"/>
    <xf numFmtId="0" fontId="32" fillId="0" borderId="15" xfId="66" applyFont="1" applyBorder="1"/>
    <xf numFmtId="0" fontId="24" fillId="0" borderId="15" xfId="49" applyBorder="1" applyAlignment="1">
      <alignment horizontal="center"/>
    </xf>
    <xf numFmtId="171" fontId="32" fillId="37" borderId="0" xfId="1" applyNumberFormat="1" applyFont="1" applyFill="1" applyAlignment="1">
      <alignment horizontal="center"/>
    </xf>
    <xf numFmtId="171" fontId="32" fillId="37" borderId="13" xfId="1" applyNumberFormat="1" applyFont="1" applyFill="1" applyBorder="1" applyAlignment="1">
      <alignment horizontal="center"/>
    </xf>
    <xf numFmtId="43" fontId="32" fillId="37" borderId="0" xfId="1" applyFont="1" applyFill="1" applyAlignment="1">
      <alignment horizontal="center"/>
    </xf>
    <xf numFmtId="0" fontId="87" fillId="38" borderId="19" xfId="0" applyFont="1" applyFill="1" applyBorder="1"/>
    <xf numFmtId="172" fontId="24" fillId="37" borderId="35" xfId="49" applyNumberFormat="1" applyFill="1" applyBorder="1" applyAlignment="1">
      <alignment horizontal="center"/>
    </xf>
    <xf numFmtId="0" fontId="32" fillId="34" borderId="15" xfId="66" applyFont="1" applyFill="1" applyBorder="1" applyAlignment="1">
      <alignment horizontal="left" wrapText="1"/>
    </xf>
    <xf numFmtId="0" fontId="32" fillId="34" borderId="16" xfId="66" applyFont="1" applyFill="1" applyBorder="1" applyAlignment="1">
      <alignment horizontal="left" vertical="top" wrapText="1"/>
    </xf>
    <xf numFmtId="0" fontId="87" fillId="38" borderId="0" xfId="0" applyFont="1" applyFill="1"/>
    <xf numFmtId="0" fontId="95" fillId="38" borderId="0" xfId="66" applyFont="1" applyFill="1"/>
    <xf numFmtId="172" fontId="0" fillId="37" borderId="13" xfId="0" applyNumberFormat="1" applyFill="1" applyBorder="1" applyAlignment="1">
      <alignment horizontal="center"/>
    </xf>
    <xf numFmtId="0" fontId="23" fillId="25" borderId="33" xfId="36" applyBorder="1"/>
    <xf numFmtId="0" fontId="23" fillId="25" borderId="0" xfId="36"/>
    <xf numFmtId="0" fontId="96" fillId="33" borderId="0" xfId="66" applyFont="1" applyFill="1"/>
    <xf numFmtId="0" fontId="97" fillId="38" borderId="0" xfId="66" applyFont="1" applyFill="1"/>
    <xf numFmtId="169" fontId="97" fillId="37" borderId="12" xfId="66" applyNumberFormat="1" applyFont="1" applyFill="1" applyBorder="1"/>
    <xf numFmtId="169" fontId="97" fillId="37" borderId="13" xfId="66" applyNumberFormat="1" applyFont="1" applyFill="1" applyBorder="1"/>
    <xf numFmtId="10" fontId="32" fillId="37" borderId="13" xfId="2" applyNumberFormat="1" applyFont="1" applyFill="1" applyBorder="1"/>
    <xf numFmtId="167" fontId="32" fillId="43" borderId="34" xfId="66" applyNumberFormat="1" applyFont="1" applyFill="1" applyBorder="1"/>
    <xf numFmtId="0" fontId="98" fillId="33" borderId="0" xfId="0" applyFont="1" applyFill="1"/>
    <xf numFmtId="0" fontId="48" fillId="39" borderId="0" xfId="48" applyFont="1" applyFill="1" applyAlignment="1">
      <alignment horizontal="left"/>
    </xf>
    <xf numFmtId="166" fontId="46" fillId="35" borderId="19" xfId="66" applyNumberFormat="1" applyFont="1" applyFill="1" applyBorder="1" applyAlignment="1">
      <alignment horizontal="center"/>
    </xf>
    <xf numFmtId="166" fontId="46" fillId="35" borderId="35" xfId="66" applyNumberFormat="1" applyFont="1" applyFill="1" applyBorder="1" applyAlignment="1">
      <alignment horizontal="center"/>
    </xf>
  </cellXfs>
  <cellStyles count="197">
    <cellStyle name="20% - Accent1" xfId="21" builtinId="30" customBuiltin="1"/>
    <cellStyle name="20% - Accent1 2" xfId="189" xr:uid="{00000000-0005-0000-0000-000001000000}"/>
    <cellStyle name="20% - Accent1 3" xfId="165" xr:uid="{00000000-0005-0000-0000-000002000000}"/>
    <cellStyle name="20% - Accent2" xfId="25" builtinId="34" customBuiltin="1"/>
    <cellStyle name="20% - Accent2 2" xfId="177" xr:uid="{00000000-0005-0000-0000-000004000000}"/>
    <cellStyle name="20% - Accent3" xfId="29" builtinId="38" customBuiltin="1"/>
    <cellStyle name="20% - Accent3 2" xfId="179" xr:uid="{00000000-0005-0000-0000-000006000000}"/>
    <cellStyle name="20% - Accent4" xfId="33" builtinId="42" customBuiltin="1"/>
    <cellStyle name="20% - Accent4 2" xfId="181" xr:uid="{00000000-0005-0000-0000-000008000000}"/>
    <cellStyle name="20% - Accent5" xfId="37" builtinId="46" customBuiltin="1"/>
    <cellStyle name="20% - Accent5 2" xfId="190" xr:uid="{00000000-0005-0000-0000-00000A000000}"/>
    <cellStyle name="20% - Accent5 3" xfId="166" xr:uid="{00000000-0005-0000-0000-00000B000000}"/>
    <cellStyle name="20% - Accent6" xfId="41" builtinId="50" customBuiltin="1"/>
    <cellStyle name="20% - Accent6 2" xfId="184" xr:uid="{00000000-0005-0000-0000-00000D000000}"/>
    <cellStyle name="40% - Accent1" xfId="22" builtinId="31" customBuiltin="1"/>
    <cellStyle name="40% - Accent1 2" xfId="176" xr:uid="{00000000-0005-0000-0000-00000F000000}"/>
    <cellStyle name="40% - Accent2" xfId="26" builtinId="35" customBuiltin="1"/>
    <cellStyle name="40% - Accent2 2" xfId="178" xr:uid="{00000000-0005-0000-0000-000011000000}"/>
    <cellStyle name="40% - Accent3" xfId="30" builtinId="39" customBuiltin="1"/>
    <cellStyle name="40% - Accent3 2" xfId="85" xr:uid="{00000000-0005-0000-0000-000013000000}"/>
    <cellStyle name="40% - Accent3 3" xfId="180" xr:uid="{00000000-0005-0000-0000-000014000000}"/>
    <cellStyle name="40% - Accent4" xfId="34" builtinId="43" customBuiltin="1"/>
    <cellStyle name="40% - Accent4 2" xfId="182" xr:uid="{00000000-0005-0000-0000-000016000000}"/>
    <cellStyle name="40% - Accent5" xfId="38" builtinId="47" customBuiltin="1"/>
    <cellStyle name="40% - Accent5 2" xfId="183" xr:uid="{00000000-0005-0000-0000-000018000000}"/>
    <cellStyle name="40% - Accent6" xfId="42" builtinId="51" customBuiltin="1"/>
    <cellStyle name="40% - Accent6 2" xfId="185" xr:uid="{00000000-0005-0000-0000-00001A000000}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Body: normal cell" xfId="195" xr:uid="{00000000-0005-0000-0000-000028000000}"/>
    <cellStyle name="Calculation" xfId="13" builtinId="22" customBuiltin="1"/>
    <cellStyle name="Calculation 2" xfId="86" xr:uid="{00000000-0005-0000-0000-00002A000000}"/>
    <cellStyle name="Calculation 2 2" xfId="171" xr:uid="{00000000-0005-0000-0000-00002B000000}"/>
    <cellStyle name="Check Cell" xfId="15" builtinId="23" customBuiltin="1"/>
    <cellStyle name="CIMS Data" xfId="170" xr:uid="{00000000-0005-0000-0000-00002D000000}"/>
    <cellStyle name="Column heading" xfId="87" xr:uid="{00000000-0005-0000-0000-00002E000000}"/>
    <cellStyle name="Comma" xfId="1" builtinId="3" customBuiltin="1"/>
    <cellStyle name="Comma 2" xfId="88" xr:uid="{00000000-0005-0000-0000-000030000000}"/>
    <cellStyle name="Comma 3" xfId="89" xr:uid="{00000000-0005-0000-0000-000031000000}"/>
    <cellStyle name="Comma 3 2" xfId="158" xr:uid="{00000000-0005-0000-0000-000032000000}"/>
    <cellStyle name="Comma 4" xfId="90" xr:uid="{00000000-0005-0000-0000-000033000000}"/>
    <cellStyle name="Comma 4 2" xfId="162" xr:uid="{00000000-0005-0000-0000-000034000000}"/>
    <cellStyle name="Comma 4 2 2" xfId="44" xr:uid="{00000000-0005-0000-0000-000035000000}"/>
    <cellStyle name="Comma 4 2 3" xfId="45" xr:uid="{00000000-0005-0000-0000-000036000000}"/>
    <cellStyle name="Comma 4 2 4" xfId="46" xr:uid="{00000000-0005-0000-0000-000037000000}"/>
    <cellStyle name="Comma 5" xfId="82" xr:uid="{00000000-0005-0000-0000-000038000000}"/>
    <cellStyle name="Comma 5 2" xfId="163" xr:uid="{00000000-0005-0000-0000-000039000000}"/>
    <cellStyle name="Comma 6" xfId="161" xr:uid="{00000000-0005-0000-0000-00003A000000}"/>
    <cellStyle name="Comma 7" xfId="172" xr:uid="{00000000-0005-0000-0000-00003B000000}"/>
    <cellStyle name="Comma 8" xfId="173" xr:uid="{00000000-0005-0000-0000-00003C000000}"/>
    <cellStyle name="Comma0" xfId="91" xr:uid="{00000000-0005-0000-0000-00003D000000}"/>
    <cellStyle name="Corner heading" xfId="92" xr:uid="{00000000-0005-0000-0000-00003E000000}"/>
    <cellStyle name="Currency0" xfId="93" xr:uid="{00000000-0005-0000-0000-00003F000000}"/>
    <cellStyle name="Data" xfId="94" xr:uid="{00000000-0005-0000-0000-000040000000}"/>
    <cellStyle name="Data no deci" xfId="95" xr:uid="{00000000-0005-0000-0000-000041000000}"/>
    <cellStyle name="Data Superscript" xfId="96" xr:uid="{00000000-0005-0000-0000-000042000000}"/>
    <cellStyle name="Data_1-1A-Regular" xfId="97" xr:uid="{00000000-0005-0000-0000-000043000000}"/>
    <cellStyle name="Data-one deci" xfId="98" xr:uid="{00000000-0005-0000-0000-000044000000}"/>
    <cellStyle name="Date" xfId="99" xr:uid="{00000000-0005-0000-0000-000045000000}"/>
    <cellStyle name="Explanatory Text" xfId="18" builtinId="53" customBuiltin="1"/>
    <cellStyle name="Fixed" xfId="100" xr:uid="{00000000-0005-0000-0000-000047000000}"/>
    <cellStyle name="Good" xfId="8" builtinId="26" customBuiltin="1"/>
    <cellStyle name="Heading 1" xfId="4" builtinId="16" customBuiltin="1"/>
    <cellStyle name="Heading 2" xfId="5" builtinId="17" customBuiltin="1"/>
    <cellStyle name="Heading 2 2" xfId="168" xr:uid="{00000000-0005-0000-0000-00004B000000}"/>
    <cellStyle name="Heading 3" xfId="6" builtinId="18" customBuiltin="1"/>
    <cellStyle name="Heading 4" xfId="7" builtinId="19" customBuiltin="1"/>
    <cellStyle name="Hed Side" xfId="101" xr:uid="{00000000-0005-0000-0000-00004E000000}"/>
    <cellStyle name="Hed Side bold" xfId="102" xr:uid="{00000000-0005-0000-0000-00004F000000}"/>
    <cellStyle name="Hed Side Indent" xfId="103" xr:uid="{00000000-0005-0000-0000-000050000000}"/>
    <cellStyle name="Hed Side Regular" xfId="104" xr:uid="{00000000-0005-0000-0000-000051000000}"/>
    <cellStyle name="Hed Side_1-1A-Regular" xfId="105" xr:uid="{00000000-0005-0000-0000-000052000000}"/>
    <cellStyle name="Hed Top" xfId="106" xr:uid="{00000000-0005-0000-0000-000053000000}"/>
    <cellStyle name="Hed Top - SECTION" xfId="107" xr:uid="{00000000-0005-0000-0000-000054000000}"/>
    <cellStyle name="Hed Top_3-new4" xfId="108" xr:uid="{00000000-0005-0000-0000-000055000000}"/>
    <cellStyle name="Hyperlink" xfId="194" builtinId="8"/>
    <cellStyle name="Hyperlink 2" xfId="109" xr:uid="{00000000-0005-0000-0000-000057000000}"/>
    <cellStyle name="Input" xfId="11" builtinId="20" customBuiltin="1"/>
    <cellStyle name="Linked Cell" xfId="14" builtinId="24" customBuiltin="1"/>
    <cellStyle name="Linked Cell 2" xfId="110" xr:uid="{00000000-0005-0000-0000-00005A000000}"/>
    <cellStyle name="Milliers [0]_Annex_comb_guideline_version4-2" xfId="111" xr:uid="{00000000-0005-0000-0000-00005B000000}"/>
    <cellStyle name="Milliers_Annex_comb_guideline_version4-2" xfId="112" xr:uid="{00000000-0005-0000-0000-00005C000000}"/>
    <cellStyle name="Monétaire [0]_Annex comb guideline 4-7" xfId="113" xr:uid="{00000000-0005-0000-0000-00005D000000}"/>
    <cellStyle name="Monétaire_Annex_comb_guideline_version4-2" xfId="114" xr:uid="{00000000-0005-0000-0000-00005E000000}"/>
    <cellStyle name="Neutral" xfId="10" builtinId="28" customBuiltin="1"/>
    <cellStyle name="Normal" xfId="0" builtinId="0" customBuiltin="1"/>
    <cellStyle name="Normal 10" xfId="47" xr:uid="{00000000-0005-0000-0000-000061000000}"/>
    <cellStyle name="Normal 10 2" xfId="48" xr:uid="{00000000-0005-0000-0000-000062000000}"/>
    <cellStyle name="Normal 10 2 2" xfId="49" xr:uid="{00000000-0005-0000-0000-000063000000}"/>
    <cellStyle name="Normal 10 2 2 2" xfId="50" xr:uid="{00000000-0005-0000-0000-000064000000}"/>
    <cellStyle name="Normal 10 2 2 3" xfId="193" xr:uid="{00000000-0005-0000-0000-000065000000}"/>
    <cellStyle name="Normal 10 2 3" xfId="156" xr:uid="{00000000-0005-0000-0000-000066000000}"/>
    <cellStyle name="Normal 10 3" xfId="51" xr:uid="{00000000-0005-0000-0000-000067000000}"/>
    <cellStyle name="Normal 10 4" xfId="115" xr:uid="{00000000-0005-0000-0000-000068000000}"/>
    <cellStyle name="Normal 11" xfId="52" xr:uid="{00000000-0005-0000-0000-000069000000}"/>
    <cellStyle name="Normal 11 2" xfId="53" xr:uid="{00000000-0005-0000-0000-00006A000000}"/>
    <cellStyle name="Normal 11 2 2" xfId="54" xr:uid="{00000000-0005-0000-0000-00006B000000}"/>
    <cellStyle name="Normal 11 2 2 2" xfId="55" xr:uid="{00000000-0005-0000-0000-00006C000000}"/>
    <cellStyle name="Normal 11 2 2 3" xfId="56" xr:uid="{00000000-0005-0000-0000-00006D000000}"/>
    <cellStyle name="Normal 11 2 2 4" xfId="57" xr:uid="{00000000-0005-0000-0000-00006E000000}"/>
    <cellStyle name="Normal 11 2 2 5" xfId="58" xr:uid="{00000000-0005-0000-0000-00006F000000}"/>
    <cellStyle name="Normal 11 2 2 6" xfId="59" xr:uid="{00000000-0005-0000-0000-000070000000}"/>
    <cellStyle name="Normal 11 2 2 7" xfId="191" xr:uid="{00000000-0005-0000-0000-000071000000}"/>
    <cellStyle name="Normal 11 2 3" xfId="60" xr:uid="{00000000-0005-0000-0000-000072000000}"/>
    <cellStyle name="Normal 11 2 4" xfId="61" xr:uid="{00000000-0005-0000-0000-000073000000}"/>
    <cellStyle name="Normal 11 2 5" xfId="62" xr:uid="{00000000-0005-0000-0000-000074000000}"/>
    <cellStyle name="Normal 11 2 6" xfId="63" xr:uid="{00000000-0005-0000-0000-000075000000}"/>
    <cellStyle name="Normal 11 2 7" xfId="64" xr:uid="{00000000-0005-0000-0000-000076000000}"/>
    <cellStyle name="Normal 11 2 8" xfId="159" xr:uid="{00000000-0005-0000-0000-000077000000}"/>
    <cellStyle name="Normal 11 3" xfId="116" xr:uid="{00000000-0005-0000-0000-000078000000}"/>
    <cellStyle name="Normal 12" xfId="81" xr:uid="{00000000-0005-0000-0000-000079000000}"/>
    <cellStyle name="Normal 13" xfId="155" xr:uid="{00000000-0005-0000-0000-00007A000000}"/>
    <cellStyle name="Normal 14" xfId="167" xr:uid="{00000000-0005-0000-0000-00007B000000}"/>
    <cellStyle name="Normal 15" xfId="174" xr:uid="{00000000-0005-0000-0000-00007C000000}"/>
    <cellStyle name="Normal 16" xfId="175" xr:uid="{00000000-0005-0000-0000-00007D000000}"/>
    <cellStyle name="Normal 17" xfId="186" xr:uid="{00000000-0005-0000-0000-00007E000000}"/>
    <cellStyle name="Normal 18" xfId="196" xr:uid="{00000000-0005-0000-0000-00007F000000}"/>
    <cellStyle name="Normal 19" xfId="65" xr:uid="{00000000-0005-0000-0000-000080000000}"/>
    <cellStyle name="Normal 2" xfId="66" xr:uid="{00000000-0005-0000-0000-000081000000}"/>
    <cellStyle name="Normal 2 2" xfId="84" xr:uid="{00000000-0005-0000-0000-000082000000}"/>
    <cellStyle name="Normal 2 3" xfId="117" xr:uid="{00000000-0005-0000-0000-000083000000}"/>
    <cellStyle name="Normal 3" xfId="118" xr:uid="{00000000-0005-0000-0000-000084000000}"/>
    <cellStyle name="Normal 4" xfId="119" xr:uid="{00000000-0005-0000-0000-000085000000}"/>
    <cellStyle name="Normal 42" xfId="67" xr:uid="{00000000-0005-0000-0000-000086000000}"/>
    <cellStyle name="Normal 43" xfId="68" xr:uid="{00000000-0005-0000-0000-000087000000}"/>
    <cellStyle name="Normal 44" xfId="69" xr:uid="{00000000-0005-0000-0000-000088000000}"/>
    <cellStyle name="Normal 45" xfId="70" xr:uid="{00000000-0005-0000-0000-000089000000}"/>
    <cellStyle name="Normal 5" xfId="120" xr:uid="{00000000-0005-0000-0000-00008A000000}"/>
    <cellStyle name="Normal 6" xfId="71" xr:uid="{00000000-0005-0000-0000-00008B000000}"/>
    <cellStyle name="Normal 7" xfId="121" xr:uid="{00000000-0005-0000-0000-00008C000000}"/>
    <cellStyle name="Normal 8" xfId="122" xr:uid="{00000000-0005-0000-0000-00008D000000}"/>
    <cellStyle name="Normal 9" xfId="123" xr:uid="{00000000-0005-0000-0000-00008E000000}"/>
    <cellStyle name="Normal 9 2" xfId="164" xr:uid="{00000000-0005-0000-0000-00008F000000}"/>
    <cellStyle name="Note" xfId="17" builtinId="10" customBuiltin="1"/>
    <cellStyle name="Note 2" xfId="188" xr:uid="{00000000-0005-0000-0000-000091000000}"/>
    <cellStyle name="Output" xfId="12" builtinId="21" customBuiltin="1"/>
    <cellStyle name="Percent" xfId="2" builtinId="5" customBuiltin="1"/>
    <cellStyle name="Percent 2" xfId="72" xr:uid="{00000000-0005-0000-0000-000094000000}"/>
    <cellStyle name="Percent 2 2" xfId="124" xr:uid="{00000000-0005-0000-0000-000095000000}"/>
    <cellStyle name="Percent 3" xfId="73" xr:uid="{00000000-0005-0000-0000-000096000000}"/>
    <cellStyle name="Percent 3 2" xfId="74" xr:uid="{00000000-0005-0000-0000-000097000000}"/>
    <cellStyle name="Percent 3 2 2" xfId="75" xr:uid="{00000000-0005-0000-0000-000098000000}"/>
    <cellStyle name="Percent 3 2 3" xfId="157" xr:uid="{00000000-0005-0000-0000-000099000000}"/>
    <cellStyle name="Percent 3 3" xfId="76" xr:uid="{00000000-0005-0000-0000-00009A000000}"/>
    <cellStyle name="Percent 3 4" xfId="125" xr:uid="{00000000-0005-0000-0000-00009B000000}"/>
    <cellStyle name="Percent 4" xfId="77" xr:uid="{00000000-0005-0000-0000-00009C000000}"/>
    <cellStyle name="Percent 4 2" xfId="160" xr:uid="{00000000-0005-0000-0000-00009D000000}"/>
    <cellStyle name="Percent 4 3" xfId="126" xr:uid="{00000000-0005-0000-0000-00009E000000}"/>
    <cellStyle name="Percent 5" xfId="83" xr:uid="{00000000-0005-0000-0000-00009F000000}"/>
    <cellStyle name="Percent 6" xfId="169" xr:uid="{00000000-0005-0000-0000-0000A0000000}"/>
    <cellStyle name="Percent 7" xfId="78" xr:uid="{00000000-0005-0000-0000-0000A1000000}"/>
    <cellStyle name="Percent 7 2" xfId="192" xr:uid="{00000000-0005-0000-0000-0000A2000000}"/>
    <cellStyle name="Percent 8" xfId="79" xr:uid="{00000000-0005-0000-0000-0000A3000000}"/>
    <cellStyle name="Percent 9" xfId="80" xr:uid="{00000000-0005-0000-0000-0000A4000000}"/>
    <cellStyle name="Reference" xfId="127" xr:uid="{00000000-0005-0000-0000-0000A5000000}"/>
    <cellStyle name="Row heading" xfId="128" xr:uid="{00000000-0005-0000-0000-0000A6000000}"/>
    <cellStyle name="Source Hed" xfId="129" xr:uid="{00000000-0005-0000-0000-0000A7000000}"/>
    <cellStyle name="Source Letter" xfId="130" xr:uid="{00000000-0005-0000-0000-0000A8000000}"/>
    <cellStyle name="Source Superscript" xfId="131" xr:uid="{00000000-0005-0000-0000-0000A9000000}"/>
    <cellStyle name="Source Text" xfId="132" xr:uid="{00000000-0005-0000-0000-0000AA000000}"/>
    <cellStyle name="State" xfId="133" xr:uid="{00000000-0005-0000-0000-0000AB000000}"/>
    <cellStyle name="Style 1" xfId="134" xr:uid="{00000000-0005-0000-0000-0000AC000000}"/>
    <cellStyle name="Style 2" xfId="135" xr:uid="{00000000-0005-0000-0000-0000AD000000}"/>
    <cellStyle name="Style 3" xfId="136" xr:uid="{00000000-0005-0000-0000-0000AE000000}"/>
    <cellStyle name="Style 4" xfId="137" xr:uid="{00000000-0005-0000-0000-0000AF000000}"/>
    <cellStyle name="Style 5" xfId="138" xr:uid="{00000000-0005-0000-0000-0000B0000000}"/>
    <cellStyle name="Superscript" xfId="139" xr:uid="{00000000-0005-0000-0000-0000B1000000}"/>
    <cellStyle name="Superscript- regular" xfId="140" xr:uid="{00000000-0005-0000-0000-0000B2000000}"/>
    <cellStyle name="Table Data" xfId="141" xr:uid="{00000000-0005-0000-0000-0000B4000000}"/>
    <cellStyle name="Table Head Top" xfId="142" xr:uid="{00000000-0005-0000-0000-0000B5000000}"/>
    <cellStyle name="Table Hed Side" xfId="143" xr:uid="{00000000-0005-0000-0000-0000B6000000}"/>
    <cellStyle name="Table Title" xfId="144" xr:uid="{00000000-0005-0000-0000-0000B7000000}"/>
    <cellStyle name="Title" xfId="3" builtinId="15" customBuiltin="1"/>
    <cellStyle name="Title 2" xfId="187" xr:uid="{00000000-0005-0000-0000-0000B9000000}"/>
    <cellStyle name="Title Text" xfId="145" xr:uid="{00000000-0005-0000-0000-0000BA000000}"/>
    <cellStyle name="Title Text 1" xfId="146" xr:uid="{00000000-0005-0000-0000-0000BB000000}"/>
    <cellStyle name="Title Text 2" xfId="147" xr:uid="{00000000-0005-0000-0000-0000BC000000}"/>
    <cellStyle name="Title-1" xfId="148" xr:uid="{00000000-0005-0000-0000-0000BD000000}"/>
    <cellStyle name="Title-2" xfId="149" xr:uid="{00000000-0005-0000-0000-0000BE000000}"/>
    <cellStyle name="Title-3" xfId="150" xr:uid="{00000000-0005-0000-0000-0000BF000000}"/>
    <cellStyle name="Total" xfId="19" builtinId="25" customBuiltin="1"/>
    <cellStyle name="Warning Text" xfId="16" builtinId="11" customBuiltin="1"/>
    <cellStyle name="Wrap" xfId="151" xr:uid="{00000000-0005-0000-0000-0000C2000000}"/>
    <cellStyle name="Wrap Bold" xfId="152" xr:uid="{00000000-0005-0000-0000-0000C3000000}"/>
    <cellStyle name="Wrap Title" xfId="153" xr:uid="{00000000-0005-0000-0000-0000C4000000}"/>
    <cellStyle name="Wrap_NTS99-~11" xfId="154" xr:uid="{00000000-0005-0000-0000-0000C5000000}"/>
  </cellStyles>
  <dxfs count="5">
    <dxf>
      <font>
        <b val="0"/>
        <i val="0"/>
        <color theme="0" tint="-0.34998626667073579"/>
      </font>
    </dxf>
    <dxf>
      <font>
        <b val="0"/>
        <i val="0"/>
        <color theme="0" tint="-0.34998626667073579"/>
      </font>
    </dxf>
    <dxf>
      <font>
        <b val="0"/>
        <i val="0"/>
        <color theme="0" tint="-0.34998626667073579"/>
      </font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mruColors>
      <color rgb="FFFFE89F"/>
      <color rgb="FFEEECE1"/>
      <color rgb="FFE4DFEC"/>
      <color rgb="FFFFFFCC"/>
      <color rgb="FFFCE4D6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eia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1">
      <a:majorFont>
        <a:latin typeface="Times New Roman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-112" charset="0"/>
            <a:ea typeface="ＭＳ Ｐゴシック" pitchFamily="-112" charset="-128"/>
            <a:cs typeface="ＭＳ Ｐゴシック" pitchFamily="-112" charset="-128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-112" charset="0"/>
            <a:ea typeface="ＭＳ Ｐゴシック" pitchFamily="-112" charset="-128"/>
            <a:cs typeface="ＭＳ Ｐゴシック" pitchFamily="-112" charset="-128"/>
          </a:defRPr>
        </a:defPPr>
      </a:lstStyle>
    </a:lnDef>
    <a:txDef>
      <a:spPr bwMode="auto">
        <a:noFill/>
        <a:ln w="9525">
          <a:noFill/>
          <a:miter lim="800000"/>
          <a:headEnd/>
          <a:tailEnd/>
        </a:ln>
      </a:spPr>
      <a:bodyPr lIns="0" tIns="0" rIns="0">
        <a:prstTxWarp prst="textNoShape">
          <a:avLst/>
        </a:prstTxWarp>
      </a:bodyPr>
      <a:lstStyle>
        <a:defPPr eaLnBrk="0" hangingPunct="0">
          <a:defRPr sz="1600" i="1" dirty="0" smtClean="0">
            <a:solidFill>
              <a:srgbClr val="333333"/>
            </a:solidFill>
            <a:latin typeface="Times New Roman" charset="0"/>
            <a:ea typeface="Times New Roman" charset="0"/>
            <a:cs typeface="Times New Roman" charset="0"/>
          </a:defRPr>
        </a:defPPr>
      </a:lstStyle>
    </a:txDef>
  </a:objectDefaults>
  <a:extraClrSchemeLst>
    <a:extraClrScheme>
      <a:clrScheme name="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pubs.usgs.gov/periodicals/mcs2021/mcs2021-iron-steel.pdf" TargetMode="Externa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P119"/>
  <sheetViews>
    <sheetView topLeftCell="G33" workbookViewId="0">
      <selection activeCell="J54" sqref="J54"/>
    </sheetView>
  </sheetViews>
  <sheetFormatPr defaultColWidth="8.77734375" defaultRowHeight="15" customHeight="1" x14ac:dyDescent="0.3"/>
  <cols>
    <col min="1" max="1" width="21.6640625" customWidth="1"/>
    <col min="2" max="2" width="30.77734375" customWidth="1"/>
    <col min="3" max="3" width="12.6640625" customWidth="1"/>
    <col min="4" max="4" width="15.33203125" customWidth="1"/>
    <col min="5" max="5" width="16.44140625" customWidth="1"/>
    <col min="6" max="6" width="14.33203125" customWidth="1"/>
    <col min="7" max="7" width="16" customWidth="1"/>
    <col min="8" max="8" width="10.6640625" customWidth="1"/>
    <col min="9" max="9" width="12.109375" customWidth="1"/>
  </cols>
  <sheetData>
    <row r="2" spans="1:42" ht="18" customHeight="1" x14ac:dyDescent="0.3">
      <c r="A2" s="2" t="s">
        <v>224</v>
      </c>
    </row>
    <row r="6" spans="1:42" ht="15" customHeight="1" x14ac:dyDescent="0.3">
      <c r="A6" s="225"/>
      <c r="B6" s="226"/>
      <c r="C6" s="227" t="s">
        <v>2</v>
      </c>
      <c r="D6" s="227" t="s">
        <v>3</v>
      </c>
      <c r="E6" s="227" t="s">
        <v>4</v>
      </c>
      <c r="F6" s="228" t="s">
        <v>225</v>
      </c>
      <c r="G6" s="9" t="s">
        <v>226</v>
      </c>
      <c r="M6" t="s">
        <v>534</v>
      </c>
      <c r="Q6" t="s">
        <v>4140</v>
      </c>
    </row>
    <row r="7" spans="1:42" ht="32.25" customHeight="1" x14ac:dyDescent="0.3">
      <c r="A7" s="229" t="s">
        <v>6</v>
      </c>
      <c r="B7" s="230"/>
      <c r="C7" s="231" t="s">
        <v>7</v>
      </c>
      <c r="D7" s="231" t="s">
        <v>8</v>
      </c>
      <c r="E7" s="232" t="s">
        <v>227</v>
      </c>
      <c r="F7" s="233" t="s">
        <v>228</v>
      </c>
      <c r="G7" s="18" t="s">
        <v>229</v>
      </c>
      <c r="M7" t="s">
        <v>228</v>
      </c>
      <c r="Q7" t="s">
        <v>227</v>
      </c>
      <c r="R7" t="s">
        <v>228</v>
      </c>
    </row>
    <row r="8" spans="1:42" ht="15" customHeight="1" x14ac:dyDescent="0.3">
      <c r="A8" s="19">
        <v>1</v>
      </c>
      <c r="B8" s="20" t="s">
        <v>230</v>
      </c>
      <c r="C8" s="359">
        <v>6</v>
      </c>
      <c r="D8" s="359">
        <v>1</v>
      </c>
      <c r="E8" s="359">
        <v>4601</v>
      </c>
      <c r="F8" s="556">
        <f>E8*H8</f>
        <v>891.00000000000136</v>
      </c>
      <c r="G8" s="21">
        <v>0.1</v>
      </c>
      <c r="H8" s="235">
        <v>0.19365355357531</v>
      </c>
      <c r="J8" t="s">
        <v>533</v>
      </c>
      <c r="K8" s="565">
        <f>E8/SUM(E8,E12)</f>
        <v>1</v>
      </c>
      <c r="M8">
        <v>3200</v>
      </c>
      <c r="N8">
        <f>K8*SUM(M8,M12)</f>
        <v>6024</v>
      </c>
      <c r="O8" t="s">
        <v>535</v>
      </c>
      <c r="Q8">
        <v>5280</v>
      </c>
      <c r="R8">
        <v>1928</v>
      </c>
    </row>
    <row r="9" spans="1:42" ht="15" customHeight="1" x14ac:dyDescent="0.3">
      <c r="A9" s="19">
        <v>2</v>
      </c>
      <c r="B9" s="20" t="s">
        <v>231</v>
      </c>
      <c r="C9" s="359">
        <v>0</v>
      </c>
      <c r="D9" s="359">
        <v>4</v>
      </c>
      <c r="E9" s="359">
        <f>F8*Q9/R8</f>
        <v>424.24170124481395</v>
      </c>
      <c r="F9" s="553">
        <f>E9</f>
        <v>424.24170124481395</v>
      </c>
      <c r="G9" s="21">
        <v>1</v>
      </c>
      <c r="M9">
        <v>0</v>
      </c>
      <c r="Q9">
        <v>918</v>
      </c>
      <c r="R9">
        <v>800</v>
      </c>
    </row>
    <row r="10" spans="1:42" ht="15" customHeight="1" x14ac:dyDescent="0.3">
      <c r="A10" s="19">
        <v>3</v>
      </c>
      <c r="B10" s="20" t="s">
        <v>232</v>
      </c>
      <c r="C10" s="359">
        <v>3</v>
      </c>
      <c r="D10" s="359">
        <v>3</v>
      </c>
      <c r="E10" s="21">
        <v>0</v>
      </c>
      <c r="F10" s="553">
        <f>F8*M10/M8</f>
        <v>819.99843750000127</v>
      </c>
      <c r="G10" s="21">
        <v>0.1</v>
      </c>
      <c r="H10" s="21">
        <v>5121</v>
      </c>
      <c r="M10">
        <v>2945</v>
      </c>
      <c r="Q10">
        <v>0</v>
      </c>
      <c r="R10">
        <v>2945</v>
      </c>
    </row>
    <row r="11" spans="1:42" ht="15" customHeight="1" x14ac:dyDescent="0.3">
      <c r="A11" s="19">
        <v>4</v>
      </c>
      <c r="B11" s="20" t="s">
        <v>233</v>
      </c>
      <c r="C11" s="359">
        <v>8</v>
      </c>
      <c r="D11" s="359">
        <v>2</v>
      </c>
      <c r="E11" s="21">
        <v>0</v>
      </c>
      <c r="F11" s="553">
        <f>F8*(M11/M8)</f>
        <v>2459.7168750000037</v>
      </c>
      <c r="G11" s="21">
        <v>1</v>
      </c>
      <c r="H11" s="236"/>
      <c r="M11">
        <v>8834</v>
      </c>
      <c r="Q11">
        <v>0</v>
      </c>
      <c r="R11">
        <v>5322</v>
      </c>
    </row>
    <row r="12" spans="1:42" ht="15" customHeight="1" x14ac:dyDescent="0.3">
      <c r="A12" s="237">
        <v>5</v>
      </c>
      <c r="B12" s="106" t="s">
        <v>234</v>
      </c>
      <c r="C12" s="239">
        <v>3</v>
      </c>
      <c r="D12" s="239">
        <v>2</v>
      </c>
      <c r="E12" s="239">
        <v>0</v>
      </c>
      <c r="F12" s="556">
        <f>E8*H12</f>
        <v>3709.9999999999986</v>
      </c>
      <c r="G12" s="21">
        <v>1</v>
      </c>
      <c r="H12">
        <f>1-H8</f>
        <v>0.80634644642469</v>
      </c>
      <c r="M12">
        <v>2824</v>
      </c>
      <c r="Q12">
        <v>0</v>
      </c>
      <c r="R12">
        <v>4096</v>
      </c>
    </row>
    <row r="13" spans="1:42" ht="15" customHeight="1" x14ac:dyDescent="0.3">
      <c r="A13" s="240"/>
      <c r="B13" s="23"/>
      <c r="C13" s="235"/>
      <c r="D13" s="235"/>
      <c r="E13" s="235"/>
      <c r="F13" s="235"/>
    </row>
    <row r="14" spans="1:42" ht="15" customHeight="1" x14ac:dyDescent="0.3">
      <c r="A14" s="545" t="s">
        <v>530</v>
      </c>
      <c r="B14" s="241">
        <v>2010</v>
      </c>
      <c r="C14" s="241">
        <v>2011</v>
      </c>
      <c r="D14" s="241">
        <v>2012</v>
      </c>
      <c r="E14" s="241">
        <v>2013</v>
      </c>
      <c r="F14" s="241">
        <v>2014</v>
      </c>
      <c r="G14" s="241">
        <v>2015</v>
      </c>
      <c r="H14" s="241">
        <v>2016</v>
      </c>
      <c r="I14" s="241">
        <v>2017</v>
      </c>
      <c r="J14" s="241">
        <v>2018</v>
      </c>
      <c r="K14" s="241">
        <v>2019</v>
      </c>
      <c r="L14" s="241">
        <v>2020</v>
      </c>
      <c r="M14" s="241">
        <v>2021</v>
      </c>
      <c r="N14" s="241">
        <v>2022</v>
      </c>
      <c r="O14" s="241">
        <v>2023</v>
      </c>
      <c r="P14" s="241">
        <v>2024</v>
      </c>
      <c r="Q14" s="241">
        <v>2025</v>
      </c>
      <c r="R14" s="241">
        <v>2026</v>
      </c>
      <c r="S14" s="241">
        <v>2027</v>
      </c>
      <c r="T14" s="241">
        <v>2028</v>
      </c>
      <c r="U14" s="241">
        <v>2029</v>
      </c>
      <c r="V14" s="241">
        <v>2030</v>
      </c>
      <c r="W14" s="241">
        <v>2031</v>
      </c>
      <c r="X14" s="241">
        <v>2032</v>
      </c>
      <c r="Y14" s="241">
        <v>2033</v>
      </c>
      <c r="Z14" s="241">
        <v>2034</v>
      </c>
      <c r="AA14" s="242">
        <v>2035</v>
      </c>
      <c r="AB14" s="242">
        <v>2036</v>
      </c>
      <c r="AC14" s="242">
        <v>2037</v>
      </c>
      <c r="AD14" s="242">
        <v>2038</v>
      </c>
      <c r="AE14" s="242">
        <v>2039</v>
      </c>
      <c r="AF14" s="242">
        <v>2040</v>
      </c>
      <c r="AG14" s="242">
        <v>2041</v>
      </c>
      <c r="AH14" s="242">
        <v>2042</v>
      </c>
      <c r="AI14" s="242">
        <v>2043</v>
      </c>
      <c r="AJ14" s="242">
        <v>2044</v>
      </c>
      <c r="AK14" s="242">
        <v>2045</v>
      </c>
      <c r="AL14" s="242">
        <v>2046</v>
      </c>
      <c r="AM14" s="242">
        <v>2047</v>
      </c>
      <c r="AN14" s="242">
        <v>2048</v>
      </c>
      <c r="AO14" s="242">
        <v>2049</v>
      </c>
      <c r="AP14" s="242">
        <v>2050</v>
      </c>
    </row>
    <row r="15" spans="1:42" ht="15" customHeight="1" x14ac:dyDescent="0.3">
      <c r="A15" s="243" t="s">
        <v>531</v>
      </c>
      <c r="B15" s="546">
        <v>0.42056874165918678</v>
      </c>
      <c r="C15" s="546">
        <v>0.39976361803455351</v>
      </c>
      <c r="D15" s="546">
        <v>0.45616186388718577</v>
      </c>
      <c r="E15" s="546">
        <v>0.43553400393753122</v>
      </c>
      <c r="F15" s="547">
        <f>+E15</f>
        <v>0.43553400393753122</v>
      </c>
      <c r="G15" s="547">
        <f t="shared" ref="G15:W15" si="0">+F15</f>
        <v>0.43553400393753122</v>
      </c>
      <c r="H15" s="547">
        <f t="shared" si="0"/>
        <v>0.43553400393753122</v>
      </c>
      <c r="I15" s="547">
        <f t="shared" si="0"/>
        <v>0.43553400393753122</v>
      </c>
      <c r="J15" s="547">
        <f t="shared" si="0"/>
        <v>0.43553400393753122</v>
      </c>
      <c r="K15" s="547">
        <f t="shared" si="0"/>
        <v>0.43553400393753122</v>
      </c>
      <c r="L15" s="547">
        <f t="shared" si="0"/>
        <v>0.43553400393753122</v>
      </c>
      <c r="M15" s="547">
        <f t="shared" si="0"/>
        <v>0.43553400393753122</v>
      </c>
      <c r="N15" s="547">
        <f t="shared" si="0"/>
        <v>0.43553400393753122</v>
      </c>
      <c r="O15" s="547">
        <f t="shared" si="0"/>
        <v>0.43553400393753122</v>
      </c>
      <c r="P15" s="547">
        <f t="shared" si="0"/>
        <v>0.43553400393753122</v>
      </c>
      <c r="Q15" s="547">
        <f t="shared" si="0"/>
        <v>0.43553400393753122</v>
      </c>
      <c r="R15" s="547">
        <f t="shared" si="0"/>
        <v>0.43553400393753122</v>
      </c>
      <c r="S15" s="547">
        <f t="shared" si="0"/>
        <v>0.43553400393753122</v>
      </c>
      <c r="T15" s="547">
        <f t="shared" si="0"/>
        <v>0.43553400393753122</v>
      </c>
      <c r="U15" s="547">
        <f t="shared" si="0"/>
        <v>0.43553400393753122</v>
      </c>
      <c r="V15" s="547">
        <f t="shared" si="0"/>
        <v>0.43553400393753122</v>
      </c>
      <c r="W15" s="547">
        <f t="shared" si="0"/>
        <v>0.43553400393753122</v>
      </c>
      <c r="X15" s="244">
        <v>0.40662776156731972</v>
      </c>
      <c r="Y15" s="244">
        <v>0.40290037831021436</v>
      </c>
      <c r="Z15" s="244">
        <v>0.39790687740281927</v>
      </c>
      <c r="AA15" s="244">
        <v>0.39247429446510612</v>
      </c>
      <c r="AB15" s="244">
        <v>0.39247429446510612</v>
      </c>
      <c r="AC15" s="244">
        <v>0.39247429446510612</v>
      </c>
      <c r="AD15" s="244">
        <v>0.39247429446510612</v>
      </c>
      <c r="AE15" s="244">
        <v>0.39247429446510612</v>
      </c>
      <c r="AF15" s="244">
        <v>0.39247429446510612</v>
      </c>
      <c r="AG15" s="244">
        <v>0.39247429446510612</v>
      </c>
      <c r="AH15" s="244">
        <v>0.39247429446510612</v>
      </c>
      <c r="AI15" s="244">
        <v>0.39247429446510612</v>
      </c>
      <c r="AJ15" s="244">
        <v>0.39247429446510612</v>
      </c>
      <c r="AK15" s="244">
        <v>0.39247429446510612</v>
      </c>
      <c r="AL15" s="244">
        <v>0.39247429446510612</v>
      </c>
      <c r="AM15" s="244">
        <v>0.39247429446510612</v>
      </c>
      <c r="AN15" s="244">
        <v>0.39247429446510612</v>
      </c>
      <c r="AO15" s="244">
        <v>0.39247429446510612</v>
      </c>
      <c r="AP15" s="244">
        <v>0.39247429446510612</v>
      </c>
    </row>
    <row r="18" spans="1:10" ht="15" customHeight="1" x14ac:dyDescent="0.3">
      <c r="A18" s="34" t="s">
        <v>20</v>
      </c>
      <c r="B18" s="103" t="s">
        <v>21</v>
      </c>
      <c r="C18" s="502">
        <f>IF(Common_retire,Ret_exist,Al_ret_exist)</f>
        <v>15</v>
      </c>
      <c r="E18" s="1"/>
      <c r="F18" s="245"/>
      <c r="G18" s="23"/>
    </row>
    <row r="19" spans="1:10" ht="15" customHeight="1" x14ac:dyDescent="0.3">
      <c r="A19" s="162" t="s">
        <v>23</v>
      </c>
      <c r="B19" s="20" t="s">
        <v>24</v>
      </c>
      <c r="C19" s="21">
        <f>IF(Common_retire,Ret_new,Al_ret_new)</f>
        <v>35</v>
      </c>
      <c r="D19" s="370"/>
      <c r="E19" s="1"/>
      <c r="F19" s="246"/>
      <c r="G19" s="246"/>
    </row>
    <row r="20" spans="1:10" ht="15" customHeight="1" x14ac:dyDescent="0.3">
      <c r="A20" s="162" t="s">
        <v>29</v>
      </c>
      <c r="B20" s="20" t="s">
        <v>30</v>
      </c>
      <c r="C20" s="234">
        <f>IF(Common_ret_slope,Ret_slope,Al_ret_slope)</f>
        <v>15</v>
      </c>
      <c r="E20" s="209"/>
      <c r="F20" s="247"/>
      <c r="G20" s="247"/>
    </row>
    <row r="21" spans="1:10" ht="15" customHeight="1" x14ac:dyDescent="0.3">
      <c r="A21" s="162" t="s">
        <v>32</v>
      </c>
      <c r="B21" s="20" t="s">
        <v>33</v>
      </c>
      <c r="C21" s="234">
        <v>0.1</v>
      </c>
      <c r="E21" s="209"/>
      <c r="F21" s="247"/>
      <c r="G21" s="247"/>
    </row>
    <row r="22" spans="1:10" ht="15" customHeight="1" x14ac:dyDescent="0.3">
      <c r="A22" s="162" t="s">
        <v>35</v>
      </c>
      <c r="B22" s="20" t="s">
        <v>36</v>
      </c>
      <c r="C22" s="533">
        <v>29</v>
      </c>
      <c r="D22" s="1"/>
    </row>
    <row r="23" spans="1:10" ht="15" customHeight="1" x14ac:dyDescent="0.3">
      <c r="A23" s="162" t="s">
        <v>235</v>
      </c>
      <c r="B23" s="20" t="s">
        <v>236</v>
      </c>
      <c r="C23" s="304">
        <v>0.51948051948051943</v>
      </c>
      <c r="D23" s="532"/>
    </row>
    <row r="24" spans="1:10" ht="15" customHeight="1" x14ac:dyDescent="0.3">
      <c r="A24" s="162" t="s">
        <v>237</v>
      </c>
      <c r="B24" s="20" t="s">
        <v>238</v>
      </c>
      <c r="C24" s="304">
        <v>0.1</v>
      </c>
      <c r="D24" s="532"/>
    </row>
    <row r="25" spans="1:10" ht="15" customHeight="1" x14ac:dyDescent="0.3">
      <c r="A25" s="535"/>
      <c r="B25" s="106" t="s">
        <v>239</v>
      </c>
      <c r="C25" s="534">
        <v>0.436</v>
      </c>
    </row>
    <row r="27" spans="1:10" ht="15" customHeight="1" x14ac:dyDescent="0.3">
      <c r="A27" s="24" t="s">
        <v>240</v>
      </c>
      <c r="B27" s="26"/>
      <c r="C27" s="56" t="s">
        <v>241</v>
      </c>
      <c r="D27" s="57"/>
      <c r="E27" s="56" t="s">
        <v>232</v>
      </c>
      <c r="F27" s="57"/>
      <c r="G27" s="56" t="s">
        <v>233</v>
      </c>
      <c r="H27" s="57"/>
      <c r="I27" s="56" t="s">
        <v>242</v>
      </c>
      <c r="J27" s="57"/>
    </row>
    <row r="28" spans="1:10" ht="15" customHeight="1" x14ac:dyDescent="0.3">
      <c r="A28" s="248" t="s">
        <v>243</v>
      </c>
      <c r="B28" s="20"/>
      <c r="C28" s="249">
        <v>1</v>
      </c>
      <c r="D28" s="250">
        <v>2</v>
      </c>
      <c r="E28" s="249">
        <v>1</v>
      </c>
      <c r="F28" s="250">
        <v>2</v>
      </c>
      <c r="G28" s="249">
        <v>1</v>
      </c>
      <c r="H28" s="250">
        <v>2</v>
      </c>
      <c r="I28" s="249">
        <v>1</v>
      </c>
      <c r="J28" s="250">
        <v>2</v>
      </c>
    </row>
    <row r="29" spans="1:10" ht="15" customHeight="1" x14ac:dyDescent="0.3">
      <c r="A29" s="24" t="s">
        <v>244</v>
      </c>
      <c r="B29" s="20"/>
      <c r="C29" s="251">
        <v>0.1</v>
      </c>
      <c r="D29" s="251">
        <v>10</v>
      </c>
      <c r="E29" s="251">
        <v>0.5</v>
      </c>
      <c r="F29" s="251">
        <v>5</v>
      </c>
      <c r="G29" s="251">
        <v>0.5</v>
      </c>
      <c r="H29" s="251">
        <v>5</v>
      </c>
      <c r="I29" s="251">
        <v>0.5</v>
      </c>
      <c r="J29" s="251">
        <v>5</v>
      </c>
    </row>
    <row r="30" spans="1:10" ht="15" customHeight="1" x14ac:dyDescent="0.3">
      <c r="A30" s="24" t="s">
        <v>245</v>
      </c>
      <c r="B30" s="20"/>
      <c r="C30" s="251">
        <v>0.15</v>
      </c>
      <c r="D30" s="251">
        <v>10</v>
      </c>
      <c r="E30" s="251">
        <v>0.7</v>
      </c>
      <c r="F30" s="251">
        <v>5</v>
      </c>
      <c r="G30" s="251">
        <v>0.7</v>
      </c>
      <c r="H30" s="251">
        <v>5</v>
      </c>
      <c r="I30" s="251">
        <v>0.7</v>
      </c>
      <c r="J30" s="251">
        <v>5</v>
      </c>
    </row>
    <row r="31" spans="1:10" ht="15" customHeight="1" x14ac:dyDescent="0.3">
      <c r="A31" s="24" t="s">
        <v>246</v>
      </c>
      <c r="B31" s="20"/>
      <c r="C31" s="251">
        <v>0</v>
      </c>
      <c r="D31" s="251">
        <v>10</v>
      </c>
      <c r="E31" s="251">
        <v>0</v>
      </c>
      <c r="F31" s="251">
        <v>5</v>
      </c>
      <c r="G31" s="251">
        <v>0</v>
      </c>
      <c r="H31" s="251">
        <v>5</v>
      </c>
      <c r="I31" s="251">
        <v>0</v>
      </c>
      <c r="J31" s="251">
        <v>5</v>
      </c>
    </row>
    <row r="32" spans="1:10" ht="15" customHeight="1" x14ac:dyDescent="0.3">
      <c r="A32" s="24" t="s">
        <v>247</v>
      </c>
      <c r="B32" s="20"/>
      <c r="C32" s="252">
        <v>0.15</v>
      </c>
      <c r="D32" s="252">
        <v>10</v>
      </c>
      <c r="E32" s="252">
        <v>0.7</v>
      </c>
      <c r="F32" s="252">
        <v>5</v>
      </c>
      <c r="G32" s="252">
        <v>0.7</v>
      </c>
      <c r="H32" s="252">
        <v>5</v>
      </c>
      <c r="I32" s="252">
        <v>0.7</v>
      </c>
      <c r="J32" s="252">
        <v>5</v>
      </c>
    </row>
    <row r="33" spans="1:28" ht="15" customHeight="1" x14ac:dyDescent="0.3">
      <c r="G33" s="253"/>
      <c r="H33" s="253"/>
    </row>
    <row r="34" spans="1:28" ht="15" customHeight="1" x14ac:dyDescent="0.3">
      <c r="G34" s="253"/>
      <c r="H34" s="253"/>
    </row>
    <row r="35" spans="1:28" ht="15" customHeight="1" x14ac:dyDescent="0.3">
      <c r="A35" s="24"/>
      <c r="B35" s="26" t="s">
        <v>51</v>
      </c>
      <c r="C35" s="41" t="s">
        <v>241</v>
      </c>
      <c r="D35" s="42" t="s">
        <v>232</v>
      </c>
      <c r="E35" s="42" t="s">
        <v>233</v>
      </c>
      <c r="F35" s="42" t="s">
        <v>242</v>
      </c>
      <c r="G35" s="23"/>
      <c r="H35" s="41" t="s">
        <v>241</v>
      </c>
      <c r="I35" s="42" t="s">
        <v>232</v>
      </c>
      <c r="J35" s="42" t="s">
        <v>233</v>
      </c>
      <c r="K35" s="42" t="s">
        <v>242</v>
      </c>
    </row>
    <row r="36" spans="1:28" ht="15" customHeight="1" x14ac:dyDescent="0.3">
      <c r="A36" s="24" t="s">
        <v>248</v>
      </c>
      <c r="B36" s="20" t="s">
        <v>55</v>
      </c>
      <c r="C36" s="251">
        <f>+H36/1000000</f>
        <v>5.0000000000000004E-6</v>
      </c>
      <c r="D36" s="251">
        <f t="shared" ref="D36:D40" si="1">+I36/1000000</f>
        <v>1E-3</v>
      </c>
      <c r="E36" s="251">
        <f t="shared" ref="E36:E40" si="2">+J36/1000000</f>
        <v>1E-4</v>
      </c>
      <c r="F36" s="251">
        <f t="shared" ref="F36:F40" si="3">+K36/1000000</f>
        <v>1.0000000000000001E-5</v>
      </c>
      <c r="H36" s="251">
        <v>5</v>
      </c>
      <c r="I36" s="251">
        <v>1000</v>
      </c>
      <c r="J36" s="251">
        <v>100</v>
      </c>
      <c r="K36" s="251">
        <v>10</v>
      </c>
    </row>
    <row r="37" spans="1:28" ht="15" customHeight="1" x14ac:dyDescent="0.3">
      <c r="A37" s="24" t="s">
        <v>249</v>
      </c>
      <c r="B37" s="20" t="s">
        <v>250</v>
      </c>
      <c r="C37" s="251">
        <f t="shared" ref="C37:C40" si="4">+H37/1000000</f>
        <v>2.9999999999999997E-4</v>
      </c>
      <c r="D37" s="251">
        <f t="shared" si="1"/>
        <v>1E-3</v>
      </c>
      <c r="E37" s="251">
        <f t="shared" si="2"/>
        <v>1</v>
      </c>
      <c r="F37" s="251">
        <f t="shared" si="3"/>
        <v>0</v>
      </c>
      <c r="H37" s="251">
        <v>300</v>
      </c>
      <c r="I37" s="251">
        <v>1000</v>
      </c>
      <c r="J37" s="251">
        <v>1000000</v>
      </c>
      <c r="K37" s="251">
        <v>0</v>
      </c>
    </row>
    <row r="38" spans="1:28" ht="15" customHeight="1" x14ac:dyDescent="0.3">
      <c r="A38" s="24" t="s">
        <v>251</v>
      </c>
      <c r="B38" s="20" t="s">
        <v>59</v>
      </c>
      <c r="C38" s="251">
        <f t="shared" si="4"/>
        <v>5.0000000000000001E-3</v>
      </c>
      <c r="D38" s="251">
        <f t="shared" si="1"/>
        <v>0.2</v>
      </c>
      <c r="E38" s="251">
        <f t="shared" si="2"/>
        <v>0</v>
      </c>
      <c r="F38" s="251">
        <f t="shared" si="3"/>
        <v>0.05</v>
      </c>
      <c r="H38" s="251">
        <v>5000</v>
      </c>
      <c r="I38" s="251">
        <v>200000</v>
      </c>
      <c r="J38" s="251">
        <v>0</v>
      </c>
      <c r="K38" s="251">
        <v>50000</v>
      </c>
    </row>
    <row r="39" spans="1:28" ht="15" customHeight="1" x14ac:dyDescent="0.3">
      <c r="A39" s="24" t="s">
        <v>252</v>
      </c>
      <c r="B39" s="20" t="s">
        <v>253</v>
      </c>
      <c r="C39" s="251">
        <f t="shared" si="4"/>
        <v>0</v>
      </c>
      <c r="D39" s="251">
        <f t="shared" si="1"/>
        <v>0.01</v>
      </c>
      <c r="E39" s="251">
        <f t="shared" si="2"/>
        <v>0.05</v>
      </c>
      <c r="F39" s="251">
        <f t="shared" si="3"/>
        <v>3.0000000000000001E-3</v>
      </c>
      <c r="H39" s="251">
        <v>0</v>
      </c>
      <c r="I39" s="251">
        <v>10000</v>
      </c>
      <c r="J39" s="251">
        <v>50000</v>
      </c>
      <c r="K39" s="251">
        <v>3000</v>
      </c>
    </row>
    <row r="40" spans="1:28" ht="15" customHeight="1" x14ac:dyDescent="0.3">
      <c r="A40" s="24" t="s">
        <v>254</v>
      </c>
      <c r="B40" s="20" t="s">
        <v>255</v>
      </c>
      <c r="C40" s="251">
        <f t="shared" si="4"/>
        <v>0</v>
      </c>
      <c r="D40" s="251">
        <f t="shared" si="1"/>
        <v>0.05</v>
      </c>
      <c r="E40" s="251">
        <f t="shared" si="2"/>
        <v>0</v>
      </c>
      <c r="F40" s="251">
        <f t="shared" si="3"/>
        <v>0</v>
      </c>
      <c r="H40" s="252">
        <v>0</v>
      </c>
      <c r="I40" s="252">
        <v>50000</v>
      </c>
      <c r="J40" s="252">
        <v>0</v>
      </c>
      <c r="K40" s="252">
        <v>0</v>
      </c>
    </row>
    <row r="42" spans="1:28" ht="15" customHeight="1" x14ac:dyDescent="0.3">
      <c r="A42" s="598" t="s">
        <v>816</v>
      </c>
      <c r="C42" s="757" t="s">
        <v>810</v>
      </c>
      <c r="D42" s="758"/>
      <c r="E42" s="759"/>
    </row>
    <row r="43" spans="1:28" ht="15" customHeight="1" x14ac:dyDescent="0.3">
      <c r="A43" s="24"/>
      <c r="B43" s="55" t="s">
        <v>60</v>
      </c>
      <c r="C43" s="56" t="s">
        <v>241</v>
      </c>
      <c r="D43" s="57"/>
      <c r="E43" s="57"/>
      <c r="F43" s="57"/>
      <c r="G43" s="57"/>
      <c r="H43" s="57"/>
      <c r="I43" s="797" t="s">
        <v>755</v>
      </c>
      <c r="J43" s="58"/>
      <c r="K43" s="56" t="s">
        <v>256</v>
      </c>
      <c r="L43" s="254"/>
      <c r="M43" s="57"/>
      <c r="N43" s="57"/>
      <c r="O43" s="56" t="s">
        <v>232</v>
      </c>
      <c r="P43" s="58"/>
      <c r="Q43" s="835"/>
      <c r="R43" s="254" t="s">
        <v>233</v>
      </c>
      <c r="S43" s="57"/>
      <c r="T43" s="57"/>
      <c r="U43" s="57"/>
      <c r="V43" s="57"/>
      <c r="W43" s="57"/>
      <c r="X43" s="57"/>
      <c r="Y43" s="58"/>
      <c r="Z43" s="56" t="s">
        <v>242</v>
      </c>
      <c r="AA43" s="57"/>
      <c r="AB43" s="835"/>
    </row>
    <row r="44" spans="1:28" ht="15" customHeight="1" x14ac:dyDescent="0.3">
      <c r="A44" s="24"/>
      <c r="B44" s="59" t="s">
        <v>61</v>
      </c>
      <c r="C44" s="60" t="s">
        <v>267</v>
      </c>
      <c r="D44" s="61" t="s">
        <v>268</v>
      </c>
      <c r="E44" s="61" t="s">
        <v>269</v>
      </c>
      <c r="F44" s="61" t="s">
        <v>270</v>
      </c>
      <c r="G44" s="61" t="s">
        <v>271</v>
      </c>
      <c r="H44" s="61" t="s">
        <v>806</v>
      </c>
      <c r="I44" s="60" t="s">
        <v>257</v>
      </c>
      <c r="J44" s="62" t="s">
        <v>258</v>
      </c>
      <c r="K44" s="60" t="s">
        <v>751</v>
      </c>
      <c r="L44" s="61" t="s">
        <v>752</v>
      </c>
      <c r="M44" s="61" t="s">
        <v>753</v>
      </c>
      <c r="N44" s="61" t="s">
        <v>807</v>
      </c>
      <c r="O44" s="60" t="s">
        <v>756</v>
      </c>
      <c r="P44" s="62" t="s">
        <v>757</v>
      </c>
      <c r="Q44" s="837" t="s">
        <v>808</v>
      </c>
      <c r="R44" s="61" t="s">
        <v>758</v>
      </c>
      <c r="S44" s="61" t="s">
        <v>759</v>
      </c>
      <c r="T44" s="61" t="s">
        <v>760</v>
      </c>
      <c r="U44" s="61" t="s">
        <v>761</v>
      </c>
      <c r="V44" s="61" t="s">
        <v>762</v>
      </c>
      <c r="W44" s="61" t="s">
        <v>763</v>
      </c>
      <c r="X44" s="61" t="s">
        <v>764</v>
      </c>
      <c r="Y44" s="62" t="s">
        <v>765</v>
      </c>
      <c r="Z44" s="60" t="s">
        <v>766</v>
      </c>
      <c r="AA44" s="61" t="s">
        <v>767</v>
      </c>
      <c r="AB44" s="837" t="s">
        <v>809</v>
      </c>
    </row>
    <row r="45" spans="1:28" ht="15" customHeight="1" x14ac:dyDescent="0.3">
      <c r="A45" s="24" t="s">
        <v>62</v>
      </c>
      <c r="B45" s="20" t="s">
        <v>754</v>
      </c>
      <c r="C45" s="879">
        <v>0.4429040362600804</v>
      </c>
      <c r="D45" s="880">
        <v>0.17948378674162935</v>
      </c>
      <c r="E45" s="880">
        <v>0.24747216906819186</v>
      </c>
      <c r="F45" s="880">
        <v>0.12177667937414297</v>
      </c>
      <c r="G45" s="880">
        <v>8.363328555955403E-3</v>
      </c>
      <c r="H45" s="880">
        <v>0</v>
      </c>
      <c r="I45" s="798">
        <v>0.27391165877319901</v>
      </c>
      <c r="J45" s="799">
        <v>0.72608834122679999</v>
      </c>
      <c r="K45" s="519">
        <v>0</v>
      </c>
      <c r="L45" s="256">
        <v>0</v>
      </c>
      <c r="M45" s="257">
        <v>0</v>
      </c>
      <c r="N45" s="256">
        <v>0</v>
      </c>
      <c r="O45" s="879">
        <v>0.9939074777732394</v>
      </c>
      <c r="P45" s="881">
        <v>6.0925222267605994E-3</v>
      </c>
      <c r="Q45" s="882">
        <v>0</v>
      </c>
      <c r="R45" s="880">
        <v>0.75381773748515746</v>
      </c>
      <c r="S45" s="880">
        <v>6.478425904751269E-3</v>
      </c>
      <c r="T45" s="880">
        <v>1.3411763450104152E-2</v>
      </c>
      <c r="U45" s="880">
        <v>1.2828407062841819E-2</v>
      </c>
      <c r="V45" s="880">
        <v>5.4209839588079435E-3</v>
      </c>
      <c r="W45" s="880">
        <v>4.5633577291187364E-3</v>
      </c>
      <c r="X45" s="880">
        <v>2.848670468064245E-2</v>
      </c>
      <c r="Y45" s="880">
        <v>0.17499261972857616</v>
      </c>
      <c r="Z45" s="879">
        <v>0.9939074777732394</v>
      </c>
      <c r="AA45" s="880">
        <v>6.0925222267605994E-3</v>
      </c>
      <c r="AB45" s="882">
        <v>0</v>
      </c>
    </row>
    <row r="46" spans="1:28" ht="15" customHeight="1" x14ac:dyDescent="0.3">
      <c r="A46" s="24" t="s">
        <v>64</v>
      </c>
      <c r="B46" s="20" t="s">
        <v>576</v>
      </c>
      <c r="C46" s="579">
        <v>6.9860209720349585E-3</v>
      </c>
      <c r="D46" s="580">
        <v>2.9940089880149822E-3</v>
      </c>
      <c r="E46" s="580">
        <v>0.54890164780274675</v>
      </c>
      <c r="F46" s="580">
        <v>0.43912131824219736</v>
      </c>
      <c r="G46" s="580">
        <v>9.980029960049942E-4</v>
      </c>
      <c r="H46" s="580">
        <v>9.99000999000999E-4</v>
      </c>
      <c r="I46" s="800">
        <v>0</v>
      </c>
      <c r="J46" s="801">
        <v>0</v>
      </c>
      <c r="K46" s="579">
        <v>0</v>
      </c>
      <c r="L46" s="580">
        <v>0</v>
      </c>
      <c r="M46" s="581">
        <v>0</v>
      </c>
      <c r="N46" s="580">
        <v>0</v>
      </c>
      <c r="O46" s="579">
        <v>1.9980019980019984E-3</v>
      </c>
      <c r="P46" s="581">
        <v>0.9970029970029971</v>
      </c>
      <c r="Q46" s="840">
        <v>9.9900099900099922E-4</v>
      </c>
      <c r="R46" s="580">
        <v>0.68931068931068928</v>
      </c>
      <c r="S46" s="580">
        <v>1.5984015984015987E-2</v>
      </c>
      <c r="T46" s="580">
        <v>9.5904095904095918E-2</v>
      </c>
      <c r="U46" s="580">
        <v>9.1908091908091918E-2</v>
      </c>
      <c r="V46" s="580">
        <v>9.9900099900099917E-3</v>
      </c>
      <c r="W46" s="580">
        <v>5.9940059940059949E-3</v>
      </c>
      <c r="X46" s="580">
        <v>1.4985014985014986E-2</v>
      </c>
      <c r="Y46" s="580">
        <v>7.5924075924075934E-2</v>
      </c>
      <c r="Z46" s="579">
        <v>0.99800299600499409</v>
      </c>
      <c r="AA46" s="580">
        <v>9.980029960049942E-4</v>
      </c>
      <c r="AB46" s="840">
        <v>9.99000999000999E-4</v>
      </c>
    </row>
    <row r="47" spans="1:28" ht="15" customHeight="1" x14ac:dyDescent="0.3">
      <c r="A47" s="24" t="s">
        <v>65</v>
      </c>
      <c r="B47" s="20" t="s">
        <v>66</v>
      </c>
      <c r="C47" s="712">
        <v>8570440</v>
      </c>
      <c r="D47" s="713">
        <v>9906440</v>
      </c>
      <c r="E47" s="713">
        <v>8570440</v>
      </c>
      <c r="F47" s="713">
        <v>8603840</v>
      </c>
      <c r="G47" s="713">
        <v>20164000</v>
      </c>
      <c r="H47" s="713">
        <v>8742620.2745888103</v>
      </c>
      <c r="I47" s="802">
        <v>0</v>
      </c>
      <c r="J47" s="803">
        <v>0</v>
      </c>
      <c r="K47" s="804">
        <v>0</v>
      </c>
      <c r="L47" s="714">
        <v>0</v>
      </c>
      <c r="M47" s="805">
        <v>0</v>
      </c>
      <c r="N47" s="714">
        <v>0</v>
      </c>
      <c r="O47" s="804">
        <v>1002000</v>
      </c>
      <c r="P47" s="805">
        <v>1169000</v>
      </c>
      <c r="Q47" s="883">
        <v>1003017.451211869</v>
      </c>
      <c r="R47" s="714">
        <v>20225.86846182455</v>
      </c>
      <c r="S47" s="714">
        <v>25086.353832642133</v>
      </c>
      <c r="T47" s="714">
        <v>57581.344434596722</v>
      </c>
      <c r="U47" s="714">
        <v>71418.678394829243</v>
      </c>
      <c r="V47" s="714">
        <v>12436.761865613047</v>
      </c>
      <c r="W47" s="714">
        <v>4759.5</v>
      </c>
      <c r="X47" s="714">
        <v>5711.4000000000005</v>
      </c>
      <c r="Y47" s="714">
        <v>7503.1520360011991</v>
      </c>
      <c r="Z47" s="804">
        <v>1343189.6840000001</v>
      </c>
      <c r="AA47" s="714">
        <v>1402800</v>
      </c>
      <c r="AB47" s="883">
        <v>1343552.8611751744</v>
      </c>
    </row>
    <row r="48" spans="1:28" ht="15" customHeight="1" x14ac:dyDescent="0.3">
      <c r="A48" s="24" t="s">
        <v>67</v>
      </c>
      <c r="B48" s="20" t="s">
        <v>68</v>
      </c>
      <c r="C48" s="719">
        <v>651099.6</v>
      </c>
      <c r="D48" s="720">
        <v>599930.79999999993</v>
      </c>
      <c r="E48" s="720">
        <v>599930.79999999993</v>
      </c>
      <c r="F48" s="720">
        <v>580759.19999999995</v>
      </c>
      <c r="G48" s="720">
        <v>421151.42159999593</v>
      </c>
      <c r="H48" s="720">
        <v>615241.59587305819</v>
      </c>
      <c r="I48" s="802">
        <v>0</v>
      </c>
      <c r="J48" s="803">
        <v>0</v>
      </c>
      <c r="K48" s="804">
        <v>0</v>
      </c>
      <c r="L48" s="714">
        <v>0</v>
      </c>
      <c r="M48" s="805">
        <v>0</v>
      </c>
      <c r="N48" s="714">
        <v>0</v>
      </c>
      <c r="O48" s="804">
        <v>80160</v>
      </c>
      <c r="P48" s="805">
        <v>78907.5</v>
      </c>
      <c r="Q48" s="883">
        <v>80152.369115910988</v>
      </c>
      <c r="R48" s="714">
        <v>2007.7370819750975</v>
      </c>
      <c r="S48" s="714">
        <v>2612.7294980595461</v>
      </c>
      <c r="T48" s="714">
        <v>5715.8584151541236</v>
      </c>
      <c r="U48" s="714">
        <v>7438.2147760269227</v>
      </c>
      <c r="V48" s="714">
        <v>1386.8491312606895</v>
      </c>
      <c r="W48" s="714">
        <v>190.38</v>
      </c>
      <c r="X48" s="714">
        <v>228.45599999999999</v>
      </c>
      <c r="Y48" s="714">
        <v>300.12608144004787</v>
      </c>
      <c r="Z48" s="804">
        <v>200099.4</v>
      </c>
      <c r="AA48" s="714">
        <v>200099.4</v>
      </c>
      <c r="AB48" s="883">
        <v>200099.4</v>
      </c>
    </row>
    <row r="49" spans="1:28" ht="15" customHeight="1" x14ac:dyDescent="0.3">
      <c r="A49" s="24" t="s">
        <v>259</v>
      </c>
      <c r="B49" s="20" t="s">
        <v>70</v>
      </c>
      <c r="C49" s="794">
        <v>54417.245410168245</v>
      </c>
      <c r="D49" s="806">
        <v>54417.245410168245</v>
      </c>
      <c r="E49" s="806">
        <v>47161.612688812478</v>
      </c>
      <c r="F49" s="806">
        <v>46687.981108390646</v>
      </c>
      <c r="G49" s="806">
        <v>42828.387591336126</v>
      </c>
      <c r="H49" s="806">
        <v>27013.633626695442</v>
      </c>
      <c r="I49" s="807">
        <v>71347.055093331699</v>
      </c>
      <c r="J49" s="808">
        <v>59758.197274499573</v>
      </c>
      <c r="K49" s="809">
        <v>87.113719084969574</v>
      </c>
      <c r="L49" s="810">
        <v>87.113719084969574</v>
      </c>
      <c r="M49" s="810">
        <v>87.113719084969574</v>
      </c>
      <c r="N49" s="810">
        <v>46.132802848760754</v>
      </c>
      <c r="O49" s="794">
        <v>6256.1822738999172</v>
      </c>
      <c r="P49" s="795">
        <v>4692.1367054249376</v>
      </c>
      <c r="Q49" s="884">
        <v>1683.5668339936583</v>
      </c>
      <c r="R49" s="811">
        <v>-0.22757119896834388</v>
      </c>
      <c r="S49" s="811">
        <v>-0.22757119896834388</v>
      </c>
      <c r="T49" s="811">
        <v>-0.63530293045329334</v>
      </c>
      <c r="U49" s="811">
        <v>-0.63530293045329334</v>
      </c>
      <c r="V49" s="811">
        <v>-0.11378559948417194</v>
      </c>
      <c r="W49" s="811">
        <v>0</v>
      </c>
      <c r="X49" s="811">
        <v>0</v>
      </c>
      <c r="Y49" s="811">
        <v>0</v>
      </c>
      <c r="Z49" s="809">
        <v>771.28921355701721</v>
      </c>
      <c r="AA49" s="810">
        <v>655.74886509758312</v>
      </c>
      <c r="AB49" s="885">
        <v>346.98385883500322</v>
      </c>
    </row>
    <row r="50" spans="1:28" ht="15" customHeight="1" x14ac:dyDescent="0.3">
      <c r="A50" s="24" t="s">
        <v>71</v>
      </c>
      <c r="B50" s="20" t="s">
        <v>72</v>
      </c>
      <c r="C50" s="794">
        <v>0</v>
      </c>
      <c r="D50" s="806">
        <v>0</v>
      </c>
      <c r="E50" s="806">
        <v>0</v>
      </c>
      <c r="F50" s="806">
        <v>0</v>
      </c>
      <c r="G50" s="806">
        <v>0</v>
      </c>
      <c r="H50" s="806">
        <v>0</v>
      </c>
      <c r="I50" s="807">
        <v>0</v>
      </c>
      <c r="J50" s="808">
        <v>0</v>
      </c>
      <c r="K50" s="809">
        <v>3015.4748914027928</v>
      </c>
      <c r="L50" s="810">
        <v>4007.2310779086006</v>
      </c>
      <c r="M50" s="812">
        <v>3002.072780774336</v>
      </c>
      <c r="N50" s="810">
        <v>1891.1997917696538</v>
      </c>
      <c r="O50" s="794">
        <v>1203.1119757499841</v>
      </c>
      <c r="P50" s="795">
        <v>902.33398181248799</v>
      </c>
      <c r="Q50" s="884">
        <v>323.7628526910882</v>
      </c>
      <c r="R50" s="811">
        <v>1.3180165273583249</v>
      </c>
      <c r="S50" s="811">
        <v>1.3180165273583249</v>
      </c>
      <c r="T50" s="811">
        <v>2.3136405228448296</v>
      </c>
      <c r="U50" s="811">
        <v>2.3136405228448296</v>
      </c>
      <c r="V50" s="811">
        <v>1.2706058609065867</v>
      </c>
      <c r="W50" s="811">
        <v>1.1899519506839746</v>
      </c>
      <c r="X50" s="811">
        <v>1.1609433160860692</v>
      </c>
      <c r="Y50" s="811">
        <v>1.1367694539211464</v>
      </c>
      <c r="Z50" s="809">
        <v>5401.0749788198655</v>
      </c>
      <c r="AA50" s="810">
        <v>4591.9853738577631</v>
      </c>
      <c r="AB50" s="885">
        <v>2429.8094736282205</v>
      </c>
    </row>
    <row r="51" spans="1:28" ht="15" customHeight="1" x14ac:dyDescent="0.3">
      <c r="A51" s="24" t="s">
        <v>73</v>
      </c>
      <c r="B51" s="20" t="s">
        <v>74</v>
      </c>
      <c r="C51" s="794">
        <v>0</v>
      </c>
      <c r="D51" s="806">
        <v>0</v>
      </c>
      <c r="E51" s="806">
        <v>0</v>
      </c>
      <c r="F51" s="806">
        <v>0</v>
      </c>
      <c r="G51" s="806">
        <v>0</v>
      </c>
      <c r="H51" s="806">
        <v>0</v>
      </c>
      <c r="I51" s="807">
        <v>0</v>
      </c>
      <c r="J51" s="808">
        <v>0</v>
      </c>
      <c r="K51" s="794">
        <v>0</v>
      </c>
      <c r="L51" s="806">
        <v>0</v>
      </c>
      <c r="M51" s="795">
        <v>0</v>
      </c>
      <c r="N51" s="806">
        <v>0</v>
      </c>
      <c r="O51" s="712">
        <v>0</v>
      </c>
      <c r="P51" s="778">
        <v>0</v>
      </c>
      <c r="Q51" s="872">
        <v>0</v>
      </c>
      <c r="R51" s="713">
        <v>0</v>
      </c>
      <c r="S51" s="713">
        <v>0</v>
      </c>
      <c r="T51" s="713">
        <v>0</v>
      </c>
      <c r="U51" s="713">
        <v>0</v>
      </c>
      <c r="V51" s="713">
        <v>0</v>
      </c>
      <c r="W51" s="713">
        <v>0</v>
      </c>
      <c r="X51" s="713">
        <v>0</v>
      </c>
      <c r="Y51" s="713">
        <v>0</v>
      </c>
      <c r="Z51" s="804">
        <v>0</v>
      </c>
      <c r="AA51" s="714">
        <v>0</v>
      </c>
      <c r="AB51" s="883">
        <v>0</v>
      </c>
    </row>
    <row r="52" spans="1:28" ht="15" customHeight="1" x14ac:dyDescent="0.3">
      <c r="A52" s="24" t="s">
        <v>260</v>
      </c>
      <c r="B52" s="20" t="s">
        <v>261</v>
      </c>
      <c r="C52" s="794">
        <v>0</v>
      </c>
      <c r="D52" s="806">
        <v>0</v>
      </c>
      <c r="E52" s="806">
        <v>0</v>
      </c>
      <c r="F52" s="806">
        <v>0</v>
      </c>
      <c r="G52" s="806">
        <v>0</v>
      </c>
      <c r="H52" s="806">
        <v>0</v>
      </c>
      <c r="I52" s="807">
        <v>0</v>
      </c>
      <c r="J52" s="808">
        <v>0</v>
      </c>
      <c r="K52" s="794">
        <v>30608.326261242255</v>
      </c>
      <c r="L52" s="806">
        <v>30608.326261242255</v>
      </c>
      <c r="M52" s="795">
        <v>30608.326261242255</v>
      </c>
      <c r="N52" s="806">
        <v>30608.326261242255</v>
      </c>
      <c r="O52" s="712">
        <v>0</v>
      </c>
      <c r="P52" s="805">
        <v>0</v>
      </c>
      <c r="Q52" s="883">
        <v>0</v>
      </c>
      <c r="R52" s="714">
        <v>0</v>
      </c>
      <c r="S52" s="714">
        <v>0</v>
      </c>
      <c r="T52" s="714">
        <v>0</v>
      </c>
      <c r="U52" s="714">
        <v>0</v>
      </c>
      <c r="V52" s="714">
        <v>0</v>
      </c>
      <c r="W52" s="714">
        <v>0</v>
      </c>
      <c r="X52" s="714">
        <v>0</v>
      </c>
      <c r="Y52" s="714">
        <v>0</v>
      </c>
      <c r="Z52" s="804">
        <v>0</v>
      </c>
      <c r="AA52" s="714">
        <v>0</v>
      </c>
      <c r="AB52" s="883">
        <v>0</v>
      </c>
    </row>
    <row r="53" spans="1:28" ht="15" customHeight="1" x14ac:dyDescent="0.3">
      <c r="A53" s="24" t="s">
        <v>262</v>
      </c>
      <c r="B53" s="20" t="s">
        <v>263</v>
      </c>
      <c r="C53" s="794">
        <v>0</v>
      </c>
      <c r="D53" s="806">
        <v>0</v>
      </c>
      <c r="E53" s="806">
        <v>0</v>
      </c>
      <c r="F53" s="806">
        <v>0</v>
      </c>
      <c r="G53" s="806">
        <v>0</v>
      </c>
      <c r="H53" s="806">
        <v>0</v>
      </c>
      <c r="I53" s="807">
        <v>0</v>
      </c>
      <c r="J53" s="808">
        <v>0</v>
      </c>
      <c r="K53" s="794">
        <v>8818.3839600233277</v>
      </c>
      <c r="L53" s="806">
        <v>8818.3839600233277</v>
      </c>
      <c r="M53" s="795">
        <v>8818.3839600233277</v>
      </c>
      <c r="N53" s="806">
        <v>8818.3839600233277</v>
      </c>
      <c r="O53" s="712">
        <v>0</v>
      </c>
      <c r="P53" s="778">
        <v>0</v>
      </c>
      <c r="Q53" s="872">
        <v>0</v>
      </c>
      <c r="R53" s="713">
        <v>0</v>
      </c>
      <c r="S53" s="713">
        <v>0</v>
      </c>
      <c r="T53" s="713">
        <v>0</v>
      </c>
      <c r="U53" s="713">
        <v>0</v>
      </c>
      <c r="V53" s="713">
        <v>0</v>
      </c>
      <c r="W53" s="713">
        <v>0</v>
      </c>
      <c r="X53" s="713">
        <v>0</v>
      </c>
      <c r="Y53" s="713">
        <v>0</v>
      </c>
      <c r="Z53" s="804">
        <v>0</v>
      </c>
      <c r="AA53" s="714">
        <v>0</v>
      </c>
      <c r="AB53" s="883">
        <v>0</v>
      </c>
    </row>
    <row r="54" spans="1:28" ht="15" customHeight="1" x14ac:dyDescent="0.3">
      <c r="A54" s="24" t="s">
        <v>4169</v>
      </c>
      <c r="B54" s="20" t="s">
        <v>4170</v>
      </c>
      <c r="C54" s="794">
        <v>0</v>
      </c>
      <c r="D54" s="806">
        <v>0</v>
      </c>
      <c r="E54" s="806">
        <v>0</v>
      </c>
      <c r="F54" s="806">
        <v>0</v>
      </c>
      <c r="G54" s="806">
        <v>0</v>
      </c>
      <c r="H54" s="806">
        <v>0</v>
      </c>
      <c r="I54" s="807">
        <v>0</v>
      </c>
      <c r="J54" s="808">
        <v>0</v>
      </c>
      <c r="K54" s="809">
        <v>0</v>
      </c>
      <c r="L54" s="809">
        <v>0</v>
      </c>
      <c r="M54" s="809">
        <v>0</v>
      </c>
      <c r="N54" s="809">
        <v>0</v>
      </c>
      <c r="O54" s="712">
        <v>0</v>
      </c>
      <c r="P54" s="778">
        <v>0</v>
      </c>
      <c r="Q54" s="872">
        <v>0</v>
      </c>
      <c r="R54" s="713">
        <v>0</v>
      </c>
      <c r="S54" s="713">
        <v>0</v>
      </c>
      <c r="T54" s="713">
        <v>0</v>
      </c>
      <c r="U54" s="713">
        <v>0</v>
      </c>
      <c r="V54" s="713">
        <v>0</v>
      </c>
      <c r="W54" s="713">
        <v>0</v>
      </c>
      <c r="X54" s="713">
        <v>0</v>
      </c>
      <c r="Y54" s="713">
        <v>0</v>
      </c>
      <c r="Z54" s="804">
        <v>0</v>
      </c>
      <c r="AA54" s="714">
        <v>0</v>
      </c>
      <c r="AB54" s="883">
        <v>0</v>
      </c>
    </row>
    <row r="55" spans="1:28" ht="15" customHeight="1" x14ac:dyDescent="0.3">
      <c r="A55" s="69" t="s">
        <v>79</v>
      </c>
      <c r="B55" s="70" t="s">
        <v>4144</v>
      </c>
      <c r="C55" s="794">
        <v>0</v>
      </c>
      <c r="D55" s="806">
        <v>0</v>
      </c>
      <c r="E55" s="806">
        <v>0</v>
      </c>
      <c r="F55" s="806">
        <v>0</v>
      </c>
      <c r="G55" s="806">
        <v>0</v>
      </c>
      <c r="H55" s="806">
        <v>0</v>
      </c>
      <c r="I55" s="802">
        <v>0</v>
      </c>
      <c r="J55" s="803">
        <v>0</v>
      </c>
      <c r="K55" s="804">
        <v>0</v>
      </c>
      <c r="L55" s="714">
        <v>0</v>
      </c>
      <c r="M55" s="805">
        <v>0</v>
      </c>
      <c r="N55" s="714">
        <v>0</v>
      </c>
      <c r="O55" s="712">
        <v>0</v>
      </c>
      <c r="P55" s="805">
        <v>0</v>
      </c>
      <c r="Q55" s="883">
        <v>0</v>
      </c>
      <c r="R55" s="714">
        <v>0</v>
      </c>
      <c r="S55" s="714">
        <v>0</v>
      </c>
      <c r="T55" s="714">
        <v>0</v>
      </c>
      <c r="U55" s="714">
        <v>0</v>
      </c>
      <c r="V55" s="714">
        <v>0</v>
      </c>
      <c r="W55" s="714">
        <v>0</v>
      </c>
      <c r="X55" s="714">
        <v>0</v>
      </c>
      <c r="Y55" s="714">
        <v>0</v>
      </c>
      <c r="Z55" s="804">
        <v>0</v>
      </c>
      <c r="AA55" s="714">
        <v>0</v>
      </c>
      <c r="AB55" s="883">
        <v>0</v>
      </c>
    </row>
    <row r="56" spans="1:28" ht="15" customHeight="1" x14ac:dyDescent="0.3">
      <c r="A56" s="69" t="s">
        <v>81</v>
      </c>
      <c r="B56" s="70" t="s">
        <v>82</v>
      </c>
      <c r="C56" s="794">
        <v>0</v>
      </c>
      <c r="D56" s="806">
        <v>0</v>
      </c>
      <c r="E56" s="806">
        <v>0</v>
      </c>
      <c r="F56" s="806">
        <v>0</v>
      </c>
      <c r="G56" s="806">
        <v>0</v>
      </c>
      <c r="H56" s="806">
        <v>0</v>
      </c>
      <c r="I56" s="802">
        <v>0</v>
      </c>
      <c r="J56" s="803">
        <v>0</v>
      </c>
      <c r="K56" s="804">
        <v>0</v>
      </c>
      <c r="L56" s="714">
        <v>0</v>
      </c>
      <c r="M56" s="805">
        <v>0</v>
      </c>
      <c r="N56" s="714">
        <v>0</v>
      </c>
      <c r="O56" s="813">
        <v>2.5376398726111389</v>
      </c>
      <c r="P56" s="814">
        <v>1.903229904458354</v>
      </c>
      <c r="Q56" s="886">
        <v>0.6828903217816239</v>
      </c>
      <c r="R56" s="714">
        <v>0</v>
      </c>
      <c r="S56" s="714">
        <v>0</v>
      </c>
      <c r="T56" s="714">
        <v>0</v>
      </c>
      <c r="U56" s="714">
        <v>0</v>
      </c>
      <c r="V56" s="714">
        <v>0</v>
      </c>
      <c r="W56" s="714">
        <v>0</v>
      </c>
      <c r="X56" s="714">
        <v>0</v>
      </c>
      <c r="Y56" s="714">
        <v>0</v>
      </c>
      <c r="Z56" s="804">
        <v>0</v>
      </c>
      <c r="AA56" s="714">
        <v>0</v>
      </c>
      <c r="AB56" s="883">
        <v>0</v>
      </c>
    </row>
    <row r="57" spans="1:28" ht="15" customHeight="1" x14ac:dyDescent="0.3">
      <c r="A57" s="71" t="s">
        <v>83</v>
      </c>
      <c r="B57" s="20" t="s">
        <v>84</v>
      </c>
      <c r="C57" s="262">
        <v>2100</v>
      </c>
      <c r="D57" s="263">
        <v>2100</v>
      </c>
      <c r="E57" s="263">
        <v>2100</v>
      </c>
      <c r="F57" s="263">
        <v>2100</v>
      </c>
      <c r="G57" s="263">
        <v>2100</v>
      </c>
      <c r="H57" s="263">
        <v>2100</v>
      </c>
      <c r="I57" s="815">
        <v>2100</v>
      </c>
      <c r="J57" s="816">
        <v>2100</v>
      </c>
      <c r="K57" s="262">
        <v>2100</v>
      </c>
      <c r="L57" s="263">
        <v>2100</v>
      </c>
      <c r="M57" s="520">
        <v>2100</v>
      </c>
      <c r="N57" s="263">
        <v>2100</v>
      </c>
      <c r="O57" s="262">
        <v>2100</v>
      </c>
      <c r="P57" s="520">
        <v>2100</v>
      </c>
      <c r="Q57" s="875">
        <v>2101</v>
      </c>
      <c r="R57" s="263">
        <v>2100</v>
      </c>
      <c r="S57" s="263">
        <v>2100</v>
      </c>
      <c r="T57" s="263">
        <v>2100</v>
      </c>
      <c r="U57" s="263">
        <v>2100</v>
      </c>
      <c r="V57" s="263">
        <v>2100</v>
      </c>
      <c r="W57" s="263">
        <v>2100</v>
      </c>
      <c r="X57" s="263">
        <v>2100</v>
      </c>
      <c r="Y57" s="263">
        <v>2100</v>
      </c>
      <c r="Z57" s="262">
        <v>2100</v>
      </c>
      <c r="AA57" s="263">
        <v>2100</v>
      </c>
      <c r="AB57" s="875">
        <v>2100</v>
      </c>
    </row>
    <row r="58" spans="1:28" ht="15" customHeight="1" x14ac:dyDescent="0.3">
      <c r="A58" s="24" t="s">
        <v>85</v>
      </c>
      <c r="B58" s="20" t="s">
        <v>86</v>
      </c>
      <c r="C58" s="817">
        <v>480</v>
      </c>
      <c r="D58" s="818">
        <v>430</v>
      </c>
      <c r="E58" s="818">
        <v>430</v>
      </c>
      <c r="F58" s="818">
        <v>430</v>
      </c>
      <c r="G58" s="818">
        <v>0</v>
      </c>
      <c r="H58" s="818">
        <v>430</v>
      </c>
      <c r="I58" s="819">
        <v>530</v>
      </c>
      <c r="J58" s="820">
        <v>430</v>
      </c>
      <c r="K58" s="821">
        <v>0</v>
      </c>
      <c r="L58" s="822">
        <v>0</v>
      </c>
      <c r="M58" s="823">
        <v>0</v>
      </c>
      <c r="N58" s="822">
        <v>0</v>
      </c>
      <c r="O58" s="813">
        <v>6.3157107236269647E-2</v>
      </c>
      <c r="P58" s="814">
        <v>4.7367830427202155E-2</v>
      </c>
      <c r="Q58" s="886">
        <v>1.6995862079907373E-2</v>
      </c>
      <c r="R58" s="824">
        <v>6.9188997229999993E-2</v>
      </c>
      <c r="S58" s="824">
        <v>6.9188997229999993E-2</v>
      </c>
      <c r="T58" s="824">
        <v>0.12145406707999901</v>
      </c>
      <c r="U58" s="824">
        <v>0.12145406707999901</v>
      </c>
      <c r="V58" s="824">
        <v>6.6700184379999999E-2</v>
      </c>
      <c r="W58" s="824">
        <v>6.2466274519882299E-2</v>
      </c>
      <c r="X58" s="824">
        <v>6.0943472417496397E-2</v>
      </c>
      <c r="Y58" s="824">
        <v>5.9674470665508197E-2</v>
      </c>
      <c r="Z58" s="813">
        <v>283.52828207517155</v>
      </c>
      <c r="AA58" s="824">
        <v>241.05529537541909</v>
      </c>
      <c r="AB58" s="886">
        <v>127.55233143945659</v>
      </c>
    </row>
    <row r="59" spans="1:28" ht="15" customHeight="1" x14ac:dyDescent="0.3">
      <c r="A59" s="24" t="s">
        <v>87</v>
      </c>
      <c r="B59" s="20" t="s">
        <v>88</v>
      </c>
      <c r="C59" s="521">
        <v>62.601159863772672</v>
      </c>
      <c r="D59" s="517">
        <v>61.887634510226142</v>
      </c>
      <c r="E59" s="517">
        <v>26.831704071606435</v>
      </c>
      <c r="F59" s="517">
        <v>23.767004039681403</v>
      </c>
      <c r="G59" s="517">
        <v>0</v>
      </c>
      <c r="H59" s="517">
        <v>23.767004039681403</v>
      </c>
      <c r="I59" s="825">
        <v>0</v>
      </c>
      <c r="J59" s="826">
        <v>0</v>
      </c>
      <c r="K59" s="259">
        <v>0</v>
      </c>
      <c r="L59" s="366">
        <v>0</v>
      </c>
      <c r="M59" s="258">
        <v>0</v>
      </c>
      <c r="N59" s="366">
        <v>0</v>
      </c>
      <c r="O59" s="259">
        <v>0</v>
      </c>
      <c r="P59" s="827">
        <v>-80.641662754493296</v>
      </c>
      <c r="Q59" s="887">
        <v>-80.641662754493296</v>
      </c>
      <c r="R59" s="828">
        <v>0</v>
      </c>
      <c r="S59" s="828">
        <v>-4.1895744744233143</v>
      </c>
      <c r="T59" s="828">
        <v>-10.088465463499629</v>
      </c>
      <c r="U59" s="828">
        <v>-9.7694444289801385</v>
      </c>
      <c r="V59" s="828">
        <v>-2.5516759683488823</v>
      </c>
      <c r="W59" s="828">
        <v>-0.86756455927311704</v>
      </c>
      <c r="X59" s="828">
        <v>0.19576917978428715</v>
      </c>
      <c r="Y59" s="828">
        <v>2.0642585516854384</v>
      </c>
      <c r="Z59" s="829">
        <v>0</v>
      </c>
      <c r="AA59" s="828">
        <v>-80.641662754493296</v>
      </c>
      <c r="AB59" s="887">
        <v>-80.641662754493296</v>
      </c>
    </row>
    <row r="60" spans="1:28" ht="15" customHeight="1" x14ac:dyDescent="0.3">
      <c r="A60" s="24" t="s">
        <v>264</v>
      </c>
      <c r="B60" s="20" t="s">
        <v>265</v>
      </c>
      <c r="C60" s="830">
        <v>9.379426644182125</v>
      </c>
      <c r="D60" s="831">
        <v>9.379426644182125</v>
      </c>
      <c r="E60" s="831">
        <v>8.1288364249578393</v>
      </c>
      <c r="F60" s="831">
        <v>8.0472006745362563</v>
      </c>
      <c r="G60" s="831">
        <v>7.3819561551433353</v>
      </c>
      <c r="H60" s="831">
        <v>0</v>
      </c>
      <c r="I60" s="832">
        <v>12.29747048903878</v>
      </c>
      <c r="J60" s="833">
        <v>10.299999999999997</v>
      </c>
      <c r="K60" s="751">
        <v>0</v>
      </c>
      <c r="L60" s="752">
        <v>0</v>
      </c>
      <c r="M60" s="834">
        <v>0</v>
      </c>
      <c r="N60" s="752">
        <v>0</v>
      </c>
      <c r="O60" s="751">
        <v>0</v>
      </c>
      <c r="P60" s="834">
        <v>0</v>
      </c>
      <c r="Q60" s="888">
        <v>0</v>
      </c>
      <c r="R60" s="752">
        <v>0</v>
      </c>
      <c r="S60" s="752">
        <v>0</v>
      </c>
      <c r="T60" s="752">
        <v>0</v>
      </c>
      <c r="U60" s="752">
        <v>0</v>
      </c>
      <c r="V60" s="752">
        <v>0</v>
      </c>
      <c r="W60" s="752">
        <v>0</v>
      </c>
      <c r="X60" s="752">
        <v>0</v>
      </c>
      <c r="Y60" s="752">
        <v>0</v>
      </c>
      <c r="Z60" s="751">
        <v>0</v>
      </c>
      <c r="AA60" s="752">
        <v>0</v>
      </c>
      <c r="AB60" s="888">
        <v>0</v>
      </c>
    </row>
    <row r="61" spans="1:28" ht="15" customHeight="1" x14ac:dyDescent="0.3">
      <c r="A61" s="24" t="s">
        <v>4078</v>
      </c>
      <c r="B61" s="20" t="s">
        <v>4079</v>
      </c>
      <c r="C61" s="936">
        <v>0.73396566217512504</v>
      </c>
      <c r="D61" s="937">
        <v>0.73396566217512504</v>
      </c>
      <c r="E61" s="937">
        <v>0.84688345635591367</v>
      </c>
      <c r="F61" s="937">
        <v>0.85547476273379575</v>
      </c>
      <c r="G61" s="937">
        <v>0.93256813546957062</v>
      </c>
      <c r="H61" s="937">
        <v>1</v>
      </c>
      <c r="I61" s="936">
        <v>1</v>
      </c>
      <c r="J61" s="937">
        <v>1</v>
      </c>
      <c r="K61" s="938">
        <v>0.50066106958416678</v>
      </c>
      <c r="L61" s="939">
        <v>0.37938801181255188</v>
      </c>
      <c r="M61" s="940">
        <v>0.50283313496197213</v>
      </c>
      <c r="N61" s="939">
        <v>1</v>
      </c>
      <c r="O61" s="938">
        <v>0.67598959417391757</v>
      </c>
      <c r="P61" s="940">
        <v>0.9013194588985568</v>
      </c>
      <c r="Q61" s="941">
        <v>1</v>
      </c>
      <c r="R61" s="939">
        <v>1</v>
      </c>
      <c r="S61" s="939">
        <v>1</v>
      </c>
      <c r="T61" s="939">
        <v>1</v>
      </c>
      <c r="U61" s="939">
        <v>1</v>
      </c>
      <c r="V61" s="939">
        <v>1</v>
      </c>
      <c r="W61" s="939">
        <v>1</v>
      </c>
      <c r="X61" s="939">
        <v>1</v>
      </c>
      <c r="Y61" s="939">
        <v>1</v>
      </c>
      <c r="Z61" s="938">
        <v>0.47953333245017132</v>
      </c>
      <c r="AA61" s="939">
        <v>0.56402520316192839</v>
      </c>
      <c r="AB61" s="941">
        <v>1</v>
      </c>
    </row>
    <row r="63" spans="1:28" ht="15" customHeight="1" x14ac:dyDescent="0.3">
      <c r="A63" t="s">
        <v>526</v>
      </c>
    </row>
    <row r="65" spans="1:9" ht="15" customHeight="1" x14ac:dyDescent="0.3">
      <c r="A65" s="536" t="s">
        <v>266</v>
      </c>
      <c r="B65" s="537"/>
      <c r="C65" s="537"/>
      <c r="D65" s="537"/>
      <c r="E65" s="537"/>
      <c r="F65" s="537"/>
      <c r="G65" s="538"/>
    </row>
    <row r="66" spans="1:9" ht="15" customHeight="1" x14ac:dyDescent="0.3">
      <c r="A66" s="942" t="s">
        <v>267</v>
      </c>
      <c r="B66" s="943" t="s">
        <v>268</v>
      </c>
      <c r="C66" s="943" t="s">
        <v>269</v>
      </c>
      <c r="D66" s="943" t="s">
        <v>270</v>
      </c>
      <c r="E66" s="943" t="s">
        <v>271</v>
      </c>
      <c r="F66" s="943" t="s">
        <v>257</v>
      </c>
      <c r="G66" s="944" t="s">
        <v>258</v>
      </c>
    </row>
    <row r="67" spans="1:9" ht="15" customHeight="1" x14ac:dyDescent="0.3">
      <c r="A67" s="945">
        <v>0.48</v>
      </c>
      <c r="B67" s="946">
        <v>0.43</v>
      </c>
      <c r="C67" s="946">
        <v>0.43</v>
      </c>
      <c r="D67" s="946">
        <v>0.43</v>
      </c>
      <c r="E67" s="946">
        <v>0</v>
      </c>
      <c r="F67" s="946">
        <v>0.53</v>
      </c>
      <c r="G67" s="947">
        <v>0.43</v>
      </c>
    </row>
    <row r="69" spans="1:9" ht="15" customHeight="1" x14ac:dyDescent="0.3">
      <c r="B69" s="266" t="s">
        <v>272</v>
      </c>
      <c r="C69" s="266"/>
      <c r="D69" s="266"/>
      <c r="E69" s="266"/>
      <c r="H69" s="3" t="s">
        <v>273</v>
      </c>
      <c r="I69" s="4"/>
    </row>
    <row r="70" spans="1:9" ht="15" customHeight="1" x14ac:dyDescent="0.3">
      <c r="B70" s="267" t="s">
        <v>274</v>
      </c>
      <c r="C70" s="268"/>
      <c r="D70" s="268"/>
      <c r="E70" s="269"/>
      <c r="H70" s="5"/>
      <c r="I70" s="6"/>
    </row>
    <row r="71" spans="1:9" ht="15" customHeight="1" x14ac:dyDescent="0.3">
      <c r="B71" s="270" t="s">
        <v>275</v>
      </c>
      <c r="C71" s="271" t="s">
        <v>276</v>
      </c>
      <c r="D71" s="271" t="s">
        <v>214</v>
      </c>
      <c r="E71" s="272"/>
      <c r="H71" s="14">
        <v>2010</v>
      </c>
      <c r="I71" s="15">
        <v>1</v>
      </c>
    </row>
    <row r="72" spans="1:9" ht="15" customHeight="1" x14ac:dyDescent="0.3">
      <c r="B72" s="273" t="s">
        <v>277</v>
      </c>
      <c r="C72" s="274">
        <v>0</v>
      </c>
      <c r="D72" s="274">
        <v>2</v>
      </c>
      <c r="E72" s="272"/>
      <c r="H72" s="14">
        <v>2011</v>
      </c>
      <c r="I72" s="15">
        <v>1</v>
      </c>
    </row>
    <row r="73" spans="1:9" ht="15" customHeight="1" x14ac:dyDescent="0.3">
      <c r="B73" s="273" t="s">
        <v>278</v>
      </c>
      <c r="C73" s="274">
        <v>0</v>
      </c>
      <c r="D73" s="274">
        <v>0</v>
      </c>
      <c r="E73" s="272"/>
      <c r="H73" s="14">
        <v>2012</v>
      </c>
      <c r="I73" s="15">
        <v>1</v>
      </c>
    </row>
    <row r="74" spans="1:9" ht="15" customHeight="1" x14ac:dyDescent="0.3">
      <c r="B74" s="275"/>
      <c r="C74" s="274"/>
      <c r="D74" s="274"/>
      <c r="E74" s="272"/>
      <c r="H74" s="14">
        <v>2013</v>
      </c>
      <c r="I74" s="15">
        <v>1</v>
      </c>
    </row>
    <row r="75" spans="1:9" ht="15" customHeight="1" x14ac:dyDescent="0.3">
      <c r="B75" s="275" t="s">
        <v>279</v>
      </c>
      <c r="C75" s="274">
        <v>3</v>
      </c>
      <c r="D75" s="274">
        <v>46</v>
      </c>
      <c r="E75" s="272"/>
      <c r="H75" s="14">
        <v>2014</v>
      </c>
      <c r="I75" s="15">
        <v>1</v>
      </c>
    </row>
    <row r="76" spans="1:9" ht="15" customHeight="1" x14ac:dyDescent="0.3">
      <c r="B76" s="275"/>
      <c r="C76" s="274"/>
      <c r="D76" s="274"/>
      <c r="E76" s="272"/>
      <c r="H76" s="14">
        <v>2015</v>
      </c>
      <c r="I76" s="15">
        <v>1</v>
      </c>
    </row>
    <row r="77" spans="1:9" ht="15" customHeight="1" x14ac:dyDescent="0.3">
      <c r="B77" s="276" t="s">
        <v>280</v>
      </c>
      <c r="C77" s="274">
        <v>13</v>
      </c>
      <c r="D77" s="274">
        <v>0</v>
      </c>
      <c r="E77" s="272"/>
      <c r="H77" s="14">
        <v>2016</v>
      </c>
      <c r="I77" s="15">
        <v>1</v>
      </c>
    </row>
    <row r="78" spans="1:9" ht="15" customHeight="1" x14ac:dyDescent="0.3">
      <c r="B78" s="276" t="s">
        <v>281</v>
      </c>
      <c r="C78" s="274">
        <v>0</v>
      </c>
      <c r="D78" s="274">
        <v>0</v>
      </c>
      <c r="E78" s="272"/>
      <c r="H78" s="14">
        <v>2017</v>
      </c>
      <c r="I78" s="15">
        <v>1</v>
      </c>
    </row>
    <row r="79" spans="1:9" ht="15" customHeight="1" x14ac:dyDescent="0.3">
      <c r="B79" s="275"/>
      <c r="C79" s="274"/>
      <c r="D79" s="274"/>
      <c r="E79" s="272"/>
      <c r="H79" s="14">
        <v>2018</v>
      </c>
      <c r="I79" s="22">
        <v>1</v>
      </c>
    </row>
    <row r="80" spans="1:9" ht="15" customHeight="1" x14ac:dyDescent="0.3">
      <c r="B80" s="275" t="s">
        <v>282</v>
      </c>
      <c r="C80" s="274">
        <v>2</v>
      </c>
      <c r="D80" s="274">
        <v>3</v>
      </c>
      <c r="E80" s="272"/>
      <c r="H80" s="14">
        <v>2019</v>
      </c>
      <c r="I80" s="15">
        <v>1</v>
      </c>
    </row>
    <row r="81" spans="1:9" ht="15" customHeight="1" x14ac:dyDescent="0.3">
      <c r="B81" s="277" t="s">
        <v>283</v>
      </c>
      <c r="C81" s="278">
        <v>18</v>
      </c>
      <c r="D81" s="278">
        <v>51</v>
      </c>
      <c r="E81" s="272"/>
      <c r="H81" s="14">
        <v>2020</v>
      </c>
      <c r="I81" s="15">
        <v>1</v>
      </c>
    </row>
    <row r="82" spans="1:9" ht="15" customHeight="1" x14ac:dyDescent="0.3">
      <c r="B82" s="279" t="s">
        <v>284</v>
      </c>
      <c r="C82" s="280">
        <f>E8</f>
        <v>4601</v>
      </c>
      <c r="D82" s="278"/>
      <c r="E82" s="272"/>
      <c r="H82" s="14">
        <v>2021</v>
      </c>
      <c r="I82" s="15">
        <v>1</v>
      </c>
    </row>
    <row r="83" spans="1:9" ht="15" customHeight="1" x14ac:dyDescent="0.3">
      <c r="B83" s="277" t="s">
        <v>285</v>
      </c>
      <c r="C83" s="281">
        <v>3.9858281665190436E-3</v>
      </c>
      <c r="D83" s="281">
        <v>1.1293179805137289E-2</v>
      </c>
      <c r="E83" s="282"/>
      <c r="H83" s="14">
        <v>2022</v>
      </c>
      <c r="I83" s="15">
        <v>1</v>
      </c>
    </row>
    <row r="84" spans="1:9" ht="15" customHeight="1" x14ac:dyDescent="0.3">
      <c r="B84" s="283"/>
      <c r="C84" s="284" t="s">
        <v>286</v>
      </c>
      <c r="D84" s="285"/>
      <c r="E84" s="286"/>
      <c r="H84" s="14">
        <v>2023</v>
      </c>
      <c r="I84" s="15">
        <v>1</v>
      </c>
    </row>
    <row r="85" spans="1:9" ht="15" customHeight="1" x14ac:dyDescent="0.3">
      <c r="H85" s="14">
        <v>2024</v>
      </c>
      <c r="I85" s="15">
        <v>1</v>
      </c>
    </row>
    <row r="86" spans="1:9" ht="15" customHeight="1" x14ac:dyDescent="0.3">
      <c r="H86" s="14">
        <v>2025</v>
      </c>
      <c r="I86" s="15">
        <v>1</v>
      </c>
    </row>
    <row r="87" spans="1:9" ht="15" customHeight="1" x14ac:dyDescent="0.3">
      <c r="A87" s="156" t="s">
        <v>213</v>
      </c>
      <c r="B87" s="1"/>
      <c r="C87" s="1"/>
      <c r="D87" s="1"/>
      <c r="H87" s="14">
        <v>2026</v>
      </c>
      <c r="I87" s="15">
        <v>1</v>
      </c>
    </row>
    <row r="88" spans="1:9" ht="15" customHeight="1" x14ac:dyDescent="0.3">
      <c r="A88" s="540" t="s">
        <v>152</v>
      </c>
      <c r="B88" s="206" t="s">
        <v>214</v>
      </c>
      <c r="C88" s="206" t="s">
        <v>215</v>
      </c>
      <c r="D88" s="203"/>
      <c r="H88" s="14">
        <v>2027</v>
      </c>
      <c r="I88" s="15">
        <v>1</v>
      </c>
    </row>
    <row r="89" spans="1:9" ht="15" customHeight="1" x14ac:dyDescent="0.3">
      <c r="A89" s="220">
        <v>1</v>
      </c>
      <c r="B89" s="220">
        <v>1</v>
      </c>
      <c r="C89" s="220">
        <v>1</v>
      </c>
      <c r="D89" s="491"/>
      <c r="H89" s="14">
        <v>2028</v>
      </c>
      <c r="I89" s="15">
        <v>1</v>
      </c>
    </row>
    <row r="90" spans="1:9" ht="15" customHeight="1" x14ac:dyDescent="0.3">
      <c r="H90" s="14">
        <v>2029</v>
      </c>
      <c r="I90" s="15">
        <v>1</v>
      </c>
    </row>
    <row r="91" spans="1:9" ht="15" customHeight="1" x14ac:dyDescent="0.3">
      <c r="A91" s="156" t="s">
        <v>218</v>
      </c>
      <c r="B91" s="1"/>
      <c r="C91" s="1"/>
      <c r="D91" s="1"/>
      <c r="H91" s="14">
        <v>2030</v>
      </c>
      <c r="I91" s="15">
        <v>1</v>
      </c>
    </row>
    <row r="92" spans="1:9" ht="15" customHeight="1" x14ac:dyDescent="0.3">
      <c r="A92" s="492">
        <v>117</v>
      </c>
      <c r="B92" s="493">
        <v>117</v>
      </c>
      <c r="C92" s="493">
        <v>3</v>
      </c>
      <c r="D92" s="541" t="s">
        <v>219</v>
      </c>
      <c r="H92" s="14">
        <v>2031</v>
      </c>
      <c r="I92" s="15">
        <v>1</v>
      </c>
    </row>
    <row r="93" spans="1:9" ht="15" customHeight="1" x14ac:dyDescent="0.3">
      <c r="A93" s="494"/>
      <c r="B93" s="494"/>
      <c r="C93" s="494"/>
      <c r="D93" s="542" t="s">
        <v>220</v>
      </c>
      <c r="H93" s="14">
        <v>2032</v>
      </c>
      <c r="I93" s="15">
        <v>1</v>
      </c>
    </row>
    <row r="94" spans="1:9" ht="15" customHeight="1" x14ac:dyDescent="0.3">
      <c r="A94" s="494"/>
      <c r="B94" s="494"/>
      <c r="C94" s="494"/>
      <c r="D94" s="542" t="s">
        <v>221</v>
      </c>
      <c r="H94" s="14">
        <v>2033</v>
      </c>
      <c r="I94" s="15">
        <v>1</v>
      </c>
    </row>
    <row r="95" spans="1:9" ht="15" customHeight="1" x14ac:dyDescent="0.3">
      <c r="A95" s="494"/>
      <c r="B95" s="494"/>
      <c r="C95" s="494"/>
      <c r="D95" s="542" t="s">
        <v>222</v>
      </c>
      <c r="H95" s="14">
        <v>2034</v>
      </c>
      <c r="I95" s="15">
        <v>1</v>
      </c>
    </row>
    <row r="96" spans="1:9" ht="15" customHeight="1" x14ac:dyDescent="0.3">
      <c r="A96" s="494"/>
      <c r="B96" s="494"/>
      <c r="C96" s="494"/>
      <c r="D96" s="542" t="s">
        <v>223</v>
      </c>
      <c r="H96" s="14">
        <v>2035</v>
      </c>
      <c r="I96" s="15">
        <v>1</v>
      </c>
    </row>
    <row r="97" spans="1:9" ht="37.5" customHeight="1" x14ac:dyDescent="0.3">
      <c r="A97" s="492">
        <v>113.808632</v>
      </c>
      <c r="B97" s="492">
        <v>123.27943399999999</v>
      </c>
      <c r="C97" s="492">
        <v>2.3577000000000001E-2</v>
      </c>
      <c r="D97" s="992" t="s">
        <v>537</v>
      </c>
      <c r="H97" s="14">
        <v>2036</v>
      </c>
      <c r="I97" s="15">
        <v>1</v>
      </c>
    </row>
    <row r="98" spans="1:9" ht="15" customHeight="1" x14ac:dyDescent="0.3">
      <c r="H98" s="14">
        <v>2037</v>
      </c>
      <c r="I98" s="15">
        <v>1</v>
      </c>
    </row>
    <row r="99" spans="1:9" ht="15" customHeight="1" x14ac:dyDescent="0.3">
      <c r="A99" t="s">
        <v>532</v>
      </c>
      <c r="B99" t="s">
        <v>532</v>
      </c>
      <c r="H99" s="14">
        <v>2038</v>
      </c>
      <c r="I99" s="15">
        <v>1</v>
      </c>
    </row>
    <row r="100" spans="1:9" ht="15" customHeight="1" x14ac:dyDescent="0.3">
      <c r="H100" s="14">
        <v>2039</v>
      </c>
      <c r="I100" s="15">
        <v>1</v>
      </c>
    </row>
    <row r="101" spans="1:9" ht="15" customHeight="1" x14ac:dyDescent="0.3">
      <c r="H101" s="14">
        <v>2040</v>
      </c>
      <c r="I101" s="15">
        <v>1</v>
      </c>
    </row>
    <row r="102" spans="1:9" ht="15" customHeight="1" x14ac:dyDescent="0.3">
      <c r="H102" s="14">
        <v>2041</v>
      </c>
      <c r="I102" s="15">
        <v>1</v>
      </c>
    </row>
    <row r="103" spans="1:9" ht="15" customHeight="1" x14ac:dyDescent="0.3">
      <c r="H103" s="14">
        <v>2042</v>
      </c>
      <c r="I103" s="15">
        <v>1</v>
      </c>
    </row>
    <row r="104" spans="1:9" ht="15" customHeight="1" x14ac:dyDescent="0.3">
      <c r="H104" s="14">
        <v>2043</v>
      </c>
      <c r="I104" s="15">
        <v>1</v>
      </c>
    </row>
    <row r="105" spans="1:9" ht="15" customHeight="1" x14ac:dyDescent="0.3">
      <c r="H105" s="14">
        <v>2044</v>
      </c>
      <c r="I105" s="15">
        <v>1</v>
      </c>
    </row>
    <row r="106" spans="1:9" ht="15" customHeight="1" x14ac:dyDescent="0.3">
      <c r="H106" s="14">
        <v>2045</v>
      </c>
      <c r="I106" s="15">
        <v>1</v>
      </c>
    </row>
    <row r="107" spans="1:9" ht="15" customHeight="1" x14ac:dyDescent="0.3">
      <c r="H107" s="14">
        <v>2046</v>
      </c>
      <c r="I107" s="15">
        <v>1</v>
      </c>
    </row>
    <row r="108" spans="1:9" ht="15" customHeight="1" x14ac:dyDescent="0.3">
      <c r="H108" s="14">
        <v>2047</v>
      </c>
      <c r="I108" s="15">
        <v>1</v>
      </c>
    </row>
    <row r="109" spans="1:9" ht="15" customHeight="1" x14ac:dyDescent="0.3">
      <c r="H109" s="14">
        <v>2048</v>
      </c>
      <c r="I109" s="15">
        <v>1</v>
      </c>
    </row>
    <row r="110" spans="1:9" ht="15" customHeight="1" x14ac:dyDescent="0.3">
      <c r="H110" s="14">
        <v>2049</v>
      </c>
      <c r="I110" s="15">
        <v>1</v>
      </c>
    </row>
    <row r="111" spans="1:9" ht="15" customHeight="1" x14ac:dyDescent="0.3">
      <c r="H111" s="44">
        <v>2050</v>
      </c>
      <c r="I111" s="45">
        <v>1</v>
      </c>
    </row>
    <row r="113" spans="1:12" ht="15" customHeight="1" x14ac:dyDescent="0.3">
      <c r="A113" s="582" t="s">
        <v>567</v>
      </c>
      <c r="B113" s="583" t="s">
        <v>4118</v>
      </c>
      <c r="C113" s="584"/>
      <c r="D113" s="584"/>
      <c r="E113" s="584"/>
      <c r="F113" s="584"/>
      <c r="G113" s="584"/>
      <c r="H113" s="585"/>
      <c r="I113" s="584"/>
      <c r="J113" s="586"/>
    </row>
    <row r="114" spans="1:12" ht="15" customHeight="1" x14ac:dyDescent="0.3">
      <c r="A114" s="587"/>
      <c r="B114" s="588" t="s">
        <v>568</v>
      </c>
      <c r="C114" s="589" t="s">
        <v>569</v>
      </c>
      <c r="D114" s="589" t="s">
        <v>100</v>
      </c>
      <c r="E114" s="589" t="s">
        <v>510</v>
      </c>
      <c r="F114" s="589" t="s">
        <v>98</v>
      </c>
      <c r="G114" s="589" t="s">
        <v>570</v>
      </c>
      <c r="H114" s="589" t="s">
        <v>176</v>
      </c>
      <c r="I114" s="589" t="s">
        <v>19</v>
      </c>
      <c r="J114" s="590" t="s">
        <v>571</v>
      </c>
      <c r="L114" s="982" t="s">
        <v>4142</v>
      </c>
    </row>
    <row r="115" spans="1:12" ht="15" customHeight="1" x14ac:dyDescent="0.3">
      <c r="A115" s="591" t="s">
        <v>572</v>
      </c>
      <c r="B115" s="489">
        <f>SUM(C115:J115)</f>
        <v>16.254950088109315</v>
      </c>
      <c r="C115" s="489">
        <v>8.4292542710502421</v>
      </c>
      <c r="D115" s="489">
        <v>0</v>
      </c>
      <c r="E115" s="489">
        <v>0</v>
      </c>
      <c r="F115" s="489">
        <v>6.8821091569984594</v>
      </c>
      <c r="G115" s="489">
        <v>7.0028521661434969E-3</v>
      </c>
      <c r="H115" s="489">
        <v>0</v>
      </c>
      <c r="I115" s="489">
        <v>0</v>
      </c>
      <c r="J115" s="592">
        <f>$L$115*(C115/C$119)</f>
        <v>0.93658380789447127</v>
      </c>
      <c r="L115" s="489">
        <v>10</v>
      </c>
    </row>
    <row r="116" spans="1:12" ht="15" customHeight="1" x14ac:dyDescent="0.3">
      <c r="A116" s="591" t="s">
        <v>573</v>
      </c>
      <c r="B116" s="489">
        <f t="shared" ref="B116:B118" si="5">SUM(C116:J116)</f>
        <v>65.15072544480563</v>
      </c>
      <c r="C116" s="489">
        <v>29.72765072474877</v>
      </c>
      <c r="D116" s="489">
        <v>0</v>
      </c>
      <c r="E116" s="489">
        <v>0.78469312382723988</v>
      </c>
      <c r="F116" s="489">
        <v>31.189745000899439</v>
      </c>
      <c r="G116" s="489">
        <v>0.14556429258032441</v>
      </c>
      <c r="H116" s="489">
        <v>0</v>
      </c>
      <c r="I116" s="489">
        <v>0</v>
      </c>
      <c r="J116" s="592">
        <f t="shared" ref="J116:J118" si="6">$L$115*(C116/C$119)</f>
        <v>3.3030723027498632</v>
      </c>
    </row>
    <row r="117" spans="1:12" ht="15" customHeight="1" x14ac:dyDescent="0.3">
      <c r="A117" s="591" t="s">
        <v>574</v>
      </c>
      <c r="B117" s="489">
        <f t="shared" si="5"/>
        <v>106.96384475048434</v>
      </c>
      <c r="C117" s="489">
        <v>39.131543906756953</v>
      </c>
      <c r="D117" s="489">
        <v>0</v>
      </c>
      <c r="E117" s="489">
        <v>0.21530687617276009</v>
      </c>
      <c r="F117" s="489">
        <v>62.421611789328111</v>
      </c>
      <c r="G117" s="489">
        <v>0.84743285525353218</v>
      </c>
      <c r="H117" s="489">
        <v>0</v>
      </c>
      <c r="I117" s="489">
        <v>0</v>
      </c>
      <c r="J117" s="592">
        <f t="shared" si="6"/>
        <v>4.3479493229729949</v>
      </c>
    </row>
    <row r="118" spans="1:12" ht="15" customHeight="1" x14ac:dyDescent="0.3">
      <c r="A118" s="591" t="s">
        <v>575</v>
      </c>
      <c r="B118" s="489">
        <f t="shared" si="5"/>
        <v>29.630479716600711</v>
      </c>
      <c r="C118" s="489">
        <v>12.711551097444049</v>
      </c>
      <c r="D118" s="489">
        <v>0</v>
      </c>
      <c r="E118" s="489">
        <v>0</v>
      </c>
      <c r="F118" s="489">
        <v>15.50653405277399</v>
      </c>
      <c r="G118" s="489">
        <v>0</v>
      </c>
      <c r="H118" s="489">
        <v>0</v>
      </c>
      <c r="I118" s="489">
        <v>0</v>
      </c>
      <c r="J118" s="592">
        <f t="shared" si="6"/>
        <v>1.412394566382672</v>
      </c>
    </row>
    <row r="119" spans="1:12" ht="15" customHeight="1" x14ac:dyDescent="0.3">
      <c r="A119" s="593" t="s">
        <v>568</v>
      </c>
      <c r="B119" s="594">
        <f>SUM(B115:B118)</f>
        <v>218</v>
      </c>
      <c r="C119" s="594">
        <f t="shared" ref="C119:J119" si="7">SUM(C115:C118)</f>
        <v>90</v>
      </c>
      <c r="D119" s="594">
        <f t="shared" si="7"/>
        <v>0</v>
      </c>
      <c r="E119" s="594">
        <f t="shared" si="7"/>
        <v>1</v>
      </c>
      <c r="F119" s="594">
        <f t="shared" si="7"/>
        <v>116</v>
      </c>
      <c r="G119" s="594">
        <f t="shared" si="7"/>
        <v>1</v>
      </c>
      <c r="H119" s="594">
        <f t="shared" si="7"/>
        <v>0</v>
      </c>
      <c r="I119" s="594">
        <f t="shared" si="7"/>
        <v>0</v>
      </c>
      <c r="J119" s="595">
        <f t="shared" si="7"/>
        <v>10.000000000000002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2"/>
  <sheetViews>
    <sheetView workbookViewId="0">
      <selection activeCell="B9" sqref="B9:D9"/>
    </sheetView>
  </sheetViews>
  <sheetFormatPr defaultColWidth="9.109375" defaultRowHeight="13.8" x14ac:dyDescent="0.25"/>
  <cols>
    <col min="1" max="1" width="38.77734375" style="569" customWidth="1"/>
    <col min="2" max="2" width="11.44140625" style="569" customWidth="1"/>
    <col min="3" max="3" width="18.6640625" style="569" customWidth="1"/>
    <col min="4" max="4" width="15.109375" style="569" customWidth="1"/>
    <col min="5" max="5" width="28.109375" style="569" customWidth="1"/>
    <col min="6" max="16384" width="9.109375" style="569"/>
  </cols>
  <sheetData>
    <row r="1" spans="1:5" ht="69.75" customHeight="1" thickBot="1" x14ac:dyDescent="0.3">
      <c r="C1" s="576" t="s">
        <v>564</v>
      </c>
      <c r="D1" s="576" t="s">
        <v>565</v>
      </c>
    </row>
    <row r="2" spans="1:5" ht="14.4" thickBot="1" x14ac:dyDescent="0.3">
      <c r="A2" s="569" t="s">
        <v>549</v>
      </c>
      <c r="B2" s="575">
        <v>0</v>
      </c>
      <c r="C2" s="572">
        <v>25</v>
      </c>
      <c r="D2" s="572">
        <v>40</v>
      </c>
    </row>
    <row r="3" spans="1:5" x14ac:dyDescent="0.25">
      <c r="A3" s="571" t="s">
        <v>560</v>
      </c>
      <c r="B3" s="569">
        <f>Common_retire</f>
        <v>0</v>
      </c>
      <c r="C3" s="572"/>
      <c r="D3" s="572">
        <v>15</v>
      </c>
    </row>
    <row r="4" spans="1:5" ht="59.25" customHeight="1" x14ac:dyDescent="0.25">
      <c r="A4" s="573" t="s">
        <v>558</v>
      </c>
      <c r="B4" s="576" t="s">
        <v>563</v>
      </c>
      <c r="C4" s="576" t="s">
        <v>561</v>
      </c>
      <c r="D4" s="576" t="s">
        <v>562</v>
      </c>
      <c r="E4" s="576" t="s">
        <v>559</v>
      </c>
    </row>
    <row r="5" spans="1:5" ht="59.25" customHeight="1" x14ac:dyDescent="0.25">
      <c r="A5" s="570" t="s">
        <v>550</v>
      </c>
      <c r="B5" s="572">
        <v>15</v>
      </c>
      <c r="C5" s="572">
        <v>15</v>
      </c>
      <c r="D5" s="572">
        <v>35</v>
      </c>
    </row>
    <row r="6" spans="1:5" x14ac:dyDescent="0.25">
      <c r="A6" s="570" t="s">
        <v>551</v>
      </c>
      <c r="B6" s="572">
        <v>5</v>
      </c>
      <c r="C6" s="572">
        <v>25</v>
      </c>
      <c r="D6" s="572">
        <v>35</v>
      </c>
      <c r="E6" s="572">
        <v>5</v>
      </c>
    </row>
    <row r="7" spans="1:5" x14ac:dyDescent="0.25">
      <c r="A7" s="570" t="s">
        <v>552</v>
      </c>
      <c r="B7" s="572">
        <v>5</v>
      </c>
      <c r="C7" s="572">
        <v>25</v>
      </c>
      <c r="D7" s="572">
        <v>35</v>
      </c>
    </row>
    <row r="8" spans="1:5" x14ac:dyDescent="0.25">
      <c r="A8" s="570" t="s">
        <v>553</v>
      </c>
      <c r="B8" s="572">
        <v>5</v>
      </c>
      <c r="C8" s="572">
        <v>25</v>
      </c>
      <c r="D8" s="572">
        <v>35</v>
      </c>
    </row>
    <row r="9" spans="1:5" x14ac:dyDescent="0.25">
      <c r="A9" s="570" t="s">
        <v>555</v>
      </c>
      <c r="B9" s="572">
        <v>5</v>
      </c>
      <c r="C9" s="572">
        <v>25</v>
      </c>
      <c r="D9" s="572">
        <v>35</v>
      </c>
    </row>
    <row r="10" spans="1:5" x14ac:dyDescent="0.25">
      <c r="A10" s="570" t="s">
        <v>556</v>
      </c>
      <c r="B10" s="572">
        <v>15</v>
      </c>
      <c r="C10" s="572">
        <v>15</v>
      </c>
      <c r="D10" s="572">
        <v>35</v>
      </c>
    </row>
    <row r="11" spans="1:5" ht="89.25" customHeight="1" x14ac:dyDescent="0.25">
      <c r="A11" s="574" t="s">
        <v>557</v>
      </c>
      <c r="B11" s="574" t="str">
        <f>B4</f>
        <v>calibration by industry</v>
      </c>
      <c r="C11" s="574" t="str">
        <f t="shared" ref="C11:D11" si="0">C4</f>
        <v>lifespan of existing equipment by industry</v>
      </c>
      <c r="D11" s="574" t="str">
        <f t="shared" si="0"/>
        <v>lifespan of new equipment by industry</v>
      </c>
      <c r="E11" s="574" t="s">
        <v>554</v>
      </c>
    </row>
    <row r="12" spans="1:5" x14ac:dyDescent="0.25">
      <c r="A12" s="574"/>
      <c r="B12" s="574">
        <v>11</v>
      </c>
      <c r="C12" s="574">
        <v>20</v>
      </c>
      <c r="D12" s="574">
        <v>30</v>
      </c>
      <c r="E12" s="574">
        <v>5</v>
      </c>
    </row>
  </sheetData>
  <conditionalFormatting sqref="A5:E10">
    <cfRule type="expression" dxfId="2" priority="5">
      <formula>$B$2=1</formula>
    </cfRule>
  </conditionalFormatting>
  <conditionalFormatting sqref="B4:E4">
    <cfRule type="expression" dxfId="1" priority="3">
      <formula>$B$2=1</formula>
    </cfRule>
  </conditionalFormatting>
  <conditionalFormatting sqref="C1:D3">
    <cfRule type="expression" dxfId="0" priority="1">
      <formula>NOT($B$2=1)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147"/>
  <sheetViews>
    <sheetView topLeftCell="A4" zoomScale="63" zoomScaleNormal="63" workbookViewId="0">
      <selection activeCell="A117" sqref="A117"/>
    </sheetView>
  </sheetViews>
  <sheetFormatPr defaultColWidth="8.77734375" defaultRowHeight="14.7" customHeight="1" x14ac:dyDescent="0.3"/>
  <cols>
    <col min="1" max="1" width="22.77734375" customWidth="1"/>
    <col min="2" max="2" width="37" customWidth="1"/>
    <col min="3" max="3" width="15.33203125" customWidth="1"/>
    <col min="4" max="4" width="17.6640625" customWidth="1"/>
    <col min="5" max="5" width="19.6640625" customWidth="1"/>
    <col min="6" max="6" width="15.6640625" customWidth="1"/>
    <col min="7" max="7" width="12.6640625" customWidth="1"/>
    <col min="8" max="8" width="28" customWidth="1"/>
    <col min="9" max="9" width="10.6640625" bestFit="1" customWidth="1"/>
    <col min="10" max="10" width="10" bestFit="1" customWidth="1"/>
    <col min="11" max="11" width="11.6640625" bestFit="1" customWidth="1"/>
    <col min="12" max="16" width="9" bestFit="1" customWidth="1"/>
    <col min="17" max="17" width="11.109375" customWidth="1"/>
    <col min="18" max="18" width="12.6640625" customWidth="1"/>
  </cols>
  <sheetData>
    <row r="2" spans="1:12" ht="17.7" customHeight="1" x14ac:dyDescent="0.3">
      <c r="A2" s="2" t="s">
        <v>287</v>
      </c>
    </row>
    <row r="6" spans="1:12" ht="14.7" customHeight="1" x14ac:dyDescent="0.3">
      <c r="A6" s="287"/>
      <c r="B6" s="288"/>
      <c r="C6" s="227" t="s">
        <v>2</v>
      </c>
      <c r="D6" s="227" t="s">
        <v>3</v>
      </c>
      <c r="E6" s="227" t="s">
        <v>4</v>
      </c>
      <c r="F6" s="228" t="s">
        <v>225</v>
      </c>
    </row>
    <row r="7" spans="1:12" ht="44.25" customHeight="1" x14ac:dyDescent="0.3">
      <c r="A7" s="289" t="s">
        <v>6</v>
      </c>
      <c r="B7" s="290"/>
      <c r="C7" s="231" t="s">
        <v>7</v>
      </c>
      <c r="D7" s="231" t="s">
        <v>8</v>
      </c>
      <c r="E7" s="1041" t="s">
        <v>4164</v>
      </c>
      <c r="F7" s="1042" t="s">
        <v>4165</v>
      </c>
      <c r="H7" s="990" t="s">
        <v>288</v>
      </c>
      <c r="I7" s="991">
        <v>98166.78</v>
      </c>
      <c r="K7" s="232" t="s">
        <v>4129</v>
      </c>
      <c r="L7" t="s">
        <v>4130</v>
      </c>
    </row>
    <row r="8" spans="1:12" ht="14.7" customHeight="1" x14ac:dyDescent="0.3">
      <c r="A8" s="19">
        <v>1</v>
      </c>
      <c r="B8" s="20" t="s">
        <v>289</v>
      </c>
      <c r="C8" s="21">
        <v>5</v>
      </c>
      <c r="D8" s="21">
        <v>1</v>
      </c>
      <c r="E8" s="1036">
        <v>86368</v>
      </c>
      <c r="F8" s="1037">
        <f>E8</f>
        <v>86368</v>
      </c>
      <c r="K8" s="1036">
        <v>78470</v>
      </c>
    </row>
    <row r="9" spans="1:12" ht="14.7" customHeight="1" x14ac:dyDescent="0.3">
      <c r="A9" s="19">
        <v>2</v>
      </c>
      <c r="B9" s="20" t="s">
        <v>290</v>
      </c>
      <c r="C9" s="21">
        <v>4</v>
      </c>
      <c r="D9" s="21">
        <v>1</v>
      </c>
      <c r="E9" s="1036">
        <v>77112</v>
      </c>
      <c r="F9" s="1037">
        <f t="shared" ref="F9:F11" si="0">E9</f>
        <v>77112</v>
      </c>
      <c r="H9" s="990" t="s">
        <v>4163</v>
      </c>
      <c r="I9" s="991">
        <v>967</v>
      </c>
      <c r="K9" s="1036">
        <v>74372</v>
      </c>
      <c r="L9">
        <f>K9/K$8</f>
        <v>0.94777622021154584</v>
      </c>
    </row>
    <row r="10" spans="1:12" ht="14.7" customHeight="1" x14ac:dyDescent="0.3">
      <c r="A10" s="19">
        <v>3</v>
      </c>
      <c r="B10" s="20" t="s">
        <v>291</v>
      </c>
      <c r="C10" s="21">
        <v>7</v>
      </c>
      <c r="D10" s="21">
        <v>4</v>
      </c>
      <c r="E10" s="1038">
        <f>$E$8*L10</f>
        <v>251597.45824218038</v>
      </c>
      <c r="F10" s="1037">
        <f t="shared" si="0"/>
        <v>251597.45824218038</v>
      </c>
      <c r="K10" s="1036">
        <v>228589.90075333335</v>
      </c>
      <c r="L10">
        <f>K10/K$8</f>
        <v>2.9130865394843042</v>
      </c>
    </row>
    <row r="11" spans="1:12" ht="14.7" customHeight="1" x14ac:dyDescent="0.3">
      <c r="A11" s="19">
        <v>4</v>
      </c>
      <c r="B11" s="20" t="s">
        <v>292</v>
      </c>
      <c r="C11" s="21">
        <v>3</v>
      </c>
      <c r="D11" s="21">
        <v>2</v>
      </c>
      <c r="E11" s="1038">
        <f>$E$8*L11</f>
        <v>129348.82002293871</v>
      </c>
      <c r="F11" s="1037">
        <f t="shared" si="0"/>
        <v>129348.82002293871</v>
      </c>
      <c r="K11" s="1036">
        <v>117520.40000000001</v>
      </c>
      <c r="L11">
        <f>K11/K$8</f>
        <v>1.4976475086020136</v>
      </c>
    </row>
    <row r="12" spans="1:12" ht="14.7" customHeight="1" x14ac:dyDescent="0.3">
      <c r="A12" s="291"/>
      <c r="B12" s="292"/>
      <c r="C12" s="293"/>
      <c r="D12" s="293"/>
      <c r="E12" s="294"/>
      <c r="F12" s="295"/>
    </row>
    <row r="14" spans="1:12" ht="14.7" customHeight="1" x14ac:dyDescent="0.3">
      <c r="C14" s="56" t="s">
        <v>289</v>
      </c>
      <c r="D14" s="56" t="s">
        <v>290</v>
      </c>
      <c r="E14" s="56" t="s">
        <v>291</v>
      </c>
      <c r="F14" s="56" t="s">
        <v>292</v>
      </c>
    </row>
    <row r="15" spans="1:12" ht="14.7" customHeight="1" x14ac:dyDescent="0.3">
      <c r="A15" s="34" t="s">
        <v>293</v>
      </c>
      <c r="B15" s="103" t="s">
        <v>21</v>
      </c>
      <c r="C15" s="983">
        <f>IF(Common_retire,Ret_exist,Cement_ret_exist)</f>
        <v>25</v>
      </c>
      <c r="D15" s="984">
        <v>40</v>
      </c>
      <c r="E15" s="984">
        <f>IF(Common_retire,Ret_exist,Cement_ret_exist)-Cement_burnd</f>
        <v>20</v>
      </c>
      <c r="F15" s="985">
        <f>IF(Common_retire,Ret_exist,Cement_ret_exist)</f>
        <v>25</v>
      </c>
    </row>
    <row r="16" spans="1:12" ht="14.7" customHeight="1" x14ac:dyDescent="0.3">
      <c r="A16" s="162" t="s">
        <v>294</v>
      </c>
      <c r="B16" s="20" t="s">
        <v>24</v>
      </c>
      <c r="C16" s="21">
        <f>IF(Common_retire,Ret_new,Cement_ret_new)</f>
        <v>35</v>
      </c>
      <c r="D16" s="986">
        <v>50</v>
      </c>
      <c r="E16" s="986">
        <f>IF(Common_retire,Ret_new,Cement_ret_new)-Cement_burnd</f>
        <v>30</v>
      </c>
      <c r="F16" s="987">
        <f>IF(Common_retire,Ret_new,Cement_ret_new)</f>
        <v>35</v>
      </c>
    </row>
    <row r="17" spans="1:10" ht="14.7" customHeight="1" x14ac:dyDescent="0.3">
      <c r="A17" s="162" t="s">
        <v>295</v>
      </c>
      <c r="B17" s="20" t="s">
        <v>30</v>
      </c>
      <c r="C17" s="21">
        <f>IF(Common_ret_slope,Ret_slope,Cement_ret_slope)</f>
        <v>5</v>
      </c>
      <c r="D17" s="986">
        <f>IF(Common_ret_slope,Ret_slope,Cement_ret_slope)</f>
        <v>5</v>
      </c>
      <c r="E17" s="986">
        <f>IF(Common_ret_slope,Ret_slope,Cement_ret_slope)</f>
        <v>5</v>
      </c>
      <c r="F17" s="987">
        <f>IF(Common_ret_slope,Ret_slope,Cement_ret_slope)</f>
        <v>5</v>
      </c>
    </row>
    <row r="18" spans="1:10" ht="14.7" customHeight="1" x14ac:dyDescent="0.3">
      <c r="A18" s="162" t="s">
        <v>296</v>
      </c>
      <c r="B18" s="20" t="s">
        <v>33</v>
      </c>
      <c r="C18" s="300">
        <v>0.1</v>
      </c>
      <c r="D18" s="986">
        <v>0.1</v>
      </c>
      <c r="E18" s="986">
        <v>0.1</v>
      </c>
      <c r="F18" s="987">
        <v>0.1</v>
      </c>
    </row>
    <row r="19" spans="1:10" ht="14.7" customHeight="1" x14ac:dyDescent="0.3">
      <c r="A19" s="37" t="s">
        <v>297</v>
      </c>
      <c r="B19" s="106" t="s">
        <v>36</v>
      </c>
      <c r="C19" s="988">
        <v>29</v>
      </c>
      <c r="D19" s="988">
        <v>29</v>
      </c>
      <c r="E19" s="988">
        <v>29</v>
      </c>
      <c r="F19" s="989">
        <v>29</v>
      </c>
    </row>
    <row r="20" spans="1:10" ht="14.7" customHeight="1" x14ac:dyDescent="0.3">
      <c r="A20" s="209"/>
      <c r="B20" s="1034"/>
      <c r="C20" s="1035"/>
    </row>
    <row r="21" spans="1:10" ht="14.7" customHeight="1" x14ac:dyDescent="0.3">
      <c r="A21" s="34" t="s">
        <v>298</v>
      </c>
      <c r="B21" s="1044" t="s">
        <v>4166</v>
      </c>
      <c r="C21" s="303">
        <v>1.6</v>
      </c>
    </row>
    <row r="22" spans="1:10" ht="14.7" customHeight="1" x14ac:dyDescent="0.3">
      <c r="A22" s="162" t="s">
        <v>299</v>
      </c>
      <c r="B22" s="1043" t="s">
        <v>4162</v>
      </c>
      <c r="C22" s="1045">
        <f>(E8-E9-I9)/E8</f>
        <v>9.5973045572434232E-2</v>
      </c>
    </row>
    <row r="23" spans="1:10" ht="14.7" customHeight="1" x14ac:dyDescent="0.3">
      <c r="A23" s="336" t="s">
        <v>320</v>
      </c>
      <c r="B23" s="1039" t="s">
        <v>4161</v>
      </c>
      <c r="C23" s="1040">
        <f>I9/E8</f>
        <v>1.1196276398666173E-2</v>
      </c>
    </row>
    <row r="24" spans="1:10" ht="14.7" customHeight="1" x14ac:dyDescent="0.3">
      <c r="A24" s="1046" t="s">
        <v>4167</v>
      </c>
      <c r="B24" s="1047" t="s">
        <v>4168</v>
      </c>
      <c r="C24" s="1047">
        <v>5.0000000000000001E-3</v>
      </c>
    </row>
    <row r="25" spans="1:10" ht="14.7" customHeight="1" x14ac:dyDescent="0.3">
      <c r="A25" s="34" t="s">
        <v>300</v>
      </c>
      <c r="B25" s="305"/>
      <c r="C25" s="56" t="s">
        <v>289</v>
      </c>
      <c r="D25" s="57"/>
      <c r="E25" s="56" t="s">
        <v>290</v>
      </c>
      <c r="F25" s="57"/>
      <c r="G25" s="56" t="s">
        <v>291</v>
      </c>
      <c r="H25" s="57"/>
      <c r="I25" s="56" t="s">
        <v>292</v>
      </c>
      <c r="J25" s="58"/>
    </row>
    <row r="26" spans="1:10" ht="14.7" customHeight="1" x14ac:dyDescent="0.3">
      <c r="A26" s="306" t="s">
        <v>243</v>
      </c>
      <c r="B26" s="20"/>
      <c r="C26" s="249">
        <v>1</v>
      </c>
      <c r="D26" s="250">
        <v>2</v>
      </c>
      <c r="E26" s="249">
        <v>1</v>
      </c>
      <c r="F26" s="250">
        <v>2</v>
      </c>
      <c r="G26" s="249">
        <v>1</v>
      </c>
      <c r="H26" s="250">
        <v>2</v>
      </c>
      <c r="I26" s="249">
        <v>1</v>
      </c>
      <c r="J26" s="255">
        <v>2</v>
      </c>
    </row>
    <row r="27" spans="1:10" ht="14.7" customHeight="1" x14ac:dyDescent="0.3">
      <c r="A27" s="162" t="s">
        <v>244</v>
      </c>
      <c r="B27" s="20"/>
      <c r="C27" s="251">
        <v>0.5</v>
      </c>
      <c r="D27" s="251">
        <v>5</v>
      </c>
      <c r="E27" s="251">
        <v>0.5</v>
      </c>
      <c r="F27" s="251">
        <v>5</v>
      </c>
      <c r="G27" s="251">
        <v>0.5</v>
      </c>
      <c r="H27" s="251">
        <v>5</v>
      </c>
      <c r="I27" s="251">
        <v>0.5</v>
      </c>
      <c r="J27" s="307">
        <v>5</v>
      </c>
    </row>
    <row r="28" spans="1:10" ht="14.7" customHeight="1" x14ac:dyDescent="0.3">
      <c r="A28" s="162" t="s">
        <v>245</v>
      </c>
      <c r="B28" s="20"/>
      <c r="C28" s="251">
        <v>0.75</v>
      </c>
      <c r="D28" s="251">
        <v>5</v>
      </c>
      <c r="E28" s="251">
        <v>0.7</v>
      </c>
      <c r="F28" s="251">
        <v>5</v>
      </c>
      <c r="G28" s="251">
        <v>0.7</v>
      </c>
      <c r="H28" s="251">
        <v>5</v>
      </c>
      <c r="I28" s="251">
        <v>0.7</v>
      </c>
      <c r="J28" s="307">
        <v>5</v>
      </c>
    </row>
    <row r="29" spans="1:10" ht="14.7" customHeight="1" x14ac:dyDescent="0.3">
      <c r="A29" s="162" t="s">
        <v>246</v>
      </c>
      <c r="B29" s="20"/>
      <c r="C29" s="251">
        <v>0.5</v>
      </c>
      <c r="D29" s="251">
        <v>5</v>
      </c>
      <c r="E29" s="251">
        <v>0</v>
      </c>
      <c r="F29" s="251">
        <v>5</v>
      </c>
      <c r="G29" s="251">
        <v>0</v>
      </c>
      <c r="H29" s="251">
        <v>5</v>
      </c>
      <c r="I29" s="251">
        <v>0</v>
      </c>
      <c r="J29" s="307">
        <v>5</v>
      </c>
    </row>
    <row r="30" spans="1:10" ht="14.7" customHeight="1" x14ac:dyDescent="0.3">
      <c r="A30" s="37" t="s">
        <v>247</v>
      </c>
      <c r="B30" s="106"/>
      <c r="C30" s="252">
        <v>0.75</v>
      </c>
      <c r="D30" s="252">
        <v>5</v>
      </c>
      <c r="E30" s="252">
        <v>0.75</v>
      </c>
      <c r="F30" s="252">
        <v>5</v>
      </c>
      <c r="G30" s="252">
        <v>0.7</v>
      </c>
      <c r="H30" s="252">
        <v>5</v>
      </c>
      <c r="I30" s="252">
        <v>0.7</v>
      </c>
      <c r="J30" s="308">
        <v>5</v>
      </c>
    </row>
    <row r="31" spans="1:10" ht="14.7" customHeight="1" x14ac:dyDescent="0.3">
      <c r="G31" s="253"/>
      <c r="H31" s="253"/>
    </row>
    <row r="32" spans="1:10" ht="14.7" customHeight="1" x14ac:dyDescent="0.3">
      <c r="A32" s="309" t="s">
        <v>301</v>
      </c>
      <c r="G32" s="23"/>
      <c r="H32" s="23"/>
    </row>
    <row r="33" spans="1:6" ht="14.7" customHeight="1" x14ac:dyDescent="0.3">
      <c r="A33" s="34"/>
      <c r="B33" s="305" t="s">
        <v>51</v>
      </c>
      <c r="C33" s="41" t="s">
        <v>289</v>
      </c>
      <c r="D33" s="42" t="s">
        <v>290</v>
      </c>
      <c r="E33" s="42" t="s">
        <v>291</v>
      </c>
      <c r="F33" s="43" t="s">
        <v>292</v>
      </c>
    </row>
    <row r="34" spans="1:6" ht="14.7" customHeight="1" x14ac:dyDescent="0.3">
      <c r="A34" s="162" t="s">
        <v>248</v>
      </c>
      <c r="B34" s="20" t="s">
        <v>4150</v>
      </c>
      <c r="C34" s="310">
        <v>1</v>
      </c>
      <c r="D34" s="310">
        <v>100</v>
      </c>
      <c r="E34" s="310">
        <v>500</v>
      </c>
      <c r="F34" s="311">
        <v>0</v>
      </c>
    </row>
    <row r="35" spans="1:6" ht="14.7" customHeight="1" x14ac:dyDescent="0.3">
      <c r="A35" s="162" t="s">
        <v>249</v>
      </c>
      <c r="B35" s="20" t="s">
        <v>4155</v>
      </c>
      <c r="C35" s="310">
        <v>100</v>
      </c>
      <c r="D35" s="310">
        <v>10000</v>
      </c>
      <c r="E35" s="310">
        <v>100000</v>
      </c>
      <c r="F35" s="311">
        <v>500</v>
      </c>
    </row>
    <row r="36" spans="1:6" ht="14.7" customHeight="1" x14ac:dyDescent="0.3">
      <c r="A36" s="162" t="s">
        <v>251</v>
      </c>
      <c r="B36" s="20" t="s">
        <v>4151</v>
      </c>
      <c r="C36" s="310">
        <v>1000000000</v>
      </c>
      <c r="D36" s="310">
        <v>1</v>
      </c>
      <c r="E36" s="310">
        <v>0</v>
      </c>
      <c r="F36" s="997">
        <v>0</v>
      </c>
    </row>
    <row r="37" spans="1:6" ht="14.7" customHeight="1" x14ac:dyDescent="0.3">
      <c r="A37" s="162" t="s">
        <v>252</v>
      </c>
      <c r="B37" s="20" t="s">
        <v>4153</v>
      </c>
      <c r="C37" s="994">
        <v>0</v>
      </c>
      <c r="D37" s="995">
        <v>0</v>
      </c>
      <c r="E37" s="310">
        <v>2000000</v>
      </c>
      <c r="F37" s="307">
        <v>1000000</v>
      </c>
    </row>
    <row r="38" spans="1:6" ht="14.7" customHeight="1" x14ac:dyDescent="0.3">
      <c r="A38" s="162" t="s">
        <v>254</v>
      </c>
      <c r="B38" s="20" t="s">
        <v>4152</v>
      </c>
      <c r="C38" s="993">
        <v>0</v>
      </c>
      <c r="D38" s="251">
        <v>1000000</v>
      </c>
      <c r="E38" s="993">
        <v>0</v>
      </c>
      <c r="F38" s="997">
        <v>0</v>
      </c>
    </row>
    <row r="39" spans="1:6" ht="14.7" customHeight="1" x14ac:dyDescent="0.3">
      <c r="A39" s="162" t="s">
        <v>4154</v>
      </c>
      <c r="B39" s="20" t="s">
        <v>4156</v>
      </c>
      <c r="C39" s="993">
        <v>0</v>
      </c>
      <c r="D39" s="993">
        <v>0</v>
      </c>
      <c r="E39" s="993">
        <v>0</v>
      </c>
      <c r="F39" s="307">
        <v>500</v>
      </c>
    </row>
    <row r="40" spans="1:6" ht="14.7" customHeight="1" x14ac:dyDescent="0.3">
      <c r="A40" s="37" t="s">
        <v>302</v>
      </c>
      <c r="B40" s="106" t="s">
        <v>30</v>
      </c>
      <c r="C40" s="314">
        <v>0.1</v>
      </c>
      <c r="D40" s="314">
        <v>0.1</v>
      </c>
      <c r="E40" s="314">
        <v>0.1</v>
      </c>
      <c r="F40" s="315">
        <v>0.1</v>
      </c>
    </row>
    <row r="41" spans="1:6" ht="14.7" customHeight="1" x14ac:dyDescent="0.3">
      <c r="A41" s="209"/>
      <c r="C41" s="316"/>
      <c r="D41" s="317"/>
      <c r="E41" s="317"/>
      <c r="F41" s="317"/>
    </row>
    <row r="43" spans="1:6" ht="14.7" customHeight="1" x14ac:dyDescent="0.3">
      <c r="A43" s="309" t="s">
        <v>303</v>
      </c>
    </row>
    <row r="44" spans="1:6" ht="14.7" customHeight="1" x14ac:dyDescent="0.3">
      <c r="A44" s="34"/>
      <c r="B44" s="305" t="s">
        <v>51</v>
      </c>
      <c r="C44" s="41" t="s">
        <v>289</v>
      </c>
      <c r="D44" s="42" t="s">
        <v>290</v>
      </c>
      <c r="E44" s="42" t="s">
        <v>291</v>
      </c>
      <c r="F44" s="43" t="s">
        <v>292</v>
      </c>
    </row>
    <row r="45" spans="1:6" ht="14.7" customHeight="1" x14ac:dyDescent="0.3">
      <c r="A45" s="162" t="s">
        <v>248</v>
      </c>
      <c r="B45" s="20" t="s">
        <v>4150</v>
      </c>
      <c r="C45" s="312">
        <v>0</v>
      </c>
      <c r="D45" s="312">
        <v>0</v>
      </c>
      <c r="E45" s="312">
        <v>0</v>
      </c>
      <c r="F45" s="313">
        <v>0</v>
      </c>
    </row>
    <row r="46" spans="1:6" ht="14.7" customHeight="1" x14ac:dyDescent="0.3">
      <c r="A46" s="162" t="s">
        <v>249</v>
      </c>
      <c r="B46" s="20" t="s">
        <v>4155</v>
      </c>
      <c r="C46" s="312">
        <v>0</v>
      </c>
      <c r="D46" s="312">
        <v>0</v>
      </c>
      <c r="E46" s="312">
        <v>0</v>
      </c>
      <c r="F46" s="313">
        <v>0</v>
      </c>
    </row>
    <row r="47" spans="1:6" ht="14.7" customHeight="1" x14ac:dyDescent="0.3">
      <c r="A47" s="162" t="s">
        <v>251</v>
      </c>
      <c r="B47" s="20" t="s">
        <v>4151</v>
      </c>
      <c r="C47" s="312">
        <v>0</v>
      </c>
      <c r="D47" s="312">
        <v>0</v>
      </c>
      <c r="E47" s="312">
        <v>0</v>
      </c>
      <c r="F47" s="313">
        <v>0</v>
      </c>
    </row>
    <row r="48" spans="1:6" ht="14.7" customHeight="1" x14ac:dyDescent="0.3">
      <c r="A48" s="162" t="s">
        <v>252</v>
      </c>
      <c r="B48" s="20" t="s">
        <v>4153</v>
      </c>
      <c r="C48" s="312">
        <v>0</v>
      </c>
      <c r="D48" s="312">
        <v>0</v>
      </c>
      <c r="E48" s="312">
        <v>0</v>
      </c>
      <c r="F48" s="313">
        <v>0</v>
      </c>
    </row>
    <row r="49" spans="1:6" ht="14.7" customHeight="1" x14ac:dyDescent="0.3">
      <c r="A49" s="162" t="s">
        <v>254</v>
      </c>
      <c r="B49" s="20" t="s">
        <v>4152</v>
      </c>
      <c r="C49" s="312">
        <v>0</v>
      </c>
      <c r="D49" s="312">
        <v>0</v>
      </c>
      <c r="E49" s="312">
        <v>0</v>
      </c>
      <c r="F49" s="313">
        <v>0</v>
      </c>
    </row>
    <row r="50" spans="1:6" ht="14.7" customHeight="1" x14ac:dyDescent="0.3">
      <c r="A50" s="162" t="s">
        <v>4154</v>
      </c>
      <c r="B50" s="20" t="s">
        <v>4156</v>
      </c>
      <c r="C50" s="312">
        <v>0</v>
      </c>
      <c r="D50" s="312">
        <v>0</v>
      </c>
      <c r="E50" s="312">
        <v>0</v>
      </c>
      <c r="F50" s="313">
        <v>0</v>
      </c>
    </row>
    <row r="51" spans="1:6" ht="14.7" customHeight="1" x14ac:dyDescent="0.3">
      <c r="A51" s="37" t="s">
        <v>302</v>
      </c>
      <c r="B51" s="106" t="s">
        <v>30</v>
      </c>
      <c r="C51" s="314">
        <v>0</v>
      </c>
      <c r="D51" s="314">
        <v>0</v>
      </c>
      <c r="E51" s="314">
        <v>0</v>
      </c>
      <c r="F51" s="315">
        <v>0</v>
      </c>
    </row>
    <row r="52" spans="1:6" ht="14.7" customHeight="1" x14ac:dyDescent="0.3">
      <c r="A52" s="209"/>
      <c r="C52" s="316"/>
      <c r="D52" s="317"/>
      <c r="E52" s="317"/>
      <c r="F52" s="317"/>
    </row>
    <row r="54" spans="1:6" ht="14.7" customHeight="1" x14ac:dyDescent="0.3">
      <c r="A54" s="309" t="s">
        <v>304</v>
      </c>
    </row>
    <row r="55" spans="1:6" ht="14.7" customHeight="1" x14ac:dyDescent="0.3">
      <c r="A55" s="34"/>
      <c r="B55" s="305" t="s">
        <v>51</v>
      </c>
      <c r="C55" s="41" t="s">
        <v>289</v>
      </c>
      <c r="D55" s="42" t="s">
        <v>290</v>
      </c>
      <c r="E55" s="42" t="s">
        <v>291</v>
      </c>
      <c r="F55" s="43" t="s">
        <v>292</v>
      </c>
    </row>
    <row r="56" spans="1:6" ht="14.7" customHeight="1" x14ac:dyDescent="0.3">
      <c r="A56" s="162" t="s">
        <v>248</v>
      </c>
      <c r="B56" s="20" t="s">
        <v>4150</v>
      </c>
      <c r="C56" s="310">
        <v>1</v>
      </c>
      <c r="D56" s="310">
        <v>100</v>
      </c>
      <c r="E56" s="310">
        <v>500</v>
      </c>
      <c r="F56" s="311">
        <v>0</v>
      </c>
    </row>
    <row r="57" spans="1:6" ht="14.7" customHeight="1" x14ac:dyDescent="0.3">
      <c r="A57" s="162" t="s">
        <v>249</v>
      </c>
      <c r="B57" s="20" t="s">
        <v>4155</v>
      </c>
      <c r="C57" s="310">
        <v>100</v>
      </c>
      <c r="D57" s="310">
        <v>10000</v>
      </c>
      <c r="E57" s="310">
        <v>100000</v>
      </c>
      <c r="F57" s="311">
        <v>500</v>
      </c>
    </row>
    <row r="58" spans="1:6" ht="14.7" customHeight="1" x14ac:dyDescent="0.3">
      <c r="A58" s="162" t="s">
        <v>251</v>
      </c>
      <c r="B58" s="20" t="s">
        <v>4151</v>
      </c>
      <c r="C58" s="310">
        <v>1000000000</v>
      </c>
      <c r="D58" s="310">
        <v>1</v>
      </c>
      <c r="E58" s="310">
        <v>0</v>
      </c>
      <c r="F58" s="997">
        <v>0</v>
      </c>
    </row>
    <row r="59" spans="1:6" ht="14.7" customHeight="1" x14ac:dyDescent="0.3">
      <c r="A59" s="162" t="s">
        <v>252</v>
      </c>
      <c r="B59" s="20" t="s">
        <v>4153</v>
      </c>
      <c r="C59" s="312">
        <v>0</v>
      </c>
      <c r="D59" s="251">
        <v>50000</v>
      </c>
      <c r="E59" s="310">
        <v>2000000</v>
      </c>
      <c r="F59" s="311">
        <v>1000000</v>
      </c>
    </row>
    <row r="60" spans="1:6" ht="14.7" customHeight="1" x14ac:dyDescent="0.3">
      <c r="A60" s="162" t="s">
        <v>254</v>
      </c>
      <c r="B60" s="20" t="s">
        <v>4152</v>
      </c>
      <c r="C60" s="312">
        <v>0</v>
      </c>
      <c r="D60" s="251">
        <v>1000000</v>
      </c>
      <c r="E60" s="312">
        <v>0</v>
      </c>
      <c r="F60" s="997">
        <v>0</v>
      </c>
    </row>
    <row r="61" spans="1:6" ht="14.7" customHeight="1" x14ac:dyDescent="0.3">
      <c r="A61" s="162" t="s">
        <v>4154</v>
      </c>
      <c r="B61" s="20" t="s">
        <v>4156</v>
      </c>
      <c r="C61" s="993">
        <v>0</v>
      </c>
      <c r="D61" s="993">
        <v>0</v>
      </c>
      <c r="E61" s="993">
        <v>0</v>
      </c>
      <c r="F61" s="311">
        <v>500</v>
      </c>
    </row>
    <row r="62" spans="1:6" ht="14.7" customHeight="1" x14ac:dyDescent="0.3">
      <c r="A62" s="37" t="s">
        <v>302</v>
      </c>
      <c r="B62" s="106" t="s">
        <v>30</v>
      </c>
      <c r="C62" s="314">
        <v>0.2</v>
      </c>
      <c r="D62" s="314">
        <v>0.2</v>
      </c>
      <c r="E62" s="314">
        <v>0.2</v>
      </c>
      <c r="F62" s="315">
        <v>0.2</v>
      </c>
    </row>
    <row r="63" spans="1:6" ht="14.7" customHeight="1" x14ac:dyDescent="0.3">
      <c r="A63" s="209"/>
      <c r="C63" s="316"/>
      <c r="D63" s="317"/>
      <c r="E63" s="317"/>
      <c r="F63" s="317"/>
    </row>
    <row r="66" spans="1:21" ht="14.7" customHeight="1" x14ac:dyDescent="0.3">
      <c r="A66" s="309" t="s">
        <v>305</v>
      </c>
    </row>
    <row r="67" spans="1:21" ht="14.7" customHeight="1" x14ac:dyDescent="0.3">
      <c r="A67" s="34"/>
      <c r="B67" s="305" t="s">
        <v>51</v>
      </c>
      <c r="C67" s="41" t="s">
        <v>289</v>
      </c>
      <c r="D67" s="42" t="s">
        <v>290</v>
      </c>
      <c r="E67" s="42" t="s">
        <v>291</v>
      </c>
      <c r="F67" s="43" t="s">
        <v>292</v>
      </c>
    </row>
    <row r="68" spans="1:21" ht="14.7" customHeight="1" x14ac:dyDescent="0.3">
      <c r="A68" s="162" t="s">
        <v>248</v>
      </c>
      <c r="B68" s="20" t="s">
        <v>4150</v>
      </c>
      <c r="C68" s="318">
        <v>1</v>
      </c>
      <c r="D68" s="319">
        <v>100</v>
      </c>
      <c r="E68" s="319">
        <v>500</v>
      </c>
      <c r="F68" s="320">
        <v>0</v>
      </c>
    </row>
    <row r="69" spans="1:21" ht="14.7" customHeight="1" x14ac:dyDescent="0.3">
      <c r="A69" s="162" t="s">
        <v>249</v>
      </c>
      <c r="B69" s="20" t="s">
        <v>4155</v>
      </c>
      <c r="C69" s="321">
        <v>100</v>
      </c>
      <c r="D69" s="310">
        <v>10000</v>
      </c>
      <c r="E69" s="310">
        <v>100000</v>
      </c>
      <c r="F69" s="311">
        <v>500</v>
      </c>
    </row>
    <row r="70" spans="1:21" ht="14.7" customHeight="1" x14ac:dyDescent="0.3">
      <c r="A70" s="162" t="s">
        <v>251</v>
      </c>
      <c r="B70" s="20" t="s">
        <v>4151</v>
      </c>
      <c r="C70" s="321">
        <v>1000000000</v>
      </c>
      <c r="D70" s="310">
        <v>1</v>
      </c>
      <c r="E70" s="310">
        <v>0</v>
      </c>
      <c r="F70" s="997">
        <v>0</v>
      </c>
    </row>
    <row r="71" spans="1:21" ht="14.7" customHeight="1" x14ac:dyDescent="0.3">
      <c r="A71" s="162" t="s">
        <v>252</v>
      </c>
      <c r="B71" s="20" t="s">
        <v>4153</v>
      </c>
      <c r="C71" s="322">
        <v>0</v>
      </c>
      <c r="D71" s="310">
        <v>0</v>
      </c>
      <c r="E71" s="310">
        <v>2000000</v>
      </c>
      <c r="F71" s="311">
        <v>1000000</v>
      </c>
    </row>
    <row r="72" spans="1:21" ht="14.7" customHeight="1" x14ac:dyDescent="0.3">
      <c r="A72" s="162" t="s">
        <v>254</v>
      </c>
      <c r="B72" s="20" t="s">
        <v>4152</v>
      </c>
      <c r="C72" s="322">
        <v>0</v>
      </c>
      <c r="D72" s="310">
        <v>1000000</v>
      </c>
      <c r="E72" s="312">
        <v>0</v>
      </c>
      <c r="F72" s="997">
        <v>0</v>
      </c>
    </row>
    <row r="73" spans="1:21" ht="14.7" customHeight="1" x14ac:dyDescent="0.3">
      <c r="A73" s="162" t="s">
        <v>4154</v>
      </c>
      <c r="B73" s="20" t="s">
        <v>4156</v>
      </c>
      <c r="C73" s="996">
        <v>0</v>
      </c>
      <c r="D73" s="993">
        <v>0</v>
      </c>
      <c r="E73" s="993">
        <v>0</v>
      </c>
      <c r="F73" s="311">
        <v>500</v>
      </c>
    </row>
    <row r="74" spans="1:21" ht="14.7" customHeight="1" x14ac:dyDescent="0.3">
      <c r="A74" s="37" t="s">
        <v>302</v>
      </c>
      <c r="B74" s="106" t="s">
        <v>30</v>
      </c>
      <c r="C74" s="323">
        <v>0.1</v>
      </c>
      <c r="D74" s="314">
        <v>0.1</v>
      </c>
      <c r="E74" s="314">
        <v>0.1</v>
      </c>
      <c r="F74" s="315">
        <v>0.1</v>
      </c>
    </row>
    <row r="75" spans="1:21" ht="14.7" customHeight="1" x14ac:dyDescent="0.3">
      <c r="A75" s="209"/>
      <c r="C75" s="316"/>
      <c r="D75" s="317"/>
      <c r="E75" s="317"/>
      <c r="F75" s="317"/>
    </row>
    <row r="77" spans="1:21" ht="14.7" customHeight="1" x14ac:dyDescent="0.3">
      <c r="A77" s="598" t="s">
        <v>816</v>
      </c>
      <c r="C77" s="757" t="s">
        <v>815</v>
      </c>
      <c r="D77" s="758"/>
      <c r="E77" s="759"/>
    </row>
    <row r="78" spans="1:21" ht="14.7" customHeight="1" x14ac:dyDescent="0.3">
      <c r="A78" s="187"/>
      <c r="B78" s="529" t="s">
        <v>60</v>
      </c>
      <c r="C78" s="56" t="s">
        <v>289</v>
      </c>
      <c r="D78" s="57"/>
      <c r="E78" s="254"/>
      <c r="F78" s="57"/>
      <c r="G78" s="835"/>
      <c r="H78" s="56" t="s">
        <v>306</v>
      </c>
      <c r="I78" s="57"/>
      <c r="J78" s="324"/>
      <c r="K78" s="889"/>
      <c r="L78" s="254" t="s">
        <v>291</v>
      </c>
      <c r="M78" s="57"/>
      <c r="N78" s="254"/>
      <c r="O78" s="57"/>
      <c r="P78" s="57"/>
      <c r="Q78" s="254"/>
      <c r="R78" s="58"/>
      <c r="S78" s="56" t="s">
        <v>292</v>
      </c>
      <c r="T78" s="58"/>
      <c r="U78" s="58"/>
    </row>
    <row r="79" spans="1:21" ht="14.7" customHeight="1" x14ac:dyDescent="0.3">
      <c r="A79" s="525"/>
      <c r="B79" s="530" t="s">
        <v>61</v>
      </c>
      <c r="C79" s="60" t="s">
        <v>697</v>
      </c>
      <c r="D79" s="61" t="s">
        <v>698</v>
      </c>
      <c r="E79" s="61" t="s">
        <v>699</v>
      </c>
      <c r="F79" s="61" t="s">
        <v>700</v>
      </c>
      <c r="G79" s="837" t="s">
        <v>811</v>
      </c>
      <c r="H79" s="60" t="s">
        <v>701</v>
      </c>
      <c r="I79" s="61" t="s">
        <v>702</v>
      </c>
      <c r="J79" s="62" t="s">
        <v>703</v>
      </c>
      <c r="K79" s="837" t="s">
        <v>812</v>
      </c>
      <c r="L79" s="61" t="s">
        <v>704</v>
      </c>
      <c r="M79" s="61" t="s">
        <v>705</v>
      </c>
      <c r="N79" s="61" t="s">
        <v>706</v>
      </c>
      <c r="O79" s="61" t="s">
        <v>707</v>
      </c>
      <c r="P79" s="61" t="s">
        <v>176</v>
      </c>
      <c r="Q79" s="61" t="s">
        <v>708</v>
      </c>
      <c r="R79" s="62" t="s">
        <v>709</v>
      </c>
      <c r="S79" s="60" t="s">
        <v>325</v>
      </c>
      <c r="T79" s="62" t="s">
        <v>710</v>
      </c>
      <c r="U79" s="62" t="s">
        <v>813</v>
      </c>
    </row>
    <row r="80" spans="1:21" ht="14.7" customHeight="1" x14ac:dyDescent="0.3">
      <c r="A80" s="525" t="s">
        <v>62</v>
      </c>
      <c r="B80" s="704" t="s">
        <v>63</v>
      </c>
      <c r="C80" s="705">
        <v>0.52505731140269041</v>
      </c>
      <c r="D80" s="706">
        <v>3.8087980605104682E-2</v>
      </c>
      <c r="E80" s="707">
        <v>0.36092865634228805</v>
      </c>
      <c r="F80" s="707">
        <v>7.5926051649917087E-2</v>
      </c>
      <c r="G80" s="890">
        <v>0</v>
      </c>
      <c r="H80" s="708">
        <v>0.71099999999999997</v>
      </c>
      <c r="I80" s="709">
        <v>0.14299999999999999</v>
      </c>
      <c r="J80" s="710">
        <v>0.14599999999999999</v>
      </c>
      <c r="K80" s="891">
        <v>0</v>
      </c>
      <c r="L80" s="707">
        <v>1.0999999999999999E-2</v>
      </c>
      <c r="M80" s="707">
        <v>3.2000000000000001E-2</v>
      </c>
      <c r="N80" s="707">
        <v>1.2E-2</v>
      </c>
      <c r="O80" s="707">
        <v>3.3000000000000002E-2</v>
      </c>
      <c r="P80" s="707">
        <v>0.373</v>
      </c>
      <c r="Q80" s="707">
        <v>0.13700000000000001</v>
      </c>
      <c r="R80" s="707">
        <v>0.40200000000000002</v>
      </c>
      <c r="S80" s="708">
        <v>0.43</v>
      </c>
      <c r="T80" s="711">
        <v>0.56999999999999995</v>
      </c>
      <c r="U80" s="711">
        <v>0</v>
      </c>
    </row>
    <row r="81" spans="1:21" ht="14.7" customHeight="1" x14ac:dyDescent="0.3">
      <c r="A81" s="525" t="s">
        <v>64</v>
      </c>
      <c r="B81" s="704" t="s">
        <v>576</v>
      </c>
      <c r="C81" s="579">
        <v>0.96606786427145697</v>
      </c>
      <c r="D81" s="580">
        <v>1.5968063872255488E-2</v>
      </c>
      <c r="E81" s="580">
        <v>1.5968063872255488E-2</v>
      </c>
      <c r="F81" s="580">
        <v>9.9800399201596798E-4</v>
      </c>
      <c r="G81" s="840">
        <v>9.9800399201596798E-4</v>
      </c>
      <c r="H81" s="579">
        <v>0.32651331352630059</v>
      </c>
      <c r="I81" s="580">
        <v>0.33300033300033305</v>
      </c>
      <c r="J81" s="581">
        <v>0.33948735247436551</v>
      </c>
      <c r="K81" s="840">
        <v>9.9900099900099922E-4</v>
      </c>
      <c r="L81" s="580">
        <v>9.9800399201596807E-3</v>
      </c>
      <c r="M81" s="580">
        <v>3.0938123752495009E-2</v>
      </c>
      <c r="N81" s="580">
        <v>5.9880239520958087E-3</v>
      </c>
      <c r="O81" s="580">
        <v>1.7964071856287425E-2</v>
      </c>
      <c r="P81" s="580">
        <v>0.38822355289421157</v>
      </c>
      <c r="Q81" s="580">
        <v>0.13273453093812376</v>
      </c>
      <c r="R81" s="580">
        <v>0.4141716566866267</v>
      </c>
      <c r="S81" s="579">
        <v>0.43256743256743263</v>
      </c>
      <c r="T81" s="581">
        <v>0.56643356643356646</v>
      </c>
      <c r="U81" s="581">
        <v>9.9900099900099922E-4</v>
      </c>
    </row>
    <row r="82" spans="1:21" ht="14.7" customHeight="1" x14ac:dyDescent="0.3">
      <c r="A82" s="525" t="s">
        <v>65</v>
      </c>
      <c r="B82" s="704" t="s">
        <v>66</v>
      </c>
      <c r="C82" s="712">
        <v>90093.633539503455</v>
      </c>
      <c r="D82" s="713">
        <v>95844.291425024945</v>
      </c>
      <c r="E82" s="714">
        <v>101594.94862085643</v>
      </c>
      <c r="F82" s="714">
        <v>107345.60512699926</v>
      </c>
      <c r="G82" s="883">
        <v>95773.69276981095</v>
      </c>
      <c r="H82" s="715">
        <v>235346.27406172163</v>
      </c>
      <c r="I82" s="716">
        <v>194354.03075019366</v>
      </c>
      <c r="J82" s="717">
        <v>204624.98322754315</v>
      </c>
      <c r="K82" s="892">
        <v>224999.07480638305</v>
      </c>
      <c r="L82" s="714">
        <v>1844.1697442916759</v>
      </c>
      <c r="M82" s="714">
        <v>2103.8461052583298</v>
      </c>
      <c r="N82" s="714">
        <v>1844.1697442916759</v>
      </c>
      <c r="O82" s="714">
        <v>1876.6292353868298</v>
      </c>
      <c r="P82" s="714">
        <v>1844.1697442916759</v>
      </c>
      <c r="Q82" s="714">
        <v>1844.1697442916759</v>
      </c>
      <c r="R82" s="714">
        <v>1902.836</v>
      </c>
      <c r="S82" s="329">
        <v>0</v>
      </c>
      <c r="T82" s="718">
        <v>0</v>
      </c>
      <c r="U82" s="718">
        <v>0</v>
      </c>
    </row>
    <row r="83" spans="1:21" ht="14.7" customHeight="1" x14ac:dyDescent="0.3">
      <c r="A83" s="525" t="s">
        <v>67</v>
      </c>
      <c r="B83" s="704" t="s">
        <v>68</v>
      </c>
      <c r="C83" s="719">
        <v>1801.5937879469197</v>
      </c>
      <c r="D83" s="720">
        <v>1801.5937879469197</v>
      </c>
      <c r="E83" s="714">
        <v>1652.8381097786298</v>
      </c>
      <c r="F83" s="714">
        <v>1652.8381097786298</v>
      </c>
      <c r="G83" s="883">
        <v>1736.6091695985294</v>
      </c>
      <c r="H83" s="721">
        <v>5949.4283476729524</v>
      </c>
      <c r="I83" s="722">
        <v>5651.0771702352731</v>
      </c>
      <c r="J83" s="717">
        <v>5398.1311763657195</v>
      </c>
      <c r="K83" s="892">
        <v>5826.2747422885077</v>
      </c>
      <c r="L83" s="714">
        <v>64.467089818407004</v>
      </c>
      <c r="M83" s="714">
        <v>64.467089818407004</v>
      </c>
      <c r="N83" s="714">
        <v>64.467089818407004</v>
      </c>
      <c r="O83" s="714">
        <v>64.467089818407004</v>
      </c>
      <c r="P83" s="714">
        <v>64.467089818407004</v>
      </c>
      <c r="Q83" s="714">
        <v>64.467089818407004</v>
      </c>
      <c r="R83" s="714">
        <v>64.467089818407004</v>
      </c>
      <c r="S83" s="329">
        <v>0</v>
      </c>
      <c r="T83" s="718">
        <v>0</v>
      </c>
      <c r="U83" s="718">
        <v>0</v>
      </c>
    </row>
    <row r="84" spans="1:21" ht="14.7" customHeight="1" x14ac:dyDescent="0.3">
      <c r="A84" s="525" t="s">
        <v>259</v>
      </c>
      <c r="B84" s="704" t="s">
        <v>70</v>
      </c>
      <c r="C84" s="723">
        <v>230.58899128952055</v>
      </c>
      <c r="D84" s="724">
        <v>211.60163035271148</v>
      </c>
      <c r="E84" s="725">
        <v>176.79797214910798</v>
      </c>
      <c r="F84" s="725">
        <v>156.54478714984498</v>
      </c>
      <c r="G84" s="893">
        <v>105.8666242718306</v>
      </c>
      <c r="H84" s="726">
        <v>223.45818114019448</v>
      </c>
      <c r="I84" s="727">
        <v>231.02801537788847</v>
      </c>
      <c r="J84" s="728">
        <v>228.01855218387195</v>
      </c>
      <c r="K84" s="894">
        <v>166.36475085994118</v>
      </c>
      <c r="L84" s="729"/>
      <c r="M84" s="729"/>
      <c r="N84" s="729"/>
      <c r="O84" s="729"/>
      <c r="P84" s="729"/>
      <c r="Q84" s="729"/>
      <c r="R84" s="729"/>
      <c r="S84" s="730">
        <v>94.826252472146919</v>
      </c>
      <c r="T84" s="731">
        <v>87.017986032779106</v>
      </c>
      <c r="U84" s="731">
        <v>58.841290989884662</v>
      </c>
    </row>
    <row r="85" spans="1:21" ht="14.7" customHeight="1" x14ac:dyDescent="0.3">
      <c r="A85" s="525" t="s">
        <v>71</v>
      </c>
      <c r="B85" s="704" t="s">
        <v>72</v>
      </c>
      <c r="C85" s="732">
        <v>0</v>
      </c>
      <c r="D85" s="733">
        <v>0</v>
      </c>
      <c r="E85" s="725">
        <v>0</v>
      </c>
      <c r="F85" s="725">
        <v>0</v>
      </c>
      <c r="G85" s="893">
        <v>0</v>
      </c>
      <c r="H85" s="734">
        <v>0</v>
      </c>
      <c r="I85" s="735">
        <v>0</v>
      </c>
      <c r="J85" s="736">
        <v>0</v>
      </c>
      <c r="K85" s="895">
        <v>0</v>
      </c>
      <c r="L85" s="714">
        <v>0</v>
      </c>
      <c r="M85" s="714">
        <v>0</v>
      </c>
      <c r="N85" s="714">
        <v>0</v>
      </c>
      <c r="O85" s="714">
        <v>0</v>
      </c>
      <c r="P85" s="714">
        <v>0</v>
      </c>
      <c r="Q85" s="714">
        <v>0</v>
      </c>
      <c r="R85" s="714">
        <v>0</v>
      </c>
      <c r="S85" s="730">
        <v>41.707882324638994</v>
      </c>
      <c r="T85" s="731">
        <v>20.853941162319497</v>
      </c>
      <c r="U85" s="731">
        <v>19.415807874885971</v>
      </c>
    </row>
    <row r="86" spans="1:21" ht="14.7" customHeight="1" x14ac:dyDescent="0.3">
      <c r="A86" s="525" t="s">
        <v>73</v>
      </c>
      <c r="B86" s="704" t="s">
        <v>74</v>
      </c>
      <c r="C86" s="732">
        <v>0</v>
      </c>
      <c r="D86" s="733">
        <v>0</v>
      </c>
      <c r="E86" s="725">
        <v>0</v>
      </c>
      <c r="F86" s="725">
        <v>0</v>
      </c>
      <c r="G86" s="893">
        <v>0</v>
      </c>
      <c r="H86" s="734">
        <v>0</v>
      </c>
      <c r="I86" s="735">
        <v>0</v>
      </c>
      <c r="J86" s="736">
        <v>0</v>
      </c>
      <c r="K86" s="895">
        <v>0</v>
      </c>
      <c r="L86" s="714">
        <v>0</v>
      </c>
      <c r="M86" s="714">
        <v>0</v>
      </c>
      <c r="N86" s="714">
        <v>0</v>
      </c>
      <c r="O86" s="714">
        <v>0</v>
      </c>
      <c r="P86" s="714">
        <v>0</v>
      </c>
      <c r="Q86" s="714">
        <v>0</v>
      </c>
      <c r="R86" s="714">
        <v>0</v>
      </c>
      <c r="S86" s="734">
        <v>0</v>
      </c>
      <c r="T86" s="737">
        <v>0</v>
      </c>
      <c r="U86" s="737">
        <v>0</v>
      </c>
    </row>
    <row r="87" spans="1:21" ht="14.7" customHeight="1" x14ac:dyDescent="0.3">
      <c r="A87" s="525" t="s">
        <v>260</v>
      </c>
      <c r="B87" s="704" t="s">
        <v>261</v>
      </c>
      <c r="C87" s="732">
        <v>0</v>
      </c>
      <c r="D87" s="733">
        <v>0</v>
      </c>
      <c r="E87" s="725">
        <v>0</v>
      </c>
      <c r="F87" s="725">
        <v>0</v>
      </c>
      <c r="G87" s="893">
        <v>0</v>
      </c>
      <c r="H87" s="734">
        <v>0</v>
      </c>
      <c r="I87" s="735">
        <v>0</v>
      </c>
      <c r="J87" s="736">
        <v>0</v>
      </c>
      <c r="K87" s="895">
        <v>0</v>
      </c>
      <c r="L87" s="714">
        <v>0</v>
      </c>
      <c r="M87" s="714">
        <v>0</v>
      </c>
      <c r="N87" s="714">
        <v>0</v>
      </c>
      <c r="O87" s="714">
        <v>0</v>
      </c>
      <c r="P87" s="714">
        <v>0</v>
      </c>
      <c r="Q87" s="714">
        <v>0</v>
      </c>
      <c r="R87" s="714">
        <v>0</v>
      </c>
      <c r="S87" s="734">
        <v>0</v>
      </c>
      <c r="T87" s="737">
        <v>0</v>
      </c>
      <c r="U87" s="737">
        <v>0</v>
      </c>
    </row>
    <row r="88" spans="1:21" ht="14.7" customHeight="1" x14ac:dyDescent="0.3">
      <c r="A88" s="525" t="s">
        <v>262</v>
      </c>
      <c r="B88" s="704" t="s">
        <v>263</v>
      </c>
      <c r="C88" s="732">
        <v>0</v>
      </c>
      <c r="D88" s="733">
        <v>0</v>
      </c>
      <c r="E88" s="725">
        <v>0</v>
      </c>
      <c r="F88" s="725">
        <v>0</v>
      </c>
      <c r="G88" s="893">
        <v>0</v>
      </c>
      <c r="H88" s="734">
        <v>0</v>
      </c>
      <c r="I88" s="735">
        <v>0</v>
      </c>
      <c r="J88" s="736">
        <v>0</v>
      </c>
      <c r="K88" s="895">
        <v>0</v>
      </c>
      <c r="L88" s="714">
        <v>0</v>
      </c>
      <c r="M88" s="714">
        <v>0</v>
      </c>
      <c r="N88" s="714">
        <v>0</v>
      </c>
      <c r="O88" s="714">
        <v>0</v>
      </c>
      <c r="P88" s="714">
        <v>0</v>
      </c>
      <c r="Q88" s="714">
        <v>0</v>
      </c>
      <c r="R88" s="714">
        <v>0</v>
      </c>
      <c r="S88" s="734">
        <v>0</v>
      </c>
      <c r="T88" s="737">
        <v>0</v>
      </c>
      <c r="U88" s="737">
        <v>0</v>
      </c>
    </row>
    <row r="89" spans="1:21" ht="14.7" customHeight="1" x14ac:dyDescent="0.3">
      <c r="A89" s="525" t="s">
        <v>4169</v>
      </c>
      <c r="B89" s="704" t="s">
        <v>4170</v>
      </c>
      <c r="C89" s="732">
        <v>0</v>
      </c>
      <c r="D89" s="733">
        <v>0</v>
      </c>
      <c r="E89" s="725">
        <v>0</v>
      </c>
      <c r="F89" s="725">
        <v>0</v>
      </c>
      <c r="G89" s="893">
        <v>0</v>
      </c>
      <c r="H89" s="734">
        <v>0</v>
      </c>
      <c r="I89" s="735">
        <v>0</v>
      </c>
      <c r="J89" s="736">
        <v>0</v>
      </c>
      <c r="K89" s="895">
        <v>0</v>
      </c>
      <c r="L89" s="714">
        <v>0</v>
      </c>
      <c r="M89" s="714">
        <v>0</v>
      </c>
      <c r="N89" s="714">
        <v>0</v>
      </c>
      <c r="O89" s="714">
        <v>0</v>
      </c>
      <c r="P89" s="714">
        <v>0</v>
      </c>
      <c r="Q89" s="714">
        <v>0</v>
      </c>
      <c r="R89" s="714">
        <v>0</v>
      </c>
      <c r="S89" s="730">
        <v>0</v>
      </c>
      <c r="T89" s="731">
        <v>0</v>
      </c>
      <c r="U89" s="731">
        <v>0</v>
      </c>
    </row>
    <row r="90" spans="1:21" ht="14.7" customHeight="1" x14ac:dyDescent="0.3">
      <c r="A90" s="526" t="s">
        <v>79</v>
      </c>
      <c r="B90" s="738" t="s">
        <v>4144</v>
      </c>
      <c r="C90" s="732">
        <v>0</v>
      </c>
      <c r="D90" s="733">
        <v>0</v>
      </c>
      <c r="E90" s="725">
        <v>0</v>
      </c>
      <c r="F90" s="725">
        <v>0</v>
      </c>
      <c r="G90" s="893">
        <v>0</v>
      </c>
      <c r="H90" s="734">
        <v>0</v>
      </c>
      <c r="I90" s="735">
        <v>0</v>
      </c>
      <c r="J90" s="736">
        <v>0</v>
      </c>
      <c r="K90" s="895">
        <v>0</v>
      </c>
      <c r="L90" s="714">
        <v>0</v>
      </c>
      <c r="M90" s="714">
        <v>0</v>
      </c>
      <c r="N90" s="714">
        <v>0</v>
      </c>
      <c r="O90" s="714">
        <v>0</v>
      </c>
      <c r="P90" s="714">
        <v>0</v>
      </c>
      <c r="Q90" s="714">
        <v>0</v>
      </c>
      <c r="R90" s="714">
        <v>0</v>
      </c>
      <c r="S90" s="734">
        <v>0</v>
      </c>
      <c r="T90" s="737">
        <v>0</v>
      </c>
      <c r="U90" s="737">
        <v>0</v>
      </c>
    </row>
    <row r="91" spans="1:21" ht="14.7" customHeight="1" x14ac:dyDescent="0.3">
      <c r="A91" s="526" t="s">
        <v>81</v>
      </c>
      <c r="B91" s="738" t="s">
        <v>82</v>
      </c>
      <c r="C91" s="732">
        <v>0</v>
      </c>
      <c r="D91" s="733">
        <v>0</v>
      </c>
      <c r="E91" s="725">
        <v>0</v>
      </c>
      <c r="F91" s="725">
        <v>0</v>
      </c>
      <c r="G91" s="893">
        <v>0</v>
      </c>
      <c r="H91" s="734">
        <v>0</v>
      </c>
      <c r="I91" s="735">
        <v>0</v>
      </c>
      <c r="J91" s="736">
        <v>0</v>
      </c>
      <c r="K91" s="895">
        <v>0</v>
      </c>
      <c r="L91" s="714">
        <v>0</v>
      </c>
      <c r="M91" s="714">
        <v>0</v>
      </c>
      <c r="N91" s="714">
        <v>0</v>
      </c>
      <c r="O91" s="714">
        <v>0</v>
      </c>
      <c r="P91" s="714">
        <v>0</v>
      </c>
      <c r="Q91" s="714">
        <v>0</v>
      </c>
      <c r="R91" s="714">
        <v>0</v>
      </c>
      <c r="S91" s="734">
        <v>0</v>
      </c>
      <c r="T91" s="737">
        <v>0</v>
      </c>
      <c r="U91" s="737">
        <v>0</v>
      </c>
    </row>
    <row r="92" spans="1:21" ht="14.7" customHeight="1" x14ac:dyDescent="0.3">
      <c r="A92" s="527" t="s">
        <v>83</v>
      </c>
      <c r="B92" s="704" t="s">
        <v>84</v>
      </c>
      <c r="C92" s="262">
        <v>2100</v>
      </c>
      <c r="D92" s="263">
        <v>2100</v>
      </c>
      <c r="E92" s="263">
        <v>2100</v>
      </c>
      <c r="F92" s="263">
        <v>2100</v>
      </c>
      <c r="G92" s="875">
        <v>2100</v>
      </c>
      <c r="H92" s="329">
        <v>2100</v>
      </c>
      <c r="I92" s="739">
        <v>2100</v>
      </c>
      <c r="J92" s="718">
        <v>2100</v>
      </c>
      <c r="K92" s="896">
        <v>2100</v>
      </c>
      <c r="L92" s="263">
        <v>2100</v>
      </c>
      <c r="M92" s="263">
        <v>2100</v>
      </c>
      <c r="N92" s="263">
        <v>2100</v>
      </c>
      <c r="O92" s="263">
        <v>2100</v>
      </c>
      <c r="P92" s="263">
        <v>2100</v>
      </c>
      <c r="Q92" s="263">
        <v>2100</v>
      </c>
      <c r="R92" s="263">
        <v>2100</v>
      </c>
      <c r="S92" s="329">
        <v>2100</v>
      </c>
      <c r="T92" s="718">
        <v>2100</v>
      </c>
      <c r="U92" s="718">
        <v>2100</v>
      </c>
    </row>
    <row r="93" spans="1:21" ht="14.7" customHeight="1" x14ac:dyDescent="0.3">
      <c r="A93" s="525" t="s">
        <v>85</v>
      </c>
      <c r="B93" s="704" t="s">
        <v>4147</v>
      </c>
      <c r="C93" s="262">
        <v>0</v>
      </c>
      <c r="D93" s="263">
        <v>0</v>
      </c>
      <c r="E93" s="366">
        <v>0</v>
      </c>
      <c r="F93" s="366">
        <v>0</v>
      </c>
      <c r="G93" s="897">
        <v>0</v>
      </c>
      <c r="H93" s="329">
        <v>0</v>
      </c>
      <c r="I93" s="739">
        <v>0</v>
      </c>
      <c r="J93" s="998">
        <v>0</v>
      </c>
      <c r="K93" s="999">
        <v>0</v>
      </c>
      <c r="L93" s="1000">
        <v>0</v>
      </c>
      <c r="M93" s="1000">
        <v>0</v>
      </c>
      <c r="N93" s="1000">
        <v>0</v>
      </c>
      <c r="O93" s="1000">
        <v>0</v>
      </c>
      <c r="P93" s="1000">
        <v>0</v>
      </c>
      <c r="Q93" s="1000">
        <v>0</v>
      </c>
      <c r="R93" s="1000">
        <v>0</v>
      </c>
      <c r="S93" s="326">
        <v>2.1894464063953194</v>
      </c>
      <c r="T93" s="327">
        <v>1.0947232031976581</v>
      </c>
      <c r="U93" s="327">
        <v>1.0192287023361577</v>
      </c>
    </row>
    <row r="94" spans="1:21" ht="14.7" customHeight="1" x14ac:dyDescent="0.3">
      <c r="A94" s="525" t="s">
        <v>87</v>
      </c>
      <c r="B94" s="704" t="s">
        <v>88</v>
      </c>
      <c r="C94" s="521">
        <v>0</v>
      </c>
      <c r="D94" s="517">
        <v>-4.7712000000000003</v>
      </c>
      <c r="E94" s="366">
        <v>-4.8416651999999996</v>
      </c>
      <c r="F94" s="366">
        <v>-8.3755021000000003</v>
      </c>
      <c r="G94" s="897">
        <v>-8.3755021000000003</v>
      </c>
      <c r="H94" s="328">
        <v>0</v>
      </c>
      <c r="I94" s="518">
        <v>0.25289099999999998</v>
      </c>
      <c r="J94" s="325">
        <v>-0.69747999999999999</v>
      </c>
      <c r="K94" s="898">
        <v>-0.69747999999999999</v>
      </c>
      <c r="L94" s="366">
        <v>-4.5852000000000004</v>
      </c>
      <c r="M94" s="366">
        <v>-3.3306</v>
      </c>
      <c r="N94" s="366">
        <v>-3.5862609000000001</v>
      </c>
      <c r="O94" s="366">
        <v>-2.3847003</v>
      </c>
      <c r="P94" s="366">
        <v>0</v>
      </c>
      <c r="Q94" s="366">
        <v>-0.94145990000000002</v>
      </c>
      <c r="R94" s="366">
        <v>-0.94145990000000002</v>
      </c>
      <c r="S94" s="523">
        <v>0</v>
      </c>
      <c r="T94" s="524">
        <v>-0.45985410999999998</v>
      </c>
      <c r="U94" s="524">
        <v>-0.45985410999999998</v>
      </c>
    </row>
    <row r="95" spans="1:21" ht="14.7" customHeight="1" x14ac:dyDescent="0.3">
      <c r="A95" s="525" t="s">
        <v>264</v>
      </c>
      <c r="B95" s="740" t="s">
        <v>696</v>
      </c>
      <c r="C95" s="741">
        <v>111.40833495538129</v>
      </c>
      <c r="D95" s="742">
        <v>102.2346521384476</v>
      </c>
      <c r="E95" s="742">
        <v>85.419375792703534</v>
      </c>
      <c r="F95" s="742">
        <v>75.63411412130759</v>
      </c>
      <c r="G95" s="899">
        <v>0</v>
      </c>
      <c r="H95" s="743">
        <v>58.539353941601455</v>
      </c>
      <c r="I95" s="744">
        <v>60.522423898845958</v>
      </c>
      <c r="J95" s="745">
        <v>59.734034634287205</v>
      </c>
      <c r="K95" s="900">
        <v>0</v>
      </c>
      <c r="L95" s="366">
        <v>0</v>
      </c>
      <c r="M95" s="366">
        <v>0</v>
      </c>
      <c r="N95" s="366">
        <v>0</v>
      </c>
      <c r="O95" s="366">
        <v>0</v>
      </c>
      <c r="P95" s="366">
        <v>0</v>
      </c>
      <c r="Q95" s="366">
        <v>0</v>
      </c>
      <c r="R95" s="366">
        <v>0</v>
      </c>
      <c r="S95" s="743">
        <v>33.087212483616398</v>
      </c>
      <c r="T95" s="745">
        <v>30.362716217311458</v>
      </c>
      <c r="U95" s="745">
        <v>0</v>
      </c>
    </row>
    <row r="96" spans="1:21" ht="14.7" customHeight="1" x14ac:dyDescent="0.3">
      <c r="A96" s="528" t="s">
        <v>4159</v>
      </c>
      <c r="B96" s="740" t="s">
        <v>4148</v>
      </c>
      <c r="C96" s="259" t="s">
        <v>4146</v>
      </c>
      <c r="D96" s="366" t="s">
        <v>4146</v>
      </c>
      <c r="E96" s="366" t="s">
        <v>4146</v>
      </c>
      <c r="F96" s="366" t="s">
        <v>4146</v>
      </c>
      <c r="G96" s="897" t="s">
        <v>4146</v>
      </c>
      <c r="H96" s="743" t="s">
        <v>4146</v>
      </c>
      <c r="I96" s="744" t="s">
        <v>4146</v>
      </c>
      <c r="J96" s="745" t="s">
        <v>4146</v>
      </c>
      <c r="K96" s="900" t="s">
        <v>4146</v>
      </c>
      <c r="L96" s="746">
        <v>6.6202421689918398E-2</v>
      </c>
      <c r="M96" s="746">
        <v>6.1224795998947097E-2</v>
      </c>
      <c r="N96" s="746">
        <v>9.3063529411764698E-2</v>
      </c>
      <c r="O96" s="746">
        <v>9.1609411764705898E-2</v>
      </c>
      <c r="P96" s="746">
        <v>0.115769210601876</v>
      </c>
      <c r="Q96" s="746">
        <v>0.10964401294498299</v>
      </c>
      <c r="R96" s="746">
        <v>0.10964401294498299</v>
      </c>
      <c r="S96" s="743" t="s">
        <v>4146</v>
      </c>
      <c r="T96" s="745" t="s">
        <v>4146</v>
      </c>
      <c r="U96" s="745" t="s">
        <v>4146</v>
      </c>
    </row>
    <row r="97" spans="1:21" ht="14.7" customHeight="1" x14ac:dyDescent="0.3">
      <c r="A97" s="528" t="s">
        <v>4158</v>
      </c>
      <c r="B97" s="740" t="s">
        <v>308</v>
      </c>
      <c r="C97" s="259" t="s">
        <v>4146</v>
      </c>
      <c r="D97" s="366" t="s">
        <v>4146</v>
      </c>
      <c r="E97" s="366" t="s">
        <v>4146</v>
      </c>
      <c r="F97" s="366" t="s">
        <v>4146</v>
      </c>
      <c r="G97" s="897" t="s">
        <v>4146</v>
      </c>
      <c r="H97" s="747">
        <v>3.500878260209507</v>
      </c>
      <c r="I97" s="748">
        <v>3.8206681875035513</v>
      </c>
      <c r="J97" s="728">
        <v>3.5723247553158237</v>
      </c>
      <c r="K97" s="894">
        <v>2.6297185534273133</v>
      </c>
      <c r="L97" s="366" t="s">
        <v>4146</v>
      </c>
      <c r="M97" s="366" t="s">
        <v>4146</v>
      </c>
      <c r="N97" s="366" t="s">
        <v>4146</v>
      </c>
      <c r="O97" s="366" t="s">
        <v>4146</v>
      </c>
      <c r="P97" s="366" t="s">
        <v>4146</v>
      </c>
      <c r="Q97" s="366" t="s">
        <v>4146</v>
      </c>
      <c r="R97" s="366" t="s">
        <v>4146</v>
      </c>
      <c r="S97" s="522" t="s">
        <v>4146</v>
      </c>
      <c r="T97" s="507" t="s">
        <v>4146</v>
      </c>
      <c r="U97" s="507" t="s">
        <v>4146</v>
      </c>
    </row>
    <row r="98" spans="1:21" ht="14.7" customHeight="1" x14ac:dyDescent="0.3">
      <c r="A98" s="528" t="s">
        <v>4157</v>
      </c>
      <c r="B98" s="740" t="s">
        <v>4160</v>
      </c>
      <c r="C98" s="259" t="s">
        <v>4146</v>
      </c>
      <c r="D98" s="366" t="s">
        <v>4146</v>
      </c>
      <c r="E98" s="366" t="s">
        <v>4146</v>
      </c>
      <c r="F98" s="366" t="s">
        <v>4146</v>
      </c>
      <c r="G98" s="897" t="s">
        <v>4146</v>
      </c>
      <c r="H98" s="743" t="s">
        <v>4146</v>
      </c>
      <c r="I98" s="744" t="s">
        <v>4146</v>
      </c>
      <c r="J98" s="745" t="s">
        <v>4146</v>
      </c>
      <c r="K98" s="900" t="s">
        <v>4146</v>
      </c>
      <c r="L98" s="729">
        <v>1.261123727616239</v>
      </c>
      <c r="M98" s="729">
        <v>1.1663023947127624</v>
      </c>
      <c r="N98" s="729">
        <v>1.2137130611645006</v>
      </c>
      <c r="O98" s="729">
        <v>1.1947487945838053</v>
      </c>
      <c r="P98" s="729">
        <v>1.1947487945838053</v>
      </c>
      <c r="Q98" s="729">
        <v>1.1947487945838053</v>
      </c>
      <c r="R98" s="729">
        <v>1.336980794</v>
      </c>
      <c r="S98" s="522" t="s">
        <v>4146</v>
      </c>
      <c r="T98" s="507" t="s">
        <v>4146</v>
      </c>
      <c r="U98" s="507" t="s">
        <v>4146</v>
      </c>
    </row>
    <row r="99" spans="1:21" ht="14.7" customHeight="1" x14ac:dyDescent="0.3">
      <c r="A99" s="528" t="s">
        <v>4149</v>
      </c>
      <c r="B99" s="740" t="s">
        <v>307</v>
      </c>
      <c r="C99" s="259">
        <v>0</v>
      </c>
      <c r="D99" s="366">
        <v>0</v>
      </c>
      <c r="E99" s="366">
        <v>1.1999999999999999E-6</v>
      </c>
      <c r="F99" s="366">
        <v>1.5200000000000001E-4</v>
      </c>
      <c r="G99" s="897">
        <v>1.5200000000000001E-4</v>
      </c>
      <c r="H99" s="747">
        <v>0.128</v>
      </c>
      <c r="I99" s="748">
        <v>0.128</v>
      </c>
      <c r="J99" s="728">
        <v>0.128</v>
      </c>
      <c r="K99" s="894">
        <v>0.128</v>
      </c>
      <c r="L99" s="366">
        <v>3.9899999999999999E-6</v>
      </c>
      <c r="M99" s="366">
        <v>3.6899999999999998E-6</v>
      </c>
      <c r="N99" s="366">
        <v>6.1439999999999995E-5</v>
      </c>
      <c r="O99" s="366">
        <v>6.0479999999999997E-5</v>
      </c>
      <c r="P99" s="366">
        <v>5.9197319999999896E-4</v>
      </c>
      <c r="Q99" s="366">
        <v>6.0499999999999997E-6</v>
      </c>
      <c r="R99" s="366">
        <v>6.0499999999999997E-6</v>
      </c>
      <c r="S99" s="522">
        <v>5.9731508291655704E-3</v>
      </c>
      <c r="T99" s="507">
        <v>2.98657541458278E-3</v>
      </c>
      <c r="U99" s="507">
        <v>2.98657541458278E-3</v>
      </c>
    </row>
    <row r="100" spans="1:21" ht="14.7" customHeight="1" x14ac:dyDescent="0.3">
      <c r="A100" s="749" t="s">
        <v>309</v>
      </c>
      <c r="B100" s="750" t="s">
        <v>310</v>
      </c>
      <c r="C100" s="751">
        <v>0</v>
      </c>
      <c r="D100" s="752">
        <v>0</v>
      </c>
      <c r="E100" s="752">
        <v>0</v>
      </c>
      <c r="F100" s="752">
        <v>0</v>
      </c>
      <c r="G100" s="888">
        <v>0</v>
      </c>
      <c r="H100" s="753">
        <v>0</v>
      </c>
      <c r="I100" s="754">
        <v>0</v>
      </c>
      <c r="J100" s="755">
        <v>0</v>
      </c>
      <c r="K100" s="901">
        <v>0</v>
      </c>
      <c r="L100" s="756">
        <v>2.2157000000000001E-3</v>
      </c>
      <c r="M100" s="756">
        <v>4.4315E-2</v>
      </c>
      <c r="N100" s="756">
        <v>8.5620000000000002E-3</v>
      </c>
      <c r="O100" s="756">
        <v>1.7124E-2</v>
      </c>
      <c r="P100" s="756">
        <v>0.51413160700000005</v>
      </c>
      <c r="Q100" s="756">
        <v>0.19874323099999999</v>
      </c>
      <c r="R100" s="756">
        <v>0.21490846199999999</v>
      </c>
      <c r="S100" s="753">
        <v>161</v>
      </c>
      <c r="T100" s="755">
        <v>156</v>
      </c>
      <c r="U100" s="755">
        <v>156</v>
      </c>
    </row>
    <row r="101" spans="1:21" ht="14.7" customHeight="1" x14ac:dyDescent="0.3">
      <c r="A101" s="525" t="s">
        <v>4080</v>
      </c>
      <c r="B101" s="740" t="s">
        <v>4079</v>
      </c>
      <c r="C101" s="948">
        <v>0.48780857949800999</v>
      </c>
      <c r="D101" s="949">
        <v>0.53158044246315828</v>
      </c>
      <c r="E101" s="949">
        <v>0.63622499127961596</v>
      </c>
      <c r="F101" s="949">
        <v>0.71853742521078512</v>
      </c>
      <c r="G101" s="950">
        <v>1</v>
      </c>
      <c r="H101" s="948">
        <v>0.77626234280225892</v>
      </c>
      <c r="I101" s="949">
        <v>0.71365940525945637</v>
      </c>
      <c r="J101" s="951">
        <v>0.76073709594621364</v>
      </c>
      <c r="K101" s="950">
        <v>1</v>
      </c>
      <c r="L101" s="949">
        <v>1</v>
      </c>
      <c r="M101" s="949">
        <v>1</v>
      </c>
      <c r="N101" s="949">
        <v>1</v>
      </c>
      <c r="O101" s="949">
        <v>1</v>
      </c>
      <c r="P101" s="949">
        <v>1</v>
      </c>
      <c r="Q101" s="949">
        <v>1</v>
      </c>
      <c r="R101" s="949">
        <v>1</v>
      </c>
      <c r="S101" s="948">
        <v>0.62163035645323494</v>
      </c>
      <c r="T101" s="951">
        <v>0.78680121036732964</v>
      </c>
      <c r="U101" s="951">
        <v>1</v>
      </c>
    </row>
    <row r="104" spans="1:21" ht="14.7" customHeight="1" x14ac:dyDescent="0.3">
      <c r="A104" s="331"/>
      <c r="B104" s="332" t="s">
        <v>311</v>
      </c>
      <c r="C104" s="296"/>
      <c r="D104" s="296"/>
      <c r="E104" s="296"/>
      <c r="F104" s="297"/>
    </row>
    <row r="105" spans="1:21" ht="14.7" customHeight="1" x14ac:dyDescent="0.3">
      <c r="A105" s="333" t="s">
        <v>312</v>
      </c>
      <c r="B105" s="334" t="s">
        <v>313</v>
      </c>
      <c r="C105" s="298">
        <v>0.13800000000000001</v>
      </c>
      <c r="D105" s="298"/>
      <c r="E105" s="298"/>
      <c r="F105" s="299"/>
    </row>
    <row r="106" spans="1:21" ht="14.7" customHeight="1" x14ac:dyDescent="0.3">
      <c r="A106" s="333" t="s">
        <v>314</v>
      </c>
      <c r="B106" s="334" t="s">
        <v>315</v>
      </c>
      <c r="C106" s="298">
        <v>0.86199999999999999</v>
      </c>
      <c r="D106" s="298"/>
      <c r="E106" s="298"/>
      <c r="F106" s="299"/>
    </row>
    <row r="107" spans="1:21" ht="14.7" customHeight="1" x14ac:dyDescent="0.3">
      <c r="A107" s="333" t="s">
        <v>316</v>
      </c>
      <c r="B107" s="335" t="s">
        <v>317</v>
      </c>
      <c r="C107" s="298">
        <v>5.86</v>
      </c>
      <c r="D107" s="298">
        <v>2.8714</v>
      </c>
      <c r="E107" s="298">
        <v>3.1336900000000001</v>
      </c>
      <c r="F107" s="299">
        <v>2.93</v>
      </c>
    </row>
    <row r="108" spans="1:21" ht="14.7" customHeight="1" x14ac:dyDescent="0.3">
      <c r="A108" s="333" t="s">
        <v>318</v>
      </c>
      <c r="B108" s="335" t="s">
        <v>319</v>
      </c>
      <c r="C108" s="298">
        <v>-93.651700000000005</v>
      </c>
      <c r="D108" s="298">
        <v>183.28909999999999</v>
      </c>
      <c r="E108" s="298">
        <v>189.49780000000001</v>
      </c>
      <c r="F108" s="299">
        <v>187.02950000000001</v>
      </c>
    </row>
    <row r="109" spans="1:21" ht="14.7" customHeight="1" x14ac:dyDescent="0.3">
      <c r="D109" s="301"/>
      <c r="E109" s="301"/>
      <c r="F109" s="302"/>
    </row>
    <row r="111" spans="1:21" ht="14.7" customHeight="1" x14ac:dyDescent="0.3">
      <c r="A111" s="248" t="s">
        <v>243</v>
      </c>
      <c r="B111" s="24" t="s">
        <v>321</v>
      </c>
      <c r="C111" s="24" t="s">
        <v>322</v>
      </c>
    </row>
    <row r="112" spans="1:21" ht="14.7" customHeight="1" x14ac:dyDescent="0.3">
      <c r="A112" s="24" t="s">
        <v>244</v>
      </c>
      <c r="B112" s="337">
        <v>20</v>
      </c>
      <c r="C112" s="297">
        <v>20</v>
      </c>
    </row>
    <row r="113" spans="1:8" ht="14.7" customHeight="1" x14ac:dyDescent="0.3">
      <c r="A113" s="24" t="s">
        <v>245</v>
      </c>
      <c r="B113" s="338">
        <v>13.3</v>
      </c>
      <c r="C113" s="299"/>
    </row>
    <row r="114" spans="1:8" ht="14.7" customHeight="1" x14ac:dyDescent="0.3">
      <c r="A114" s="24" t="s">
        <v>246</v>
      </c>
      <c r="B114" s="338">
        <v>40</v>
      </c>
      <c r="C114" s="299"/>
    </row>
    <row r="115" spans="1:8" ht="14.7" customHeight="1" x14ac:dyDescent="0.3">
      <c r="A115" s="24" t="s">
        <v>247</v>
      </c>
      <c r="B115" s="339">
        <v>20</v>
      </c>
      <c r="C115" s="302"/>
    </row>
    <row r="117" spans="1:8" ht="14.7" customHeight="1" x14ac:dyDescent="0.3">
      <c r="A117" s="24" t="s">
        <v>323</v>
      </c>
      <c r="B117" s="335" t="s">
        <v>324</v>
      </c>
      <c r="C117" s="298">
        <v>6.5</v>
      </c>
    </row>
    <row r="119" spans="1:8" ht="14.7" customHeight="1" x14ac:dyDescent="0.3">
      <c r="C119" s="340" t="s">
        <v>325</v>
      </c>
      <c r="D119" s="341" t="s">
        <v>326</v>
      </c>
    </row>
    <row r="120" spans="1:8" ht="14.7" customHeight="1" x14ac:dyDescent="0.3">
      <c r="A120" s="342" t="s">
        <v>327</v>
      </c>
      <c r="B120" s="335" t="s">
        <v>328</v>
      </c>
      <c r="C120" s="343">
        <v>0.48899999999999999</v>
      </c>
      <c r="D120" s="344">
        <v>0.51100000000000001</v>
      </c>
    </row>
    <row r="123" spans="1:8" ht="14.7" customHeight="1" x14ac:dyDescent="0.3">
      <c r="C123" s="345" t="s">
        <v>329</v>
      </c>
      <c r="D123" s="345" t="s">
        <v>101</v>
      </c>
      <c r="E123" s="346" t="s">
        <v>176</v>
      </c>
      <c r="F123" s="346" t="s">
        <v>330</v>
      </c>
      <c r="G123" s="346" t="s">
        <v>331</v>
      </c>
      <c r="H123" s="347"/>
    </row>
    <row r="124" spans="1:8" ht="14.7" customHeight="1" x14ac:dyDescent="0.3">
      <c r="A124" s="342" t="s">
        <v>332</v>
      </c>
      <c r="B124" s="348" t="s">
        <v>333</v>
      </c>
      <c r="C124" s="337">
        <v>1</v>
      </c>
      <c r="D124" s="296">
        <v>0</v>
      </c>
      <c r="E124" s="296">
        <v>0</v>
      </c>
      <c r="F124" s="296">
        <v>0</v>
      </c>
      <c r="G124" s="297">
        <v>0</v>
      </c>
    </row>
    <row r="125" spans="1:8" ht="14.7" customHeight="1" x14ac:dyDescent="0.3">
      <c r="A125" s="330" t="s">
        <v>334</v>
      </c>
      <c r="B125" s="349" t="s">
        <v>335</v>
      </c>
      <c r="C125" s="338">
        <v>1</v>
      </c>
      <c r="D125" s="298">
        <v>0</v>
      </c>
      <c r="E125" s="298">
        <v>0</v>
      </c>
      <c r="F125" s="298">
        <v>0</v>
      </c>
      <c r="G125" s="299">
        <v>0</v>
      </c>
    </row>
    <row r="126" spans="1:8" ht="14.7" customHeight="1" x14ac:dyDescent="0.3">
      <c r="B126" s="349" t="s">
        <v>336</v>
      </c>
      <c r="C126" s="338">
        <v>0</v>
      </c>
      <c r="D126" s="298">
        <v>1</v>
      </c>
      <c r="E126" s="298">
        <v>0</v>
      </c>
      <c r="F126" s="298">
        <v>0</v>
      </c>
      <c r="G126" s="299">
        <v>0</v>
      </c>
    </row>
    <row r="127" spans="1:8" ht="14.7" customHeight="1" x14ac:dyDescent="0.3">
      <c r="B127" s="349" t="s">
        <v>337</v>
      </c>
      <c r="C127" s="338">
        <v>0</v>
      </c>
      <c r="D127" s="298">
        <v>1</v>
      </c>
      <c r="E127" s="298">
        <v>0</v>
      </c>
      <c r="F127" s="298">
        <v>0</v>
      </c>
      <c r="G127" s="299">
        <v>0</v>
      </c>
    </row>
    <row r="128" spans="1:8" ht="14.7" customHeight="1" x14ac:dyDescent="0.3">
      <c r="B128" s="349" t="s">
        <v>338</v>
      </c>
      <c r="C128" s="338">
        <v>0</v>
      </c>
      <c r="D128" s="298">
        <v>0</v>
      </c>
      <c r="E128" s="298">
        <v>1</v>
      </c>
      <c r="F128" s="298">
        <v>0</v>
      </c>
      <c r="G128" s="299">
        <v>0</v>
      </c>
    </row>
    <row r="129" spans="1:10" ht="14.7" customHeight="1" x14ac:dyDescent="0.3">
      <c r="B129" s="349" t="s">
        <v>339</v>
      </c>
      <c r="C129" s="338">
        <v>0</v>
      </c>
      <c r="D129" s="298">
        <v>0</v>
      </c>
      <c r="E129" s="298">
        <v>0</v>
      </c>
      <c r="F129" s="298">
        <v>1</v>
      </c>
      <c r="G129" s="299">
        <v>0</v>
      </c>
    </row>
    <row r="130" spans="1:10" ht="14.7" customHeight="1" x14ac:dyDescent="0.3">
      <c r="B130" s="350" t="s">
        <v>340</v>
      </c>
      <c r="C130" s="339">
        <v>0</v>
      </c>
      <c r="D130" s="301">
        <v>0</v>
      </c>
      <c r="E130" s="301">
        <v>0</v>
      </c>
      <c r="F130" s="301">
        <v>0</v>
      </c>
      <c r="G130" s="302">
        <v>1</v>
      </c>
    </row>
    <row r="132" spans="1:10" ht="14.7" customHeight="1" x14ac:dyDescent="0.3">
      <c r="A132" s="156" t="s">
        <v>213</v>
      </c>
      <c r="B132" s="1"/>
      <c r="C132" s="1"/>
      <c r="D132" s="1"/>
      <c r="E132" s="1"/>
    </row>
    <row r="133" spans="1:10" ht="14.7" customHeight="1" x14ac:dyDescent="0.3">
      <c r="A133" s="217" t="s">
        <v>152</v>
      </c>
      <c r="B133" s="206" t="s">
        <v>214</v>
      </c>
      <c r="C133" s="206" t="s">
        <v>215</v>
      </c>
      <c r="D133" s="217" t="s">
        <v>216</v>
      </c>
      <c r="E133" s="490" t="s">
        <v>505</v>
      </c>
    </row>
    <row r="134" spans="1:10" ht="14.7" customHeight="1" x14ac:dyDescent="0.3">
      <c r="A134" s="220">
        <v>1</v>
      </c>
      <c r="B134" s="220">
        <v>1</v>
      </c>
      <c r="C134" s="220">
        <v>1</v>
      </c>
      <c r="D134" s="220">
        <v>1</v>
      </c>
      <c r="E134" s="220">
        <v>1</v>
      </c>
    </row>
    <row r="136" spans="1:10" ht="14.7" customHeight="1" x14ac:dyDescent="0.3">
      <c r="A136" s="582" t="s">
        <v>567</v>
      </c>
      <c r="B136" s="583" t="s">
        <v>4118</v>
      </c>
      <c r="C136" s="584"/>
      <c r="D136" s="584"/>
      <c r="E136" s="584"/>
      <c r="F136" s="584"/>
      <c r="G136" s="584"/>
      <c r="H136" s="585"/>
      <c r="I136" s="584"/>
      <c r="J136" s="586"/>
    </row>
    <row r="137" spans="1:10" ht="14.7" customHeight="1" x14ac:dyDescent="0.3">
      <c r="A137" s="587"/>
      <c r="B137" s="588" t="s">
        <v>568</v>
      </c>
      <c r="C137" s="589" t="s">
        <v>569</v>
      </c>
      <c r="D137" s="589" t="s">
        <v>100</v>
      </c>
      <c r="E137" s="589" t="s">
        <v>510</v>
      </c>
      <c r="F137" s="589" t="s">
        <v>98</v>
      </c>
      <c r="G137" s="589" t="s">
        <v>570</v>
      </c>
      <c r="H137" s="589" t="s">
        <v>176</v>
      </c>
      <c r="I137" s="589" t="s">
        <v>19</v>
      </c>
      <c r="J137" s="590" t="s">
        <v>571</v>
      </c>
    </row>
    <row r="138" spans="1:10" ht="14.7" customHeight="1" x14ac:dyDescent="0.3">
      <c r="A138" s="591" t="s">
        <v>572</v>
      </c>
      <c r="B138" s="489">
        <v>35.385509922705438</v>
      </c>
      <c r="C138" s="489">
        <v>3.8203941302581357</v>
      </c>
      <c r="D138" s="489">
        <v>0</v>
      </c>
      <c r="E138" s="489">
        <v>0</v>
      </c>
      <c r="F138" s="489">
        <v>4.1749704336836135</v>
      </c>
      <c r="G138" s="489">
        <v>0</v>
      </c>
      <c r="H138" s="489">
        <v>18.90436220457266</v>
      </c>
      <c r="I138" s="489">
        <v>4</v>
      </c>
      <c r="J138" s="592">
        <v>0</v>
      </c>
    </row>
    <row r="139" spans="1:10" ht="14.7" customHeight="1" x14ac:dyDescent="0.3">
      <c r="A139" s="591" t="s">
        <v>573</v>
      </c>
      <c r="B139" s="489">
        <v>105.46057406577161</v>
      </c>
      <c r="C139" s="489">
        <v>12.616779574062903</v>
      </c>
      <c r="D139" s="489">
        <v>0</v>
      </c>
      <c r="E139" s="489">
        <v>1.2656340706890967</v>
      </c>
      <c r="F139" s="489">
        <v>10.217330258915331</v>
      </c>
      <c r="G139" s="489">
        <v>0</v>
      </c>
      <c r="H139" s="489">
        <v>60.738443539772391</v>
      </c>
      <c r="I139" s="489">
        <v>25</v>
      </c>
      <c r="J139" s="592">
        <v>4</v>
      </c>
    </row>
    <row r="140" spans="1:10" ht="14.7" customHeight="1" x14ac:dyDescent="0.3">
      <c r="A140" s="591" t="s">
        <v>574</v>
      </c>
      <c r="B140" s="489">
        <v>127.00699882033544</v>
      </c>
      <c r="C140" s="489">
        <v>17.138194740792368</v>
      </c>
      <c r="D140" s="489">
        <v>0</v>
      </c>
      <c r="E140" s="489">
        <v>0.21530687617276004</v>
      </c>
      <c r="F140" s="489">
        <v>29.743213140996467</v>
      </c>
      <c r="G140" s="489">
        <v>0</v>
      </c>
      <c r="H140" s="489">
        <v>22.532059042564377</v>
      </c>
      <c r="I140" s="489">
        <v>23</v>
      </c>
      <c r="J140" s="592">
        <v>13</v>
      </c>
    </row>
    <row r="141" spans="1:10" ht="14.7" customHeight="1" x14ac:dyDescent="0.3">
      <c r="A141" s="591" t="s">
        <v>575</v>
      </c>
      <c r="B141" s="489">
        <v>23.834150171577821</v>
      </c>
      <c r="C141" s="489">
        <v>5.394938191579695</v>
      </c>
      <c r="D141" s="489">
        <v>0</v>
      </c>
      <c r="E141" s="489">
        <v>0</v>
      </c>
      <c r="F141" s="489">
        <v>9.8226758859732364</v>
      </c>
      <c r="G141" s="489">
        <v>0</v>
      </c>
      <c r="H141" s="489">
        <v>8.8555131309997286</v>
      </c>
      <c r="I141" s="489">
        <v>11</v>
      </c>
      <c r="J141" s="592">
        <v>10</v>
      </c>
    </row>
    <row r="142" spans="1:10" ht="14.7" customHeight="1" x14ac:dyDescent="0.3">
      <c r="A142" s="593" t="s">
        <v>568</v>
      </c>
      <c r="B142" s="594">
        <f>SUM(B138:B141)</f>
        <v>291.68723298039032</v>
      </c>
      <c r="C142" s="594">
        <f t="shared" ref="C142:J142" si="1">SUM(C138:C141)</f>
        <v>38.97030663669311</v>
      </c>
      <c r="D142" s="594">
        <f t="shared" si="1"/>
        <v>0</v>
      </c>
      <c r="E142" s="594">
        <f t="shared" si="1"/>
        <v>1.4809409468618568</v>
      </c>
      <c r="F142" s="594">
        <f t="shared" si="1"/>
        <v>53.958189719568651</v>
      </c>
      <c r="G142" s="594">
        <f t="shared" si="1"/>
        <v>0</v>
      </c>
      <c r="H142" s="594">
        <f t="shared" si="1"/>
        <v>111.03037791790916</v>
      </c>
      <c r="I142" s="594">
        <f t="shared" si="1"/>
        <v>63</v>
      </c>
      <c r="J142" s="595">
        <f t="shared" si="1"/>
        <v>27</v>
      </c>
    </row>
    <row r="144" spans="1:10" ht="14.7" customHeight="1" x14ac:dyDescent="0.3">
      <c r="B144">
        <v>35.385509922705438</v>
      </c>
      <c r="C144">
        <v>3.8203941302581357</v>
      </c>
      <c r="D144">
        <v>0</v>
      </c>
      <c r="E144">
        <v>0</v>
      </c>
      <c r="F144">
        <v>4.1749704336836135</v>
      </c>
      <c r="G144">
        <v>0</v>
      </c>
      <c r="H144">
        <v>18.90436220457266</v>
      </c>
      <c r="I144">
        <v>0.47940056309144541</v>
      </c>
      <c r="J144">
        <v>8.2863314347821966</v>
      </c>
    </row>
    <row r="145" spans="2:10" ht="14.7" customHeight="1" x14ac:dyDescent="0.3">
      <c r="B145">
        <v>105.46057406577161</v>
      </c>
      <c r="C145">
        <v>12.616779574062903</v>
      </c>
      <c r="D145">
        <v>0</v>
      </c>
      <c r="E145">
        <v>1.2656340706890967</v>
      </c>
      <c r="F145">
        <v>10.217330258915331</v>
      </c>
      <c r="G145">
        <v>0</v>
      </c>
      <c r="H145">
        <v>60.738443539772391</v>
      </c>
      <c r="I145">
        <v>1.4913022236150673</v>
      </c>
      <c r="J145">
        <v>15.643587109237433</v>
      </c>
    </row>
    <row r="146" spans="2:10" ht="14.7" customHeight="1" x14ac:dyDescent="0.3">
      <c r="B146">
        <v>127.00699882033544</v>
      </c>
      <c r="C146">
        <v>17.138194740792368</v>
      </c>
      <c r="D146">
        <v>0</v>
      </c>
      <c r="E146">
        <v>0.21530687617276004</v>
      </c>
      <c r="F146">
        <v>29.743213140996467</v>
      </c>
      <c r="G146">
        <v>0</v>
      </c>
      <c r="H146">
        <v>22.532059042564377</v>
      </c>
      <c r="I146">
        <v>0.52241943438864402</v>
      </c>
      <c r="J146">
        <v>58.88437257510418</v>
      </c>
    </row>
    <row r="147" spans="2:10" ht="14.7" customHeight="1" x14ac:dyDescent="0.3">
      <c r="B147">
        <v>23.834150171577821</v>
      </c>
      <c r="C147">
        <v>5.394938191579695</v>
      </c>
      <c r="D147">
        <v>0</v>
      </c>
      <c r="E147">
        <v>0</v>
      </c>
      <c r="F147">
        <v>9.8226758859732364</v>
      </c>
      <c r="G147">
        <v>0</v>
      </c>
      <c r="H147">
        <v>8.8555131309997286</v>
      </c>
      <c r="I147">
        <v>0.107445206843097</v>
      </c>
      <c r="J147">
        <v>0</v>
      </c>
    </row>
  </sheetData>
  <conditionalFormatting sqref="L93:R93">
    <cfRule type="expression" dxfId="4" priority="1">
      <formula>LEN(TRIM(L93))=0</formula>
    </cfRule>
    <cfRule type="expression" dxfId="3" priority="2">
      <formula>NOT(ISERROR(SEARCH("null",L93)))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7"/>
  <sheetViews>
    <sheetView workbookViewId="0">
      <selection activeCell="I38" sqref="I38"/>
    </sheetView>
  </sheetViews>
  <sheetFormatPr defaultColWidth="8.77734375" defaultRowHeight="14.7" customHeight="1" x14ac:dyDescent="0.3"/>
  <cols>
    <col min="1" max="1" width="21.33203125" customWidth="1"/>
    <col min="2" max="2" width="28.33203125" customWidth="1"/>
    <col min="3" max="3" width="14" customWidth="1"/>
    <col min="4" max="4" width="12.6640625" customWidth="1"/>
    <col min="5" max="5" width="21" customWidth="1"/>
    <col min="6" max="6" width="16.44140625" customWidth="1"/>
    <col min="7" max="7" width="24.77734375" customWidth="1"/>
    <col min="8" max="8" width="15.44140625" customWidth="1"/>
    <col min="9" max="10" width="10.44140625" bestFit="1" customWidth="1"/>
  </cols>
  <sheetData>
    <row r="1" spans="1:6" ht="17.7" customHeight="1" x14ac:dyDescent="0.3">
      <c r="A1" s="2" t="s">
        <v>341</v>
      </c>
    </row>
    <row r="2" spans="1:6" ht="17.7" customHeight="1" x14ac:dyDescent="0.3">
      <c r="A2" s="2"/>
    </row>
    <row r="3" spans="1:6" ht="14.7" customHeight="1" x14ac:dyDescent="0.3">
      <c r="A3" s="287"/>
      <c r="B3" s="226"/>
      <c r="C3" s="227" t="s">
        <v>2</v>
      </c>
      <c r="D3" s="227" t="s">
        <v>3</v>
      </c>
      <c r="E3" s="228" t="s">
        <v>4</v>
      </c>
    </row>
    <row r="4" spans="1:6" ht="33" customHeight="1" x14ac:dyDescent="0.3">
      <c r="A4" s="514" t="s">
        <v>6</v>
      </c>
      <c r="B4" s="230"/>
      <c r="C4" s="231" t="s">
        <v>7</v>
      </c>
      <c r="D4" s="231" t="s">
        <v>8</v>
      </c>
      <c r="E4" s="358" t="s">
        <v>227</v>
      </c>
    </row>
    <row r="5" spans="1:6" ht="14.7" customHeight="1" x14ac:dyDescent="0.3">
      <c r="A5" s="515">
        <v>1</v>
      </c>
      <c r="B5" s="106" t="s">
        <v>290</v>
      </c>
      <c r="C5" s="238">
        <v>4</v>
      </c>
      <c r="D5" s="238">
        <v>4</v>
      </c>
      <c r="E5" s="516">
        <v>18000</v>
      </c>
    </row>
    <row r="6" spans="1:6" ht="17.7" customHeight="1" x14ac:dyDescent="0.3">
      <c r="A6" s="2"/>
    </row>
    <row r="8" spans="1:6" ht="14.7" customHeight="1" x14ac:dyDescent="0.3">
      <c r="A8" s="34"/>
      <c r="B8" s="305" t="s">
        <v>51</v>
      </c>
      <c r="C8" s="510"/>
    </row>
    <row r="9" spans="1:6" ht="14.7" customHeight="1" x14ac:dyDescent="0.3">
      <c r="A9" s="162" t="s">
        <v>54</v>
      </c>
      <c r="B9" s="20" t="s">
        <v>55</v>
      </c>
      <c r="C9" s="511">
        <v>1</v>
      </c>
    </row>
    <row r="10" spans="1:6" ht="14.7" customHeight="1" x14ac:dyDescent="0.3">
      <c r="A10" s="162" t="s">
        <v>56</v>
      </c>
      <c r="B10" s="20" t="s">
        <v>57</v>
      </c>
      <c r="C10" s="512">
        <v>10</v>
      </c>
    </row>
    <row r="11" spans="1:6" ht="14.7" customHeight="1" x14ac:dyDescent="0.3">
      <c r="A11" s="162" t="s">
        <v>58</v>
      </c>
      <c r="B11" s="20" t="s">
        <v>59</v>
      </c>
      <c r="C11" s="512">
        <v>100</v>
      </c>
    </row>
    <row r="12" spans="1:6" ht="14.7" customHeight="1" x14ac:dyDescent="0.3">
      <c r="A12" s="37"/>
      <c r="B12" s="106"/>
      <c r="C12" s="513"/>
    </row>
    <row r="13" spans="1:6" ht="14.7" customHeight="1" x14ac:dyDescent="0.3">
      <c r="A13" s="209"/>
      <c r="B13" s="23"/>
      <c r="C13" s="509"/>
    </row>
    <row r="15" spans="1:6" ht="14.7" customHeight="1" x14ac:dyDescent="0.3">
      <c r="A15" s="598" t="s">
        <v>816</v>
      </c>
      <c r="C15" s="757" t="s">
        <v>815</v>
      </c>
      <c r="D15" s="758"/>
      <c r="E15" s="759"/>
    </row>
    <row r="16" spans="1:6" ht="14.7" customHeight="1" x14ac:dyDescent="0.3">
      <c r="A16" s="34"/>
      <c r="B16" s="529" t="s">
        <v>60</v>
      </c>
      <c r="C16" s="56" t="s">
        <v>552</v>
      </c>
      <c r="D16" s="57"/>
      <c r="E16" s="324"/>
      <c r="F16" s="324"/>
    </row>
    <row r="17" spans="1:24" ht="14.7" customHeight="1" x14ac:dyDescent="0.3">
      <c r="A17" s="162"/>
      <c r="B17" s="530" t="s">
        <v>61</v>
      </c>
      <c r="C17" s="599" t="s">
        <v>711</v>
      </c>
      <c r="D17" s="600" t="s">
        <v>712</v>
      </c>
      <c r="E17" s="601" t="s">
        <v>713</v>
      </c>
      <c r="F17" s="62" t="s">
        <v>814</v>
      </c>
    </row>
    <row r="18" spans="1:24" ht="14.7" customHeight="1" x14ac:dyDescent="0.3">
      <c r="A18" s="162" t="s">
        <v>4083</v>
      </c>
      <c r="B18" s="531" t="s">
        <v>63</v>
      </c>
      <c r="C18" s="760">
        <v>0.72362310513450001</v>
      </c>
      <c r="D18" s="761">
        <v>0.16946995932254788</v>
      </c>
      <c r="E18" s="762">
        <v>0.10690693554295218</v>
      </c>
      <c r="F18" s="902">
        <v>0</v>
      </c>
    </row>
    <row r="19" spans="1:24" ht="14.7" customHeight="1" x14ac:dyDescent="0.3">
      <c r="A19" s="162" t="s">
        <v>4084</v>
      </c>
      <c r="B19" s="531" t="s">
        <v>576</v>
      </c>
      <c r="C19" s="579">
        <v>0.72827172827172837</v>
      </c>
      <c r="D19" s="580">
        <v>0.14085914085914086</v>
      </c>
      <c r="E19" s="581">
        <v>0.12987012987012989</v>
      </c>
      <c r="F19" s="840">
        <v>9.9900099900099922E-4</v>
      </c>
    </row>
    <row r="20" spans="1:24" ht="14.7" customHeight="1" x14ac:dyDescent="0.3">
      <c r="A20" s="162" t="s">
        <v>4085</v>
      </c>
      <c r="B20" s="531" t="s">
        <v>66</v>
      </c>
      <c r="C20" s="763">
        <v>236150.74107398035</v>
      </c>
      <c r="D20" s="764">
        <v>220701.62747527138</v>
      </c>
      <c r="E20" s="765">
        <v>200637.84205288391</v>
      </c>
      <c r="F20" s="903">
        <v>229736.00521424599</v>
      </c>
    </row>
    <row r="21" spans="1:24" ht="14.7" customHeight="1" x14ac:dyDescent="0.3">
      <c r="A21" s="162" t="s">
        <v>4086</v>
      </c>
      <c r="B21" s="531" t="s">
        <v>68</v>
      </c>
      <c r="C21" s="763">
        <v>6918.9649877567999</v>
      </c>
      <c r="D21" s="764">
        <v>6918.9649877567999</v>
      </c>
      <c r="E21" s="765">
        <v>6289.9681706880001</v>
      </c>
      <c r="F21" s="903">
        <v>6851.7208655777049</v>
      </c>
    </row>
    <row r="22" spans="1:24" ht="14.7" customHeight="1" x14ac:dyDescent="0.3">
      <c r="A22" s="162" t="s">
        <v>4087</v>
      </c>
      <c r="B22" s="531" t="s">
        <v>70</v>
      </c>
      <c r="C22" s="766">
        <v>148.54762898386113</v>
      </c>
      <c r="D22" s="767">
        <v>78.303500191184426</v>
      </c>
      <c r="E22" s="768">
        <v>131.95993764809629</v>
      </c>
      <c r="F22" s="904">
        <v>102.40703953575475</v>
      </c>
    </row>
    <row r="23" spans="1:24" s="1" customFormat="1" ht="14.7" customHeight="1" x14ac:dyDescent="0.3">
      <c r="A23" s="162" t="s">
        <v>4088</v>
      </c>
      <c r="B23" s="531" t="s">
        <v>72</v>
      </c>
      <c r="C23" s="766">
        <v>0</v>
      </c>
      <c r="D23" s="767">
        <v>0</v>
      </c>
      <c r="E23" s="768">
        <v>5671.0055848768661</v>
      </c>
      <c r="F23" s="904">
        <v>3508.3893174286354</v>
      </c>
      <c r="G23" s="351"/>
      <c r="H23" s="351"/>
      <c r="I23" s="351"/>
      <c r="J23" s="351"/>
      <c r="K23" s="351"/>
      <c r="L23" s="351"/>
      <c r="M23" s="351"/>
      <c r="N23" s="351"/>
      <c r="O23" s="351"/>
      <c r="P23" s="351"/>
      <c r="Q23" s="351"/>
      <c r="R23" s="351"/>
      <c r="S23" s="351"/>
      <c r="T23" s="351"/>
      <c r="U23" s="351"/>
      <c r="V23" s="351"/>
      <c r="W23" s="351"/>
      <c r="X23" s="351"/>
    </row>
    <row r="24" spans="1:24" s="1" customFormat="1" ht="14.7" customHeight="1" x14ac:dyDescent="0.3">
      <c r="A24" s="162" t="s">
        <v>4089</v>
      </c>
      <c r="B24" s="531" t="s">
        <v>74</v>
      </c>
      <c r="C24" s="766">
        <v>0</v>
      </c>
      <c r="D24" s="767">
        <v>6478.0333027247279</v>
      </c>
      <c r="E24" s="768">
        <v>0</v>
      </c>
      <c r="F24" s="904">
        <v>0</v>
      </c>
      <c r="G24" s="351"/>
      <c r="H24" s="351"/>
      <c r="I24" s="351"/>
      <c r="J24" s="351"/>
      <c r="K24" s="351"/>
      <c r="L24" s="351"/>
      <c r="M24" s="351"/>
      <c r="N24" s="351"/>
      <c r="O24" s="351"/>
      <c r="P24" s="351"/>
      <c r="Q24" s="351"/>
      <c r="R24" s="351"/>
      <c r="S24" s="351"/>
      <c r="T24" s="351"/>
      <c r="U24" s="351"/>
      <c r="V24" s="351"/>
      <c r="W24" s="351"/>
      <c r="X24" s="351"/>
    </row>
    <row r="25" spans="1:24" s="1" customFormat="1" ht="14.7" customHeight="1" x14ac:dyDescent="0.3">
      <c r="A25" s="162" t="s">
        <v>4090</v>
      </c>
      <c r="B25" s="531" t="s">
        <v>76</v>
      </c>
      <c r="C25" s="766">
        <v>5627.3824649931976</v>
      </c>
      <c r="D25" s="767">
        <v>0</v>
      </c>
      <c r="E25" s="768">
        <v>0</v>
      </c>
      <c r="F25" s="904">
        <v>0</v>
      </c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</row>
    <row r="26" spans="1:24" ht="14.7" customHeight="1" x14ac:dyDescent="0.3">
      <c r="A26" s="769" t="s">
        <v>83</v>
      </c>
      <c r="B26" s="531" t="s">
        <v>84</v>
      </c>
      <c r="C26" s="352">
        <v>2100</v>
      </c>
      <c r="D26" s="353">
        <v>2100</v>
      </c>
      <c r="E26" s="354">
        <v>2100</v>
      </c>
      <c r="F26" s="905">
        <v>2100</v>
      </c>
    </row>
    <row r="27" spans="1:24" ht="14.7" customHeight="1" x14ac:dyDescent="0.3">
      <c r="A27" s="162" t="s">
        <v>4091</v>
      </c>
      <c r="B27" s="531" t="s">
        <v>86</v>
      </c>
      <c r="C27" s="770">
        <v>545.28418750491448</v>
      </c>
      <c r="D27" s="771">
        <v>496.71430759762023</v>
      </c>
      <c r="E27" s="772">
        <v>297.69823127944943</v>
      </c>
      <c r="F27" s="906">
        <v>184.17215056593838</v>
      </c>
    </row>
    <row r="28" spans="1:24" ht="14.7" customHeight="1" x14ac:dyDescent="0.3">
      <c r="A28" s="773" t="s">
        <v>4082</v>
      </c>
      <c r="B28" s="774" t="s">
        <v>88</v>
      </c>
      <c r="C28" s="775">
        <v>0</v>
      </c>
      <c r="D28" s="776">
        <v>-0.85829999999999995</v>
      </c>
      <c r="E28" s="777">
        <v>-1.9290331860887255</v>
      </c>
      <c r="F28" s="907">
        <v>-1.9290331860887255</v>
      </c>
    </row>
    <row r="29" spans="1:24" ht="14.7" customHeight="1" x14ac:dyDescent="0.3">
      <c r="A29" s="525" t="s">
        <v>4081</v>
      </c>
      <c r="B29" s="740" t="s">
        <v>4079</v>
      </c>
      <c r="C29" s="952">
        <v>0.79981842991393559</v>
      </c>
      <c r="D29" s="953">
        <v>0.70461531765768737</v>
      </c>
      <c r="E29" s="951">
        <v>0.79609215686797319</v>
      </c>
      <c r="F29" s="950">
        <v>1</v>
      </c>
    </row>
    <row r="30" spans="1:24" ht="14.7" customHeight="1" x14ac:dyDescent="0.3">
      <c r="A30" s="209"/>
      <c r="B30" s="23"/>
      <c r="C30" s="355"/>
      <c r="D30" s="355"/>
      <c r="E30" s="356"/>
    </row>
    <row r="31" spans="1:24" ht="14.7" customHeight="1" x14ac:dyDescent="0.3">
      <c r="A31" s="209"/>
      <c r="B31" s="23"/>
      <c r="C31" s="355"/>
      <c r="D31" s="355"/>
      <c r="E31" s="356"/>
    </row>
    <row r="32" spans="1:24" ht="14.7" customHeight="1" x14ac:dyDescent="0.3">
      <c r="A32" s="582" t="s">
        <v>567</v>
      </c>
      <c r="B32" s="583" t="s">
        <v>4118</v>
      </c>
      <c r="C32" s="584"/>
      <c r="D32" s="584"/>
      <c r="E32" s="584"/>
      <c r="F32" s="584"/>
      <c r="G32" s="584"/>
      <c r="H32" s="585"/>
      <c r="I32" s="584"/>
      <c r="J32" s="586"/>
    </row>
    <row r="33" spans="1:10" ht="14.7" customHeight="1" x14ac:dyDescent="0.3">
      <c r="A33" s="587"/>
      <c r="B33" s="588" t="s">
        <v>568</v>
      </c>
      <c r="C33" s="589" t="s">
        <v>569</v>
      </c>
      <c r="D33" s="589" t="s">
        <v>100</v>
      </c>
      <c r="E33" s="589" t="s">
        <v>510</v>
      </c>
      <c r="F33" s="589" t="s">
        <v>98</v>
      </c>
      <c r="G33" s="589" t="s">
        <v>570</v>
      </c>
      <c r="H33" s="589" t="s">
        <v>176</v>
      </c>
      <c r="I33" s="589" t="s">
        <v>19</v>
      </c>
      <c r="J33" s="590" t="s">
        <v>571</v>
      </c>
    </row>
    <row r="34" spans="1:10" ht="14.7" customHeight="1" x14ac:dyDescent="0.3">
      <c r="A34" s="591" t="s">
        <v>572</v>
      </c>
      <c r="B34" s="489">
        <v>10.769503019953829</v>
      </c>
      <c r="C34" s="489">
        <v>0.30563153042065083</v>
      </c>
      <c r="D34" s="489">
        <v>0</v>
      </c>
      <c r="E34" s="489">
        <v>0</v>
      </c>
      <c r="F34" s="489">
        <v>0.33399763469468907</v>
      </c>
      <c r="G34" s="489">
        <v>0</v>
      </c>
      <c r="H34" s="489">
        <v>9.4521811022863282</v>
      </c>
      <c r="I34" s="489">
        <v>0</v>
      </c>
      <c r="J34" s="489">
        <v>0.39774390886954536</v>
      </c>
    </row>
    <row r="35" spans="1:10" ht="14.7" customHeight="1" x14ac:dyDescent="0.3">
      <c r="A35" s="591" t="s">
        <v>573</v>
      </c>
      <c r="B35" s="489">
        <v>52.710764527505248</v>
      </c>
      <c r="C35" s="489">
        <v>1.9345728680229781</v>
      </c>
      <c r="D35" s="489">
        <v>0</v>
      </c>
      <c r="E35" s="489">
        <v>0.3037521769653832</v>
      </c>
      <c r="F35" s="489">
        <v>10.217330258915331</v>
      </c>
      <c r="G35" s="489">
        <v>0</v>
      </c>
      <c r="H35" s="489">
        <v>36.293135639741948</v>
      </c>
      <c r="I35" s="489">
        <v>7</v>
      </c>
      <c r="J35" s="489">
        <v>0</v>
      </c>
    </row>
    <row r="36" spans="1:10" ht="14.7" customHeight="1" x14ac:dyDescent="0.3">
      <c r="A36" s="591" t="s">
        <v>574</v>
      </c>
      <c r="B36" s="489">
        <v>40.270511821081961</v>
      </c>
      <c r="C36" s="489">
        <v>2.0162582047991018</v>
      </c>
      <c r="D36" s="489">
        <v>0</v>
      </c>
      <c r="E36" s="489">
        <v>0.21530687617276004</v>
      </c>
      <c r="F36" s="489">
        <v>11.153704927873674</v>
      </c>
      <c r="G36" s="489">
        <v>0</v>
      </c>
      <c r="H36" s="489">
        <v>8.3690505015239118</v>
      </c>
      <c r="I36" s="489">
        <v>6</v>
      </c>
      <c r="J36" s="489">
        <v>0</v>
      </c>
    </row>
    <row r="37" spans="1:10" ht="14.7" customHeight="1" x14ac:dyDescent="0.3">
      <c r="A37" s="591" t="s">
        <v>575</v>
      </c>
      <c r="B37" s="489">
        <v>5.4731236041895501</v>
      </c>
      <c r="C37" s="489">
        <v>0.82722385604222004</v>
      </c>
      <c r="D37" s="489">
        <v>0</v>
      </c>
      <c r="E37" s="489">
        <v>0</v>
      </c>
      <c r="F37" s="489">
        <v>0.33677745894765376</v>
      </c>
      <c r="G37" s="489">
        <v>0</v>
      </c>
      <c r="H37" s="489">
        <v>3.8552548385386411</v>
      </c>
      <c r="I37" s="489">
        <v>3</v>
      </c>
      <c r="J37" s="489">
        <v>0</v>
      </c>
    </row>
    <row r="38" spans="1:10" ht="14.7" customHeight="1" x14ac:dyDescent="0.3">
      <c r="A38" s="593" t="s">
        <v>568</v>
      </c>
      <c r="B38" s="594">
        <f>SUM(B34:B37)</f>
        <v>109.22390297273058</v>
      </c>
      <c r="C38" s="594">
        <f t="shared" ref="C38:I38" si="0">SUM(C34:C37)</f>
        <v>5.0836864592849516</v>
      </c>
      <c r="D38" s="594">
        <f t="shared" si="0"/>
        <v>0</v>
      </c>
      <c r="E38" s="594">
        <f t="shared" si="0"/>
        <v>0.51905905313814327</v>
      </c>
      <c r="F38" s="594">
        <f t="shared" si="0"/>
        <v>22.041810280431349</v>
      </c>
      <c r="G38" s="594">
        <f t="shared" si="0"/>
        <v>0</v>
      </c>
      <c r="H38" s="594">
        <f t="shared" si="0"/>
        <v>57.969622082090837</v>
      </c>
      <c r="I38" s="594">
        <f t="shared" si="0"/>
        <v>16</v>
      </c>
      <c r="J38" s="595">
        <f>SUM(J34:J37)</f>
        <v>0.39774390886954536</v>
      </c>
    </row>
    <row r="39" spans="1:10" ht="14.7" customHeight="1" x14ac:dyDescent="0.3">
      <c r="D39" s="355"/>
    </row>
    <row r="40" spans="1:10" ht="14.7" customHeight="1" x14ac:dyDescent="0.3">
      <c r="A40" s="981" t="s">
        <v>4120</v>
      </c>
      <c r="B40" s="489">
        <f t="shared" ref="B40:B43" si="1">SUM(C40:J40)</f>
        <v>46.155012942659269</v>
      </c>
      <c r="C40" s="489">
        <v>4.1260256606787866</v>
      </c>
      <c r="D40" s="489">
        <v>0</v>
      </c>
      <c r="E40" s="489">
        <v>0</v>
      </c>
      <c r="F40" s="489">
        <v>4.5089680683783024</v>
      </c>
      <c r="G40" s="489">
        <v>0</v>
      </c>
      <c r="H40" s="489">
        <v>28.356543306858988</v>
      </c>
      <c r="I40" s="489">
        <v>0.47940056309144541</v>
      </c>
      <c r="J40" s="489">
        <v>8.6840753436517417</v>
      </c>
    </row>
    <row r="41" spans="1:10" ht="14.7" customHeight="1" x14ac:dyDescent="0.3">
      <c r="B41" s="489">
        <f t="shared" si="1"/>
        <v>158.17133859327686</v>
      </c>
      <c r="C41" s="489">
        <v>14.55135244208588</v>
      </c>
      <c r="D41" s="489">
        <v>0</v>
      </c>
      <c r="E41" s="489">
        <v>1.56938624765448</v>
      </c>
      <c r="F41" s="489">
        <v>20.434660517830661</v>
      </c>
      <c r="G41" s="489">
        <v>0</v>
      </c>
      <c r="H41" s="489">
        <v>97.031579179514338</v>
      </c>
      <c r="I41" s="489">
        <v>1.640432445976574</v>
      </c>
      <c r="J41" s="489">
        <v>22.943927760214901</v>
      </c>
    </row>
    <row r="42" spans="1:10" ht="14.7" customHeight="1" x14ac:dyDescent="0.3">
      <c r="B42" s="489">
        <f t="shared" si="1"/>
        <v>167.27751064141739</v>
      </c>
      <c r="C42" s="489">
        <v>19.154452945591469</v>
      </c>
      <c r="D42" s="489">
        <v>0</v>
      </c>
      <c r="E42" s="489">
        <v>0.43061375234552007</v>
      </c>
      <c r="F42" s="489">
        <v>40.896918068870143</v>
      </c>
      <c r="G42" s="489">
        <v>0</v>
      </c>
      <c r="H42" s="489">
        <v>30.901109544088289</v>
      </c>
      <c r="I42" s="489">
        <v>0.52241943438864402</v>
      </c>
      <c r="J42" s="489">
        <v>75.371996896133354</v>
      </c>
    </row>
    <row r="43" spans="1:10" ht="14.7" customHeight="1" x14ac:dyDescent="0.3">
      <c r="B43" s="489">
        <f t="shared" si="1"/>
        <v>29.307273775767371</v>
      </c>
      <c r="C43" s="489">
        <v>6.2221620476219153</v>
      </c>
      <c r="D43" s="489">
        <v>0</v>
      </c>
      <c r="E43" s="489">
        <v>0</v>
      </c>
      <c r="F43" s="489">
        <v>10.159453344920889</v>
      </c>
      <c r="G43" s="489">
        <v>0</v>
      </c>
      <c r="H43" s="489">
        <v>12.71076796953837</v>
      </c>
      <c r="I43" s="489">
        <v>0.21489041368619399</v>
      </c>
      <c r="J43" s="489">
        <v>0</v>
      </c>
    </row>
    <row r="44" spans="1:10" ht="14.7" customHeight="1" x14ac:dyDescent="0.3">
      <c r="B44" s="489">
        <f t="shared" ref="B44:J44" si="2">SUM(B40:B43)</f>
        <v>400.91113595312089</v>
      </c>
      <c r="C44" s="489">
        <f t="shared" si="2"/>
        <v>44.053993095978051</v>
      </c>
      <c r="D44" s="489">
        <f t="shared" si="2"/>
        <v>0</v>
      </c>
      <c r="E44" s="489">
        <f t="shared" si="2"/>
        <v>2</v>
      </c>
      <c r="F44" s="489">
        <f t="shared" si="2"/>
        <v>76</v>
      </c>
      <c r="G44" s="489">
        <f t="shared" si="2"/>
        <v>0</v>
      </c>
      <c r="H44" s="489">
        <f t="shared" si="2"/>
        <v>169</v>
      </c>
      <c r="I44" s="489">
        <f t="shared" si="2"/>
        <v>2.8571428571428577</v>
      </c>
      <c r="J44" s="489">
        <f t="shared" si="2"/>
        <v>107</v>
      </c>
    </row>
    <row r="46" spans="1:10" ht="14.7" customHeight="1" x14ac:dyDescent="0.3">
      <c r="B46" t="s">
        <v>4119</v>
      </c>
    </row>
    <row r="47" spans="1:10" ht="14.7" customHeight="1" x14ac:dyDescent="0.3">
      <c r="B47" s="980">
        <v>0.23333333333333334</v>
      </c>
      <c r="C47" s="980">
        <v>7.407407407407407E-2</v>
      </c>
      <c r="D47" s="980">
        <v>0</v>
      </c>
      <c r="E47" s="980">
        <v>0.5</v>
      </c>
      <c r="F47" s="980">
        <v>7.407407407407407E-2</v>
      </c>
      <c r="G47" s="980">
        <v>0.5</v>
      </c>
      <c r="H47" s="980">
        <v>0.33333333333333331</v>
      </c>
      <c r="I47" s="980">
        <v>0</v>
      </c>
      <c r="J47" s="980">
        <v>4.5801526717557245E-2</v>
      </c>
    </row>
    <row r="48" spans="1:10" ht="14.7" customHeight="1" x14ac:dyDescent="0.3">
      <c r="B48" s="980">
        <v>0.33325104912367315</v>
      </c>
      <c r="C48" s="980">
        <v>0.13294797687861271</v>
      </c>
      <c r="D48" s="980" t="e">
        <v>#DIV/0!</v>
      </c>
      <c r="E48" s="980">
        <v>0.19354838709677419</v>
      </c>
      <c r="F48" s="980">
        <v>0.5</v>
      </c>
      <c r="G48" s="980">
        <v>0.5</v>
      </c>
      <c r="H48" s="980">
        <v>0.37403426746871171</v>
      </c>
      <c r="I48" s="980">
        <v>9.0909090909090912E-2</v>
      </c>
      <c r="J48" s="980">
        <v>0.31818181818181818</v>
      </c>
    </row>
    <row r="49" spans="2:10" ht="14.7" customHeight="1" x14ac:dyDescent="0.3">
      <c r="B49" s="980">
        <v>0.24074074074074073</v>
      </c>
      <c r="C49" s="980">
        <v>0.10526315789473684</v>
      </c>
      <c r="D49" s="980">
        <v>0</v>
      </c>
      <c r="E49" s="980">
        <v>0.5</v>
      </c>
      <c r="F49" s="980">
        <v>0.27272727272727271</v>
      </c>
      <c r="G49" s="980">
        <v>0.5</v>
      </c>
      <c r="H49" s="980">
        <v>0.27083333333333331</v>
      </c>
      <c r="I49" s="980">
        <v>0</v>
      </c>
      <c r="J49" s="980">
        <v>0.21875</v>
      </c>
    </row>
    <row r="50" spans="2:10" ht="14.7" customHeight="1" x14ac:dyDescent="0.3">
      <c r="B50" s="980">
        <v>0.18674966651845268</v>
      </c>
      <c r="C50" s="980">
        <v>0.13294797687861273</v>
      </c>
      <c r="D50" s="980" t="e">
        <v>#DIV/0!</v>
      </c>
      <c r="E50" s="980">
        <v>0.19354838709677419</v>
      </c>
      <c r="F50" s="980">
        <v>3.3149171270718231E-2</v>
      </c>
      <c r="G50" s="980">
        <v>0.5</v>
      </c>
      <c r="H50" s="980">
        <v>0.30330620838786787</v>
      </c>
      <c r="I50" s="980">
        <v>0.5</v>
      </c>
      <c r="J50" s="980">
        <v>0.13043478260869565</v>
      </c>
    </row>
    <row r="52" spans="2:10" ht="14.7" customHeight="1" x14ac:dyDescent="0.3">
      <c r="B52" t="s">
        <v>4121</v>
      </c>
    </row>
    <row r="53" spans="2:10" ht="14.7" customHeight="1" x14ac:dyDescent="0.3">
      <c r="B53" s="489">
        <f>SUM(Cement!B138,Lime!B34)-Lime!B40</f>
        <v>0</v>
      </c>
      <c r="C53" s="489">
        <f>SUM(Cement!C138,Lime!C34)-Lime!C40</f>
        <v>0</v>
      </c>
      <c r="D53" s="489">
        <f>SUM(Cement!D138,Lime!D34)-Lime!D40</f>
        <v>0</v>
      </c>
      <c r="E53" s="489">
        <f>SUM(Cement!E138,Lime!E34)-Lime!E40</f>
        <v>0</v>
      </c>
      <c r="F53" s="489">
        <f>SUM(Cement!F138,Lime!F34)-Lime!F40</f>
        <v>0</v>
      </c>
      <c r="G53" s="489">
        <f>SUM(Cement!G138,Lime!G34)-Lime!G40</f>
        <v>0</v>
      </c>
      <c r="H53" s="489">
        <f>SUM(Cement!H138,Lime!H34)-Lime!H40</f>
        <v>0</v>
      </c>
      <c r="I53" s="489">
        <f>SUM(Cement!I138,Lime!I34)-Lime!I40</f>
        <v>3.5205994369085545</v>
      </c>
      <c r="J53" s="489">
        <f>SUM(Cement!J138,Lime!J34)-Lime!J40</f>
        <v>-8.2863314347821966</v>
      </c>
    </row>
    <row r="54" spans="2:10" ht="14.7" customHeight="1" x14ac:dyDescent="0.3">
      <c r="B54" s="489">
        <f>SUM(Cement!B139,Lime!B35)-Lime!B41</f>
        <v>0</v>
      </c>
      <c r="C54" s="489">
        <f>SUM(Cement!C139,Lime!C35)-Lime!C41</f>
        <v>0</v>
      </c>
      <c r="D54" s="489">
        <f>SUM(Cement!D139,Lime!D35)-Lime!D41</f>
        <v>0</v>
      </c>
      <c r="E54" s="489">
        <f>SUM(Cement!E139,Lime!E35)-Lime!E41</f>
        <v>0</v>
      </c>
      <c r="F54" s="489">
        <f>SUM(Cement!F139,Lime!F35)-Lime!F41</f>
        <v>0</v>
      </c>
      <c r="G54" s="489">
        <f>SUM(Cement!G139,Lime!G35)-Lime!G41</f>
        <v>0</v>
      </c>
      <c r="H54" s="489">
        <f>SUM(Cement!H139,Lime!H35)-Lime!H41</f>
        <v>0</v>
      </c>
      <c r="I54" s="489">
        <f>SUM(Cement!I139,Lime!I35)-Lime!I41</f>
        <v>30.359567554023425</v>
      </c>
      <c r="J54" s="489">
        <f>SUM(Cement!J139,Lime!J35)-Lime!J41</f>
        <v>-18.943927760214901</v>
      </c>
    </row>
    <row r="55" spans="2:10" ht="14.7" customHeight="1" x14ac:dyDescent="0.3">
      <c r="B55" s="489">
        <f>SUM(Cement!B140,Lime!B36)-Lime!B42</f>
        <v>0</v>
      </c>
      <c r="C55" s="489">
        <f>SUM(Cement!C140,Lime!C36)-Lime!C42</f>
        <v>0</v>
      </c>
      <c r="D55" s="489">
        <f>SUM(Cement!D140,Lime!D36)-Lime!D42</f>
        <v>0</v>
      </c>
      <c r="E55" s="489">
        <f>SUM(Cement!E140,Lime!E36)-Lime!E42</f>
        <v>0</v>
      </c>
      <c r="F55" s="489">
        <f>SUM(Cement!F140,Lime!F36)-Lime!F42</f>
        <v>0</v>
      </c>
      <c r="G55" s="489">
        <f>SUM(Cement!G140,Lime!G36)-Lime!G42</f>
        <v>0</v>
      </c>
      <c r="H55" s="489">
        <f>SUM(Cement!H140,Lime!H36)-Lime!H42</f>
        <v>0</v>
      </c>
      <c r="I55" s="489">
        <f>SUM(Cement!I140,Lime!I36)-Lime!I42</f>
        <v>28.477580565611355</v>
      </c>
      <c r="J55" s="489">
        <f>SUM(Cement!J140,Lime!J36)-Lime!J42</f>
        <v>-62.371996896133354</v>
      </c>
    </row>
    <row r="56" spans="2:10" ht="14.7" customHeight="1" x14ac:dyDescent="0.3">
      <c r="B56" s="489">
        <f>SUM(Cement!B141,Lime!B37)-Lime!B43</f>
        <v>0</v>
      </c>
      <c r="C56" s="489">
        <f>SUM(Cement!C141,Lime!C37)-Lime!C43</f>
        <v>0</v>
      </c>
      <c r="D56" s="489">
        <f>SUM(Cement!D141,Lime!D37)-Lime!D43</f>
        <v>0</v>
      </c>
      <c r="E56" s="489">
        <f>SUM(Cement!E141,Lime!E37)-Lime!E43</f>
        <v>0</v>
      </c>
      <c r="F56" s="489">
        <f>SUM(Cement!F141,Lime!F37)-Lime!F43</f>
        <v>0</v>
      </c>
      <c r="G56" s="489">
        <f>SUM(Cement!G141,Lime!G37)-Lime!G43</f>
        <v>0</v>
      </c>
      <c r="H56" s="489">
        <f>SUM(Cement!H141,Lime!H37)-Lime!H43</f>
        <v>0</v>
      </c>
      <c r="I56" s="489">
        <f>SUM(Cement!I141,Lime!I37)-Lime!I43</f>
        <v>13.785109586313807</v>
      </c>
      <c r="J56" s="489">
        <f>SUM(Cement!J141,Lime!J37)-Lime!J43</f>
        <v>10</v>
      </c>
    </row>
    <row r="57" spans="2:10" ht="14.7" customHeight="1" x14ac:dyDescent="0.3">
      <c r="B57" s="489">
        <f>SUM(Cement!B142,Lime!B38)-Lime!B44</f>
        <v>0</v>
      </c>
      <c r="C57" s="489">
        <f>SUM(Cement!C142,Lime!C38)-Lime!C44</f>
        <v>0</v>
      </c>
      <c r="D57" s="489">
        <f>SUM(Cement!D142,Lime!D38)-Lime!D44</f>
        <v>0</v>
      </c>
      <c r="E57" s="489">
        <f>SUM(Cement!E142,Lime!E38)-Lime!E44</f>
        <v>0</v>
      </c>
      <c r="F57" s="489">
        <f>SUM(Cement!F142,Lime!F38)-Lime!F44</f>
        <v>0</v>
      </c>
      <c r="G57" s="489">
        <f>SUM(Cement!G142,Lime!G38)-Lime!G44</f>
        <v>0</v>
      </c>
      <c r="H57" s="489">
        <f>SUM(Cement!H142,Lime!H38)-Lime!H44</f>
        <v>0</v>
      </c>
      <c r="I57" s="489">
        <f>SUM(Cement!I142,Lime!I38)-Lime!I44</f>
        <v>76.142857142857139</v>
      </c>
      <c r="J57" s="489">
        <f>SUM(Cement!J142,Lime!J38)-Lime!J44</f>
        <v>-79.602256091130457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B158"/>
  <sheetViews>
    <sheetView topLeftCell="B64" workbookViewId="0">
      <selection activeCell="A106" sqref="A106"/>
    </sheetView>
  </sheetViews>
  <sheetFormatPr defaultColWidth="8.77734375" defaultRowHeight="14.7" customHeight="1" x14ac:dyDescent="0.3"/>
  <cols>
    <col min="1" max="1" width="21" customWidth="1"/>
    <col min="2" max="2" width="29.77734375" customWidth="1"/>
    <col min="3" max="3" width="15.44140625" customWidth="1"/>
    <col min="4" max="4" width="11.44140625" customWidth="1"/>
    <col min="5" max="5" width="14" customWidth="1"/>
    <col min="6" max="6" width="15.33203125" customWidth="1"/>
    <col min="7" max="7" width="10.33203125" customWidth="1"/>
    <col min="8" max="8" width="10" customWidth="1"/>
    <col min="9" max="9" width="11.6640625" customWidth="1"/>
    <col min="10" max="10" width="9.6640625" customWidth="1"/>
    <col min="11" max="11" width="13.6640625" customWidth="1"/>
    <col min="12" max="12" width="10.6640625" customWidth="1"/>
    <col min="13" max="13" width="11" customWidth="1"/>
    <col min="14" max="14" width="9.77734375" customWidth="1"/>
    <col min="15" max="15" width="10.44140625" customWidth="1"/>
    <col min="17" max="17" width="11.33203125" customWidth="1"/>
  </cols>
  <sheetData>
    <row r="2" spans="1:6" ht="17.7" customHeight="1" x14ac:dyDescent="0.3">
      <c r="A2" s="2" t="s">
        <v>342</v>
      </c>
    </row>
    <row r="6" spans="1:6" ht="14.7" customHeight="1" x14ac:dyDescent="0.3">
      <c r="A6" s="225"/>
      <c r="B6" s="226"/>
      <c r="C6" s="227" t="s">
        <v>2</v>
      </c>
      <c r="D6" s="227" t="s">
        <v>3</v>
      </c>
      <c r="E6" s="228" t="s">
        <v>4</v>
      </c>
      <c r="F6" s="501"/>
    </row>
    <row r="7" spans="1:6" ht="28.95" customHeight="1" x14ac:dyDescent="0.3">
      <c r="A7" s="229" t="s">
        <v>6</v>
      </c>
      <c r="B7" s="230"/>
      <c r="C7" s="231" t="s">
        <v>7</v>
      </c>
      <c r="D7" s="231" t="s">
        <v>8</v>
      </c>
      <c r="E7" s="358" t="s">
        <v>227</v>
      </c>
      <c r="F7" s="235"/>
    </row>
    <row r="8" spans="1:6" ht="14.7" customHeight="1" x14ac:dyDescent="0.3">
      <c r="A8" s="19">
        <v>1</v>
      </c>
      <c r="B8" s="20" t="s">
        <v>343</v>
      </c>
      <c r="C8" s="359">
        <v>3</v>
      </c>
      <c r="D8" s="21">
        <v>2</v>
      </c>
      <c r="E8" s="553">
        <v>7328.3883065805448</v>
      </c>
      <c r="F8" s="878"/>
    </row>
    <row r="9" spans="1:6" ht="14.7" customHeight="1" x14ac:dyDescent="0.3">
      <c r="A9" s="19">
        <v>2</v>
      </c>
      <c r="B9" s="20" t="s">
        <v>344</v>
      </c>
      <c r="C9" s="359">
        <v>4</v>
      </c>
      <c r="D9" s="21">
        <v>2</v>
      </c>
      <c r="E9" s="554">
        <v>7328.3883065805448</v>
      </c>
      <c r="F9" s="878"/>
    </row>
    <row r="10" spans="1:6" ht="14.7" customHeight="1" x14ac:dyDescent="0.3">
      <c r="A10" s="19">
        <v>3</v>
      </c>
      <c r="B10" s="20" t="s">
        <v>345</v>
      </c>
      <c r="C10" s="359">
        <v>6</v>
      </c>
      <c r="D10" s="21">
        <v>2</v>
      </c>
      <c r="E10" s="554">
        <v>7328.3883065805448</v>
      </c>
      <c r="F10" s="878"/>
    </row>
    <row r="11" spans="1:6" ht="14.7" customHeight="1" x14ac:dyDescent="0.3">
      <c r="A11" s="19">
        <v>4</v>
      </c>
      <c r="B11" s="20" t="s">
        <v>346</v>
      </c>
      <c r="C11" s="359">
        <v>3</v>
      </c>
      <c r="D11" s="21">
        <v>1</v>
      </c>
      <c r="E11" s="554">
        <v>7328.3883065805448</v>
      </c>
      <c r="F11" s="878"/>
    </row>
    <row r="12" spans="1:6" ht="14.7" customHeight="1" x14ac:dyDescent="0.3">
      <c r="A12" s="19">
        <v>5</v>
      </c>
      <c r="B12" s="20" t="s">
        <v>347</v>
      </c>
      <c r="C12" s="359">
        <v>4</v>
      </c>
      <c r="D12" s="21">
        <v>2</v>
      </c>
      <c r="E12" s="553">
        <v>11569.893644528765</v>
      </c>
      <c r="F12" s="878"/>
    </row>
    <row r="13" spans="1:6" ht="14.7" customHeight="1" x14ac:dyDescent="0.3">
      <c r="A13" s="19">
        <v>6</v>
      </c>
      <c r="B13" s="20" t="s">
        <v>348</v>
      </c>
      <c r="C13" s="359">
        <v>11</v>
      </c>
      <c r="D13" s="21">
        <v>2</v>
      </c>
      <c r="E13" s="554">
        <v>11569.893644528765</v>
      </c>
      <c r="F13" s="878"/>
    </row>
    <row r="14" spans="1:6" ht="14.7" customHeight="1" x14ac:dyDescent="0.3">
      <c r="A14" s="19">
        <v>7</v>
      </c>
      <c r="B14" s="20" t="s">
        <v>349</v>
      </c>
      <c r="C14" s="359">
        <v>3</v>
      </c>
      <c r="D14" s="21">
        <v>1</v>
      </c>
      <c r="E14" s="554">
        <v>11569.893644528765</v>
      </c>
      <c r="F14" s="878"/>
    </row>
    <row r="15" spans="1:6" ht="14.7" customHeight="1" x14ac:dyDescent="0.3">
      <c r="A15" s="19">
        <v>8</v>
      </c>
      <c r="B15" s="20" t="s">
        <v>350</v>
      </c>
      <c r="C15" s="359">
        <v>3</v>
      </c>
      <c r="D15" s="21">
        <v>2</v>
      </c>
      <c r="E15" s="553">
        <v>2092.021774793734</v>
      </c>
      <c r="F15" s="878"/>
    </row>
    <row r="16" spans="1:6" ht="14.7" customHeight="1" x14ac:dyDescent="0.3">
      <c r="A16" s="19">
        <v>9</v>
      </c>
      <c r="B16" s="20" t="s">
        <v>351</v>
      </c>
      <c r="C16" s="359">
        <v>4</v>
      </c>
      <c r="D16" s="21">
        <v>2</v>
      </c>
      <c r="E16" s="554">
        <v>2092.021774793734</v>
      </c>
      <c r="F16" s="878"/>
    </row>
    <row r="17" spans="1:10" ht="14.7" customHeight="1" x14ac:dyDescent="0.3">
      <c r="A17" s="19">
        <v>10</v>
      </c>
      <c r="B17" s="20" t="s">
        <v>352</v>
      </c>
      <c r="C17" s="359">
        <v>6</v>
      </c>
      <c r="D17" s="21">
        <v>2</v>
      </c>
      <c r="E17" s="554">
        <v>2092.021774793734</v>
      </c>
      <c r="F17" s="878"/>
    </row>
    <row r="18" spans="1:10" ht="14.7" customHeight="1" x14ac:dyDescent="0.3">
      <c r="A18" s="19">
        <v>11</v>
      </c>
      <c r="B18" s="20" t="s">
        <v>353</v>
      </c>
      <c r="C18" s="359">
        <v>3</v>
      </c>
      <c r="D18" s="21">
        <v>1</v>
      </c>
      <c r="E18" s="554">
        <v>2092.021774793734</v>
      </c>
      <c r="F18" s="878"/>
    </row>
    <row r="19" spans="1:10" ht="14.7" customHeight="1" x14ac:dyDescent="0.3">
      <c r="A19" s="19">
        <v>12</v>
      </c>
      <c r="B19" s="20" t="s">
        <v>354</v>
      </c>
      <c r="C19" s="359">
        <v>3</v>
      </c>
      <c r="D19" s="21">
        <v>2</v>
      </c>
      <c r="E19" s="553">
        <v>984.62107463226471</v>
      </c>
      <c r="F19" s="878"/>
    </row>
    <row r="20" spans="1:10" ht="14.7" customHeight="1" x14ac:dyDescent="0.3">
      <c r="A20" s="19">
        <v>13</v>
      </c>
      <c r="B20" s="20" t="s">
        <v>355</v>
      </c>
      <c r="C20" s="359">
        <v>5</v>
      </c>
      <c r="D20" s="21">
        <v>2</v>
      </c>
      <c r="E20" s="554">
        <v>984.62107463226471</v>
      </c>
      <c r="F20" s="878"/>
    </row>
    <row r="21" spans="1:10" ht="14.7" customHeight="1" x14ac:dyDescent="0.3">
      <c r="A21" s="237">
        <v>14</v>
      </c>
      <c r="B21" s="106" t="s">
        <v>356</v>
      </c>
      <c r="C21" s="239">
        <v>3</v>
      </c>
      <c r="D21" s="238">
        <v>1</v>
      </c>
      <c r="E21" s="555">
        <v>984.62107463226471</v>
      </c>
      <c r="F21" s="878"/>
    </row>
    <row r="25" spans="1:10" ht="14.7" customHeight="1" x14ac:dyDescent="0.3">
      <c r="A25" s="34" t="s">
        <v>357</v>
      </c>
      <c r="B25" s="103" t="s">
        <v>21</v>
      </c>
      <c r="C25" s="502">
        <f>IF(Common_retire,Ret_exist,Glass_ret_exist)</f>
        <v>25</v>
      </c>
    </row>
    <row r="26" spans="1:10" ht="14.7" customHeight="1" x14ac:dyDescent="0.3">
      <c r="A26" s="162" t="s">
        <v>358</v>
      </c>
      <c r="B26" s="20" t="s">
        <v>24</v>
      </c>
      <c r="C26" s="234">
        <f>IF(Common_retire,Ret_new,Glass_ret_new)</f>
        <v>35</v>
      </c>
    </row>
    <row r="27" spans="1:10" ht="14.7" customHeight="1" x14ac:dyDescent="0.3">
      <c r="A27" s="162" t="s">
        <v>359</v>
      </c>
      <c r="B27" s="20" t="s">
        <v>30</v>
      </c>
      <c r="C27" s="234">
        <f>IF(Common_ret_slope,Ret_slope,Glass_ret_slope)</f>
        <v>5</v>
      </c>
    </row>
    <row r="28" spans="1:10" ht="14.7" customHeight="1" x14ac:dyDescent="0.3">
      <c r="A28" s="162" t="s">
        <v>360</v>
      </c>
      <c r="B28" s="20" t="s">
        <v>33</v>
      </c>
      <c r="C28" s="234">
        <v>0.1</v>
      </c>
    </row>
    <row r="29" spans="1:10" ht="14.7" customHeight="1" x14ac:dyDescent="0.3">
      <c r="A29" s="37" t="s">
        <v>361</v>
      </c>
      <c r="B29" s="106" t="s">
        <v>36</v>
      </c>
      <c r="C29" s="503">
        <v>29</v>
      </c>
    </row>
    <row r="32" spans="1:10" ht="14.7" customHeight="1" x14ac:dyDescent="0.3">
      <c r="A32" s="34" t="s">
        <v>240</v>
      </c>
      <c r="B32" s="305"/>
      <c r="C32" s="56" t="s">
        <v>343</v>
      </c>
      <c r="D32" s="57"/>
      <c r="E32" s="56" t="s">
        <v>344</v>
      </c>
      <c r="F32" s="57"/>
      <c r="G32" s="56" t="s">
        <v>345</v>
      </c>
      <c r="H32" s="57"/>
      <c r="I32" s="56" t="s">
        <v>346</v>
      </c>
      <c r="J32" s="58"/>
    </row>
    <row r="33" spans="1:10" ht="14.7" customHeight="1" x14ac:dyDescent="0.3">
      <c r="A33" s="306" t="s">
        <v>243</v>
      </c>
      <c r="B33" s="20"/>
      <c r="C33" s="249">
        <v>1</v>
      </c>
      <c r="D33" s="250">
        <v>2</v>
      </c>
      <c r="E33" s="249">
        <v>1</v>
      </c>
      <c r="F33" s="250">
        <v>2</v>
      </c>
      <c r="G33" s="249">
        <v>1</v>
      </c>
      <c r="H33" s="250">
        <v>2</v>
      </c>
      <c r="I33" s="249">
        <v>1</v>
      </c>
      <c r="J33" s="255">
        <v>2</v>
      </c>
    </row>
    <row r="34" spans="1:10" ht="14.7" customHeight="1" x14ac:dyDescent="0.3">
      <c r="A34" s="162" t="s">
        <v>244</v>
      </c>
      <c r="B34" s="20"/>
      <c r="C34" s="251">
        <v>0.5</v>
      </c>
      <c r="D34" s="251">
        <v>5</v>
      </c>
      <c r="E34" s="251">
        <v>0.5</v>
      </c>
      <c r="F34" s="251">
        <v>5</v>
      </c>
      <c r="G34" s="251">
        <v>0.5</v>
      </c>
      <c r="H34" s="251">
        <v>5</v>
      </c>
      <c r="I34" s="251">
        <v>0.5</v>
      </c>
      <c r="J34" s="307">
        <v>5</v>
      </c>
    </row>
    <row r="35" spans="1:10" ht="14.7" customHeight="1" x14ac:dyDescent="0.3">
      <c r="A35" s="162" t="s">
        <v>245</v>
      </c>
      <c r="B35" s="20"/>
      <c r="C35" s="251">
        <v>0.7</v>
      </c>
      <c r="D35" s="251">
        <v>5</v>
      </c>
      <c r="E35" s="251">
        <v>0.7</v>
      </c>
      <c r="F35" s="251">
        <v>5</v>
      </c>
      <c r="G35" s="251">
        <v>0.7</v>
      </c>
      <c r="H35" s="251">
        <v>5</v>
      </c>
      <c r="I35" s="251">
        <v>0.7</v>
      </c>
      <c r="J35" s="307">
        <v>5</v>
      </c>
    </row>
    <row r="36" spans="1:10" ht="14.7" customHeight="1" x14ac:dyDescent="0.3">
      <c r="A36" s="162" t="s">
        <v>246</v>
      </c>
      <c r="B36" s="20"/>
      <c r="C36" s="251">
        <v>0</v>
      </c>
      <c r="D36" s="251">
        <v>5</v>
      </c>
      <c r="E36" s="251">
        <v>0</v>
      </c>
      <c r="F36" s="251">
        <v>5</v>
      </c>
      <c r="G36" s="251">
        <v>0</v>
      </c>
      <c r="H36" s="251">
        <v>5</v>
      </c>
      <c r="I36" s="251">
        <v>0</v>
      </c>
      <c r="J36" s="307">
        <v>5</v>
      </c>
    </row>
    <row r="37" spans="1:10" ht="14.7" customHeight="1" x14ac:dyDescent="0.3">
      <c r="A37" s="37" t="s">
        <v>247</v>
      </c>
      <c r="B37" s="106"/>
      <c r="C37" s="252">
        <v>0.7</v>
      </c>
      <c r="D37" s="252">
        <v>5</v>
      </c>
      <c r="E37" s="252">
        <v>0.7</v>
      </c>
      <c r="F37" s="252">
        <v>5</v>
      </c>
      <c r="G37" s="252">
        <v>0.7</v>
      </c>
      <c r="H37" s="252">
        <v>5</v>
      </c>
      <c r="I37" s="252">
        <v>0.7</v>
      </c>
      <c r="J37" s="308">
        <v>5</v>
      </c>
    </row>
    <row r="39" spans="1:10" ht="14.7" customHeight="1" x14ac:dyDescent="0.3">
      <c r="A39" s="34" t="s">
        <v>240</v>
      </c>
      <c r="B39" s="305"/>
      <c r="C39" s="56" t="s">
        <v>347</v>
      </c>
      <c r="D39" s="57"/>
      <c r="E39" s="56" t="s">
        <v>348</v>
      </c>
      <c r="F39" s="57"/>
      <c r="G39" s="56" t="s">
        <v>349</v>
      </c>
      <c r="H39" s="58"/>
      <c r="I39" s="360"/>
      <c r="J39" s="357"/>
    </row>
    <row r="40" spans="1:10" ht="14.7" customHeight="1" x14ac:dyDescent="0.3">
      <c r="A40" s="306" t="s">
        <v>243</v>
      </c>
      <c r="B40" s="20"/>
      <c r="C40" s="249">
        <v>1</v>
      </c>
      <c r="D40" s="250">
        <v>2</v>
      </c>
      <c r="E40" s="249">
        <v>1</v>
      </c>
      <c r="F40" s="250">
        <v>2</v>
      </c>
      <c r="G40" s="249">
        <v>1</v>
      </c>
      <c r="H40" s="255">
        <v>2</v>
      </c>
      <c r="I40" s="361"/>
      <c r="J40" s="361"/>
    </row>
    <row r="41" spans="1:10" ht="14.7" customHeight="1" x14ac:dyDescent="0.3">
      <c r="A41" s="162" t="s">
        <v>244</v>
      </c>
      <c r="B41" s="20"/>
      <c r="C41" s="251">
        <v>0.5</v>
      </c>
      <c r="D41" s="251">
        <v>5</v>
      </c>
      <c r="E41" s="251">
        <v>0.5</v>
      </c>
      <c r="F41" s="251">
        <v>5</v>
      </c>
      <c r="G41" s="251">
        <v>0.5</v>
      </c>
      <c r="H41" s="307">
        <v>5</v>
      </c>
      <c r="I41" s="362"/>
      <c r="J41" s="362"/>
    </row>
    <row r="42" spans="1:10" ht="14.7" customHeight="1" x14ac:dyDescent="0.3">
      <c r="A42" s="162" t="s">
        <v>245</v>
      </c>
      <c r="B42" s="20"/>
      <c r="C42" s="251">
        <v>0.7</v>
      </c>
      <c r="D42" s="251">
        <v>5</v>
      </c>
      <c r="E42" s="251">
        <v>0.7</v>
      </c>
      <c r="F42" s="251">
        <v>5</v>
      </c>
      <c r="G42" s="251">
        <v>0.7</v>
      </c>
      <c r="H42" s="307">
        <v>5</v>
      </c>
      <c r="I42" s="362"/>
      <c r="J42" s="362"/>
    </row>
    <row r="43" spans="1:10" ht="14.7" customHeight="1" x14ac:dyDescent="0.3">
      <c r="A43" s="162" t="s">
        <v>246</v>
      </c>
      <c r="B43" s="20"/>
      <c r="C43" s="251">
        <v>0</v>
      </c>
      <c r="D43" s="251">
        <v>5</v>
      </c>
      <c r="E43" s="251">
        <v>0</v>
      </c>
      <c r="F43" s="251">
        <v>5</v>
      </c>
      <c r="G43" s="251">
        <v>0</v>
      </c>
      <c r="H43" s="307">
        <v>5</v>
      </c>
      <c r="I43" s="362"/>
      <c r="J43" s="362"/>
    </row>
    <row r="44" spans="1:10" ht="14.7" customHeight="1" x14ac:dyDescent="0.3">
      <c r="A44" s="37" t="s">
        <v>247</v>
      </c>
      <c r="B44" s="106"/>
      <c r="C44" s="252">
        <v>0.7</v>
      </c>
      <c r="D44" s="252">
        <v>5</v>
      </c>
      <c r="E44" s="252">
        <v>0.7</v>
      </c>
      <c r="F44" s="252">
        <v>5</v>
      </c>
      <c r="G44" s="252">
        <v>0.7</v>
      </c>
      <c r="H44" s="308">
        <v>5</v>
      </c>
      <c r="I44" s="362"/>
      <c r="J44" s="362"/>
    </row>
    <row r="46" spans="1:10" ht="14.7" customHeight="1" x14ac:dyDescent="0.3">
      <c r="A46" s="34" t="s">
        <v>240</v>
      </c>
      <c r="B46" s="305"/>
      <c r="C46" s="56" t="s">
        <v>350</v>
      </c>
      <c r="D46" s="57"/>
      <c r="E46" s="56" t="s">
        <v>351</v>
      </c>
      <c r="F46" s="57"/>
      <c r="G46" s="56" t="s">
        <v>362</v>
      </c>
      <c r="H46" s="57"/>
      <c r="I46" s="56" t="s">
        <v>363</v>
      </c>
      <c r="J46" s="58"/>
    </row>
    <row r="47" spans="1:10" ht="14.7" customHeight="1" x14ac:dyDescent="0.3">
      <c r="A47" s="306" t="s">
        <v>243</v>
      </c>
      <c r="B47" s="20"/>
      <c r="C47" s="249">
        <v>1</v>
      </c>
      <c r="D47" s="250">
        <v>2</v>
      </c>
      <c r="E47" s="249">
        <v>1</v>
      </c>
      <c r="F47" s="250">
        <v>2</v>
      </c>
      <c r="G47" s="249">
        <v>1</v>
      </c>
      <c r="H47" s="250">
        <v>2</v>
      </c>
      <c r="I47" s="249">
        <v>1</v>
      </c>
      <c r="J47" s="255">
        <v>2</v>
      </c>
    </row>
    <row r="48" spans="1:10" ht="14.7" customHeight="1" x14ac:dyDescent="0.3">
      <c r="A48" s="162" t="s">
        <v>244</v>
      </c>
      <c r="B48" s="20"/>
      <c r="C48" s="251">
        <v>0.5</v>
      </c>
      <c r="D48" s="251">
        <v>5</v>
      </c>
      <c r="E48" s="251">
        <v>0.5</v>
      </c>
      <c r="F48" s="251">
        <v>5</v>
      </c>
      <c r="G48" s="251">
        <v>0.3</v>
      </c>
      <c r="H48" s="251">
        <v>10</v>
      </c>
      <c r="I48" s="251">
        <v>0.5</v>
      </c>
      <c r="J48" s="307">
        <v>5</v>
      </c>
    </row>
    <row r="49" spans="1:28" ht="14.7" customHeight="1" x14ac:dyDescent="0.3">
      <c r="A49" s="162" t="s">
        <v>245</v>
      </c>
      <c r="B49" s="20"/>
      <c r="C49" s="251">
        <v>0.7</v>
      </c>
      <c r="D49" s="251">
        <v>5</v>
      </c>
      <c r="E49" s="251">
        <v>0.7</v>
      </c>
      <c r="F49" s="251">
        <v>5</v>
      </c>
      <c r="G49" s="251">
        <v>0.6</v>
      </c>
      <c r="H49" s="251">
        <v>10</v>
      </c>
      <c r="I49" s="251">
        <v>0.7</v>
      </c>
      <c r="J49" s="307">
        <v>5</v>
      </c>
    </row>
    <row r="50" spans="1:28" ht="14.7" customHeight="1" x14ac:dyDescent="0.3">
      <c r="A50" s="162" t="s">
        <v>246</v>
      </c>
      <c r="B50" s="20"/>
      <c r="C50" s="251">
        <v>0</v>
      </c>
      <c r="D50" s="251">
        <v>5</v>
      </c>
      <c r="E50" s="251">
        <v>0</v>
      </c>
      <c r="F50" s="251">
        <v>5</v>
      </c>
      <c r="G50" s="251">
        <v>0</v>
      </c>
      <c r="H50" s="251">
        <v>10</v>
      </c>
      <c r="I50" s="251">
        <v>0</v>
      </c>
      <c r="J50" s="307">
        <v>5</v>
      </c>
    </row>
    <row r="51" spans="1:28" ht="14.7" customHeight="1" x14ac:dyDescent="0.3">
      <c r="A51" s="37" t="s">
        <v>247</v>
      </c>
      <c r="B51" s="106"/>
      <c r="C51" s="252">
        <v>0.7</v>
      </c>
      <c r="D51" s="252">
        <v>5</v>
      </c>
      <c r="E51" s="252">
        <v>0.7</v>
      </c>
      <c r="F51" s="252">
        <v>5</v>
      </c>
      <c r="G51" s="252">
        <v>0.6</v>
      </c>
      <c r="H51" s="252">
        <v>10</v>
      </c>
      <c r="I51" s="252">
        <v>0.7</v>
      </c>
      <c r="J51" s="308">
        <v>5</v>
      </c>
    </row>
    <row r="53" spans="1:28" ht="14.7" customHeight="1" x14ac:dyDescent="0.3">
      <c r="A53" s="34" t="s">
        <v>240</v>
      </c>
      <c r="B53" s="305"/>
      <c r="C53" s="56" t="s">
        <v>354</v>
      </c>
      <c r="D53" s="57"/>
      <c r="E53" s="56" t="s">
        <v>355</v>
      </c>
      <c r="F53" s="57"/>
      <c r="G53" s="56" t="s">
        <v>356</v>
      </c>
      <c r="H53" s="58"/>
      <c r="I53" s="360"/>
      <c r="J53" s="357"/>
    </row>
    <row r="54" spans="1:28" ht="14.7" customHeight="1" x14ac:dyDescent="0.3">
      <c r="A54" s="306" t="s">
        <v>243</v>
      </c>
      <c r="B54" s="20"/>
      <c r="C54" s="249">
        <v>1</v>
      </c>
      <c r="D54" s="250">
        <v>2</v>
      </c>
      <c r="E54" s="249">
        <v>1</v>
      </c>
      <c r="F54" s="250">
        <v>2</v>
      </c>
      <c r="G54" s="249">
        <v>1</v>
      </c>
      <c r="H54" s="255">
        <v>2</v>
      </c>
      <c r="I54" s="361"/>
      <c r="J54" s="361"/>
    </row>
    <row r="55" spans="1:28" ht="14.7" customHeight="1" x14ac:dyDescent="0.3">
      <c r="A55" s="162" t="s">
        <v>244</v>
      </c>
      <c r="B55" s="20"/>
      <c r="C55" s="251">
        <v>0.5</v>
      </c>
      <c r="D55" s="251">
        <v>5</v>
      </c>
      <c r="E55" s="251">
        <v>0.2</v>
      </c>
      <c r="F55" s="251">
        <v>10</v>
      </c>
      <c r="G55" s="251">
        <v>0.5</v>
      </c>
      <c r="H55" s="307">
        <v>5</v>
      </c>
      <c r="I55" s="362"/>
      <c r="J55" s="362"/>
      <c r="L55" t="s">
        <v>364</v>
      </c>
    </row>
    <row r="56" spans="1:28" ht="14.7" customHeight="1" x14ac:dyDescent="0.3">
      <c r="A56" s="162" t="s">
        <v>245</v>
      </c>
      <c r="B56" s="20"/>
      <c r="C56" s="251">
        <v>0.7</v>
      </c>
      <c r="D56" s="251">
        <v>5</v>
      </c>
      <c r="E56" s="251">
        <v>0.4</v>
      </c>
      <c r="F56" s="251">
        <v>10</v>
      </c>
      <c r="G56" s="251">
        <v>0.7</v>
      </c>
      <c r="H56" s="307">
        <v>5</v>
      </c>
      <c r="I56" s="362"/>
      <c r="J56" s="362"/>
    </row>
    <row r="57" spans="1:28" ht="14.7" customHeight="1" x14ac:dyDescent="0.3">
      <c r="A57" s="162" t="s">
        <v>246</v>
      </c>
      <c r="B57" s="20"/>
      <c r="C57" s="251">
        <v>0</v>
      </c>
      <c r="D57" s="251">
        <v>5</v>
      </c>
      <c r="E57" s="251">
        <v>0</v>
      </c>
      <c r="F57" s="251">
        <v>10</v>
      </c>
      <c r="G57" s="251">
        <v>0</v>
      </c>
      <c r="H57" s="307">
        <v>5</v>
      </c>
      <c r="I57" s="362"/>
      <c r="J57" s="362"/>
    </row>
    <row r="58" spans="1:28" ht="14.7" customHeight="1" x14ac:dyDescent="0.3">
      <c r="A58" s="37" t="s">
        <v>247</v>
      </c>
      <c r="B58" s="106"/>
      <c r="C58" s="252">
        <v>0.7</v>
      </c>
      <c r="D58" s="252">
        <v>5</v>
      </c>
      <c r="E58" s="252">
        <v>0.4</v>
      </c>
      <c r="F58" s="252">
        <v>10</v>
      </c>
      <c r="G58" s="252">
        <v>0.7</v>
      </c>
      <c r="H58" s="308">
        <v>5</v>
      </c>
      <c r="I58" s="362"/>
      <c r="J58" s="362"/>
    </row>
    <row r="62" spans="1:28" ht="48.75" customHeight="1" x14ac:dyDescent="0.3">
      <c r="A62" s="24"/>
      <c r="B62" s="26" t="s">
        <v>51</v>
      </c>
      <c r="C62" s="137" t="s">
        <v>343</v>
      </c>
      <c r="D62" s="137" t="s">
        <v>344</v>
      </c>
      <c r="E62" s="137" t="s">
        <v>345</v>
      </c>
      <c r="F62" s="137" t="s">
        <v>346</v>
      </c>
      <c r="G62" s="137" t="s">
        <v>347</v>
      </c>
      <c r="H62" s="137" t="s">
        <v>348</v>
      </c>
      <c r="I62" s="137" t="s">
        <v>349</v>
      </c>
      <c r="J62" s="137" t="s">
        <v>350</v>
      </c>
      <c r="K62" s="137" t="s">
        <v>351</v>
      </c>
      <c r="L62" s="137" t="s">
        <v>365</v>
      </c>
      <c r="M62" s="137" t="s">
        <v>353</v>
      </c>
      <c r="N62" s="137" t="s">
        <v>354</v>
      </c>
      <c r="O62" s="137" t="s">
        <v>366</v>
      </c>
      <c r="P62" s="363" t="s">
        <v>356</v>
      </c>
      <c r="Q62" s="364"/>
      <c r="R62" s="364"/>
      <c r="S62" s="364"/>
      <c r="T62" s="364"/>
      <c r="U62" s="364"/>
      <c r="V62" s="364"/>
      <c r="W62" s="364"/>
      <c r="X62" s="364"/>
      <c r="Y62" s="364"/>
      <c r="Z62" s="364"/>
      <c r="AA62" s="364"/>
      <c r="AB62" s="364"/>
    </row>
    <row r="63" spans="1:28" ht="15" customHeight="1" x14ac:dyDescent="0.3">
      <c r="A63" s="24" t="s">
        <v>54</v>
      </c>
      <c r="B63" s="20" t="s">
        <v>55</v>
      </c>
      <c r="C63" s="50">
        <v>5</v>
      </c>
      <c r="D63" s="50">
        <v>5</v>
      </c>
      <c r="E63" s="50">
        <v>500</v>
      </c>
      <c r="F63" s="50">
        <v>5</v>
      </c>
      <c r="G63" s="50">
        <v>5</v>
      </c>
      <c r="H63" s="50">
        <v>5</v>
      </c>
      <c r="I63" s="50">
        <v>5</v>
      </c>
      <c r="J63" s="50">
        <v>5</v>
      </c>
      <c r="K63" s="50">
        <v>5</v>
      </c>
      <c r="L63" s="50">
        <v>5</v>
      </c>
      <c r="M63" s="50">
        <v>5</v>
      </c>
      <c r="N63" s="50">
        <v>5</v>
      </c>
      <c r="O63" s="50">
        <v>5</v>
      </c>
      <c r="P63" s="51">
        <v>5</v>
      </c>
      <c r="Q63" s="253"/>
      <c r="R63" s="253"/>
      <c r="S63" s="253"/>
      <c r="T63" s="253"/>
      <c r="U63" s="253"/>
      <c r="V63" s="253"/>
      <c r="W63" s="253"/>
      <c r="X63" s="253"/>
      <c r="Y63" s="253"/>
      <c r="Z63" s="253"/>
      <c r="AA63" s="253"/>
      <c r="AB63" s="253"/>
    </row>
    <row r="64" spans="1:28" ht="15" customHeight="1" x14ac:dyDescent="0.3">
      <c r="A64" s="24" t="s">
        <v>56</v>
      </c>
      <c r="B64" s="20" t="s">
        <v>57</v>
      </c>
      <c r="C64" s="50">
        <v>300</v>
      </c>
      <c r="D64" s="50">
        <v>300</v>
      </c>
      <c r="E64" s="50">
        <v>300</v>
      </c>
      <c r="F64" s="50">
        <v>500</v>
      </c>
      <c r="G64" s="50">
        <v>300</v>
      </c>
      <c r="H64" s="50">
        <v>300</v>
      </c>
      <c r="I64" s="50">
        <v>300</v>
      </c>
      <c r="J64" s="50">
        <v>300</v>
      </c>
      <c r="K64" s="50">
        <v>300</v>
      </c>
      <c r="L64" s="50">
        <v>300</v>
      </c>
      <c r="M64" s="50">
        <v>300</v>
      </c>
      <c r="N64" s="50">
        <v>300</v>
      </c>
      <c r="O64" s="50">
        <v>300</v>
      </c>
      <c r="P64" s="51">
        <v>300</v>
      </c>
      <c r="Q64" s="253"/>
      <c r="R64" s="253"/>
      <c r="S64" s="253"/>
      <c r="T64" s="253"/>
      <c r="U64" s="253"/>
      <c r="V64" s="253"/>
      <c r="W64" s="253"/>
      <c r="X64" s="253"/>
      <c r="Y64" s="253"/>
      <c r="Z64" s="253"/>
      <c r="AA64" s="253"/>
      <c r="AB64" s="253"/>
    </row>
    <row r="65" spans="1:28" ht="15" customHeight="1" x14ac:dyDescent="0.3">
      <c r="A65" s="24" t="s">
        <v>58</v>
      </c>
      <c r="B65" s="20" t="s">
        <v>59</v>
      </c>
      <c r="C65" s="53">
        <v>5000</v>
      </c>
      <c r="D65" s="53">
        <v>5000</v>
      </c>
      <c r="E65" s="53">
        <v>5000</v>
      </c>
      <c r="F65" s="53">
        <v>5000</v>
      </c>
      <c r="G65" s="53">
        <v>5000</v>
      </c>
      <c r="H65" s="53">
        <v>5000</v>
      </c>
      <c r="I65" s="53">
        <v>5000</v>
      </c>
      <c r="J65" s="53">
        <v>5000</v>
      </c>
      <c r="K65" s="53">
        <v>5000</v>
      </c>
      <c r="L65" s="53">
        <v>5000</v>
      </c>
      <c r="M65" s="53">
        <v>5000</v>
      </c>
      <c r="N65" s="53">
        <v>5000</v>
      </c>
      <c r="O65" s="53">
        <v>5000</v>
      </c>
      <c r="P65" s="54">
        <v>5000</v>
      </c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</row>
    <row r="69" spans="1:28" ht="14.7" customHeight="1" x14ac:dyDescent="0.3">
      <c r="A69" s="598" t="s">
        <v>816</v>
      </c>
      <c r="C69" s="757" t="s">
        <v>794</v>
      </c>
      <c r="D69" s="758"/>
      <c r="E69" s="759"/>
    </row>
    <row r="70" spans="1:28" ht="14.7" customHeight="1" x14ac:dyDescent="0.3">
      <c r="A70" s="24"/>
      <c r="B70" s="55" t="s">
        <v>60</v>
      </c>
      <c r="C70" s="56" t="s">
        <v>343</v>
      </c>
      <c r="D70" s="57"/>
      <c r="E70" s="57"/>
      <c r="F70" s="56" t="s">
        <v>344</v>
      </c>
      <c r="G70" s="57"/>
      <c r="H70" s="57"/>
      <c r="I70" s="58"/>
      <c r="J70" s="56" t="s">
        <v>367</v>
      </c>
      <c r="K70" s="57"/>
      <c r="L70" s="57"/>
      <c r="M70" s="57"/>
      <c r="N70" s="57"/>
      <c r="O70" s="835"/>
      <c r="P70" s="56" t="s">
        <v>368</v>
      </c>
      <c r="Q70" s="58"/>
      <c r="R70" s="835"/>
    </row>
    <row r="71" spans="1:28" ht="14.7" customHeight="1" x14ac:dyDescent="0.3">
      <c r="A71" s="24"/>
      <c r="B71" s="59" t="s">
        <v>61</v>
      </c>
      <c r="C71" s="599" t="s">
        <v>715</v>
      </c>
      <c r="D71" s="600" t="s">
        <v>716</v>
      </c>
      <c r="E71" s="600" t="s">
        <v>795</v>
      </c>
      <c r="F71" s="599" t="s">
        <v>717</v>
      </c>
      <c r="G71" s="600" t="s">
        <v>718</v>
      </c>
      <c r="H71" s="600" t="s">
        <v>719</v>
      </c>
      <c r="I71" s="601" t="s">
        <v>796</v>
      </c>
      <c r="J71" s="599" t="s">
        <v>668</v>
      </c>
      <c r="K71" s="600" t="s">
        <v>669</v>
      </c>
      <c r="L71" s="600" t="s">
        <v>670</v>
      </c>
      <c r="M71" s="600" t="s">
        <v>671</v>
      </c>
      <c r="N71" s="600" t="s">
        <v>672</v>
      </c>
      <c r="O71" s="836" t="s">
        <v>793</v>
      </c>
      <c r="P71" s="599" t="s">
        <v>720</v>
      </c>
      <c r="Q71" s="601" t="s">
        <v>721</v>
      </c>
      <c r="R71" s="836" t="s">
        <v>797</v>
      </c>
    </row>
    <row r="72" spans="1:28" ht="14.7" customHeight="1" x14ac:dyDescent="0.3">
      <c r="A72" s="24" t="s">
        <v>4094</v>
      </c>
      <c r="B72" s="20" t="s">
        <v>63</v>
      </c>
      <c r="C72" s="708">
        <v>1</v>
      </c>
      <c r="D72" s="711">
        <v>0</v>
      </c>
      <c r="E72" s="709">
        <v>0</v>
      </c>
      <c r="F72" s="708">
        <v>0.79090321189911617</v>
      </c>
      <c r="G72" s="709">
        <v>0.20909678810088381</v>
      </c>
      <c r="H72" s="711">
        <v>0</v>
      </c>
      <c r="I72" s="711">
        <v>0</v>
      </c>
      <c r="J72" s="708">
        <v>0.997</v>
      </c>
      <c r="K72" s="709">
        <v>0</v>
      </c>
      <c r="L72" s="709">
        <v>1E-3</v>
      </c>
      <c r="M72" s="709">
        <v>0</v>
      </c>
      <c r="N72" s="711">
        <v>2E-3</v>
      </c>
      <c r="O72" s="709">
        <v>0</v>
      </c>
      <c r="P72" s="869">
        <v>0.999</v>
      </c>
      <c r="Q72" s="870">
        <v>1E-3</v>
      </c>
      <c r="R72" s="871">
        <v>0</v>
      </c>
    </row>
    <row r="73" spans="1:28" ht="14.7" customHeight="1" x14ac:dyDescent="0.3">
      <c r="A73" s="24" t="s">
        <v>4095</v>
      </c>
      <c r="B73" s="20" t="s">
        <v>576</v>
      </c>
      <c r="C73" s="579">
        <v>0.9980039920159679</v>
      </c>
      <c r="D73" s="581">
        <v>9.9800399201596798E-4</v>
      </c>
      <c r="E73" s="580">
        <v>9.9800399201596798E-4</v>
      </c>
      <c r="F73" s="579">
        <v>0.75848303393213568</v>
      </c>
      <c r="G73" s="580">
        <v>0.23952095808383234</v>
      </c>
      <c r="H73" s="581">
        <v>9.980039920159682E-4</v>
      </c>
      <c r="I73" s="581">
        <v>9.980039920159682E-4</v>
      </c>
      <c r="J73" s="579">
        <v>0.99501992031872488</v>
      </c>
      <c r="K73" s="580">
        <v>9.9601593625497985E-4</v>
      </c>
      <c r="L73" s="580">
        <v>9.9601593625497985E-4</v>
      </c>
      <c r="M73" s="580">
        <v>9.9601593625497985E-4</v>
      </c>
      <c r="N73" s="581">
        <v>9.9601593625497985E-4</v>
      </c>
      <c r="O73" s="580">
        <v>9.9601593625497985E-4</v>
      </c>
      <c r="P73" s="579">
        <v>0.9980039920159679</v>
      </c>
      <c r="Q73" s="581">
        <v>9.9800399201596798E-4</v>
      </c>
      <c r="R73" s="840">
        <v>9.9800399201596798E-4</v>
      </c>
    </row>
    <row r="74" spans="1:28" ht="14.7" customHeight="1" x14ac:dyDescent="0.3">
      <c r="A74" s="24" t="s">
        <v>4096</v>
      </c>
      <c r="B74" s="20" t="s">
        <v>66</v>
      </c>
      <c r="C74" s="712">
        <v>100584.96747222221</v>
      </c>
      <c r="D74" s="778">
        <v>999000</v>
      </c>
      <c r="E74" s="713">
        <v>100584.96747222221</v>
      </c>
      <c r="F74" s="712">
        <v>60350.979555555554</v>
      </c>
      <c r="G74" s="713">
        <v>72421.178249999997</v>
      </c>
      <c r="H74" s="779">
        <v>72421.178249999997</v>
      </c>
      <c r="I74" s="779">
        <v>62874.819334303364</v>
      </c>
      <c r="J74" s="712">
        <v>201169.93958333333</v>
      </c>
      <c r="K74" s="713">
        <v>205193.3384004884</v>
      </c>
      <c r="L74" s="713">
        <v>241403.92749999999</v>
      </c>
      <c r="M74" s="713">
        <v>245427.32402319901</v>
      </c>
      <c r="N74" s="778">
        <v>287745.46724999999</v>
      </c>
      <c r="O74" s="713">
        <v>201383.32462658334</v>
      </c>
      <c r="P74" s="712">
        <v>40233.987916666643</v>
      </c>
      <c r="Q74" s="778">
        <v>48280.785499999969</v>
      </c>
      <c r="R74" s="872">
        <v>40242.034714249974</v>
      </c>
    </row>
    <row r="75" spans="1:28" ht="14.7" customHeight="1" x14ac:dyDescent="0.3">
      <c r="A75" s="24" t="s">
        <v>4097</v>
      </c>
      <c r="B75" s="20" t="s">
        <v>68</v>
      </c>
      <c r="C75" s="719">
        <v>3807.6</v>
      </c>
      <c r="D75" s="780">
        <v>3807.6</v>
      </c>
      <c r="E75" s="720">
        <v>3807.6</v>
      </c>
      <c r="F75" s="719">
        <v>2284.56</v>
      </c>
      <c r="G75" s="720">
        <v>2741.471999999997</v>
      </c>
      <c r="H75" s="779">
        <v>2741.471999999997</v>
      </c>
      <c r="I75" s="779">
        <v>2380.0988316447501</v>
      </c>
      <c r="J75" s="719">
        <v>7615.2</v>
      </c>
      <c r="K75" s="720">
        <v>7767.5044078144065</v>
      </c>
      <c r="L75" s="720">
        <v>9138.24</v>
      </c>
      <c r="M75" s="720">
        <v>9290.5454273503692</v>
      </c>
      <c r="N75" s="780">
        <v>9899.7599999999275</v>
      </c>
      <c r="O75" s="720">
        <v>7621.29216</v>
      </c>
      <c r="P75" s="719">
        <v>1523.04</v>
      </c>
      <c r="Q75" s="780">
        <v>1827.6480000000001</v>
      </c>
      <c r="R75" s="873">
        <v>1523.3446079999999</v>
      </c>
    </row>
    <row r="76" spans="1:28" ht="14.7" customHeight="1" x14ac:dyDescent="0.3">
      <c r="A76" s="24" t="s">
        <v>4098</v>
      </c>
      <c r="B76" s="20" t="s">
        <v>70</v>
      </c>
      <c r="C76" s="781">
        <v>35.431905683030266</v>
      </c>
      <c r="D76" s="782">
        <v>35.431905683030266</v>
      </c>
      <c r="E76" s="783">
        <v>27.675191195664162</v>
      </c>
      <c r="F76" s="781">
        <v>156.7437367274037</v>
      </c>
      <c r="G76" s="783">
        <v>141.07353806318847</v>
      </c>
      <c r="H76" s="782">
        <v>141.07353806318847</v>
      </c>
      <c r="I76" s="782">
        <v>119.87028627472459</v>
      </c>
      <c r="J76" s="781">
        <v>99.878692674829324</v>
      </c>
      <c r="K76" s="783">
        <v>710.16693780682056</v>
      </c>
      <c r="L76" s="783">
        <v>99.878692674829324</v>
      </c>
      <c r="M76" s="783">
        <v>619.0099594200168</v>
      </c>
      <c r="N76" s="782">
        <v>59.576492993138189</v>
      </c>
      <c r="O76" s="783">
        <v>61.910284164424745</v>
      </c>
      <c r="P76" s="781">
        <v>749.64631238982793</v>
      </c>
      <c r="Q76" s="782">
        <v>674.810523255524</v>
      </c>
      <c r="R76" s="874">
        <v>628.31726715058119</v>
      </c>
    </row>
    <row r="77" spans="1:28" ht="14.7" customHeight="1" x14ac:dyDescent="0.3">
      <c r="A77" s="24" t="s">
        <v>4099</v>
      </c>
      <c r="B77" s="20" t="s">
        <v>72</v>
      </c>
      <c r="C77" s="781">
        <v>3234.2399374454963</v>
      </c>
      <c r="D77" s="782">
        <v>3234.2399374454963</v>
      </c>
      <c r="E77" s="783">
        <v>2526.2036268155362</v>
      </c>
      <c r="F77" s="781">
        <v>704.8806059880136</v>
      </c>
      <c r="G77" s="783">
        <v>468.2967895655807</v>
      </c>
      <c r="H77" s="782">
        <v>583.10952400587917</v>
      </c>
      <c r="I77" s="782">
        <v>511.9296712670224</v>
      </c>
      <c r="J77" s="781">
        <v>6732.4836156016499</v>
      </c>
      <c r="K77" s="783">
        <v>5834.8191335214306</v>
      </c>
      <c r="L77" s="783">
        <v>5834.8191335214306</v>
      </c>
      <c r="M77" s="783">
        <v>5206.7630027716714</v>
      </c>
      <c r="N77" s="782">
        <v>2692.99344624066</v>
      </c>
      <c r="O77" s="783">
        <v>4170.9639366394913</v>
      </c>
      <c r="P77" s="781">
        <v>0</v>
      </c>
      <c r="Q77" s="782">
        <v>0</v>
      </c>
      <c r="R77" s="874">
        <v>0</v>
      </c>
    </row>
    <row r="78" spans="1:28" ht="14.7" customHeight="1" x14ac:dyDescent="0.3">
      <c r="A78" s="24" t="s">
        <v>4171</v>
      </c>
      <c r="B78" s="20" t="s">
        <v>4172</v>
      </c>
      <c r="C78" s="781">
        <v>0</v>
      </c>
      <c r="D78" s="781">
        <v>0</v>
      </c>
      <c r="E78" s="781">
        <v>0</v>
      </c>
      <c r="F78" s="781">
        <v>0</v>
      </c>
      <c r="G78" s="781">
        <v>0</v>
      </c>
      <c r="H78" s="781">
        <v>0</v>
      </c>
      <c r="I78" s="781">
        <v>0</v>
      </c>
      <c r="J78" s="781">
        <v>0</v>
      </c>
      <c r="K78" s="781">
        <v>0</v>
      </c>
      <c r="L78" s="781">
        <v>0</v>
      </c>
      <c r="M78" s="781">
        <v>0</v>
      </c>
      <c r="N78" s="781">
        <v>0</v>
      </c>
      <c r="O78" s="781">
        <v>0</v>
      </c>
      <c r="P78" s="781">
        <v>0</v>
      </c>
      <c r="Q78" s="781">
        <v>0</v>
      </c>
      <c r="R78" s="781">
        <v>0</v>
      </c>
    </row>
    <row r="79" spans="1:28" ht="14.7" customHeight="1" x14ac:dyDescent="0.3">
      <c r="A79" s="71" t="s">
        <v>83</v>
      </c>
      <c r="B79" s="20" t="s">
        <v>84</v>
      </c>
      <c r="C79" s="262">
        <v>2100</v>
      </c>
      <c r="D79" s="520">
        <v>2100</v>
      </c>
      <c r="E79" s="263">
        <v>2100</v>
      </c>
      <c r="F79" s="262">
        <v>2100</v>
      </c>
      <c r="G79" s="263">
        <v>2100</v>
      </c>
      <c r="H79" s="520">
        <v>2100</v>
      </c>
      <c r="I79" s="520">
        <v>2100</v>
      </c>
      <c r="J79" s="262">
        <v>2100</v>
      </c>
      <c r="K79" s="263">
        <v>2100</v>
      </c>
      <c r="L79" s="263">
        <v>2100</v>
      </c>
      <c r="M79" s="263">
        <v>2100</v>
      </c>
      <c r="N79" s="520">
        <v>2100</v>
      </c>
      <c r="O79" s="263">
        <v>2100</v>
      </c>
      <c r="P79" s="262">
        <v>2100</v>
      </c>
      <c r="Q79" s="520">
        <v>2100</v>
      </c>
      <c r="R79" s="875">
        <v>2100</v>
      </c>
    </row>
    <row r="80" spans="1:28" ht="14.7" customHeight="1" x14ac:dyDescent="0.3">
      <c r="A80" s="24" t="s">
        <v>4100</v>
      </c>
      <c r="B80" s="20" t="s">
        <v>86</v>
      </c>
      <c r="C80" s="730">
        <v>169.780737515922</v>
      </c>
      <c r="D80" s="731">
        <v>169.780737515922</v>
      </c>
      <c r="E80" s="784">
        <v>132.61252200567964</v>
      </c>
      <c r="F80" s="730">
        <v>37.002557466357445</v>
      </c>
      <c r="G80" s="784">
        <v>24.58314035030465</v>
      </c>
      <c r="H80" s="731">
        <v>30.610210421330311</v>
      </c>
      <c r="I80" s="731">
        <v>26.873639193462989</v>
      </c>
      <c r="J80" s="730">
        <v>353.42029524053345</v>
      </c>
      <c r="K80" s="784">
        <v>306.29758920846302</v>
      </c>
      <c r="L80" s="784">
        <v>306.29758920846302</v>
      </c>
      <c r="M80" s="784">
        <v>273.32791622733225</v>
      </c>
      <c r="N80" s="731">
        <v>141.36811809621369</v>
      </c>
      <c r="O80" s="784">
        <v>218.95386458998703</v>
      </c>
      <c r="P80" s="260">
        <v>0</v>
      </c>
      <c r="Q80" s="261">
        <v>0</v>
      </c>
      <c r="R80" s="876">
        <v>0</v>
      </c>
    </row>
    <row r="81" spans="1:20" ht="14.7" customHeight="1" x14ac:dyDescent="0.3">
      <c r="A81" s="24" t="s">
        <v>4101</v>
      </c>
      <c r="B81" s="20" t="s">
        <v>88</v>
      </c>
      <c r="C81" s="785">
        <v>0</v>
      </c>
      <c r="D81" s="786">
        <v>-9.2102403669759596</v>
      </c>
      <c r="E81" s="787">
        <v>-8.2102403669759596</v>
      </c>
      <c r="F81" s="785">
        <v>0</v>
      </c>
      <c r="G81" s="787">
        <v>-2.0531931319428725</v>
      </c>
      <c r="H81" s="788">
        <v>-9.3851378750529602</v>
      </c>
      <c r="I81" s="788">
        <v>-9.3851378750529602</v>
      </c>
      <c r="J81" s="785">
        <v>0</v>
      </c>
      <c r="K81" s="787">
        <v>-6.5289196687504401</v>
      </c>
      <c r="L81" s="787">
        <v>-8.204916887245524</v>
      </c>
      <c r="M81" s="787">
        <v>-5.5957515084795659</v>
      </c>
      <c r="N81" s="788">
        <v>-12.266063946719452</v>
      </c>
      <c r="O81" s="796">
        <v>-12.266063946719452</v>
      </c>
      <c r="P81" s="789">
        <v>0</v>
      </c>
      <c r="Q81" s="786">
        <v>-9.2421249318544465</v>
      </c>
      <c r="R81" s="877">
        <v>-9.2421249318544465</v>
      </c>
    </row>
    <row r="82" spans="1:20" ht="14.7" customHeight="1" x14ac:dyDescent="0.3">
      <c r="A82" s="24" t="s">
        <v>4092</v>
      </c>
      <c r="B82" s="20" t="s">
        <v>4079</v>
      </c>
      <c r="C82" s="954">
        <v>0.92702702702702711</v>
      </c>
      <c r="D82" s="955">
        <v>0.92702702702702711</v>
      </c>
      <c r="E82" s="956">
        <v>1</v>
      </c>
      <c r="F82" s="954">
        <v>0.87027780854114789</v>
      </c>
      <c r="G82" s="956">
        <v>1</v>
      </c>
      <c r="H82" s="957">
        <v>1</v>
      </c>
      <c r="I82" s="957">
        <v>1</v>
      </c>
      <c r="J82" s="954">
        <v>0.70020140947578591</v>
      </c>
      <c r="K82" s="956">
        <v>0.73094574475290608</v>
      </c>
      <c r="L82" s="956">
        <v>0.80611176144256447</v>
      </c>
      <c r="M82" s="956">
        <v>0.82118368658579632</v>
      </c>
      <c r="N82" s="957">
        <v>1</v>
      </c>
      <c r="O82" s="958">
        <v>1</v>
      </c>
      <c r="P82" s="959">
        <v>0.88226485753281514</v>
      </c>
      <c r="Q82" s="955">
        <v>0.98010711778744863</v>
      </c>
      <c r="R82" s="960">
        <v>1</v>
      </c>
    </row>
    <row r="85" spans="1:20" ht="14.7" customHeight="1" x14ac:dyDescent="0.3">
      <c r="A85" s="24"/>
      <c r="B85" s="55" t="s">
        <v>60</v>
      </c>
      <c r="C85" s="56" t="s">
        <v>347</v>
      </c>
      <c r="D85" s="57"/>
      <c r="E85" s="57"/>
      <c r="F85" s="57"/>
      <c r="G85" s="56" t="s">
        <v>348</v>
      </c>
      <c r="H85" s="57"/>
      <c r="I85" s="57"/>
      <c r="J85" s="57"/>
      <c r="K85" s="57"/>
      <c r="L85" s="254"/>
      <c r="M85" s="57"/>
      <c r="N85" s="57"/>
      <c r="O85" s="57"/>
      <c r="P85" s="57"/>
      <c r="Q85" s="57"/>
      <c r="R85" s="56" t="s">
        <v>714</v>
      </c>
      <c r="S85" s="58"/>
      <c r="T85" s="58"/>
    </row>
    <row r="86" spans="1:20" ht="14.7" customHeight="1" x14ac:dyDescent="0.3">
      <c r="A86" s="24"/>
      <c r="B86" s="59" t="s">
        <v>61</v>
      </c>
      <c r="C86" s="599" t="s">
        <v>722</v>
      </c>
      <c r="D86" s="600" t="s">
        <v>723</v>
      </c>
      <c r="E86" s="600" t="s">
        <v>724</v>
      </c>
      <c r="F86" s="600" t="s">
        <v>2899</v>
      </c>
      <c r="G86" s="599" t="s">
        <v>668</v>
      </c>
      <c r="H86" s="600" t="s">
        <v>669</v>
      </c>
      <c r="I86" s="600" t="s">
        <v>670</v>
      </c>
      <c r="J86" s="600" t="s">
        <v>671</v>
      </c>
      <c r="K86" s="600" t="s">
        <v>672</v>
      </c>
      <c r="L86" s="600" t="s">
        <v>673</v>
      </c>
      <c r="M86" s="600" t="s">
        <v>725</v>
      </c>
      <c r="N86" s="600" t="s">
        <v>726</v>
      </c>
      <c r="O86" s="600" t="s">
        <v>727</v>
      </c>
      <c r="P86" s="600" t="s">
        <v>728</v>
      </c>
      <c r="Q86" s="600" t="s">
        <v>793</v>
      </c>
      <c r="R86" s="599" t="s">
        <v>729</v>
      </c>
      <c r="S86" s="601" t="s">
        <v>730</v>
      </c>
      <c r="T86" s="601" t="s">
        <v>798</v>
      </c>
    </row>
    <row r="87" spans="1:20" ht="14.7" customHeight="1" x14ac:dyDescent="0.3">
      <c r="A87" s="24" t="s">
        <v>4094</v>
      </c>
      <c r="B87" s="20" t="s">
        <v>63</v>
      </c>
      <c r="C87" s="708">
        <v>0.49401106992412619</v>
      </c>
      <c r="D87" s="709">
        <v>7.5978288282221103E-5</v>
      </c>
      <c r="E87" s="711">
        <v>0.50591295178759166</v>
      </c>
      <c r="F87" s="709">
        <v>0</v>
      </c>
      <c r="G87" s="790">
        <v>0.19980000000000001</v>
      </c>
      <c r="H87" s="791">
        <v>0.29980000000000001</v>
      </c>
      <c r="I87" s="791">
        <v>0.49969999999999998</v>
      </c>
      <c r="J87" s="791">
        <v>1E-4</v>
      </c>
      <c r="K87" s="791">
        <v>1E-4</v>
      </c>
      <c r="L87" s="791">
        <v>1E-4</v>
      </c>
      <c r="M87" s="791">
        <v>1E-4</v>
      </c>
      <c r="N87" s="791">
        <v>1E-4</v>
      </c>
      <c r="O87" s="791">
        <v>1E-4</v>
      </c>
      <c r="P87" s="792">
        <v>1E-4</v>
      </c>
      <c r="Q87" s="791">
        <v>0</v>
      </c>
      <c r="R87" s="708">
        <v>0.999</v>
      </c>
      <c r="S87" s="711">
        <v>1E-3</v>
      </c>
      <c r="T87" s="711">
        <v>0</v>
      </c>
    </row>
    <row r="88" spans="1:20" ht="14.7" customHeight="1" x14ac:dyDescent="0.3">
      <c r="A88" s="24" t="s">
        <v>4095</v>
      </c>
      <c r="B88" s="20" t="s">
        <v>576</v>
      </c>
      <c r="C88" s="579">
        <v>0.47704543209038713</v>
      </c>
      <c r="D88" s="580">
        <v>9.980029960049942E-4</v>
      </c>
      <c r="E88" s="581">
        <v>0.5209575639146069</v>
      </c>
      <c r="F88" s="580">
        <v>9.99000999000999E-4</v>
      </c>
      <c r="G88" s="579">
        <v>0.2117285699375252</v>
      </c>
      <c r="H88" s="580">
        <v>0.24254352612561572</v>
      </c>
      <c r="I88" s="580">
        <v>0.53777068702441844</v>
      </c>
      <c r="J88" s="580">
        <v>9.9403084477711363E-4</v>
      </c>
      <c r="K88" s="580">
        <v>9.9403084477711363E-4</v>
      </c>
      <c r="L88" s="580">
        <v>9.9403084477711363E-4</v>
      </c>
      <c r="M88" s="580">
        <v>9.9403084477711363E-4</v>
      </c>
      <c r="N88" s="580">
        <v>9.9403084477711363E-4</v>
      </c>
      <c r="O88" s="580">
        <v>9.9403084477711363E-4</v>
      </c>
      <c r="P88" s="581">
        <v>9.9403084477711363E-4</v>
      </c>
      <c r="Q88" s="580">
        <v>9.9900099900099878E-4</v>
      </c>
      <c r="R88" s="579">
        <v>0.99800299600499409</v>
      </c>
      <c r="S88" s="581">
        <v>9.980029960049942E-4</v>
      </c>
      <c r="T88" s="581">
        <v>9.99000999000999E-4</v>
      </c>
    </row>
    <row r="89" spans="1:20" ht="14.7" customHeight="1" x14ac:dyDescent="0.3">
      <c r="A89" s="24" t="s">
        <v>4096</v>
      </c>
      <c r="B89" s="20" t="s">
        <v>66</v>
      </c>
      <c r="C89" s="712">
        <v>66669.85133333315</v>
      </c>
      <c r="D89" s="713">
        <v>80003.827166666524</v>
      </c>
      <c r="E89" s="779">
        <v>80003.827166666524</v>
      </c>
      <c r="F89" s="793">
        <v>73416.695498899062</v>
      </c>
      <c r="G89" s="712">
        <v>222232.88416666668</v>
      </c>
      <c r="H89" s="713">
        <v>226677.54277777777</v>
      </c>
      <c r="I89" s="793">
        <v>266679.46100000001</v>
      </c>
      <c r="J89" s="793">
        <v>272013.07401234569</v>
      </c>
      <c r="K89" s="793">
        <v>287745.46724999999</v>
      </c>
      <c r="L89" s="713">
        <v>241806.815</v>
      </c>
      <c r="M89" s="713">
        <v>222232.88416666668</v>
      </c>
      <c r="N89" s="793">
        <v>230815.61722222192</v>
      </c>
      <c r="O89" s="793">
        <v>290168.20583333331</v>
      </c>
      <c r="P89" s="779">
        <v>266679.46100000001</v>
      </c>
      <c r="Q89" s="793">
        <v>266679.46100000001</v>
      </c>
      <c r="R89" s="712">
        <v>40233.987916666643</v>
      </c>
      <c r="S89" s="778">
        <v>48280.785499999969</v>
      </c>
      <c r="T89" s="778">
        <v>40242.034714249974</v>
      </c>
    </row>
    <row r="90" spans="1:20" ht="14.7" customHeight="1" x14ac:dyDescent="0.3">
      <c r="A90" s="24" t="s">
        <v>4097</v>
      </c>
      <c r="B90" s="20" t="s">
        <v>68</v>
      </c>
      <c r="C90" s="719">
        <v>2284.5599999999868</v>
      </c>
      <c r="D90" s="720">
        <v>2741.4627222222225</v>
      </c>
      <c r="E90" s="779">
        <v>2741.4627222222225</v>
      </c>
      <c r="F90" s="793">
        <v>2515.7477195659703</v>
      </c>
      <c r="G90" s="719">
        <v>7615.2</v>
      </c>
      <c r="H90" s="720">
        <v>7767.4895679012352</v>
      </c>
      <c r="I90" s="793">
        <v>9138.2399999999852</v>
      </c>
      <c r="J90" s="793">
        <v>9320.9916049382718</v>
      </c>
      <c r="K90" s="793">
        <v>9899.7599999999275</v>
      </c>
      <c r="L90" s="720">
        <v>8376.7199999999739</v>
      </c>
      <c r="M90" s="720">
        <v>7615.2</v>
      </c>
      <c r="N90" s="793">
        <v>7995.9599999999991</v>
      </c>
      <c r="O90" s="793">
        <v>10052.073277777774</v>
      </c>
      <c r="P90" s="779">
        <v>9138.2399999999852</v>
      </c>
      <c r="Q90" s="793">
        <v>9138.2399999999852</v>
      </c>
      <c r="R90" s="719">
        <v>1523.04</v>
      </c>
      <c r="S90" s="780">
        <v>1827.6480000000001</v>
      </c>
      <c r="T90" s="780">
        <v>1523.3446079999999</v>
      </c>
    </row>
    <row r="91" spans="1:20" ht="14.7" customHeight="1" x14ac:dyDescent="0.3">
      <c r="A91" s="24" t="s">
        <v>4098</v>
      </c>
      <c r="B91" s="20" t="s">
        <v>70</v>
      </c>
      <c r="C91" s="781">
        <v>116.98613083790916</v>
      </c>
      <c r="D91" s="783">
        <v>105.28885550289856</v>
      </c>
      <c r="E91" s="782">
        <v>105.28885550289856</v>
      </c>
      <c r="F91" s="783">
        <v>71.867166415869804</v>
      </c>
      <c r="G91" s="781">
        <v>149.42837284441396</v>
      </c>
      <c r="H91" s="783">
        <v>605.9540691360337</v>
      </c>
      <c r="I91" s="783">
        <v>149.42837284441396</v>
      </c>
      <c r="J91" s="783">
        <v>469.57424087676497</v>
      </c>
      <c r="K91" s="783">
        <v>89.132308096227106</v>
      </c>
      <c r="L91" s="783">
        <v>149.42837284441396</v>
      </c>
      <c r="M91" s="783">
        <v>4715.8410970170453</v>
      </c>
      <c r="N91" s="783">
        <v>149.42837284441396</v>
      </c>
      <c r="O91" s="783">
        <v>83.42284748944077</v>
      </c>
      <c r="P91" s="782">
        <v>4193.3098753704526</v>
      </c>
      <c r="Q91" s="783">
        <v>125.17654521245079</v>
      </c>
      <c r="R91" s="794">
        <v>749.64651782515386</v>
      </c>
      <c r="S91" s="795">
        <v>674.60529336461741</v>
      </c>
      <c r="T91" s="795">
        <v>628.31726715058119</v>
      </c>
    </row>
    <row r="92" spans="1:20" ht="14.7" customHeight="1" x14ac:dyDescent="0.3">
      <c r="A92" s="24" t="s">
        <v>4099</v>
      </c>
      <c r="B92" s="20" t="s">
        <v>72</v>
      </c>
      <c r="C92" s="781">
        <v>706.33135600247033</v>
      </c>
      <c r="D92" s="783">
        <v>528.41076822154514</v>
      </c>
      <c r="E92" s="782">
        <v>572.28892821563795</v>
      </c>
      <c r="F92" s="783">
        <v>413.14967138457888</v>
      </c>
      <c r="G92" s="781">
        <v>6714.9728998843293</v>
      </c>
      <c r="H92" s="783">
        <v>6043.4756098958969</v>
      </c>
      <c r="I92" s="783">
        <v>5371.9783199074636</v>
      </c>
      <c r="J92" s="783">
        <v>6446.8362883915306</v>
      </c>
      <c r="K92" s="783">
        <v>4028.9837399305979</v>
      </c>
      <c r="L92" s="783">
        <v>11415.45392980336</v>
      </c>
      <c r="M92" s="783">
        <v>0</v>
      </c>
      <c r="N92" s="783">
        <v>12758.448509780226</v>
      </c>
      <c r="O92" s="783">
        <v>10072.459349826495</v>
      </c>
      <c r="P92" s="782">
        <v>0</v>
      </c>
      <c r="Q92" s="783">
        <v>2586.5085024900577</v>
      </c>
      <c r="R92" s="794">
        <v>0</v>
      </c>
      <c r="S92" s="795">
        <v>0</v>
      </c>
      <c r="T92" s="795">
        <v>0</v>
      </c>
    </row>
    <row r="93" spans="1:20" ht="14.7" customHeight="1" x14ac:dyDescent="0.3">
      <c r="A93" s="24" t="s">
        <v>4173</v>
      </c>
      <c r="B93" s="20" t="s">
        <v>4172</v>
      </c>
      <c r="C93" s="781">
        <v>0</v>
      </c>
      <c r="D93" s="781">
        <v>0</v>
      </c>
      <c r="E93" s="781">
        <v>0</v>
      </c>
      <c r="F93" s="781">
        <v>0</v>
      </c>
      <c r="G93" s="781">
        <v>0</v>
      </c>
      <c r="H93" s="781">
        <v>0</v>
      </c>
      <c r="I93" s="781">
        <v>0</v>
      </c>
      <c r="J93" s="781">
        <v>0</v>
      </c>
      <c r="K93" s="781">
        <v>0</v>
      </c>
      <c r="L93" s="781">
        <v>0</v>
      </c>
      <c r="M93" s="781">
        <v>0</v>
      </c>
      <c r="N93" s="781">
        <v>0</v>
      </c>
      <c r="O93" s="781">
        <v>0</v>
      </c>
      <c r="P93" s="781">
        <v>0</v>
      </c>
      <c r="Q93" s="781">
        <v>0</v>
      </c>
      <c r="R93" s="781">
        <v>0</v>
      </c>
      <c r="S93" s="781">
        <v>0</v>
      </c>
      <c r="T93" s="781">
        <v>0</v>
      </c>
    </row>
    <row r="94" spans="1:20" ht="14.7" customHeight="1" x14ac:dyDescent="0.3">
      <c r="A94" s="71" t="s">
        <v>83</v>
      </c>
      <c r="B94" s="20" t="s">
        <v>84</v>
      </c>
      <c r="C94" s="262">
        <v>2100</v>
      </c>
      <c r="D94" s="263">
        <v>2100</v>
      </c>
      <c r="E94" s="520">
        <v>2100</v>
      </c>
      <c r="F94" s="263">
        <v>2100</v>
      </c>
      <c r="G94" s="262">
        <v>2100</v>
      </c>
      <c r="H94" s="263">
        <v>2100</v>
      </c>
      <c r="I94" s="263">
        <v>2100</v>
      </c>
      <c r="J94" s="263">
        <v>2100</v>
      </c>
      <c r="K94" s="263">
        <v>2100</v>
      </c>
      <c r="L94" s="263">
        <v>2100</v>
      </c>
      <c r="M94" s="263">
        <v>2100</v>
      </c>
      <c r="N94" s="263">
        <v>2100</v>
      </c>
      <c r="O94" s="263">
        <v>2100</v>
      </c>
      <c r="P94" s="520">
        <v>2100</v>
      </c>
      <c r="Q94" s="263">
        <v>2101</v>
      </c>
      <c r="R94" s="262">
        <v>2100</v>
      </c>
      <c r="S94" s="520">
        <v>2100</v>
      </c>
      <c r="T94" s="520">
        <v>2100</v>
      </c>
    </row>
    <row r="95" spans="1:20" ht="14.7" customHeight="1" x14ac:dyDescent="0.3">
      <c r="A95" s="24" t="s">
        <v>4100</v>
      </c>
      <c r="B95" s="20" t="s">
        <v>86</v>
      </c>
      <c r="C95" s="730">
        <v>37.078714279757158</v>
      </c>
      <c r="D95" s="784">
        <v>27.738810872166816</v>
      </c>
      <c r="E95" s="731">
        <v>30.042185547121136</v>
      </c>
      <c r="F95" s="784">
        <v>21.688204112505289</v>
      </c>
      <c r="G95" s="730">
        <v>352.50107394390085</v>
      </c>
      <c r="H95" s="784">
        <v>317.25096654951187</v>
      </c>
      <c r="I95" s="784">
        <v>282.00085915512039</v>
      </c>
      <c r="J95" s="784">
        <v>338.42529956266537</v>
      </c>
      <c r="K95" s="784">
        <v>211.50064436634122</v>
      </c>
      <c r="L95" s="784">
        <v>599.25182570463346</v>
      </c>
      <c r="M95" s="784">
        <v>0</v>
      </c>
      <c r="N95" s="784">
        <v>669.75204049341278</v>
      </c>
      <c r="O95" s="784">
        <v>528.75161091585187</v>
      </c>
      <c r="P95" s="731">
        <v>0</v>
      </c>
      <c r="Q95" s="784">
        <v>135.77821362592283</v>
      </c>
      <c r="R95" s="260">
        <v>0</v>
      </c>
      <c r="S95" s="261">
        <v>0</v>
      </c>
      <c r="T95" s="261">
        <v>0</v>
      </c>
    </row>
    <row r="96" spans="1:20" ht="14.7" customHeight="1" x14ac:dyDescent="0.3">
      <c r="A96" s="24" t="s">
        <v>4101</v>
      </c>
      <c r="B96" s="20" t="s">
        <v>88</v>
      </c>
      <c r="C96" s="785">
        <v>0</v>
      </c>
      <c r="D96" s="787">
        <v>-9.8272853539483247</v>
      </c>
      <c r="E96" s="788">
        <v>-1.0434616068498448</v>
      </c>
      <c r="F96" s="796">
        <v>-1.0434616068498448</v>
      </c>
      <c r="G96" s="785">
        <v>0</v>
      </c>
      <c r="H96" s="787">
        <v>1.6065652133909769</v>
      </c>
      <c r="I96" s="787">
        <v>-0.94074848444270798</v>
      </c>
      <c r="J96" s="787">
        <v>-6.4390777340832628</v>
      </c>
      <c r="K96" s="796">
        <v>-11.61572485032727</v>
      </c>
      <c r="L96" s="787">
        <v>-0.96667633022078781</v>
      </c>
      <c r="M96" s="787">
        <v>4.364325461196815</v>
      </c>
      <c r="N96" s="787">
        <v>0.91618242946084338</v>
      </c>
      <c r="O96" s="787">
        <v>-3.1327889560564546</v>
      </c>
      <c r="P96" s="788">
        <v>1.9449865911021362</v>
      </c>
      <c r="Q96" s="796">
        <v>1.9449865911021362</v>
      </c>
      <c r="R96" s="789">
        <v>0</v>
      </c>
      <c r="S96" s="786">
        <v>-9.2421249318544465</v>
      </c>
      <c r="T96" s="786">
        <v>-9.2421249318544465</v>
      </c>
    </row>
    <row r="97" spans="1:20" ht="14.7" customHeight="1" x14ac:dyDescent="0.3">
      <c r="A97" s="24" t="s">
        <v>4092</v>
      </c>
      <c r="B97" s="20" t="s">
        <v>4079</v>
      </c>
      <c r="C97" s="954">
        <v>0.58910061495448496</v>
      </c>
      <c r="D97" s="956">
        <v>0.76537340349021898</v>
      </c>
      <c r="E97" s="957">
        <v>0.7158098294467149</v>
      </c>
      <c r="F97" s="958">
        <v>1</v>
      </c>
      <c r="G97" s="954">
        <v>0.43357600586768086</v>
      </c>
      <c r="H97" s="956">
        <v>0.44759322681280761</v>
      </c>
      <c r="I97" s="956">
        <v>0.5390364905395858</v>
      </c>
      <c r="J97" s="956">
        <v>0.43031564912292991</v>
      </c>
      <c r="K97" s="958">
        <v>0.7227187509513735</v>
      </c>
      <c r="L97" s="956">
        <v>0.25735148950208903</v>
      </c>
      <c r="M97" s="956">
        <v>0.63111534618614318</v>
      </c>
      <c r="N97" s="956">
        <v>0.23057546284076239</v>
      </c>
      <c r="O97" s="956">
        <v>0.29305575120685562</v>
      </c>
      <c r="P97" s="957">
        <v>0.70975906264018263</v>
      </c>
      <c r="Q97" s="958">
        <v>1</v>
      </c>
      <c r="R97" s="959">
        <v>0.88226461575437121</v>
      </c>
      <c r="S97" s="955">
        <v>0.98040528810843297</v>
      </c>
      <c r="T97" s="955">
        <v>1</v>
      </c>
    </row>
    <row r="100" spans="1:20" ht="14.7" customHeight="1" x14ac:dyDescent="0.3">
      <c r="A100" s="24"/>
      <c r="B100" s="55" t="s">
        <v>60</v>
      </c>
      <c r="C100" s="56" t="s">
        <v>350</v>
      </c>
      <c r="D100" s="57"/>
      <c r="E100" s="58"/>
      <c r="F100" s="254" t="s">
        <v>351</v>
      </c>
      <c r="G100" s="57"/>
      <c r="H100" s="57"/>
      <c r="I100" s="57"/>
      <c r="J100" s="56" t="s">
        <v>352</v>
      </c>
      <c r="K100" s="57"/>
      <c r="L100" s="57"/>
      <c r="M100" s="57"/>
      <c r="N100" s="57"/>
      <c r="O100" s="57"/>
      <c r="P100" s="56" t="s">
        <v>369</v>
      </c>
      <c r="Q100" s="58"/>
      <c r="R100" s="58"/>
    </row>
    <row r="101" spans="1:20" ht="14.7" customHeight="1" x14ac:dyDescent="0.3">
      <c r="A101" s="24"/>
      <c r="B101" s="59" t="s">
        <v>61</v>
      </c>
      <c r="C101" s="599" t="s">
        <v>731</v>
      </c>
      <c r="D101" s="600" t="s">
        <v>732</v>
      </c>
      <c r="E101" s="601" t="s">
        <v>799</v>
      </c>
      <c r="F101" s="600" t="s">
        <v>733</v>
      </c>
      <c r="G101" s="600" t="s">
        <v>734</v>
      </c>
      <c r="H101" s="600" t="s">
        <v>735</v>
      </c>
      <c r="I101" s="600" t="s">
        <v>800</v>
      </c>
      <c r="J101" s="599" t="s">
        <v>736</v>
      </c>
      <c r="K101" s="600" t="s">
        <v>737</v>
      </c>
      <c r="L101" s="600" t="s">
        <v>738</v>
      </c>
      <c r="M101" s="600" t="s">
        <v>739</v>
      </c>
      <c r="N101" s="600" t="s">
        <v>740</v>
      </c>
      <c r="O101" s="600" t="s">
        <v>801</v>
      </c>
      <c r="P101" s="599" t="s">
        <v>741</v>
      </c>
      <c r="Q101" s="601" t="s">
        <v>742</v>
      </c>
      <c r="R101" s="601" t="s">
        <v>802</v>
      </c>
    </row>
    <row r="102" spans="1:20" ht="14.7" customHeight="1" x14ac:dyDescent="0.3">
      <c r="A102" s="24" t="s">
        <v>4094</v>
      </c>
      <c r="B102" s="20" t="s">
        <v>63</v>
      </c>
      <c r="C102" s="708">
        <v>1</v>
      </c>
      <c r="D102" s="711">
        <v>0</v>
      </c>
      <c r="E102" s="711">
        <v>0</v>
      </c>
      <c r="F102" s="709">
        <v>0.998</v>
      </c>
      <c r="G102" s="709">
        <v>1E-3</v>
      </c>
      <c r="H102" s="711">
        <v>1E-3</v>
      </c>
      <c r="I102" s="709">
        <v>0</v>
      </c>
      <c r="J102" s="708">
        <v>0.69256296216451096</v>
      </c>
      <c r="K102" s="709">
        <v>5.5313872618881106E-2</v>
      </c>
      <c r="L102" s="709">
        <v>0.25204408681485074</v>
      </c>
      <c r="M102" s="709">
        <v>3.9555579205465392E-5</v>
      </c>
      <c r="N102" s="711">
        <v>3.9522822551775314E-5</v>
      </c>
      <c r="O102" s="709">
        <v>0</v>
      </c>
      <c r="P102" s="708">
        <v>0.999</v>
      </c>
      <c r="Q102" s="711">
        <v>1E-3</v>
      </c>
      <c r="R102" s="711">
        <v>0</v>
      </c>
    </row>
    <row r="103" spans="1:20" ht="14.7" customHeight="1" x14ac:dyDescent="0.3">
      <c r="A103" s="24" t="s">
        <v>4095</v>
      </c>
      <c r="B103" s="20" t="s">
        <v>576</v>
      </c>
      <c r="C103" s="579">
        <v>0.99800299600499409</v>
      </c>
      <c r="D103" s="581">
        <v>9.980029960049942E-4</v>
      </c>
      <c r="E103" s="581">
        <v>9.99000999000999E-4</v>
      </c>
      <c r="F103" s="580">
        <v>0.99700499300898915</v>
      </c>
      <c r="G103" s="580">
        <v>9.9800299600499441E-4</v>
      </c>
      <c r="H103" s="581">
        <v>9.9800299600499441E-4</v>
      </c>
      <c r="I103" s="580">
        <v>9.9900099900099922E-4</v>
      </c>
      <c r="J103" s="579">
        <v>0.72055816311560572</v>
      </c>
      <c r="K103" s="580">
        <v>1.6966050932084906E-2</v>
      </c>
      <c r="L103" s="580">
        <v>0.25948077896129851</v>
      </c>
      <c r="M103" s="580">
        <v>9.9800299600499441E-4</v>
      </c>
      <c r="N103" s="581">
        <v>9.9800299600499441E-4</v>
      </c>
      <c r="O103" s="580">
        <v>9.9900099900099922E-4</v>
      </c>
      <c r="P103" s="579">
        <v>0.9980039920159679</v>
      </c>
      <c r="Q103" s="581">
        <v>9.9800399201596798E-4</v>
      </c>
      <c r="R103" s="581">
        <v>9.9800399201596798E-4</v>
      </c>
    </row>
    <row r="104" spans="1:20" ht="14.7" customHeight="1" x14ac:dyDescent="0.3">
      <c r="A104" s="24" t="s">
        <v>4096</v>
      </c>
      <c r="B104" s="20" t="s">
        <v>66</v>
      </c>
      <c r="C104" s="712">
        <v>131169.12944444417</v>
      </c>
      <c r="D104" s="778">
        <v>999000</v>
      </c>
      <c r="E104" s="778">
        <v>131169.12944444417</v>
      </c>
      <c r="F104" s="713">
        <v>78701.486944444434</v>
      </c>
      <c r="G104" s="713">
        <v>94441.747222222228</v>
      </c>
      <c r="H104" s="779">
        <v>94441.747222222228</v>
      </c>
      <c r="I104" s="793">
        <v>78732.967464999994</v>
      </c>
      <c r="J104" s="712">
        <v>219824.37305555528</v>
      </c>
      <c r="K104" s="713">
        <v>288572.05694444443</v>
      </c>
      <c r="L104" s="793">
        <v>263789.25694444444</v>
      </c>
      <c r="M104" s="793">
        <v>346286.46833333332</v>
      </c>
      <c r="N104" s="779">
        <v>287745.46724999999</v>
      </c>
      <c r="O104" s="793">
        <v>234715.84941150405</v>
      </c>
      <c r="P104" s="712">
        <v>52467.642500000002</v>
      </c>
      <c r="Q104" s="778">
        <v>62961.180277777778</v>
      </c>
      <c r="R104" s="778">
        <v>52478.136037777782</v>
      </c>
    </row>
    <row r="105" spans="1:20" ht="14.7" customHeight="1" x14ac:dyDescent="0.3">
      <c r="A105" s="24" t="s">
        <v>4097</v>
      </c>
      <c r="B105" s="20" t="s">
        <v>68</v>
      </c>
      <c r="C105" s="719">
        <v>3807.6</v>
      </c>
      <c r="D105" s="780">
        <v>3807.6</v>
      </c>
      <c r="E105" s="780">
        <v>3807.6</v>
      </c>
      <c r="F105" s="720">
        <v>2284.56</v>
      </c>
      <c r="G105" s="720">
        <v>2741.453444444433</v>
      </c>
      <c r="H105" s="779">
        <v>2741.453444444433</v>
      </c>
      <c r="I105" s="793">
        <v>2285.4737868888883</v>
      </c>
      <c r="J105" s="719">
        <v>7615.2</v>
      </c>
      <c r="K105" s="720">
        <v>8376.7199999999921</v>
      </c>
      <c r="L105" s="793">
        <v>9138.24</v>
      </c>
      <c r="M105" s="793">
        <v>10052.073277777774</v>
      </c>
      <c r="N105" s="779">
        <v>9899.7599999999275</v>
      </c>
      <c r="O105" s="793">
        <v>8041.3825304526626</v>
      </c>
      <c r="P105" s="719">
        <v>1523.0399999999972</v>
      </c>
      <c r="Q105" s="780">
        <v>1827.6665555555558</v>
      </c>
      <c r="R105" s="780">
        <v>1523.3446265555528</v>
      </c>
    </row>
    <row r="106" spans="1:20" ht="14.7" customHeight="1" x14ac:dyDescent="0.3">
      <c r="A106" s="24" t="s">
        <v>4098</v>
      </c>
      <c r="B106" s="20" t="s">
        <v>70</v>
      </c>
      <c r="C106" s="781">
        <v>113.26528133639484</v>
      </c>
      <c r="D106" s="782">
        <v>113.26528133639484</v>
      </c>
      <c r="E106" s="782">
        <v>80.377410490525989</v>
      </c>
      <c r="F106" s="783">
        <v>1225.8829623884808</v>
      </c>
      <c r="G106" s="783">
        <v>1103.3090503471899</v>
      </c>
      <c r="H106" s="782">
        <v>1103.3090503471899</v>
      </c>
      <c r="I106" s="783">
        <v>869.75984672100049</v>
      </c>
      <c r="J106" s="781">
        <v>109.11912918654396</v>
      </c>
      <c r="K106" s="783">
        <v>3243.6882822441994</v>
      </c>
      <c r="L106" s="783">
        <v>109.11912918654396</v>
      </c>
      <c r="M106" s="783">
        <v>2910.3132646195963</v>
      </c>
      <c r="N106" s="782">
        <v>65.088307238504669</v>
      </c>
      <c r="O106" s="783">
        <v>158.40303852254709</v>
      </c>
      <c r="P106" s="781">
        <v>749.64646413241655</v>
      </c>
      <c r="Q106" s="782">
        <v>674.6589324093917</v>
      </c>
      <c r="R106" s="782">
        <v>628.31726715058119</v>
      </c>
    </row>
    <row r="107" spans="1:20" ht="14.7" customHeight="1" x14ac:dyDescent="0.3">
      <c r="A107" s="24" t="s">
        <v>4099</v>
      </c>
      <c r="B107" s="20" t="s">
        <v>72</v>
      </c>
      <c r="C107" s="781">
        <v>2387.7767945009209</v>
      </c>
      <c r="D107" s="782">
        <v>2387.7767945009209</v>
      </c>
      <c r="E107" s="782">
        <v>1694.4584722422194</v>
      </c>
      <c r="F107" s="783">
        <v>5424.8973644427124</v>
      </c>
      <c r="G107" s="783">
        <v>4058.398596505438</v>
      </c>
      <c r="H107" s="782">
        <v>4395.3997964177888</v>
      </c>
      <c r="I107" s="783">
        <v>3848.0160311022596</v>
      </c>
      <c r="J107" s="781">
        <v>9414.6792951960524</v>
      </c>
      <c r="K107" s="783">
        <v>0</v>
      </c>
      <c r="L107" s="783">
        <v>8433.9659522092461</v>
      </c>
      <c r="M107" s="783">
        <v>0</v>
      </c>
      <c r="N107" s="782">
        <v>2942.1400289604157</v>
      </c>
      <c r="O107" s="783">
        <v>4846.0888787820832</v>
      </c>
      <c r="P107" s="781">
        <v>0</v>
      </c>
      <c r="Q107" s="782">
        <v>0</v>
      </c>
      <c r="R107" s="782">
        <v>0</v>
      </c>
    </row>
    <row r="108" spans="1:20" ht="14.7" customHeight="1" x14ac:dyDescent="0.3">
      <c r="A108" s="525" t="s">
        <v>4169</v>
      </c>
      <c r="B108" s="20" t="s">
        <v>4172</v>
      </c>
      <c r="C108" s="781">
        <v>0</v>
      </c>
      <c r="D108" s="781">
        <v>0</v>
      </c>
      <c r="E108" s="781">
        <v>0</v>
      </c>
      <c r="F108" s="781">
        <v>0</v>
      </c>
      <c r="G108" s="781">
        <v>0</v>
      </c>
      <c r="H108" s="781">
        <v>0</v>
      </c>
      <c r="I108" s="781">
        <v>0</v>
      </c>
      <c r="J108" s="781">
        <v>0</v>
      </c>
      <c r="K108" s="781">
        <v>0</v>
      </c>
      <c r="L108" s="781">
        <v>0</v>
      </c>
      <c r="M108" s="781">
        <v>0</v>
      </c>
      <c r="N108" s="781">
        <v>0</v>
      </c>
      <c r="O108" s="781">
        <v>0</v>
      </c>
      <c r="P108" s="781">
        <v>0</v>
      </c>
      <c r="Q108" s="781">
        <v>0</v>
      </c>
      <c r="R108" s="781">
        <v>0</v>
      </c>
    </row>
    <row r="109" spans="1:20" ht="14.7" customHeight="1" x14ac:dyDescent="0.3">
      <c r="A109" s="71" t="s">
        <v>83</v>
      </c>
      <c r="B109" s="20" t="s">
        <v>84</v>
      </c>
      <c r="C109" s="262">
        <v>2100</v>
      </c>
      <c r="D109" s="520">
        <v>2100</v>
      </c>
      <c r="E109" s="520">
        <v>2100</v>
      </c>
      <c r="F109" s="263">
        <v>2100</v>
      </c>
      <c r="G109" s="263">
        <v>2100</v>
      </c>
      <c r="H109" s="520">
        <v>2100</v>
      </c>
      <c r="I109" s="263">
        <v>2100</v>
      </c>
      <c r="J109" s="262">
        <v>2100</v>
      </c>
      <c r="K109" s="263">
        <v>2100</v>
      </c>
      <c r="L109" s="263">
        <v>2100</v>
      </c>
      <c r="M109" s="263">
        <v>2100</v>
      </c>
      <c r="N109" s="520">
        <v>2100</v>
      </c>
      <c r="O109" s="263">
        <v>2100</v>
      </c>
      <c r="P109" s="262">
        <v>2100</v>
      </c>
      <c r="Q109" s="520">
        <v>2100</v>
      </c>
      <c r="R109" s="520">
        <v>2100</v>
      </c>
    </row>
    <row r="110" spans="1:20" ht="14.7" customHeight="1" x14ac:dyDescent="0.3">
      <c r="A110" s="24" t="s">
        <v>4100</v>
      </c>
      <c r="B110" s="20" t="s">
        <v>86</v>
      </c>
      <c r="C110" s="730">
        <v>125.34583489002613</v>
      </c>
      <c r="D110" s="731">
        <v>125.34583489002613</v>
      </c>
      <c r="E110" s="731">
        <v>88.950237048463606</v>
      </c>
      <c r="F110" s="784">
        <v>284.77883314085159</v>
      </c>
      <c r="G110" s="784">
        <v>213.04477100499315</v>
      </c>
      <c r="H110" s="731">
        <v>230.73557730616506</v>
      </c>
      <c r="I110" s="784">
        <v>202.00078298756063</v>
      </c>
      <c r="J110" s="730">
        <v>494.2215868735961</v>
      </c>
      <c r="K110" s="784">
        <v>0</v>
      </c>
      <c r="L110" s="784">
        <v>442.739248554715</v>
      </c>
      <c r="M110" s="784">
        <v>0</v>
      </c>
      <c r="N110" s="731">
        <v>154.4470149566433</v>
      </c>
      <c r="O110" s="784">
        <v>254.39440481252129</v>
      </c>
      <c r="P110" s="730">
        <v>0</v>
      </c>
      <c r="Q110" s="731">
        <v>0</v>
      </c>
      <c r="R110" s="731">
        <v>0</v>
      </c>
    </row>
    <row r="111" spans="1:20" ht="14.7" customHeight="1" x14ac:dyDescent="0.3">
      <c r="A111" s="24" t="s">
        <v>4101</v>
      </c>
      <c r="B111" s="20" t="s">
        <v>88</v>
      </c>
      <c r="C111" s="785">
        <v>0</v>
      </c>
      <c r="D111" s="786">
        <v>-8.7499830260685876</v>
      </c>
      <c r="E111" s="786">
        <v>-8.7499830260685876</v>
      </c>
      <c r="F111" s="787">
        <v>0</v>
      </c>
      <c r="G111" s="787">
        <v>-10.604787629398951</v>
      </c>
      <c r="H111" s="788">
        <v>-10.337957053714041</v>
      </c>
      <c r="I111" s="796">
        <v>-10.337957053714041</v>
      </c>
      <c r="J111" s="785">
        <v>0</v>
      </c>
      <c r="K111" s="787">
        <v>-0.61722356719280058</v>
      </c>
      <c r="L111" s="787">
        <v>-2.8889919527135692</v>
      </c>
      <c r="M111" s="787">
        <v>-8.9338239172679579</v>
      </c>
      <c r="N111" s="788">
        <v>-21.566287310083379</v>
      </c>
      <c r="O111" s="796">
        <v>-21.566287310083379</v>
      </c>
      <c r="P111" s="789">
        <v>0</v>
      </c>
      <c r="Q111" s="786">
        <v>-9.3097095139097839</v>
      </c>
      <c r="R111" s="786">
        <v>-9.3097095139097839</v>
      </c>
    </row>
    <row r="112" spans="1:20" ht="14.7" customHeight="1" x14ac:dyDescent="0.3">
      <c r="A112" s="24" t="s">
        <v>4092</v>
      </c>
      <c r="B112" s="20" t="s">
        <v>4079</v>
      </c>
      <c r="C112" s="954">
        <v>0.72891566265060248</v>
      </c>
      <c r="D112" s="955">
        <v>0.72891566265060248</v>
      </c>
      <c r="E112" s="955">
        <v>1</v>
      </c>
      <c r="F112" s="956">
        <v>0.72862619716670907</v>
      </c>
      <c r="G112" s="956">
        <v>0.93882356562464409</v>
      </c>
      <c r="H112" s="957">
        <v>0.8812855731725372</v>
      </c>
      <c r="I112" s="958">
        <v>1</v>
      </c>
      <c r="J112" s="954">
        <v>0.68751216883619948</v>
      </c>
      <c r="K112" s="956">
        <v>1</v>
      </c>
      <c r="L112" s="956">
        <v>0.76643592425001039</v>
      </c>
      <c r="M112" s="956">
        <v>1</v>
      </c>
      <c r="N112" s="957">
        <v>1</v>
      </c>
      <c r="O112" s="958">
        <v>1</v>
      </c>
      <c r="P112" s="959">
        <v>0.88226467894576144</v>
      </c>
      <c r="Q112" s="955">
        <v>0.98032734056987758</v>
      </c>
      <c r="R112" s="955">
        <v>1</v>
      </c>
    </row>
    <row r="115" spans="1:13" ht="14.7" customHeight="1" x14ac:dyDescent="0.3">
      <c r="A115" s="24"/>
      <c r="B115" s="55" t="s">
        <v>60</v>
      </c>
      <c r="C115" s="56" t="s">
        <v>354</v>
      </c>
      <c r="D115" s="57"/>
      <c r="E115" s="57"/>
      <c r="F115" s="56" t="s">
        <v>355</v>
      </c>
      <c r="G115" s="57"/>
      <c r="H115" s="57"/>
      <c r="I115" s="57"/>
      <c r="J115" s="57"/>
      <c r="K115" s="56" t="s">
        <v>356</v>
      </c>
      <c r="L115" s="58"/>
      <c r="M115" s="58"/>
    </row>
    <row r="116" spans="1:13" ht="14.7" customHeight="1" x14ac:dyDescent="0.3">
      <c r="A116" s="24"/>
      <c r="B116" s="59" t="s">
        <v>61</v>
      </c>
      <c r="C116" s="599" t="s">
        <v>743</v>
      </c>
      <c r="D116" s="600" t="s">
        <v>744</v>
      </c>
      <c r="E116" s="600" t="s">
        <v>803</v>
      </c>
      <c r="F116" s="599" t="s">
        <v>745</v>
      </c>
      <c r="G116" s="600" t="s">
        <v>746</v>
      </c>
      <c r="H116" s="600" t="s">
        <v>747</v>
      </c>
      <c r="I116" s="600" t="s">
        <v>748</v>
      </c>
      <c r="J116" s="600" t="s">
        <v>804</v>
      </c>
      <c r="K116" s="599" t="s">
        <v>749</v>
      </c>
      <c r="L116" s="601" t="s">
        <v>750</v>
      </c>
      <c r="M116" s="601" t="s">
        <v>805</v>
      </c>
    </row>
    <row r="117" spans="1:13" ht="14.7" customHeight="1" x14ac:dyDescent="0.3">
      <c r="A117" s="24" t="s">
        <v>4094</v>
      </c>
      <c r="B117" s="20" t="s">
        <v>63</v>
      </c>
      <c r="C117" s="708">
        <v>1</v>
      </c>
      <c r="D117" s="711">
        <v>0</v>
      </c>
      <c r="E117" s="709">
        <v>0</v>
      </c>
      <c r="F117" s="708">
        <v>0.82730541904399579</v>
      </c>
      <c r="G117" s="709">
        <v>6.8654422983837796E-2</v>
      </c>
      <c r="H117" s="709">
        <v>0.10402029053323228</v>
      </c>
      <c r="I117" s="711">
        <v>1.9867438934170164E-5</v>
      </c>
      <c r="J117" s="709">
        <v>0</v>
      </c>
      <c r="K117" s="708">
        <v>0.999</v>
      </c>
      <c r="L117" s="711">
        <v>1E-3</v>
      </c>
      <c r="M117" s="711">
        <v>0</v>
      </c>
    </row>
    <row r="118" spans="1:13" ht="14.7" customHeight="1" x14ac:dyDescent="0.3">
      <c r="A118" s="24" t="s">
        <v>4095</v>
      </c>
      <c r="B118" s="20" t="s">
        <v>576</v>
      </c>
      <c r="C118" s="579">
        <v>0.9980039920159679</v>
      </c>
      <c r="D118" s="581">
        <v>9.9800399201596798E-4</v>
      </c>
      <c r="E118" s="580">
        <v>9.9800399201596798E-4</v>
      </c>
      <c r="F118" s="579">
        <v>0.82135728542914166</v>
      </c>
      <c r="G118" s="580">
        <v>0.11976047904191617</v>
      </c>
      <c r="H118" s="580">
        <v>5.6886227544910184E-2</v>
      </c>
      <c r="I118" s="581">
        <v>9.980039920159682E-4</v>
      </c>
      <c r="J118" s="580">
        <v>9.980039920159682E-4</v>
      </c>
      <c r="K118" s="579">
        <v>0.9980039920159679</v>
      </c>
      <c r="L118" s="581">
        <v>9.9800399201596798E-4</v>
      </c>
      <c r="M118" s="581">
        <v>9.9800399201596798E-4</v>
      </c>
    </row>
    <row r="119" spans="1:13" ht="14.7" customHeight="1" x14ac:dyDescent="0.3">
      <c r="A119" s="24" t="s">
        <v>4096</v>
      </c>
      <c r="B119" s="20" t="s">
        <v>66</v>
      </c>
      <c r="C119" s="712">
        <v>61676.105999999832</v>
      </c>
      <c r="D119" s="778">
        <v>9999000</v>
      </c>
      <c r="E119" s="713">
        <v>61676.105999999832</v>
      </c>
      <c r="F119" s="712">
        <v>74011.310499999992</v>
      </c>
      <c r="G119" s="713">
        <v>205586.99216666666</v>
      </c>
      <c r="H119" s="793">
        <v>226145.66633333333</v>
      </c>
      <c r="I119" s="779">
        <v>246704.36833333332</v>
      </c>
      <c r="J119" s="793">
        <v>98873.05386618046</v>
      </c>
      <c r="K119" s="712">
        <v>41117.404000000002</v>
      </c>
      <c r="L119" s="778">
        <v>49340.873666666652</v>
      </c>
      <c r="M119" s="778">
        <v>41125.627469666673</v>
      </c>
    </row>
    <row r="120" spans="1:13" ht="14.7" customHeight="1" x14ac:dyDescent="0.3">
      <c r="A120" s="24" t="s">
        <v>4097</v>
      </c>
      <c r="B120" s="20" t="s">
        <v>68</v>
      </c>
      <c r="C120" s="719">
        <v>2284.56</v>
      </c>
      <c r="D120" s="780">
        <v>2284.56</v>
      </c>
      <c r="E120" s="720">
        <v>2284.56</v>
      </c>
      <c r="F120" s="719">
        <v>2741.4719999999998</v>
      </c>
      <c r="G120" s="720">
        <v>7615.2</v>
      </c>
      <c r="H120" s="793">
        <v>8376.7199999999575</v>
      </c>
      <c r="I120" s="779">
        <v>9138.24</v>
      </c>
      <c r="J120" s="793">
        <v>3662.3822052046016</v>
      </c>
      <c r="K120" s="719">
        <v>1523.04</v>
      </c>
      <c r="L120" s="780">
        <v>1827.647999999996</v>
      </c>
      <c r="M120" s="780">
        <v>1523.3446079999999</v>
      </c>
    </row>
    <row r="121" spans="1:13" ht="14.7" customHeight="1" x14ac:dyDescent="0.3">
      <c r="A121" s="24" t="s">
        <v>4098</v>
      </c>
      <c r="B121" s="20" t="s">
        <v>70</v>
      </c>
      <c r="C121" s="781">
        <v>1404.6726974955748</v>
      </c>
      <c r="D121" s="782">
        <v>1404.6726974955748</v>
      </c>
      <c r="E121" s="783">
        <v>1030.2330799243664</v>
      </c>
      <c r="F121" s="781">
        <v>1270.5122015982915</v>
      </c>
      <c r="G121" s="783">
        <v>0</v>
      </c>
      <c r="H121" s="783">
        <v>0</v>
      </c>
      <c r="I121" s="782">
        <v>0</v>
      </c>
      <c r="J121" s="783">
        <v>0</v>
      </c>
      <c r="K121" s="781">
        <v>749.64642107610723</v>
      </c>
      <c r="L121" s="782">
        <v>674.70194566218322</v>
      </c>
      <c r="M121" s="782">
        <v>628.31726715058119</v>
      </c>
    </row>
    <row r="122" spans="1:13" ht="14.7" customHeight="1" x14ac:dyDescent="0.3">
      <c r="A122" s="24" t="s">
        <v>4099</v>
      </c>
      <c r="B122" s="20" t="s">
        <v>72</v>
      </c>
      <c r="C122" s="781">
        <v>4276.4685844327578</v>
      </c>
      <c r="D122" s="782">
        <v>4276.4685844327578</v>
      </c>
      <c r="E122" s="783">
        <v>3136.5024811794883</v>
      </c>
      <c r="F122" s="781">
        <v>0</v>
      </c>
      <c r="G122" s="783">
        <v>0</v>
      </c>
      <c r="H122" s="783">
        <v>0</v>
      </c>
      <c r="I122" s="782">
        <v>0</v>
      </c>
      <c r="J122" s="783">
        <v>0</v>
      </c>
      <c r="K122" s="781">
        <v>0</v>
      </c>
      <c r="L122" s="782">
        <v>0</v>
      </c>
      <c r="M122" s="782">
        <v>0</v>
      </c>
    </row>
    <row r="123" spans="1:13" ht="14.7" customHeight="1" x14ac:dyDescent="0.3">
      <c r="A123" s="24" t="s">
        <v>4171</v>
      </c>
      <c r="B123" s="20" t="s">
        <v>4172</v>
      </c>
      <c r="C123" s="781">
        <v>0</v>
      </c>
      <c r="D123" s="781">
        <v>0</v>
      </c>
      <c r="E123" s="781">
        <v>0</v>
      </c>
      <c r="F123" s="781">
        <v>0</v>
      </c>
      <c r="G123" s="781">
        <v>0</v>
      </c>
      <c r="H123" s="781">
        <v>0</v>
      </c>
      <c r="I123" s="781">
        <v>0</v>
      </c>
      <c r="J123" s="783">
        <v>0</v>
      </c>
      <c r="K123" s="781">
        <v>0</v>
      </c>
      <c r="L123" s="782">
        <v>0</v>
      </c>
      <c r="M123" s="782">
        <v>0</v>
      </c>
    </row>
    <row r="124" spans="1:13" ht="14.7" customHeight="1" x14ac:dyDescent="0.3">
      <c r="A124" s="71" t="s">
        <v>83</v>
      </c>
      <c r="B124" s="20" t="s">
        <v>84</v>
      </c>
      <c r="C124" s="262">
        <v>2100</v>
      </c>
      <c r="D124" s="520">
        <v>2100</v>
      </c>
      <c r="E124" s="263">
        <v>2100</v>
      </c>
      <c r="F124" s="262">
        <v>2100</v>
      </c>
      <c r="G124" s="263">
        <v>2100</v>
      </c>
      <c r="H124" s="263">
        <v>2100</v>
      </c>
      <c r="I124" s="520">
        <v>2100</v>
      </c>
      <c r="J124" s="263">
        <v>2100</v>
      </c>
      <c r="K124" s="262">
        <v>2100</v>
      </c>
      <c r="L124" s="520">
        <v>2100</v>
      </c>
      <c r="M124" s="520">
        <v>2100</v>
      </c>
    </row>
    <row r="125" spans="1:13" ht="14.7" customHeight="1" x14ac:dyDescent="0.3">
      <c r="A125" s="24" t="s">
        <v>4100</v>
      </c>
      <c r="B125" s="20" t="s">
        <v>86</v>
      </c>
      <c r="C125" s="730">
        <v>224.49230863252967</v>
      </c>
      <c r="D125" s="731">
        <v>224.49230863252967</v>
      </c>
      <c r="E125" s="784">
        <v>164.65003054033593</v>
      </c>
      <c r="F125" s="730">
        <v>182.6381792722446</v>
      </c>
      <c r="G125" s="784">
        <v>769.74579787408959</v>
      </c>
      <c r="H125" s="784">
        <v>0</v>
      </c>
      <c r="I125" s="731">
        <v>595.62442488915178</v>
      </c>
      <c r="J125" s="784">
        <v>111.88096150515156</v>
      </c>
      <c r="K125" s="734">
        <v>0</v>
      </c>
      <c r="L125" s="737">
        <v>0</v>
      </c>
      <c r="M125" s="737">
        <v>0</v>
      </c>
    </row>
    <row r="126" spans="1:13" ht="14.7" customHeight="1" x14ac:dyDescent="0.3">
      <c r="A126" s="24" t="s">
        <v>4101</v>
      </c>
      <c r="B126" s="20" t="s">
        <v>88</v>
      </c>
      <c r="C126" s="785">
        <v>0</v>
      </c>
      <c r="D126" s="786">
        <v>-12.815479193019105</v>
      </c>
      <c r="E126" s="787">
        <v>-12.815479193019105</v>
      </c>
      <c r="F126" s="785">
        <v>0</v>
      </c>
      <c r="G126" s="787">
        <v>5.9911487404324539</v>
      </c>
      <c r="H126" s="787">
        <v>10.183676260531417</v>
      </c>
      <c r="I126" s="786">
        <v>-4.2631250421888316</v>
      </c>
      <c r="J126" s="787">
        <v>-4.2631250421888316</v>
      </c>
      <c r="K126" s="789">
        <v>0</v>
      </c>
      <c r="L126" s="786">
        <v>-9.3653815229286064</v>
      </c>
      <c r="M126" s="786">
        <v>-9.3653815229286064</v>
      </c>
    </row>
    <row r="127" spans="1:13" ht="14.7" customHeight="1" x14ac:dyDescent="0.3">
      <c r="A127" s="24" t="s">
        <v>4093</v>
      </c>
      <c r="B127" s="20" t="s">
        <v>4079</v>
      </c>
      <c r="C127" s="954">
        <v>0.89462686567164174</v>
      </c>
      <c r="D127" s="955">
        <v>0.89462686567164174</v>
      </c>
      <c r="E127" s="956">
        <v>1</v>
      </c>
      <c r="F127" s="954">
        <v>0.74747967292266704</v>
      </c>
      <c r="G127" s="956">
        <v>0.23833280616602634</v>
      </c>
      <c r="H127" s="956">
        <v>0.62354889802863811</v>
      </c>
      <c r="I127" s="955">
        <v>0.30763533475867766</v>
      </c>
      <c r="J127" s="956">
        <v>1</v>
      </c>
      <c r="K127" s="959">
        <v>0.88226472961906532</v>
      </c>
      <c r="L127" s="955">
        <v>0.98026484324348107</v>
      </c>
      <c r="M127" s="955">
        <v>1</v>
      </c>
    </row>
    <row r="130" spans="1:7" ht="14.7" customHeight="1" x14ac:dyDescent="0.3">
      <c r="A130" s="34" t="s">
        <v>370</v>
      </c>
      <c r="B130" s="365"/>
      <c r="C130" s="332">
        <v>1.36</v>
      </c>
      <c r="D130" s="504"/>
      <c r="E130" s="504"/>
      <c r="F130" s="505"/>
    </row>
    <row r="131" spans="1:7" ht="14.7" customHeight="1" x14ac:dyDescent="0.3">
      <c r="A131" s="506"/>
      <c r="B131" s="365"/>
      <c r="C131" s="367" t="s">
        <v>371</v>
      </c>
      <c r="D131" s="367" t="s">
        <v>372</v>
      </c>
      <c r="E131" s="367" t="s">
        <v>373</v>
      </c>
      <c r="F131" s="507" t="s">
        <v>374</v>
      </c>
    </row>
    <row r="132" spans="1:7" ht="14.7" customHeight="1" x14ac:dyDescent="0.3">
      <c r="A132" s="162" t="s">
        <v>375</v>
      </c>
      <c r="B132" s="365" t="s">
        <v>376</v>
      </c>
      <c r="C132" s="368">
        <v>-0.45</v>
      </c>
      <c r="D132" s="368">
        <v>-0.47</v>
      </c>
      <c r="E132" s="368">
        <v>-0.35</v>
      </c>
      <c r="F132" s="369">
        <v>-0.47</v>
      </c>
    </row>
    <row r="133" spans="1:7" ht="14.7" customHeight="1" x14ac:dyDescent="0.3">
      <c r="A133" s="162" t="s">
        <v>377</v>
      </c>
      <c r="B133" t="s">
        <v>378</v>
      </c>
      <c r="C133" s="366">
        <v>0.5</v>
      </c>
      <c r="D133" s="366">
        <v>0.3</v>
      </c>
      <c r="E133" s="366">
        <v>0.35</v>
      </c>
      <c r="F133" s="258">
        <v>0.5</v>
      </c>
    </row>
    <row r="134" spans="1:7" ht="14.7" customHeight="1" x14ac:dyDescent="0.3">
      <c r="A134" s="162" t="s">
        <v>379</v>
      </c>
      <c r="B134" t="s">
        <v>380</v>
      </c>
      <c r="C134" s="366">
        <v>0.2</v>
      </c>
      <c r="D134" s="366">
        <v>0.75</v>
      </c>
      <c r="E134" s="366">
        <v>0.1</v>
      </c>
      <c r="F134" s="258">
        <v>120</v>
      </c>
    </row>
    <row r="135" spans="1:7" ht="14.7" customHeight="1" x14ac:dyDescent="0.3">
      <c r="A135" s="37"/>
      <c r="B135" s="371"/>
      <c r="C135" s="220"/>
      <c r="D135" s="264"/>
      <c r="E135" s="264"/>
      <c r="F135" s="265"/>
    </row>
    <row r="136" spans="1:7" ht="14.7" customHeight="1" x14ac:dyDescent="0.3">
      <c r="A136" s="209"/>
      <c r="C136" s="371"/>
      <c r="D136" s="371"/>
    </row>
    <row r="138" spans="1:7" ht="14.7" customHeight="1" x14ac:dyDescent="0.3">
      <c r="B138" s="34" t="s">
        <v>381</v>
      </c>
      <c r="C138" s="504"/>
      <c r="D138" s="504"/>
      <c r="E138" s="504"/>
      <c r="F138" s="505"/>
    </row>
    <row r="139" spans="1:7" ht="14.7" customHeight="1" x14ac:dyDescent="0.3">
      <c r="B139" s="162" t="s">
        <v>382</v>
      </c>
      <c r="C139" s="366">
        <v>0.12</v>
      </c>
      <c r="D139" s="366">
        <v>0.19</v>
      </c>
      <c r="E139" s="366">
        <v>0.24</v>
      </c>
      <c r="F139" s="258">
        <v>0.45</v>
      </c>
      <c r="G139" t="s">
        <v>383</v>
      </c>
    </row>
    <row r="140" spans="1:7" ht="14.7" customHeight="1" x14ac:dyDescent="0.3">
      <c r="B140" s="370"/>
      <c r="C140" s="366">
        <v>0.12</v>
      </c>
      <c r="D140" s="366">
        <v>0.19</v>
      </c>
      <c r="E140" s="366">
        <v>0.24</v>
      </c>
      <c r="F140" s="258">
        <v>0.45</v>
      </c>
      <c r="G140" t="s">
        <v>384</v>
      </c>
    </row>
    <row r="141" spans="1:7" ht="14.7" customHeight="1" x14ac:dyDescent="0.3">
      <c r="B141" s="370"/>
      <c r="C141" s="366">
        <v>0.12</v>
      </c>
      <c r="D141" s="366">
        <v>0.19</v>
      </c>
      <c r="E141" s="366">
        <v>0.24</v>
      </c>
      <c r="F141" s="258">
        <v>0.45</v>
      </c>
      <c r="G141" t="s">
        <v>385</v>
      </c>
    </row>
    <row r="142" spans="1:7" ht="14.7" customHeight="1" x14ac:dyDescent="0.3">
      <c r="B142" s="370"/>
      <c r="C142" s="366">
        <v>0.12</v>
      </c>
      <c r="D142" s="366">
        <v>0.19</v>
      </c>
      <c r="E142" s="366">
        <v>0.24</v>
      </c>
      <c r="F142" s="258">
        <v>0.45</v>
      </c>
      <c r="G142" t="s">
        <v>386</v>
      </c>
    </row>
    <row r="143" spans="1:7" ht="14.7" customHeight="1" x14ac:dyDescent="0.3">
      <c r="B143" s="370"/>
      <c r="C143" s="366">
        <v>0.12</v>
      </c>
      <c r="D143" s="366">
        <v>0.19</v>
      </c>
      <c r="E143" s="366">
        <v>0.24</v>
      </c>
      <c r="F143" s="258">
        <v>0.45</v>
      </c>
      <c r="G143" t="s">
        <v>387</v>
      </c>
    </row>
    <row r="144" spans="1:7" ht="14.7" customHeight="1" x14ac:dyDescent="0.3">
      <c r="B144" s="372"/>
      <c r="C144" s="264">
        <v>0.12</v>
      </c>
      <c r="D144" s="264">
        <v>0.19</v>
      </c>
      <c r="E144" s="264">
        <v>0.24</v>
      </c>
      <c r="F144" s="265">
        <v>0.45</v>
      </c>
      <c r="G144" t="s">
        <v>388</v>
      </c>
    </row>
    <row r="146" spans="1:10" ht="14.7" customHeight="1" x14ac:dyDescent="0.3">
      <c r="A146" s="37"/>
    </row>
    <row r="147" spans="1:10" ht="14.7" customHeight="1" x14ac:dyDescent="0.3">
      <c r="A147" s="543" t="s">
        <v>213</v>
      </c>
      <c r="B147" s="550"/>
    </row>
    <row r="148" spans="1:10" ht="14.7" customHeight="1" x14ac:dyDescent="0.3">
      <c r="A148" s="206" t="s">
        <v>214</v>
      </c>
      <c r="B148" s="540" t="s">
        <v>152</v>
      </c>
    </row>
    <row r="149" spans="1:10" ht="14.7" customHeight="1" x14ac:dyDescent="0.3">
      <c r="A149" s="220">
        <v>1</v>
      </c>
      <c r="B149" s="220">
        <v>1</v>
      </c>
    </row>
    <row r="150" spans="1:10" ht="14.7" customHeight="1" x14ac:dyDescent="0.3">
      <c r="A150" s="582" t="s">
        <v>567</v>
      </c>
      <c r="B150" s="583" t="s">
        <v>4118</v>
      </c>
      <c r="C150" s="584"/>
      <c r="D150" s="584"/>
      <c r="E150" s="584"/>
      <c r="F150" s="584"/>
      <c r="G150" s="584"/>
      <c r="H150" s="585"/>
      <c r="I150" s="584"/>
      <c r="J150" s="586"/>
    </row>
    <row r="151" spans="1:10" ht="14.7" customHeight="1" x14ac:dyDescent="0.3">
      <c r="A151" s="587"/>
      <c r="B151" s="588" t="s">
        <v>568</v>
      </c>
      <c r="C151" s="589" t="s">
        <v>569</v>
      </c>
      <c r="D151" s="589" t="s">
        <v>100</v>
      </c>
      <c r="E151" s="589" t="s">
        <v>510</v>
      </c>
      <c r="F151" s="589" t="s">
        <v>98</v>
      </c>
      <c r="G151" s="589" t="s">
        <v>570</v>
      </c>
      <c r="H151" s="589" t="s">
        <v>176</v>
      </c>
      <c r="I151" s="589" t="s">
        <v>19</v>
      </c>
      <c r="J151" s="590" t="s">
        <v>571</v>
      </c>
    </row>
    <row r="152" spans="1:10" ht="14.7" customHeight="1" x14ac:dyDescent="0.3">
      <c r="A152" s="591" t="s">
        <v>572</v>
      </c>
      <c r="B152" s="489">
        <f>SUM(C152:J152)</f>
        <v>12.664232038170756</v>
      </c>
      <c r="C152" s="489">
        <v>4.492583611863135</v>
      </c>
      <c r="D152" s="489">
        <v>0</v>
      </c>
      <c r="E152" s="489">
        <v>0</v>
      </c>
      <c r="F152" s="489">
        <v>8.0093511740930357</v>
      </c>
      <c r="G152" s="489">
        <v>0</v>
      </c>
      <c r="H152" s="489">
        <v>0</v>
      </c>
      <c r="I152" s="489">
        <v>0</v>
      </c>
      <c r="J152" s="592">
        <v>0.16229725221458599</v>
      </c>
    </row>
    <row r="153" spans="1:10" ht="14.7" customHeight="1" x14ac:dyDescent="0.3">
      <c r="A153" s="591" t="s">
        <v>573</v>
      </c>
      <c r="B153" s="489">
        <f t="shared" ref="B153:B155" si="0">SUM(C153:J153)</f>
        <v>52.571311749471086</v>
      </c>
      <c r="C153" s="489">
        <v>15.84410105219871</v>
      </c>
      <c r="D153" s="489">
        <v>0</v>
      </c>
      <c r="E153" s="489">
        <v>0</v>
      </c>
      <c r="F153" s="489">
        <v>36.298410130357098</v>
      </c>
      <c r="G153" s="489">
        <v>0</v>
      </c>
      <c r="H153" s="489">
        <v>0</v>
      </c>
      <c r="I153" s="489">
        <v>0</v>
      </c>
      <c r="J153" s="592">
        <v>0.42880056691527629</v>
      </c>
    </row>
    <row r="154" spans="1:10" ht="14.7" customHeight="1" x14ac:dyDescent="0.3">
      <c r="A154" s="591" t="s">
        <v>574</v>
      </c>
      <c r="B154" s="489">
        <f t="shared" si="0"/>
        <v>94.910616535108545</v>
      </c>
      <c r="C154" s="489">
        <v>20.856143047692761</v>
      </c>
      <c r="D154" s="489">
        <v>0</v>
      </c>
      <c r="E154" s="489">
        <v>0</v>
      </c>
      <c r="F154" s="489">
        <v>72.645841306545634</v>
      </c>
      <c r="G154" s="489">
        <v>0</v>
      </c>
      <c r="H154" s="489">
        <v>0</v>
      </c>
      <c r="I154" s="489">
        <v>0</v>
      </c>
      <c r="J154" s="592">
        <v>1.4086321808701381</v>
      </c>
    </row>
    <row r="155" spans="1:10" ht="14.7" customHeight="1" x14ac:dyDescent="0.3">
      <c r="A155" s="591" t="s">
        <v>575</v>
      </c>
      <c r="B155" s="489">
        <f t="shared" si="0"/>
        <v>24.821339074874444</v>
      </c>
      <c r="C155" s="489">
        <v>6.7749416858702336</v>
      </c>
      <c r="D155" s="489">
        <v>0</v>
      </c>
      <c r="E155" s="489">
        <v>0</v>
      </c>
      <c r="F155" s="489">
        <v>18.046397389004209</v>
      </c>
      <c r="G155" s="489">
        <v>0</v>
      </c>
      <c r="H155" s="489">
        <v>0</v>
      </c>
      <c r="I155" s="489">
        <v>0</v>
      </c>
      <c r="J155" s="592">
        <v>0</v>
      </c>
    </row>
    <row r="156" spans="1:10" ht="14.7" customHeight="1" x14ac:dyDescent="0.3">
      <c r="A156" s="593" t="s">
        <v>568</v>
      </c>
      <c r="B156" s="594">
        <f>SUM(B152:B155)</f>
        <v>184.96749939762486</v>
      </c>
      <c r="C156" s="594">
        <v>48</v>
      </c>
      <c r="D156" s="594">
        <v>0</v>
      </c>
      <c r="E156" s="594">
        <v>0</v>
      </c>
      <c r="F156" s="594">
        <v>148</v>
      </c>
      <c r="G156" s="594">
        <v>0</v>
      </c>
      <c r="H156" s="594">
        <v>0</v>
      </c>
      <c r="I156" s="594">
        <v>0</v>
      </c>
      <c r="J156" s="594">
        <v>0</v>
      </c>
    </row>
    <row r="158" spans="1:10" ht="14.7" customHeight="1" x14ac:dyDescent="0.3">
      <c r="C158" s="489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M239"/>
  <sheetViews>
    <sheetView topLeftCell="A38" zoomScaleNormal="100" workbookViewId="0">
      <selection activeCell="I212" sqref="I212"/>
    </sheetView>
  </sheetViews>
  <sheetFormatPr defaultColWidth="8.77734375" defaultRowHeight="15" customHeight="1" x14ac:dyDescent="0.3"/>
  <cols>
    <col min="1" max="1" width="24.6640625" customWidth="1"/>
    <col min="2" max="2" width="35.44140625" customWidth="1"/>
    <col min="3" max="3" width="14" customWidth="1"/>
    <col min="4" max="4" width="12.109375" customWidth="1"/>
    <col min="5" max="5" width="14.77734375" customWidth="1"/>
    <col min="6" max="6" width="12.6640625" customWidth="1"/>
    <col min="7" max="7" width="16.33203125" customWidth="1"/>
    <col min="8" max="8" width="14.77734375" customWidth="1"/>
    <col min="9" max="9" width="12.109375" customWidth="1"/>
    <col min="10" max="10" width="11.33203125" customWidth="1"/>
    <col min="11" max="11" width="10.44140625" customWidth="1"/>
    <col min="12" max="12" width="11.109375" customWidth="1"/>
    <col min="13" max="13" width="10.44140625" customWidth="1"/>
    <col min="14" max="14" width="11.44140625" customWidth="1"/>
    <col min="15" max="15" width="10.44140625" customWidth="1"/>
    <col min="16" max="16" width="10.6640625" customWidth="1"/>
    <col min="17" max="17" width="12" customWidth="1"/>
    <col min="18" max="18" width="10.33203125" customWidth="1"/>
    <col min="19" max="19" width="11.44140625" customWidth="1"/>
    <col min="20" max="20" width="11.109375" customWidth="1"/>
    <col min="21" max="21" width="11.33203125" customWidth="1"/>
    <col min="22" max="22" width="10.6640625" customWidth="1"/>
    <col min="23" max="23" width="12.6640625" customWidth="1"/>
    <col min="24" max="24" width="12.109375" customWidth="1"/>
    <col min="25" max="25" width="18.44140625" customWidth="1"/>
    <col min="26" max="26" width="10.44140625" customWidth="1"/>
    <col min="27" max="27" width="10.6640625" customWidth="1"/>
    <col min="28" max="28" width="9.44140625" bestFit="1" customWidth="1"/>
  </cols>
  <sheetData>
    <row r="2" spans="1:28" ht="18" customHeight="1" x14ac:dyDescent="0.3">
      <c r="A2" s="2" t="s">
        <v>389</v>
      </c>
    </row>
    <row r="4" spans="1:28" ht="15" customHeight="1" x14ac:dyDescent="0.3">
      <c r="AA4" t="s">
        <v>542</v>
      </c>
    </row>
    <row r="5" spans="1:28" ht="15" customHeight="1" x14ac:dyDescent="0.3">
      <c r="P5" t="s">
        <v>538</v>
      </c>
      <c r="Y5" t="s">
        <v>539</v>
      </c>
      <c r="AA5" t="s">
        <v>543</v>
      </c>
      <c r="AB5">
        <f>SUM(T8:T11)</f>
        <v>43439</v>
      </c>
    </row>
    <row r="6" spans="1:28" ht="15" customHeight="1" x14ac:dyDescent="0.3">
      <c r="A6" s="7"/>
      <c r="B6" s="8"/>
      <c r="C6" s="9" t="s">
        <v>2</v>
      </c>
      <c r="D6" s="9" t="s">
        <v>3</v>
      </c>
      <c r="E6" s="9" t="s">
        <v>4</v>
      </c>
      <c r="F6" s="9" t="s">
        <v>225</v>
      </c>
      <c r="P6" s="16" t="s">
        <v>6</v>
      </c>
      <c r="Q6" s="17"/>
      <c r="R6" s="18" t="s">
        <v>7</v>
      </c>
      <c r="S6" s="18" t="s">
        <v>8</v>
      </c>
      <c r="T6" s="18" t="s">
        <v>9</v>
      </c>
      <c r="U6" s="18" t="s">
        <v>228</v>
      </c>
      <c r="Y6" t="s">
        <v>540</v>
      </c>
      <c r="Z6">
        <f>T7/SUM(T8:T11)</f>
        <v>1.7239807546214232</v>
      </c>
      <c r="AA6" t="s">
        <v>544</v>
      </c>
      <c r="AB6">
        <f>AB5+T12</f>
        <v>75268</v>
      </c>
    </row>
    <row r="7" spans="1:28" ht="15" customHeight="1" x14ac:dyDescent="0.3">
      <c r="A7" s="16" t="s">
        <v>6</v>
      </c>
      <c r="B7" s="17"/>
      <c r="C7" s="18" t="s">
        <v>7</v>
      </c>
      <c r="D7" s="18" t="s">
        <v>8</v>
      </c>
      <c r="E7" s="18" t="s">
        <v>9</v>
      </c>
      <c r="F7" s="18" t="s">
        <v>228</v>
      </c>
      <c r="H7" t="s">
        <v>536</v>
      </c>
      <c r="P7" s="19">
        <v>1</v>
      </c>
      <c r="Q7" s="20" t="s">
        <v>390</v>
      </c>
      <c r="R7" s="21">
        <v>3</v>
      </c>
      <c r="S7" s="21">
        <v>2</v>
      </c>
      <c r="T7" s="21">
        <v>74888</v>
      </c>
      <c r="U7" s="566">
        <v>86400</v>
      </c>
      <c r="Y7" t="s">
        <v>541</v>
      </c>
      <c r="Z7">
        <f>T13/AB6</f>
        <v>1.0991125046500505</v>
      </c>
      <c r="AA7" t="s">
        <v>548</v>
      </c>
      <c r="AB7">
        <f>SUM(T16,T18,T21,T24,T27)</f>
        <v>75268</v>
      </c>
    </row>
    <row r="8" spans="1:28" ht="15" customHeight="1" x14ac:dyDescent="0.3">
      <c r="A8" s="19">
        <v>1</v>
      </c>
      <c r="B8" s="20" t="s">
        <v>390</v>
      </c>
      <c r="C8" s="21">
        <v>4</v>
      </c>
      <c r="D8" s="21">
        <v>2</v>
      </c>
      <c r="E8" s="359">
        <f>T7*$Z$13*$Z$14</f>
        <v>73633.981946633867</v>
      </c>
      <c r="F8" s="552">
        <f>U7*$Z$13*$Z$14</f>
        <v>84953.210663780148</v>
      </c>
      <c r="G8" s="979"/>
      <c r="H8" s="561">
        <v>1.1537228928533276</v>
      </c>
      <c r="I8" s="978"/>
      <c r="P8" s="19">
        <v>2</v>
      </c>
      <c r="Q8" s="20" t="s">
        <v>391</v>
      </c>
      <c r="R8" s="21">
        <v>6</v>
      </c>
      <c r="S8" s="21">
        <v>1</v>
      </c>
      <c r="T8" s="21">
        <v>36435</v>
      </c>
      <c r="U8" s="567">
        <v>41886</v>
      </c>
      <c r="Y8" t="s">
        <v>545</v>
      </c>
      <c r="Z8">
        <f>T13/T15</f>
        <v>2.0241742109126499</v>
      </c>
    </row>
    <row r="9" spans="1:28" ht="15" customHeight="1" x14ac:dyDescent="0.3">
      <c r="A9" s="19">
        <v>2</v>
      </c>
      <c r="B9" s="20" t="s">
        <v>391</v>
      </c>
      <c r="C9" s="21">
        <v>7</v>
      </c>
      <c r="D9" s="21">
        <v>1</v>
      </c>
      <c r="E9" s="359">
        <f t="shared" ref="E9:E33" si="0">T8*$Z$13*$Z$14</f>
        <v>35824.886927486456</v>
      </c>
      <c r="F9" s="552">
        <f t="shared" ref="F9:F33" si="1">U8*$Z$13*$Z$14</f>
        <v>41184.60858637841</v>
      </c>
      <c r="G9" s="979"/>
      <c r="H9" s="561">
        <v>1.1496088925483738</v>
      </c>
      <c r="P9" s="19">
        <v>3</v>
      </c>
      <c r="Q9" s="20" t="s">
        <v>392</v>
      </c>
      <c r="R9" s="21">
        <v>3</v>
      </c>
      <c r="S9" s="21">
        <v>1</v>
      </c>
      <c r="T9" s="21">
        <v>3147</v>
      </c>
      <c r="U9" s="567">
        <v>3631</v>
      </c>
      <c r="Y9" t="s">
        <v>546</v>
      </c>
      <c r="Z9">
        <f>T30/SUM(T8:T9)</f>
        <v>1.7168409883280278</v>
      </c>
    </row>
    <row r="10" spans="1:28" ht="15" customHeight="1" x14ac:dyDescent="0.3">
      <c r="A10" s="19">
        <v>3</v>
      </c>
      <c r="B10" s="20" t="s">
        <v>392</v>
      </c>
      <c r="C10" s="21">
        <v>4</v>
      </c>
      <c r="D10" s="21">
        <v>1</v>
      </c>
      <c r="E10" s="359">
        <f t="shared" si="0"/>
        <v>3094.3027078578252</v>
      </c>
      <c r="F10" s="552">
        <f t="shared" si="1"/>
        <v>3570.1980083354824</v>
      </c>
      <c r="G10" s="979"/>
      <c r="H10" s="561">
        <v>1.1537972672386401</v>
      </c>
      <c r="P10" s="19">
        <v>4</v>
      </c>
      <c r="Q10" s="20" t="s">
        <v>393</v>
      </c>
      <c r="R10" s="21">
        <v>4</v>
      </c>
      <c r="S10" s="21">
        <v>1</v>
      </c>
      <c r="T10" s="21">
        <v>1118</v>
      </c>
      <c r="U10" s="567">
        <v>1324</v>
      </c>
    </row>
    <row r="11" spans="1:28" ht="15" customHeight="1" x14ac:dyDescent="0.3">
      <c r="A11" s="19">
        <v>4</v>
      </c>
      <c r="B11" s="20" t="s">
        <v>393</v>
      </c>
      <c r="C11" s="21">
        <v>5</v>
      </c>
      <c r="D11" s="21">
        <v>1</v>
      </c>
      <c r="E11" s="359">
        <f t="shared" si="0"/>
        <v>1099.2788139132663</v>
      </c>
      <c r="F11" s="552">
        <f t="shared" si="1"/>
        <v>1301.8292930421862</v>
      </c>
      <c r="G11" s="979"/>
      <c r="H11" s="561">
        <v>1.184257602862254</v>
      </c>
      <c r="P11" s="19">
        <v>5</v>
      </c>
      <c r="Q11" s="20" t="s">
        <v>394</v>
      </c>
      <c r="R11" s="21">
        <v>2</v>
      </c>
      <c r="S11" s="21">
        <v>1</v>
      </c>
      <c r="T11" s="21">
        <v>2739</v>
      </c>
      <c r="U11" s="567">
        <v>3171</v>
      </c>
      <c r="Y11" t="s">
        <v>547</v>
      </c>
      <c r="Z11">
        <v>1</v>
      </c>
    </row>
    <row r="12" spans="1:28" ht="15" customHeight="1" x14ac:dyDescent="0.3">
      <c r="A12" s="19">
        <v>5</v>
      </c>
      <c r="B12" s="20" t="s">
        <v>394</v>
      </c>
      <c r="C12" s="21">
        <v>3</v>
      </c>
      <c r="D12" s="21">
        <v>1</v>
      </c>
      <c r="E12" s="359">
        <f t="shared" si="0"/>
        <v>2693.1347686121967</v>
      </c>
      <c r="F12" s="552">
        <f t="shared" si="1"/>
        <v>3117.9008219310972</v>
      </c>
      <c r="G12" s="979"/>
      <c r="H12" s="561">
        <v>1.1577217962760131</v>
      </c>
      <c r="P12" s="19">
        <v>6</v>
      </c>
      <c r="Q12" s="20" t="s">
        <v>395</v>
      </c>
      <c r="R12" s="21">
        <v>3</v>
      </c>
      <c r="S12" s="21">
        <v>1</v>
      </c>
      <c r="T12" s="21">
        <v>31829</v>
      </c>
      <c r="U12" s="567">
        <v>36742</v>
      </c>
    </row>
    <row r="13" spans="1:28" ht="15" customHeight="1" x14ac:dyDescent="0.3">
      <c r="A13" s="19">
        <v>6</v>
      </c>
      <c r="B13" s="20" t="s">
        <v>395</v>
      </c>
      <c r="C13" s="21">
        <v>4</v>
      </c>
      <c r="D13" s="21">
        <v>1</v>
      </c>
      <c r="E13" s="359">
        <f t="shared" si="0"/>
        <v>31296.015534924281</v>
      </c>
      <c r="F13" s="552">
        <f t="shared" si="1"/>
        <v>36126.746136673726</v>
      </c>
      <c r="G13" s="979"/>
      <c r="H13" s="561">
        <v>1.1543560903578498</v>
      </c>
      <c r="P13" s="19">
        <v>7</v>
      </c>
      <c r="Q13" s="20" t="s">
        <v>396</v>
      </c>
      <c r="R13" s="21">
        <v>2</v>
      </c>
      <c r="S13" s="21">
        <v>1</v>
      </c>
      <c r="T13" s="21">
        <v>82728</v>
      </c>
      <c r="U13" s="567">
        <v>95289</v>
      </c>
      <c r="Y13" t="s">
        <v>4131</v>
      </c>
      <c r="Z13">
        <v>1.0215721376953846</v>
      </c>
    </row>
    <row r="14" spans="1:28" ht="15" customHeight="1" x14ac:dyDescent="0.3">
      <c r="A14" s="19">
        <v>7</v>
      </c>
      <c r="B14" s="20" t="s">
        <v>396</v>
      </c>
      <c r="C14" s="21">
        <v>3</v>
      </c>
      <c r="D14" s="21">
        <v>1</v>
      </c>
      <c r="E14" s="359">
        <f t="shared" si="0"/>
        <v>81342.699210569481</v>
      </c>
      <c r="F14" s="552">
        <f t="shared" si="1"/>
        <v>93693.362163668353</v>
      </c>
      <c r="G14" s="979"/>
      <c r="H14" s="561">
        <v>1.1518349289237018</v>
      </c>
      <c r="P14" s="19">
        <v>8</v>
      </c>
      <c r="Q14" s="20" t="s">
        <v>397</v>
      </c>
      <c r="R14" s="21">
        <v>2</v>
      </c>
      <c r="S14" s="21">
        <v>1</v>
      </c>
      <c r="T14" s="21">
        <v>82728</v>
      </c>
      <c r="U14" s="567">
        <v>95289</v>
      </c>
      <c r="Y14" t="s">
        <v>4132</v>
      </c>
      <c r="Z14">
        <v>0.96249174852319697</v>
      </c>
    </row>
    <row r="15" spans="1:28" ht="15" customHeight="1" x14ac:dyDescent="0.3">
      <c r="A15" s="19">
        <v>8</v>
      </c>
      <c r="B15" s="20" t="s">
        <v>397</v>
      </c>
      <c r="C15" s="21">
        <v>3</v>
      </c>
      <c r="D15" s="21">
        <v>1</v>
      </c>
      <c r="E15" s="359">
        <f t="shared" si="0"/>
        <v>81342.699210569481</v>
      </c>
      <c r="F15" s="552">
        <f t="shared" si="1"/>
        <v>93693.362163668353</v>
      </c>
      <c r="G15" s="979"/>
      <c r="H15" s="561">
        <v>1.1518349289237018</v>
      </c>
      <c r="P15" s="19">
        <v>9</v>
      </c>
      <c r="Q15" s="20" t="s">
        <v>398</v>
      </c>
      <c r="R15" s="21">
        <v>5</v>
      </c>
      <c r="S15" s="21">
        <v>1</v>
      </c>
      <c r="T15" s="21">
        <v>40870</v>
      </c>
      <c r="U15" s="567">
        <v>47082</v>
      </c>
    </row>
    <row r="16" spans="1:28" ht="15" customHeight="1" x14ac:dyDescent="0.3">
      <c r="A16" s="19">
        <v>9</v>
      </c>
      <c r="B16" s="20" t="s">
        <v>398</v>
      </c>
      <c r="C16" s="21">
        <v>6</v>
      </c>
      <c r="D16" s="21">
        <v>1</v>
      </c>
      <c r="E16" s="359">
        <f t="shared" si="0"/>
        <v>40185.621757276553</v>
      </c>
      <c r="F16" s="552">
        <f t="shared" si="1"/>
        <v>46293.60028324186</v>
      </c>
      <c r="G16" s="979"/>
      <c r="H16" s="561">
        <v>1.1519941277220456</v>
      </c>
      <c r="P16" s="19">
        <v>10</v>
      </c>
      <c r="Q16" s="20" t="s">
        <v>399</v>
      </c>
      <c r="R16" s="21">
        <v>4</v>
      </c>
      <c r="S16" s="21">
        <v>1</v>
      </c>
      <c r="T16" s="21">
        <v>3318</v>
      </c>
      <c r="U16" s="567">
        <v>5159</v>
      </c>
    </row>
    <row r="17" spans="1:21" ht="15" customHeight="1" x14ac:dyDescent="0.3">
      <c r="A17" s="19">
        <v>10</v>
      </c>
      <c r="B17" s="20" t="s">
        <v>399</v>
      </c>
      <c r="C17" s="21">
        <v>5</v>
      </c>
      <c r="D17" s="21">
        <v>1</v>
      </c>
      <c r="E17" s="359">
        <f t="shared" si="0"/>
        <v>3262.43927062989</v>
      </c>
      <c r="F17" s="552">
        <f t="shared" si="1"/>
        <v>5072.6112710004827</v>
      </c>
      <c r="G17" s="979"/>
      <c r="H17" s="561">
        <v>1.5548523206751055</v>
      </c>
      <c r="P17" s="19">
        <v>11</v>
      </c>
      <c r="Q17" s="20" t="s">
        <v>400</v>
      </c>
      <c r="R17" s="21">
        <v>4</v>
      </c>
      <c r="S17" s="21">
        <v>1</v>
      </c>
      <c r="T17" s="21">
        <v>3318</v>
      </c>
      <c r="U17" s="567">
        <v>5159</v>
      </c>
    </row>
    <row r="18" spans="1:21" ht="15" customHeight="1" x14ac:dyDescent="0.3">
      <c r="A18" s="19">
        <v>11</v>
      </c>
      <c r="B18" s="20" t="s">
        <v>400</v>
      </c>
      <c r="C18" s="21">
        <v>5</v>
      </c>
      <c r="D18" s="21">
        <v>1</v>
      </c>
      <c r="E18" s="359">
        <f t="shared" si="0"/>
        <v>3262.43927062989</v>
      </c>
      <c r="F18" s="552">
        <f t="shared" si="1"/>
        <v>5072.6112710004827</v>
      </c>
      <c r="G18" s="979"/>
      <c r="H18" s="561">
        <v>1.5548523206751055</v>
      </c>
      <c r="P18" s="19">
        <v>12</v>
      </c>
      <c r="Q18" s="20" t="s">
        <v>401</v>
      </c>
      <c r="R18" s="21">
        <v>4</v>
      </c>
      <c r="S18" s="21">
        <v>1</v>
      </c>
      <c r="T18" s="21">
        <v>45918</v>
      </c>
      <c r="U18" s="567">
        <v>50605</v>
      </c>
    </row>
    <row r="19" spans="1:21" ht="15" customHeight="1" x14ac:dyDescent="0.3">
      <c r="A19" s="19">
        <v>12</v>
      </c>
      <c r="B19" s="20" t="s">
        <v>401</v>
      </c>
      <c r="C19" s="21">
        <v>5</v>
      </c>
      <c r="D19" s="21">
        <v>1</v>
      </c>
      <c r="E19" s="359">
        <f t="shared" si="0"/>
        <v>45149.091750688152</v>
      </c>
      <c r="F19" s="552">
        <f t="shared" si="1"/>
        <v>49757.606778247609</v>
      </c>
      <c r="G19" s="235"/>
      <c r="H19" s="561">
        <v>1.1020732610305326</v>
      </c>
      <c r="P19" s="19">
        <v>13</v>
      </c>
      <c r="Q19" s="20" t="s">
        <v>402</v>
      </c>
      <c r="R19" s="21">
        <v>4</v>
      </c>
      <c r="S19" s="21">
        <v>1</v>
      </c>
      <c r="T19" s="21">
        <v>45918</v>
      </c>
      <c r="U19" s="567">
        <v>50605</v>
      </c>
    </row>
    <row r="20" spans="1:21" ht="15" customHeight="1" x14ac:dyDescent="0.3">
      <c r="A20" s="19">
        <v>13</v>
      </c>
      <c r="B20" s="20" t="s">
        <v>402</v>
      </c>
      <c r="C20" s="21">
        <v>5</v>
      </c>
      <c r="D20" s="21">
        <v>1</v>
      </c>
      <c r="E20" s="359">
        <f t="shared" si="0"/>
        <v>45149.091750688152</v>
      </c>
      <c r="F20" s="552">
        <f t="shared" si="1"/>
        <v>49757.606778247609</v>
      </c>
      <c r="G20" s="235"/>
      <c r="H20" s="561">
        <v>1.1020732610305326</v>
      </c>
      <c r="P20" s="19">
        <v>14</v>
      </c>
      <c r="Q20" s="20" t="s">
        <v>403</v>
      </c>
      <c r="R20" s="21">
        <v>2</v>
      </c>
      <c r="S20" s="21">
        <v>1</v>
      </c>
      <c r="T20" s="21">
        <v>45918</v>
      </c>
      <c r="U20" s="567">
        <v>50605</v>
      </c>
    </row>
    <row r="21" spans="1:21" ht="15" customHeight="1" x14ac:dyDescent="0.3">
      <c r="A21" s="19">
        <v>14</v>
      </c>
      <c r="B21" s="20" t="s">
        <v>403</v>
      </c>
      <c r="C21" s="21">
        <v>3</v>
      </c>
      <c r="D21" s="21">
        <v>1</v>
      </c>
      <c r="E21" s="359">
        <f t="shared" si="0"/>
        <v>45149.091750688152</v>
      </c>
      <c r="F21" s="552">
        <f t="shared" si="1"/>
        <v>49757.606778247609</v>
      </c>
      <c r="G21" s="235"/>
      <c r="H21" s="561">
        <v>1.1020732610305326</v>
      </c>
      <c r="P21" s="19">
        <v>15</v>
      </c>
      <c r="Q21" s="20" t="s">
        <v>404</v>
      </c>
      <c r="R21" s="21">
        <v>4</v>
      </c>
      <c r="S21" s="21">
        <v>1</v>
      </c>
      <c r="T21" s="21">
        <v>11306</v>
      </c>
      <c r="U21" s="567">
        <v>14084</v>
      </c>
    </row>
    <row r="22" spans="1:21" ht="15" customHeight="1" x14ac:dyDescent="0.3">
      <c r="A22" s="19">
        <v>15</v>
      </c>
      <c r="B22" s="20" t="s">
        <v>404</v>
      </c>
      <c r="C22" s="21">
        <v>5</v>
      </c>
      <c r="D22" s="21">
        <v>1</v>
      </c>
      <c r="E22" s="359">
        <f t="shared" si="0"/>
        <v>11116.678238017341</v>
      </c>
      <c r="F22" s="552">
        <f t="shared" si="1"/>
        <v>13848.159941998605</v>
      </c>
      <c r="G22" s="235"/>
      <c r="H22" s="561">
        <v>1.245710242349195</v>
      </c>
      <c r="P22" s="19">
        <v>16</v>
      </c>
      <c r="Q22" s="20" t="s">
        <v>405</v>
      </c>
      <c r="R22" s="21">
        <v>4</v>
      </c>
      <c r="S22" s="21">
        <v>1</v>
      </c>
      <c r="T22" s="21">
        <v>11306</v>
      </c>
      <c r="U22" s="567">
        <v>14084</v>
      </c>
    </row>
    <row r="23" spans="1:21" ht="15" customHeight="1" x14ac:dyDescent="0.3">
      <c r="A23" s="19">
        <v>16</v>
      </c>
      <c r="B23" s="20" t="s">
        <v>405</v>
      </c>
      <c r="C23" s="21">
        <v>5</v>
      </c>
      <c r="D23" s="21">
        <v>1</v>
      </c>
      <c r="E23" s="359">
        <f t="shared" si="0"/>
        <v>11116.678238017341</v>
      </c>
      <c r="F23" s="552">
        <f t="shared" si="1"/>
        <v>13848.159941998605</v>
      </c>
      <c r="G23" s="235"/>
      <c r="H23" s="561">
        <v>1.245710242349195</v>
      </c>
      <c r="P23" s="19">
        <v>17</v>
      </c>
      <c r="Q23" s="20" t="s">
        <v>406</v>
      </c>
      <c r="R23" s="21">
        <v>2</v>
      </c>
      <c r="S23" s="21">
        <v>1</v>
      </c>
      <c r="T23" s="21">
        <v>11306</v>
      </c>
      <c r="U23" s="567">
        <v>14084</v>
      </c>
    </row>
    <row r="24" spans="1:21" ht="15" customHeight="1" x14ac:dyDescent="0.3">
      <c r="A24" s="19">
        <v>17</v>
      </c>
      <c r="B24" s="20" t="s">
        <v>406</v>
      </c>
      <c r="C24" s="21">
        <v>3</v>
      </c>
      <c r="D24" s="21">
        <v>1</v>
      </c>
      <c r="E24" s="359">
        <f t="shared" si="0"/>
        <v>11116.678238017341</v>
      </c>
      <c r="F24" s="552">
        <f t="shared" si="1"/>
        <v>13848.159941998605</v>
      </c>
      <c r="G24" s="235"/>
      <c r="H24" s="561">
        <v>1.245710242349195</v>
      </c>
      <c r="P24" s="19">
        <v>18</v>
      </c>
      <c r="Q24" s="20" t="s">
        <v>407</v>
      </c>
      <c r="R24" s="21">
        <v>4</v>
      </c>
      <c r="S24" s="21">
        <v>1</v>
      </c>
      <c r="T24" s="21">
        <v>7654</v>
      </c>
      <c r="U24" s="567">
        <v>9699</v>
      </c>
    </row>
    <row r="25" spans="1:21" ht="15" customHeight="1" x14ac:dyDescent="0.3">
      <c r="A25" s="19">
        <v>18</v>
      </c>
      <c r="B25" s="20" t="s">
        <v>407</v>
      </c>
      <c r="C25" s="21">
        <v>5</v>
      </c>
      <c r="D25" s="21">
        <v>1</v>
      </c>
      <c r="E25" s="359">
        <f t="shared" si="0"/>
        <v>7525.8318798677456</v>
      </c>
      <c r="F25" s="552">
        <f t="shared" si="1"/>
        <v>9536.587849861151</v>
      </c>
      <c r="G25" s="235"/>
      <c r="H25" s="561">
        <v>1.26718055918474</v>
      </c>
      <c r="P25" s="19">
        <v>19</v>
      </c>
      <c r="Q25" s="20" t="s">
        <v>408</v>
      </c>
      <c r="R25" s="21">
        <v>4</v>
      </c>
      <c r="S25" s="21">
        <v>1</v>
      </c>
      <c r="T25" s="21">
        <v>7654</v>
      </c>
      <c r="U25" s="567">
        <v>9699</v>
      </c>
    </row>
    <row r="26" spans="1:21" ht="15" customHeight="1" x14ac:dyDescent="0.3">
      <c r="A26" s="19">
        <v>19</v>
      </c>
      <c r="B26" s="20" t="s">
        <v>408</v>
      </c>
      <c r="C26" s="21">
        <v>5</v>
      </c>
      <c r="D26" s="21">
        <v>1</v>
      </c>
      <c r="E26" s="359">
        <f t="shared" si="0"/>
        <v>7525.8318798677456</v>
      </c>
      <c r="F26" s="552">
        <f t="shared" si="1"/>
        <v>9536.587849861151</v>
      </c>
      <c r="G26" s="235"/>
      <c r="H26" s="561">
        <v>1.26718055918474</v>
      </c>
      <c r="P26" s="19">
        <v>20</v>
      </c>
      <c r="Q26" s="20" t="s">
        <v>409</v>
      </c>
      <c r="R26" s="21">
        <v>2</v>
      </c>
      <c r="S26" s="21">
        <v>1</v>
      </c>
      <c r="T26" s="21">
        <v>7654</v>
      </c>
      <c r="U26" s="567">
        <v>9699</v>
      </c>
    </row>
    <row r="27" spans="1:21" ht="15" customHeight="1" x14ac:dyDescent="0.3">
      <c r="A27" s="19">
        <v>20</v>
      </c>
      <c r="B27" s="20" t="s">
        <v>409</v>
      </c>
      <c r="C27" s="21">
        <v>3</v>
      </c>
      <c r="D27" s="21">
        <v>1</v>
      </c>
      <c r="E27" s="359">
        <f t="shared" si="0"/>
        <v>7525.8318798677456</v>
      </c>
      <c r="F27" s="552">
        <f t="shared" si="1"/>
        <v>9536.587849861151</v>
      </c>
      <c r="G27" s="235"/>
      <c r="H27" s="561">
        <v>1.26718055918474</v>
      </c>
      <c r="P27" s="19">
        <v>21</v>
      </c>
      <c r="Q27" s="20" t="s">
        <v>410</v>
      </c>
      <c r="R27" s="21">
        <v>3</v>
      </c>
      <c r="S27" s="21">
        <v>2</v>
      </c>
      <c r="T27" s="21">
        <v>7072</v>
      </c>
      <c r="U27" s="567">
        <v>7408</v>
      </c>
    </row>
    <row r="28" spans="1:21" ht="15" customHeight="1" x14ac:dyDescent="0.3">
      <c r="A28" s="19">
        <v>21</v>
      </c>
      <c r="B28" s="20" t="s">
        <v>410</v>
      </c>
      <c r="C28" s="21">
        <v>4</v>
      </c>
      <c r="D28" s="21">
        <v>2</v>
      </c>
      <c r="E28" s="359">
        <f t="shared" si="0"/>
        <v>6953.5776135908918</v>
      </c>
      <c r="F28" s="552">
        <f t="shared" si="1"/>
        <v>7283.9512106167049</v>
      </c>
      <c r="G28" s="235"/>
      <c r="H28" s="561">
        <v>1.0475113122171946</v>
      </c>
      <c r="P28" s="19">
        <v>22</v>
      </c>
      <c r="Q28" s="20" t="s">
        <v>411</v>
      </c>
      <c r="R28" s="21">
        <v>2</v>
      </c>
      <c r="S28" s="21">
        <v>1</v>
      </c>
      <c r="T28" s="21">
        <v>7072</v>
      </c>
      <c r="U28" s="567">
        <v>7408</v>
      </c>
    </row>
    <row r="29" spans="1:21" ht="15" customHeight="1" x14ac:dyDescent="0.3">
      <c r="A29" s="19">
        <v>22</v>
      </c>
      <c r="B29" s="20" t="s">
        <v>411</v>
      </c>
      <c r="C29" s="21">
        <v>3</v>
      </c>
      <c r="D29" s="21">
        <v>1</v>
      </c>
      <c r="E29" s="359">
        <f t="shared" si="0"/>
        <v>6953.5776135908918</v>
      </c>
      <c r="F29" s="552">
        <f t="shared" si="1"/>
        <v>7283.9512106167049</v>
      </c>
      <c r="G29" s="235"/>
      <c r="H29" s="561">
        <v>1.0475113122171946</v>
      </c>
      <c r="P29" s="19">
        <v>23</v>
      </c>
      <c r="Q29" s="20" t="s">
        <v>412</v>
      </c>
      <c r="R29" s="21">
        <v>2</v>
      </c>
      <c r="S29" s="21">
        <v>1</v>
      </c>
      <c r="T29" s="21">
        <v>7072</v>
      </c>
      <c r="U29" s="567">
        <v>7408</v>
      </c>
    </row>
    <row r="30" spans="1:21" ht="15" customHeight="1" x14ac:dyDescent="0.3">
      <c r="A30" s="19">
        <v>23</v>
      </c>
      <c r="B30" s="20" t="s">
        <v>412</v>
      </c>
      <c r="C30" s="21">
        <v>3</v>
      </c>
      <c r="D30" s="21">
        <v>1</v>
      </c>
      <c r="E30" s="359">
        <f t="shared" si="0"/>
        <v>6953.5776135908918</v>
      </c>
      <c r="F30" s="552">
        <f t="shared" si="1"/>
        <v>7283.9512106167049</v>
      </c>
      <c r="G30" s="235"/>
      <c r="H30" s="561">
        <v>1.0475113122171946</v>
      </c>
      <c r="P30" s="19">
        <v>24</v>
      </c>
      <c r="Q30" s="20" t="s">
        <v>413</v>
      </c>
      <c r="R30" s="21">
        <v>4</v>
      </c>
      <c r="S30" s="21">
        <v>1</v>
      </c>
      <c r="T30" s="21">
        <v>67956</v>
      </c>
      <c r="U30" s="567">
        <v>78132</v>
      </c>
    </row>
    <row r="31" spans="1:21" ht="15" customHeight="1" x14ac:dyDescent="0.3">
      <c r="A31" s="19">
        <v>24</v>
      </c>
      <c r="B31" s="20" t="s">
        <v>413</v>
      </c>
      <c r="C31" s="21">
        <v>5</v>
      </c>
      <c r="D31" s="21">
        <v>1</v>
      </c>
      <c r="E31" s="359">
        <f t="shared" si="0"/>
        <v>66818.059998470402</v>
      </c>
      <c r="F31" s="552">
        <f t="shared" si="1"/>
        <v>76823.660365537842</v>
      </c>
      <c r="G31" s="235"/>
      <c r="H31" s="561">
        <v>1.149743951968921</v>
      </c>
      <c r="P31" s="19">
        <v>25</v>
      </c>
      <c r="Q31" s="20" t="s">
        <v>414</v>
      </c>
      <c r="R31" s="21">
        <v>5</v>
      </c>
      <c r="S31" s="21">
        <v>4</v>
      </c>
      <c r="T31" s="21">
        <v>67956</v>
      </c>
      <c r="U31" s="567">
        <v>78132</v>
      </c>
    </row>
    <row r="32" spans="1:21" ht="15" customHeight="1" x14ac:dyDescent="0.3">
      <c r="A32" s="19">
        <v>25</v>
      </c>
      <c r="B32" s="20" t="s">
        <v>414</v>
      </c>
      <c r="C32" s="21">
        <v>6</v>
      </c>
      <c r="D32" s="21">
        <v>4</v>
      </c>
      <c r="E32" s="359">
        <f t="shared" si="0"/>
        <v>66818.059998470402</v>
      </c>
      <c r="F32" s="552">
        <f t="shared" si="1"/>
        <v>76823.660365537842</v>
      </c>
      <c r="G32" s="235"/>
      <c r="H32" s="561">
        <v>1.149743951968921</v>
      </c>
      <c r="P32" s="19">
        <v>26</v>
      </c>
      <c r="Q32" s="20" t="s">
        <v>415</v>
      </c>
      <c r="R32" s="21">
        <v>6</v>
      </c>
      <c r="S32" s="21">
        <v>1</v>
      </c>
      <c r="T32" s="21">
        <v>67956</v>
      </c>
      <c r="U32" s="567">
        <v>78132</v>
      </c>
    </row>
    <row r="33" spans="1:36" ht="15" customHeight="1" x14ac:dyDescent="0.3">
      <c r="A33" s="19">
        <v>26</v>
      </c>
      <c r="B33" s="20" t="s">
        <v>415</v>
      </c>
      <c r="C33" s="21">
        <v>6</v>
      </c>
      <c r="D33" s="21">
        <v>1</v>
      </c>
      <c r="E33" s="359">
        <f t="shared" si="0"/>
        <v>66818.059998470402</v>
      </c>
      <c r="F33" s="552">
        <f t="shared" si="1"/>
        <v>76823.660365537842</v>
      </c>
      <c r="G33" s="235"/>
      <c r="H33" s="561">
        <v>1.149743951968921</v>
      </c>
    </row>
    <row r="34" spans="1:36" ht="15" customHeight="1" x14ac:dyDescent="0.3">
      <c r="B34" s="23"/>
      <c r="C34" s="23"/>
      <c r="D34" s="23"/>
    </row>
    <row r="36" spans="1:36" ht="15" customHeight="1" x14ac:dyDescent="0.3">
      <c r="A36" s="24" t="s">
        <v>20</v>
      </c>
      <c r="B36" s="20" t="s">
        <v>21</v>
      </c>
      <c r="C36" s="21">
        <f>IF(Common_retire,Ret_exist,Paper_ret_exist)</f>
        <v>25</v>
      </c>
    </row>
    <row r="37" spans="1:36" ht="15" customHeight="1" x14ac:dyDescent="0.3">
      <c r="A37" s="24" t="s">
        <v>23</v>
      </c>
      <c r="B37" s="20" t="s">
        <v>24</v>
      </c>
      <c r="C37" s="21">
        <f>IF(Common_retire,Ret_new,Paper_ret_new)</f>
        <v>35</v>
      </c>
    </row>
    <row r="38" spans="1:36" ht="15" customHeight="1" x14ac:dyDescent="0.3">
      <c r="A38" s="24" t="s">
        <v>29</v>
      </c>
      <c r="B38" s="20" t="s">
        <v>30</v>
      </c>
      <c r="C38" s="21">
        <f>IF(Common_ret_slope,Ret_slope,Paper_ret_slope)</f>
        <v>5</v>
      </c>
    </row>
    <row r="39" spans="1:36" ht="15" customHeight="1" x14ac:dyDescent="0.3">
      <c r="A39" s="24" t="s">
        <v>32</v>
      </c>
      <c r="B39" s="20" t="s">
        <v>33</v>
      </c>
      <c r="C39" s="21">
        <v>0.1</v>
      </c>
    </row>
    <row r="40" spans="1:36" ht="15" customHeight="1" x14ac:dyDescent="0.3">
      <c r="A40" s="24" t="s">
        <v>35</v>
      </c>
      <c r="B40" s="20" t="s">
        <v>36</v>
      </c>
      <c r="C40" s="29">
        <v>29</v>
      </c>
    </row>
    <row r="41" spans="1:36" ht="15" customHeight="1" x14ac:dyDescent="0.3">
      <c r="A41" s="24" t="s">
        <v>37</v>
      </c>
      <c r="B41" s="30" t="s">
        <v>38</v>
      </c>
      <c r="C41" s="29">
        <v>0.5</v>
      </c>
    </row>
    <row r="42" spans="1:36" ht="15" customHeight="1" x14ac:dyDescent="0.3">
      <c r="A42" s="24" t="s">
        <v>39</v>
      </c>
      <c r="B42" s="30" t="s">
        <v>40</v>
      </c>
      <c r="C42" s="29">
        <v>5</v>
      </c>
    </row>
    <row r="45" spans="1:36" ht="48.75" customHeight="1" x14ac:dyDescent="0.3">
      <c r="A45" s="24"/>
      <c r="B45" s="26" t="s">
        <v>51</v>
      </c>
      <c r="C45" s="373" t="s">
        <v>390</v>
      </c>
      <c r="D45" s="373" t="s">
        <v>391</v>
      </c>
      <c r="E45" s="373" t="s">
        <v>392</v>
      </c>
      <c r="F45" s="374" t="s">
        <v>393</v>
      </c>
      <c r="G45" s="374" t="s">
        <v>394</v>
      </c>
      <c r="H45" s="373" t="s">
        <v>395</v>
      </c>
      <c r="I45" s="373" t="s">
        <v>396</v>
      </c>
      <c r="J45" s="373" t="s">
        <v>397</v>
      </c>
      <c r="K45" s="374" t="s">
        <v>416</v>
      </c>
      <c r="L45" s="374" t="s">
        <v>417</v>
      </c>
      <c r="M45" s="374" t="s">
        <v>418</v>
      </c>
      <c r="N45" s="374" t="s">
        <v>419</v>
      </c>
      <c r="O45" s="374" t="s">
        <v>420</v>
      </c>
      <c r="P45" s="374" t="s">
        <v>421</v>
      </c>
      <c r="Q45" s="374" t="s">
        <v>422</v>
      </c>
      <c r="R45" s="374" t="s">
        <v>423</v>
      </c>
      <c r="S45" s="374" t="s">
        <v>424</v>
      </c>
      <c r="T45" s="374" t="s">
        <v>425</v>
      </c>
      <c r="U45" s="374" t="s">
        <v>426</v>
      </c>
      <c r="V45" s="374" t="s">
        <v>427</v>
      </c>
      <c r="W45" s="374" t="s">
        <v>428</v>
      </c>
      <c r="X45" s="374" t="s">
        <v>429</v>
      </c>
      <c r="Y45" s="374" t="s">
        <v>430</v>
      </c>
      <c r="Z45" s="374" t="s">
        <v>413</v>
      </c>
      <c r="AA45" s="374" t="s">
        <v>414</v>
      </c>
      <c r="AB45" s="374" t="s">
        <v>415</v>
      </c>
      <c r="AJ45" t="s">
        <v>566</v>
      </c>
    </row>
    <row r="46" spans="1:36" ht="15" customHeight="1" x14ac:dyDescent="0.3">
      <c r="A46" s="24" t="s">
        <v>54</v>
      </c>
      <c r="B46" s="20" t="s">
        <v>55</v>
      </c>
      <c r="C46" s="46">
        <v>5</v>
      </c>
      <c r="D46" s="47">
        <v>5</v>
      </c>
      <c r="E46" s="47">
        <v>5</v>
      </c>
      <c r="F46" s="47">
        <v>5</v>
      </c>
      <c r="G46" s="47">
        <v>5</v>
      </c>
      <c r="H46" s="47">
        <v>5</v>
      </c>
      <c r="I46" s="47">
        <v>5</v>
      </c>
      <c r="J46" s="47">
        <v>5</v>
      </c>
      <c r="K46" s="47">
        <v>5</v>
      </c>
      <c r="L46" s="47">
        <v>5</v>
      </c>
      <c r="M46" s="47">
        <v>5</v>
      </c>
      <c r="N46" s="47">
        <v>5</v>
      </c>
      <c r="O46" s="47">
        <v>5</v>
      </c>
      <c r="P46" s="47">
        <v>5</v>
      </c>
      <c r="Q46" s="47">
        <v>5</v>
      </c>
      <c r="R46" s="47">
        <v>5</v>
      </c>
      <c r="S46" s="47">
        <v>5</v>
      </c>
      <c r="T46" s="47">
        <v>5</v>
      </c>
      <c r="U46" s="47">
        <v>5</v>
      </c>
      <c r="V46" s="47">
        <v>5</v>
      </c>
      <c r="W46" s="47">
        <v>5</v>
      </c>
      <c r="X46" s="47">
        <v>5</v>
      </c>
      <c r="Y46" s="47">
        <v>5</v>
      </c>
      <c r="Z46" s="47">
        <v>5</v>
      </c>
      <c r="AA46" s="47">
        <v>5</v>
      </c>
      <c r="AB46" s="48">
        <v>5</v>
      </c>
      <c r="AJ46">
        <f>COUNTBLANK(C46:AB46)</f>
        <v>0</v>
      </c>
    </row>
    <row r="47" spans="1:36" ht="15" customHeight="1" x14ac:dyDescent="0.3">
      <c r="A47" s="24" t="s">
        <v>56</v>
      </c>
      <c r="B47" s="20" t="s">
        <v>57</v>
      </c>
      <c r="C47" s="49">
        <v>100</v>
      </c>
      <c r="D47" s="50">
        <v>100</v>
      </c>
      <c r="E47" s="50">
        <v>1000</v>
      </c>
      <c r="F47" s="50">
        <v>100</v>
      </c>
      <c r="G47" s="50">
        <v>100</v>
      </c>
      <c r="H47" s="50">
        <v>500</v>
      </c>
      <c r="I47" s="50">
        <v>100</v>
      </c>
      <c r="J47" s="50">
        <v>100</v>
      </c>
      <c r="K47" s="50">
        <v>500</v>
      </c>
      <c r="L47" s="50">
        <v>100</v>
      </c>
      <c r="M47" s="50">
        <v>1000</v>
      </c>
      <c r="N47" s="50">
        <v>5000</v>
      </c>
      <c r="O47" s="50">
        <v>5000</v>
      </c>
      <c r="P47" s="50">
        <v>1000</v>
      </c>
      <c r="Q47" s="50">
        <v>5000</v>
      </c>
      <c r="R47" s="50">
        <v>5000</v>
      </c>
      <c r="S47" s="50">
        <v>1000</v>
      </c>
      <c r="T47" s="50">
        <v>100</v>
      </c>
      <c r="U47" s="50">
        <v>5000</v>
      </c>
      <c r="V47" s="50">
        <v>1000</v>
      </c>
      <c r="W47" s="50">
        <v>100</v>
      </c>
      <c r="X47" s="50">
        <v>1000</v>
      </c>
      <c r="Y47" s="50">
        <v>100</v>
      </c>
      <c r="Z47" s="50">
        <v>500</v>
      </c>
      <c r="AA47" s="50">
        <v>500</v>
      </c>
      <c r="AB47" s="51">
        <v>200</v>
      </c>
      <c r="AJ47">
        <f t="shared" ref="AJ47:AJ48" si="2">COUNTBLANK(C47:AB47)</f>
        <v>0</v>
      </c>
    </row>
    <row r="48" spans="1:36" ht="15" customHeight="1" x14ac:dyDescent="0.3">
      <c r="A48" s="24" t="s">
        <v>58</v>
      </c>
      <c r="B48" s="20" t="s">
        <v>59</v>
      </c>
      <c r="C48" s="49">
        <v>100</v>
      </c>
      <c r="D48" s="50">
        <v>100</v>
      </c>
      <c r="E48" s="50">
        <v>100</v>
      </c>
      <c r="F48" s="50">
        <v>100</v>
      </c>
      <c r="G48" s="50">
        <v>100</v>
      </c>
      <c r="H48" s="50">
        <v>100</v>
      </c>
      <c r="I48" s="50">
        <v>100</v>
      </c>
      <c r="J48" s="50">
        <v>100</v>
      </c>
      <c r="K48" s="50">
        <v>100</v>
      </c>
      <c r="L48" s="50">
        <v>100</v>
      </c>
      <c r="M48" s="50">
        <v>100</v>
      </c>
      <c r="N48" s="50">
        <v>100</v>
      </c>
      <c r="O48" s="50">
        <v>100</v>
      </c>
      <c r="P48" s="50">
        <v>100</v>
      </c>
      <c r="Q48" s="50">
        <v>100</v>
      </c>
      <c r="R48" s="50">
        <v>100</v>
      </c>
      <c r="S48" s="50">
        <v>100</v>
      </c>
      <c r="T48" s="50">
        <v>100</v>
      </c>
      <c r="U48" s="50">
        <v>100</v>
      </c>
      <c r="V48" s="50">
        <v>100</v>
      </c>
      <c r="W48" s="50">
        <v>100</v>
      </c>
      <c r="X48" s="50">
        <v>100</v>
      </c>
      <c r="Y48" s="50">
        <v>100</v>
      </c>
      <c r="Z48" s="50">
        <v>100</v>
      </c>
      <c r="AA48" s="50">
        <v>100</v>
      </c>
      <c r="AB48" s="51">
        <v>100</v>
      </c>
      <c r="AJ48">
        <f t="shared" si="2"/>
        <v>0</v>
      </c>
    </row>
    <row r="49" spans="1:36" ht="15" customHeight="1" x14ac:dyDescent="0.3">
      <c r="A49" s="24"/>
      <c r="B49" s="20"/>
      <c r="C49" s="52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4"/>
    </row>
    <row r="50" spans="1:36" ht="15" customHeight="1" x14ac:dyDescent="0.3">
      <c r="A50" s="23"/>
      <c r="B50" s="23"/>
      <c r="C50" s="23"/>
      <c r="D50" s="23"/>
      <c r="E50" s="23"/>
      <c r="F50" s="23"/>
      <c r="G50" s="23"/>
      <c r="H50" s="23"/>
    </row>
    <row r="51" spans="1:36" ht="15" customHeight="1" x14ac:dyDescent="0.3">
      <c r="A51" s="24" t="s">
        <v>431</v>
      </c>
      <c r="C51" s="375" t="s">
        <v>432</v>
      </c>
      <c r="E51" s="376">
        <v>2.6738476540002581E-2</v>
      </c>
    </row>
    <row r="52" spans="1:36" ht="15" customHeight="1" x14ac:dyDescent="0.3">
      <c r="A52" s="24" t="s">
        <v>433</v>
      </c>
      <c r="C52" s="377" t="s">
        <v>434</v>
      </c>
      <c r="E52" s="378">
        <v>89</v>
      </c>
    </row>
    <row r="53" spans="1:36" ht="15" customHeight="1" x14ac:dyDescent="0.3">
      <c r="A53" s="24" t="s">
        <v>435</v>
      </c>
      <c r="C53" s="379" t="s">
        <v>436</v>
      </c>
      <c r="E53" s="380">
        <v>0.34</v>
      </c>
    </row>
    <row r="54" spans="1:36" ht="15" customHeight="1" x14ac:dyDescent="0.3">
      <c r="A54" s="24" t="s">
        <v>437</v>
      </c>
      <c r="C54" s="379" t="s">
        <v>438</v>
      </c>
      <c r="E54" s="381">
        <v>0.69</v>
      </c>
    </row>
    <row r="57" spans="1:36" ht="15" customHeight="1" x14ac:dyDescent="0.3">
      <c r="A57" s="598" t="s">
        <v>816</v>
      </c>
      <c r="C57" s="757" t="s">
        <v>4102</v>
      </c>
      <c r="D57" s="758"/>
      <c r="E57" s="759"/>
    </row>
    <row r="58" spans="1:36" ht="15" customHeight="1" x14ac:dyDescent="0.3">
      <c r="A58" s="24"/>
      <c r="B58" s="55" t="s">
        <v>60</v>
      </c>
      <c r="C58" s="56" t="s">
        <v>390</v>
      </c>
      <c r="D58" s="57"/>
      <c r="E58" s="58"/>
      <c r="F58" s="57"/>
      <c r="G58" s="56" t="s">
        <v>391</v>
      </c>
      <c r="H58" s="57"/>
      <c r="I58" s="57"/>
      <c r="J58" s="57"/>
      <c r="K58" s="57"/>
      <c r="L58" s="58"/>
      <c r="M58" s="57"/>
      <c r="N58" s="56" t="s">
        <v>392</v>
      </c>
      <c r="O58" s="57"/>
      <c r="P58" s="58"/>
      <c r="Q58" s="58"/>
      <c r="R58" s="56" t="s">
        <v>393</v>
      </c>
      <c r="S58" s="57"/>
      <c r="T58" s="57"/>
      <c r="U58" s="57"/>
      <c r="V58" s="835"/>
      <c r="W58" s="382" t="s">
        <v>394</v>
      </c>
      <c r="X58" s="56"/>
      <c r="Y58" s="324"/>
      <c r="Z58" s="324" t="s">
        <v>395</v>
      </c>
      <c r="AA58" s="56"/>
      <c r="AB58" s="57"/>
      <c r="AC58" s="57"/>
      <c r="AD58" s="56" t="s">
        <v>396</v>
      </c>
      <c r="AE58" s="57"/>
      <c r="AF58" s="835"/>
      <c r="AG58" s="254" t="s">
        <v>439</v>
      </c>
      <c r="AH58" s="58"/>
      <c r="AI58" s="58"/>
    </row>
    <row r="59" spans="1:36" ht="15" customHeight="1" x14ac:dyDescent="0.3">
      <c r="A59" s="24"/>
      <c r="B59" s="59" t="s">
        <v>61</v>
      </c>
      <c r="C59" s="599" t="s">
        <v>589</v>
      </c>
      <c r="D59" s="600" t="s">
        <v>590</v>
      </c>
      <c r="E59" s="601" t="s">
        <v>591</v>
      </c>
      <c r="F59" s="61" t="s">
        <v>769</v>
      </c>
      <c r="G59" s="60" t="s">
        <v>592</v>
      </c>
      <c r="H59" s="600" t="s">
        <v>593</v>
      </c>
      <c r="I59" s="600" t="s">
        <v>594</v>
      </c>
      <c r="J59" s="61" t="s">
        <v>595</v>
      </c>
      <c r="K59" s="600" t="s">
        <v>596</v>
      </c>
      <c r="L59" s="62" t="s">
        <v>597</v>
      </c>
      <c r="M59" s="61" t="s">
        <v>770</v>
      </c>
      <c r="N59" s="60" t="s">
        <v>598</v>
      </c>
      <c r="O59" s="61" t="s">
        <v>599</v>
      </c>
      <c r="P59" s="62" t="s">
        <v>600</v>
      </c>
      <c r="Q59" s="62" t="s">
        <v>771</v>
      </c>
      <c r="R59" s="599" t="s">
        <v>601</v>
      </c>
      <c r="S59" s="600" t="s">
        <v>602</v>
      </c>
      <c r="T59" s="600" t="s">
        <v>603</v>
      </c>
      <c r="U59" s="600" t="s">
        <v>604</v>
      </c>
      <c r="V59" s="836" t="s">
        <v>772</v>
      </c>
      <c r="W59" s="599" t="s">
        <v>605</v>
      </c>
      <c r="X59" s="601" t="s">
        <v>606</v>
      </c>
      <c r="Y59" s="601" t="s">
        <v>773</v>
      </c>
      <c r="Z59" s="61" t="s">
        <v>607</v>
      </c>
      <c r="AA59" s="61" t="s">
        <v>608</v>
      </c>
      <c r="AB59" s="62" t="s">
        <v>609</v>
      </c>
      <c r="AC59" s="61" t="s">
        <v>774</v>
      </c>
      <c r="AD59" s="60" t="s">
        <v>610</v>
      </c>
      <c r="AE59" s="600" t="s">
        <v>611</v>
      </c>
      <c r="AF59" s="837" t="s">
        <v>775</v>
      </c>
      <c r="AG59" s="61" t="s">
        <v>612</v>
      </c>
      <c r="AH59" s="62" t="s">
        <v>613</v>
      </c>
      <c r="AI59" s="62" t="s">
        <v>776</v>
      </c>
    </row>
    <row r="60" spans="1:36" ht="15" customHeight="1" x14ac:dyDescent="0.3">
      <c r="A60" s="24" t="s">
        <v>4103</v>
      </c>
      <c r="B60" s="20" t="s">
        <v>63</v>
      </c>
      <c r="C60" s="602">
        <v>0.91300000000000003</v>
      </c>
      <c r="D60" s="603">
        <v>8.4000000000000005E-2</v>
      </c>
      <c r="E60" s="604">
        <v>3.0000000000000001E-3</v>
      </c>
      <c r="F60" s="603">
        <v>0</v>
      </c>
      <c r="G60" s="602">
        <v>8.3473215178154869E-2</v>
      </c>
      <c r="H60" s="603">
        <v>3.1582554702739178E-2</v>
      </c>
      <c r="I60" s="603">
        <v>4.6374008432308267E-2</v>
      </c>
      <c r="J60" s="603">
        <v>3.7099206745846609E-2</v>
      </c>
      <c r="K60" s="603">
        <v>0.27810400108838379</v>
      </c>
      <c r="L60" s="604">
        <v>0.4544652826366205</v>
      </c>
      <c r="M60" s="603">
        <v>0</v>
      </c>
      <c r="N60" s="602">
        <v>0.99799999999999989</v>
      </c>
      <c r="O60" s="603">
        <v>9.999999999999998E-4</v>
      </c>
      <c r="P60" s="604">
        <v>9.999999999999998E-4</v>
      </c>
      <c r="Q60" s="607">
        <v>0</v>
      </c>
      <c r="R60" s="606">
        <v>0.25677603423680428</v>
      </c>
      <c r="S60" s="606">
        <v>3.2810271041369472E-2</v>
      </c>
      <c r="T60" s="606">
        <v>0.4964336661911562</v>
      </c>
      <c r="U60" s="606">
        <v>0.21398002853066994</v>
      </c>
      <c r="V60" s="838">
        <v>0</v>
      </c>
      <c r="W60" s="605">
        <v>0.88669950738916248</v>
      </c>
      <c r="X60" s="607">
        <v>0.11330049261083755</v>
      </c>
      <c r="Y60" s="606">
        <v>0</v>
      </c>
      <c r="Z60" s="602">
        <v>0.998</v>
      </c>
      <c r="AA60" s="603">
        <v>1E-3</v>
      </c>
      <c r="AB60" s="604">
        <v>1E-3</v>
      </c>
      <c r="AC60" s="603">
        <v>0</v>
      </c>
      <c r="AD60" s="602">
        <v>0.75</v>
      </c>
      <c r="AE60" s="603">
        <v>0.25</v>
      </c>
      <c r="AF60" s="839">
        <v>0</v>
      </c>
      <c r="AG60" s="603">
        <v>0.8</v>
      </c>
      <c r="AH60" s="604">
        <v>0.2</v>
      </c>
      <c r="AI60" s="604">
        <v>0</v>
      </c>
      <c r="AJ60">
        <f t="shared" ref="AJ60:AJ76" si="3">COUNTBLANK(C60:AA60)</f>
        <v>0</v>
      </c>
    </row>
    <row r="61" spans="1:36" ht="15" customHeight="1" x14ac:dyDescent="0.3">
      <c r="A61" s="24" t="s">
        <v>4104</v>
      </c>
      <c r="B61" s="20" t="s">
        <v>576</v>
      </c>
      <c r="C61" s="579">
        <v>0.92600092600092621</v>
      </c>
      <c r="D61" s="580">
        <v>7.1000071000070997E-2</v>
      </c>
      <c r="E61" s="581">
        <v>2.000002000002E-3</v>
      </c>
      <c r="F61" s="580">
        <v>9.9900099900099922E-4</v>
      </c>
      <c r="G61" s="579">
        <v>0.10689310689310691</v>
      </c>
      <c r="H61" s="580">
        <v>4.5954045954045959E-2</v>
      </c>
      <c r="I61" s="580">
        <v>6.393606393606395E-2</v>
      </c>
      <c r="J61" s="580">
        <v>5.3946053946053951E-2</v>
      </c>
      <c r="K61" s="580">
        <v>0.28771228771228774</v>
      </c>
      <c r="L61" s="581">
        <v>0.44055944055944063</v>
      </c>
      <c r="M61" s="580">
        <v>9.9900099900099922E-4</v>
      </c>
      <c r="N61" s="579">
        <v>0.9940059940059941</v>
      </c>
      <c r="O61" s="580">
        <v>2.9970029970029974E-3</v>
      </c>
      <c r="P61" s="581">
        <v>1.9980019980019984E-3</v>
      </c>
      <c r="Q61" s="581">
        <v>9.9900099900099922E-4</v>
      </c>
      <c r="R61" s="580">
        <v>0.33366633366633369</v>
      </c>
      <c r="S61" s="580">
        <v>3.3966033966033975E-2</v>
      </c>
      <c r="T61" s="580">
        <v>0.42657342657342656</v>
      </c>
      <c r="U61" s="580">
        <v>0.2047952047952048</v>
      </c>
      <c r="V61" s="840">
        <v>9.99000999000999E-4</v>
      </c>
      <c r="W61" s="579">
        <v>0.98101898101898111</v>
      </c>
      <c r="X61" s="581">
        <v>1.7982017982017984E-2</v>
      </c>
      <c r="Y61" s="580">
        <v>9.9900099900099922E-4</v>
      </c>
      <c r="Z61" s="579">
        <v>0.99500499500499506</v>
      </c>
      <c r="AA61" s="580">
        <v>1.9980019980019984E-3</v>
      </c>
      <c r="AB61" s="581">
        <v>1.9980019980019984E-3</v>
      </c>
      <c r="AC61" s="580">
        <v>9.9900099900099922E-4</v>
      </c>
      <c r="AD61" s="579">
        <v>0.72727272727272729</v>
      </c>
      <c r="AE61" s="580">
        <v>0.2717282717282718</v>
      </c>
      <c r="AF61" s="840">
        <v>9.9900099900099922E-4</v>
      </c>
      <c r="AG61" s="580">
        <v>0.75724275724275736</v>
      </c>
      <c r="AH61" s="581">
        <v>0.24175824175824179</v>
      </c>
      <c r="AI61" s="581">
        <v>9.9900099900099922E-4</v>
      </c>
      <c r="AJ61">
        <f t="shared" si="3"/>
        <v>0</v>
      </c>
    </row>
    <row r="62" spans="1:36" ht="15" customHeight="1" x14ac:dyDescent="0.3">
      <c r="A62" s="24" t="s">
        <v>4105</v>
      </c>
      <c r="B62" s="20" t="s">
        <v>66</v>
      </c>
      <c r="C62" s="608">
        <v>93568</v>
      </c>
      <c r="D62" s="609">
        <v>93568</v>
      </c>
      <c r="E62" s="610">
        <v>280705</v>
      </c>
      <c r="F62" s="609">
        <v>94129.411000000007</v>
      </c>
      <c r="G62" s="611">
        <v>164552.46061323449</v>
      </c>
      <c r="H62" s="612">
        <v>167927.04556299772</v>
      </c>
      <c r="I62" s="612">
        <v>170160.78493070792</v>
      </c>
      <c r="J62" s="612">
        <v>173699.65658852051</v>
      </c>
      <c r="K62" s="612">
        <v>159215.96008776972</v>
      </c>
      <c r="L62" s="613">
        <v>161430.50419505715</v>
      </c>
      <c r="M62" s="612">
        <v>151017.60045482701</v>
      </c>
      <c r="N62" s="608">
        <v>138224.06691511712</v>
      </c>
      <c r="O62" s="609">
        <v>142935.05934179455</v>
      </c>
      <c r="P62" s="610">
        <v>109772.74285263882</v>
      </c>
      <c r="Q62" s="610">
        <v>138200.32658348131</v>
      </c>
      <c r="R62" s="612">
        <v>238873.23057634983</v>
      </c>
      <c r="S62" s="612">
        <v>304310.31608730718</v>
      </c>
      <c r="T62" s="612">
        <v>484244.06975401175</v>
      </c>
      <c r="U62" s="612">
        <v>512213.52734149469</v>
      </c>
      <c r="V62" s="841">
        <v>421319.94885787636</v>
      </c>
      <c r="W62" s="614">
        <v>508456.27324171388</v>
      </c>
      <c r="X62" s="615">
        <v>554134.44920891454</v>
      </c>
      <c r="Y62" s="616">
        <v>513631.63308036228</v>
      </c>
      <c r="Z62" s="611">
        <v>78995.040478115217</v>
      </c>
      <c r="AA62" s="612">
        <v>446464.30719482596</v>
      </c>
      <c r="AB62" s="613">
        <v>510861.13399353187</v>
      </c>
      <c r="AC62" s="612">
        <v>79794.375838347347</v>
      </c>
      <c r="AD62" s="614">
        <v>103514.80438849753</v>
      </c>
      <c r="AE62" s="616">
        <v>103514.80438849753</v>
      </c>
      <c r="AF62" s="842">
        <v>103514.80438849753</v>
      </c>
      <c r="AG62" s="612">
        <v>180173.69442198871</v>
      </c>
      <c r="AH62" s="613">
        <v>212156.43380153517</v>
      </c>
      <c r="AI62" s="613">
        <v>186570.24229789802</v>
      </c>
      <c r="AJ62">
        <f t="shared" si="3"/>
        <v>0</v>
      </c>
    </row>
    <row r="63" spans="1:36" ht="15" customHeight="1" x14ac:dyDescent="0.3">
      <c r="A63" s="24" t="s">
        <v>4106</v>
      </c>
      <c r="B63" s="20" t="s">
        <v>68</v>
      </c>
      <c r="C63" s="608">
        <v>3744</v>
      </c>
      <c r="D63" s="609">
        <v>3744</v>
      </c>
      <c r="E63" s="610">
        <v>4043</v>
      </c>
      <c r="F63" s="609">
        <v>3744.8969999999999</v>
      </c>
      <c r="G63" s="611">
        <v>6582.4110746044526</v>
      </c>
      <c r="H63" s="612">
        <v>6717.6504094006086</v>
      </c>
      <c r="I63" s="612">
        <v>6806.2830702159545</v>
      </c>
      <c r="J63" s="612">
        <v>6949.6294941679016</v>
      </c>
      <c r="K63" s="612">
        <v>6369.9180875389693</v>
      </c>
      <c r="L63" s="613">
        <v>6458.5507483543133</v>
      </c>
      <c r="M63" s="612">
        <v>6041.7627454759931</v>
      </c>
      <c r="N63" s="608">
        <v>5529.2253026677208</v>
      </c>
      <c r="O63" s="609">
        <v>5717.2777789813836</v>
      </c>
      <c r="P63" s="610">
        <v>4391.8145088809288</v>
      </c>
      <c r="Q63" s="610">
        <v>5528.2759443502464</v>
      </c>
      <c r="R63" s="617">
        <v>11940.934555818865</v>
      </c>
      <c r="S63" s="617">
        <v>12172.630771451635</v>
      </c>
      <c r="T63" s="617">
        <v>19369.762790160516</v>
      </c>
      <c r="U63" s="617">
        <v>20484.396662432075</v>
      </c>
      <c r="V63" s="843">
        <v>17464.587272655423</v>
      </c>
      <c r="W63" s="614">
        <v>20340.432209261897</v>
      </c>
      <c r="X63" s="615">
        <v>22167.253868807005</v>
      </c>
      <c r="Y63" s="616">
        <v>20547.412003200505</v>
      </c>
      <c r="Z63" s="611">
        <v>3159.583491165251</v>
      </c>
      <c r="AA63" s="612">
        <v>17857.045392077594</v>
      </c>
      <c r="AB63" s="613">
        <v>20440.771070562361</v>
      </c>
      <c r="AC63" s="612">
        <v>3191.5621406455602</v>
      </c>
      <c r="AD63" s="614">
        <v>4141.7773374523485</v>
      </c>
      <c r="AE63" s="616">
        <v>4141.7773374523485</v>
      </c>
      <c r="AF63" s="842">
        <v>4141.7773374523485</v>
      </c>
      <c r="AG63" s="612">
        <v>7206.9477768795196</v>
      </c>
      <c r="AH63" s="613">
        <v>8486.9044650075048</v>
      </c>
      <c r="AI63" s="613">
        <v>7462.9391145051168</v>
      </c>
      <c r="AJ63">
        <f t="shared" si="3"/>
        <v>0</v>
      </c>
    </row>
    <row r="64" spans="1:36" ht="15" customHeight="1" x14ac:dyDescent="0.3">
      <c r="A64" s="24" t="s">
        <v>4107</v>
      </c>
      <c r="B64" s="20" t="s">
        <v>70</v>
      </c>
      <c r="C64" s="618">
        <v>75.796829017021423</v>
      </c>
      <c r="D64" s="619">
        <v>75.796829017021423</v>
      </c>
      <c r="E64" s="620">
        <v>70.590242162711078</v>
      </c>
      <c r="F64" s="619">
        <v>27.121899255370682</v>
      </c>
      <c r="G64" s="621">
        <v>844.75084800926868</v>
      </c>
      <c r="H64" s="622">
        <v>844.75084800926868</v>
      </c>
      <c r="I64" s="622">
        <v>844.75084800926868</v>
      </c>
      <c r="J64" s="622">
        <v>844.75084800926868</v>
      </c>
      <c r="K64" s="622">
        <v>1088.4621379459409</v>
      </c>
      <c r="L64" s="623">
        <v>1088.4621379459409</v>
      </c>
      <c r="M64" s="622">
        <v>1088.4621379459409</v>
      </c>
      <c r="N64" s="624">
        <v>1732.3775896523844</v>
      </c>
      <c r="O64" s="625">
        <v>1732.3775896523844</v>
      </c>
      <c r="P64" s="626">
        <v>1732.3775896523844</v>
      </c>
      <c r="Q64" s="626">
        <v>1657.5217678772815</v>
      </c>
      <c r="R64" s="622">
        <v>2340.1097338876666</v>
      </c>
      <c r="S64" s="622">
        <v>3080.5167682416868</v>
      </c>
      <c r="T64" s="622">
        <v>2846.0676349985083</v>
      </c>
      <c r="U64" s="622">
        <v>2841.0681154396289</v>
      </c>
      <c r="V64" s="844">
        <v>981.3037273553964</v>
      </c>
      <c r="W64" s="621">
        <v>2531.981646479559</v>
      </c>
      <c r="X64" s="623">
        <v>1265.9908232397795</v>
      </c>
      <c r="Y64" s="622">
        <v>2388.5442625656924</v>
      </c>
      <c r="Z64" s="621">
        <v>503.24646994638562</v>
      </c>
      <c r="AA64" s="622">
        <v>1231.2592249639861</v>
      </c>
      <c r="AB64" s="623">
        <v>377.43485245978917</v>
      </c>
      <c r="AC64" s="622">
        <v>380.40035579383238</v>
      </c>
      <c r="AD64" s="621">
        <v>217.11518378096196</v>
      </c>
      <c r="AE64" s="622">
        <v>167.91076494315215</v>
      </c>
      <c r="AF64" s="844">
        <v>204.81407907150952</v>
      </c>
      <c r="AG64" s="622">
        <v>684.40773086154741</v>
      </c>
      <c r="AH64" s="623">
        <v>876.21508849871805</v>
      </c>
      <c r="AI64" s="623">
        <v>394.67838550220648</v>
      </c>
      <c r="AJ64">
        <f t="shared" si="3"/>
        <v>0</v>
      </c>
    </row>
    <row r="65" spans="1:36" ht="15" customHeight="1" x14ac:dyDescent="0.3">
      <c r="A65" s="24" t="s">
        <v>4108</v>
      </c>
      <c r="B65" s="20" t="s">
        <v>72</v>
      </c>
      <c r="C65" s="618">
        <v>0</v>
      </c>
      <c r="D65" s="619">
        <v>0</v>
      </c>
      <c r="E65" s="620">
        <v>0</v>
      </c>
      <c r="F65" s="619">
        <v>0</v>
      </c>
      <c r="G65" s="621">
        <v>0</v>
      </c>
      <c r="H65" s="622">
        <v>0</v>
      </c>
      <c r="I65" s="622">
        <v>0</v>
      </c>
      <c r="J65" s="622">
        <v>0</v>
      </c>
      <c r="K65" s="622">
        <v>0</v>
      </c>
      <c r="L65" s="623">
        <v>0</v>
      </c>
      <c r="M65" s="622">
        <v>0</v>
      </c>
      <c r="N65" s="624">
        <v>0</v>
      </c>
      <c r="O65" s="625">
        <v>0</v>
      </c>
      <c r="P65" s="626">
        <v>0</v>
      </c>
      <c r="Q65" s="626">
        <v>0</v>
      </c>
      <c r="R65" s="622">
        <v>0</v>
      </c>
      <c r="S65" s="622">
        <v>0</v>
      </c>
      <c r="T65" s="622">
        <v>0</v>
      </c>
      <c r="U65" s="622">
        <v>0</v>
      </c>
      <c r="V65" s="844">
        <v>0</v>
      </c>
      <c r="W65" s="621">
        <v>0</v>
      </c>
      <c r="X65" s="623">
        <v>0</v>
      </c>
      <c r="Y65" s="622">
        <v>0</v>
      </c>
      <c r="Z65" s="621">
        <v>0</v>
      </c>
      <c r="AA65" s="622">
        <v>0</v>
      </c>
      <c r="AB65" s="623">
        <v>0</v>
      </c>
      <c r="AC65" s="622">
        <v>0</v>
      </c>
      <c r="AD65" s="621">
        <v>0</v>
      </c>
      <c r="AE65" s="622">
        <v>0</v>
      </c>
      <c r="AF65" s="844">
        <v>0</v>
      </c>
      <c r="AG65" s="622">
        <v>0</v>
      </c>
      <c r="AH65" s="623">
        <v>0</v>
      </c>
      <c r="AI65" s="623">
        <v>0</v>
      </c>
      <c r="AJ65">
        <f t="shared" si="3"/>
        <v>0</v>
      </c>
    </row>
    <row r="66" spans="1:36" ht="15" customHeight="1" x14ac:dyDescent="0.3">
      <c r="A66" s="24" t="s">
        <v>4109</v>
      </c>
      <c r="B66" s="20" t="s">
        <v>74</v>
      </c>
      <c r="C66" s="618">
        <v>0</v>
      </c>
      <c r="D66" s="619">
        <v>0</v>
      </c>
      <c r="E66" s="620">
        <v>0</v>
      </c>
      <c r="F66" s="619">
        <v>0</v>
      </c>
      <c r="G66" s="621">
        <v>0</v>
      </c>
      <c r="H66" s="622">
        <v>0</v>
      </c>
      <c r="I66" s="622">
        <v>0</v>
      </c>
      <c r="J66" s="622">
        <v>0</v>
      </c>
      <c r="K66" s="622">
        <v>0</v>
      </c>
      <c r="L66" s="623">
        <v>0</v>
      </c>
      <c r="M66" s="622">
        <v>0</v>
      </c>
      <c r="N66" s="624">
        <v>0</v>
      </c>
      <c r="O66" s="625">
        <v>0</v>
      </c>
      <c r="P66" s="626">
        <v>0</v>
      </c>
      <c r="Q66" s="626">
        <v>0</v>
      </c>
      <c r="R66" s="622">
        <v>0</v>
      </c>
      <c r="S66" s="622">
        <v>0</v>
      </c>
      <c r="T66" s="622">
        <v>0</v>
      </c>
      <c r="U66" s="622">
        <v>0</v>
      </c>
      <c r="V66" s="844">
        <v>0</v>
      </c>
      <c r="W66" s="621">
        <v>0</v>
      </c>
      <c r="X66" s="623">
        <v>0</v>
      </c>
      <c r="Y66" s="622">
        <v>0</v>
      </c>
      <c r="Z66" s="621">
        <v>0</v>
      </c>
      <c r="AA66" s="622">
        <v>0</v>
      </c>
      <c r="AB66" s="623">
        <v>0</v>
      </c>
      <c r="AC66" s="622">
        <v>0</v>
      </c>
      <c r="AD66" s="621">
        <v>0</v>
      </c>
      <c r="AE66" s="622">
        <v>0</v>
      </c>
      <c r="AF66" s="844">
        <v>0</v>
      </c>
      <c r="AG66" s="622">
        <v>0</v>
      </c>
      <c r="AH66" s="623">
        <v>0</v>
      </c>
      <c r="AI66" s="623">
        <v>0</v>
      </c>
      <c r="AJ66">
        <f t="shared" si="3"/>
        <v>0</v>
      </c>
    </row>
    <row r="67" spans="1:36" ht="15" customHeight="1" x14ac:dyDescent="0.3">
      <c r="A67" s="24" t="s">
        <v>4110</v>
      </c>
      <c r="B67" s="20" t="s">
        <v>76</v>
      </c>
      <c r="C67" s="618">
        <v>0</v>
      </c>
      <c r="D67" s="619">
        <v>0</v>
      </c>
      <c r="E67" s="620">
        <v>0</v>
      </c>
      <c r="F67" s="619">
        <v>0</v>
      </c>
      <c r="G67" s="621">
        <v>0</v>
      </c>
      <c r="H67" s="622">
        <v>0</v>
      </c>
      <c r="I67" s="622">
        <v>0</v>
      </c>
      <c r="J67" s="622">
        <v>0</v>
      </c>
      <c r="K67" s="622">
        <v>0</v>
      </c>
      <c r="L67" s="623">
        <v>0</v>
      </c>
      <c r="M67" s="622">
        <v>0</v>
      </c>
      <c r="N67" s="624">
        <v>0</v>
      </c>
      <c r="O67" s="625">
        <v>0</v>
      </c>
      <c r="P67" s="626">
        <v>0</v>
      </c>
      <c r="Q67" s="626">
        <v>0</v>
      </c>
      <c r="R67" s="622">
        <v>0</v>
      </c>
      <c r="S67" s="622">
        <v>0</v>
      </c>
      <c r="T67" s="622">
        <v>0</v>
      </c>
      <c r="U67" s="622">
        <v>0</v>
      </c>
      <c r="V67" s="844">
        <v>0</v>
      </c>
      <c r="W67" s="621">
        <v>0</v>
      </c>
      <c r="X67" s="623">
        <v>0</v>
      </c>
      <c r="Y67" s="622">
        <v>0</v>
      </c>
      <c r="Z67" s="621">
        <v>0</v>
      </c>
      <c r="AA67" s="622">
        <v>0</v>
      </c>
      <c r="AB67" s="623">
        <v>0</v>
      </c>
      <c r="AC67" s="622">
        <v>0</v>
      </c>
      <c r="AD67" s="621">
        <v>0</v>
      </c>
      <c r="AE67" s="622">
        <v>0</v>
      </c>
      <c r="AF67" s="844">
        <v>0</v>
      </c>
      <c r="AG67" s="622">
        <v>0</v>
      </c>
      <c r="AH67" s="623">
        <v>0</v>
      </c>
      <c r="AI67" s="623">
        <v>0</v>
      </c>
      <c r="AJ67">
        <f t="shared" si="3"/>
        <v>0</v>
      </c>
    </row>
    <row r="68" spans="1:36" ht="15" customHeight="1" x14ac:dyDescent="0.3">
      <c r="A68" s="24" t="s">
        <v>4111</v>
      </c>
      <c r="B68" s="20" t="s">
        <v>78</v>
      </c>
      <c r="C68" s="618">
        <v>0</v>
      </c>
      <c r="D68" s="619">
        <v>0</v>
      </c>
      <c r="E68" s="620">
        <v>0</v>
      </c>
      <c r="F68" s="619">
        <v>0</v>
      </c>
      <c r="G68" s="621">
        <v>0</v>
      </c>
      <c r="H68" s="622">
        <v>0</v>
      </c>
      <c r="I68" s="622">
        <v>0</v>
      </c>
      <c r="J68" s="622">
        <v>0</v>
      </c>
      <c r="K68" s="622">
        <v>0</v>
      </c>
      <c r="L68" s="623">
        <v>0</v>
      </c>
      <c r="M68" s="622">
        <v>0</v>
      </c>
      <c r="N68" s="624">
        <v>0</v>
      </c>
      <c r="O68" s="625">
        <v>0</v>
      </c>
      <c r="P68" s="626">
        <v>0</v>
      </c>
      <c r="Q68" s="626">
        <v>0</v>
      </c>
      <c r="R68" s="622">
        <v>0</v>
      </c>
      <c r="S68" s="622">
        <v>0</v>
      </c>
      <c r="T68" s="622">
        <v>0</v>
      </c>
      <c r="U68" s="622">
        <v>0</v>
      </c>
      <c r="V68" s="844">
        <v>0</v>
      </c>
      <c r="W68" s="621">
        <v>0</v>
      </c>
      <c r="X68" s="623">
        <v>0</v>
      </c>
      <c r="Y68" s="622">
        <v>0</v>
      </c>
      <c r="Z68" s="621">
        <v>0</v>
      </c>
      <c r="AA68" s="622">
        <v>0</v>
      </c>
      <c r="AB68" s="623">
        <v>0</v>
      </c>
      <c r="AC68" s="622">
        <v>0</v>
      </c>
      <c r="AD68" s="621">
        <v>0</v>
      </c>
      <c r="AE68" s="622">
        <v>0</v>
      </c>
      <c r="AF68" s="844">
        <v>0</v>
      </c>
      <c r="AG68" s="622">
        <v>0</v>
      </c>
      <c r="AH68" s="623">
        <v>0</v>
      </c>
      <c r="AI68" s="623">
        <v>0</v>
      </c>
      <c r="AJ68">
        <f t="shared" si="3"/>
        <v>0</v>
      </c>
    </row>
    <row r="69" spans="1:36" s="385" customFormat="1" ht="15" customHeight="1" x14ac:dyDescent="0.3">
      <c r="A69" s="69" t="s">
        <v>4112</v>
      </c>
      <c r="B69" s="70" t="s">
        <v>440</v>
      </c>
      <c r="C69" s="618">
        <v>0</v>
      </c>
      <c r="D69" s="619">
        <v>0</v>
      </c>
      <c r="E69" s="620">
        <v>0</v>
      </c>
      <c r="F69" s="619">
        <v>0</v>
      </c>
      <c r="G69" s="627">
        <v>-23124.968394799944</v>
      </c>
      <c r="H69" s="628">
        <v>-23124.968394799944</v>
      </c>
      <c r="I69" s="628">
        <v>-23124.968394799944</v>
      </c>
      <c r="J69" s="628">
        <v>-23124.968394799944</v>
      </c>
      <c r="K69" s="628">
        <v>-23124.968394799944</v>
      </c>
      <c r="L69" s="629">
        <v>-23124.968394799944</v>
      </c>
      <c r="M69" s="628">
        <v>-23124.968394799944</v>
      </c>
      <c r="N69" s="630">
        <v>-8671.8631480499789</v>
      </c>
      <c r="O69" s="631">
        <v>-8671.8631480499789</v>
      </c>
      <c r="P69" s="632">
        <v>-8671.8631480499789</v>
      </c>
      <c r="Q69" s="632">
        <v>-8671.8631480499789</v>
      </c>
      <c r="R69" s="634">
        <v>0</v>
      </c>
      <c r="S69" s="634">
        <v>0</v>
      </c>
      <c r="T69" s="634">
        <v>0</v>
      </c>
      <c r="U69" s="634">
        <v>0</v>
      </c>
      <c r="V69" s="845">
        <v>0</v>
      </c>
      <c r="W69" s="633">
        <v>0</v>
      </c>
      <c r="X69" s="635">
        <v>0</v>
      </c>
      <c r="Y69" s="634">
        <v>0</v>
      </c>
      <c r="Z69" s="633">
        <v>0</v>
      </c>
      <c r="AA69" s="634">
        <v>0</v>
      </c>
      <c r="AB69" s="635">
        <v>0</v>
      </c>
      <c r="AC69" s="634">
        <v>0</v>
      </c>
      <c r="AD69" s="633">
        <v>0</v>
      </c>
      <c r="AE69" s="634">
        <v>0</v>
      </c>
      <c r="AF69" s="845">
        <v>1</v>
      </c>
      <c r="AG69" s="634">
        <v>0</v>
      </c>
      <c r="AH69" s="635">
        <v>0</v>
      </c>
      <c r="AI69" s="635">
        <v>1</v>
      </c>
      <c r="AJ69">
        <f t="shared" si="3"/>
        <v>0</v>
      </c>
    </row>
    <row r="70" spans="1:36" ht="15" customHeight="1" x14ac:dyDescent="0.3">
      <c r="A70" s="69" t="s">
        <v>4113</v>
      </c>
      <c r="B70" s="70" t="s">
        <v>82</v>
      </c>
      <c r="C70" s="618">
        <v>0</v>
      </c>
      <c r="D70" s="619">
        <v>0</v>
      </c>
      <c r="E70" s="620">
        <v>0</v>
      </c>
      <c r="F70" s="619">
        <v>0</v>
      </c>
      <c r="G70" s="630">
        <v>2836.2608190712099</v>
      </c>
      <c r="H70" s="631">
        <v>2704.3945845973576</v>
      </c>
      <c r="I70" s="631">
        <v>2572.5283501235058</v>
      </c>
      <c r="J70" s="631">
        <v>2077.6889374815432</v>
      </c>
      <c r="K70" s="631">
        <v>2121.6317035394477</v>
      </c>
      <c r="L70" s="632">
        <v>2076.3243991192385</v>
      </c>
      <c r="M70" s="631">
        <v>1515.0964865830845</v>
      </c>
      <c r="N70" s="630">
        <v>1559.9630689427797</v>
      </c>
      <c r="O70" s="631">
        <v>1157.6157293155147</v>
      </c>
      <c r="P70" s="632">
        <v>1540.019127538842</v>
      </c>
      <c r="Q70" s="632">
        <v>1492.1532131948827</v>
      </c>
      <c r="R70" s="634">
        <v>0</v>
      </c>
      <c r="S70" s="634">
        <v>0</v>
      </c>
      <c r="T70" s="634">
        <v>-1143.5327793281047</v>
      </c>
      <c r="U70" s="634">
        <v>-1143.5327793281047</v>
      </c>
      <c r="V70" s="845">
        <v>-292.78718590181631</v>
      </c>
      <c r="W70" s="633">
        <v>0</v>
      </c>
      <c r="X70" s="635">
        <v>0</v>
      </c>
      <c r="Y70" s="634">
        <v>0</v>
      </c>
      <c r="Z70" s="633">
        <v>1187.3100410817253</v>
      </c>
      <c r="AA70" s="634">
        <v>1083.7361864341699</v>
      </c>
      <c r="AB70" s="635">
        <v>890.48253081129394</v>
      </c>
      <c r="AC70" s="634">
        <v>896.10407877448745</v>
      </c>
      <c r="AD70" s="633">
        <v>0</v>
      </c>
      <c r="AE70" s="634">
        <v>0</v>
      </c>
      <c r="AF70" s="845">
        <v>0</v>
      </c>
      <c r="AG70" s="634">
        <v>4444.6390972885529</v>
      </c>
      <c r="AH70" s="635">
        <v>4117.8273989585114</v>
      </c>
      <c r="AI70" s="635">
        <v>2391.3662544735903</v>
      </c>
      <c r="AJ70">
        <f t="shared" si="3"/>
        <v>0</v>
      </c>
    </row>
    <row r="71" spans="1:36" s="386" customFormat="1" ht="15" customHeight="1" x14ac:dyDescent="0.3">
      <c r="A71" s="71" t="s">
        <v>83</v>
      </c>
      <c r="B71" s="20" t="s">
        <v>84</v>
      </c>
      <c r="C71" s="387">
        <v>2100</v>
      </c>
      <c r="D71" s="388">
        <v>2100</v>
      </c>
      <c r="E71" s="389">
        <v>2100</v>
      </c>
      <c r="F71" s="388">
        <v>2100</v>
      </c>
      <c r="G71" s="393">
        <v>2025</v>
      </c>
      <c r="H71" s="390">
        <v>2025</v>
      </c>
      <c r="I71" s="390">
        <v>2025</v>
      </c>
      <c r="J71" s="390">
        <v>2025</v>
      </c>
      <c r="K71" s="390">
        <v>2100</v>
      </c>
      <c r="L71" s="394">
        <v>2100</v>
      </c>
      <c r="M71" s="390">
        <v>2100</v>
      </c>
      <c r="N71" s="387">
        <v>2100</v>
      </c>
      <c r="O71" s="388">
        <v>2100</v>
      </c>
      <c r="P71" s="389">
        <v>2100</v>
      </c>
      <c r="Q71" s="389">
        <v>2100</v>
      </c>
      <c r="R71" s="390">
        <v>2100</v>
      </c>
      <c r="S71" s="390">
        <v>2100</v>
      </c>
      <c r="T71" s="390">
        <v>2100</v>
      </c>
      <c r="U71" s="390">
        <v>2100</v>
      </c>
      <c r="V71" s="846">
        <v>2100</v>
      </c>
      <c r="W71" s="391">
        <v>2100</v>
      </c>
      <c r="X71" s="392">
        <v>2100</v>
      </c>
      <c r="Y71" s="395">
        <v>2100</v>
      </c>
      <c r="Z71" s="393">
        <v>2100</v>
      </c>
      <c r="AA71" s="390">
        <v>2100</v>
      </c>
      <c r="AB71" s="394">
        <v>2100</v>
      </c>
      <c r="AC71" s="390">
        <v>2101</v>
      </c>
      <c r="AD71" s="391">
        <v>2100</v>
      </c>
      <c r="AE71" s="395">
        <v>2100</v>
      </c>
      <c r="AF71" s="847">
        <v>2101</v>
      </c>
      <c r="AG71" s="390">
        <v>2100</v>
      </c>
      <c r="AH71" s="394">
        <v>2100</v>
      </c>
      <c r="AI71" s="394">
        <v>2101</v>
      </c>
      <c r="AJ71">
        <f t="shared" si="3"/>
        <v>0</v>
      </c>
    </row>
    <row r="72" spans="1:36" ht="15" customHeight="1" x14ac:dyDescent="0.3">
      <c r="A72" s="24" t="s">
        <v>4114</v>
      </c>
      <c r="B72" s="20" t="s">
        <v>86</v>
      </c>
      <c r="C72" s="618">
        <v>0</v>
      </c>
      <c r="D72" s="619">
        <v>0</v>
      </c>
      <c r="E72" s="620">
        <v>0</v>
      </c>
      <c r="F72" s="619">
        <v>0</v>
      </c>
      <c r="G72" s="636">
        <v>0</v>
      </c>
      <c r="H72" s="637">
        <v>0</v>
      </c>
      <c r="I72" s="637">
        <v>0</v>
      </c>
      <c r="J72" s="637">
        <v>0</v>
      </c>
      <c r="K72" s="637">
        <v>0</v>
      </c>
      <c r="L72" s="15">
        <v>0</v>
      </c>
      <c r="M72" s="637">
        <v>0</v>
      </c>
      <c r="N72" s="636">
        <v>0</v>
      </c>
      <c r="O72" s="637">
        <v>0</v>
      </c>
      <c r="P72" s="15">
        <v>0</v>
      </c>
      <c r="Q72" s="15">
        <v>0</v>
      </c>
      <c r="R72" s="638">
        <v>0</v>
      </c>
      <c r="S72" s="638">
        <v>0</v>
      </c>
      <c r="T72" s="638">
        <v>0</v>
      </c>
      <c r="U72" s="638">
        <v>0</v>
      </c>
      <c r="V72" s="848">
        <v>0</v>
      </c>
      <c r="W72" s="639">
        <v>0</v>
      </c>
      <c r="X72" s="640">
        <v>0</v>
      </c>
      <c r="Y72" s="849">
        <v>0</v>
      </c>
      <c r="Z72" s="636">
        <v>0</v>
      </c>
      <c r="AA72" s="637">
        <v>0</v>
      </c>
      <c r="AB72" s="15">
        <v>0</v>
      </c>
      <c r="AC72" s="637">
        <v>0</v>
      </c>
      <c r="AD72" s="636">
        <v>0</v>
      </c>
      <c r="AE72" s="637">
        <v>0</v>
      </c>
      <c r="AF72" s="850">
        <v>0</v>
      </c>
      <c r="AG72" s="637">
        <v>0</v>
      </c>
      <c r="AH72" s="15">
        <v>0</v>
      </c>
      <c r="AI72" s="15">
        <v>0</v>
      </c>
      <c r="AJ72">
        <f t="shared" si="3"/>
        <v>0</v>
      </c>
    </row>
    <row r="73" spans="1:36" ht="15" customHeight="1" x14ac:dyDescent="0.3">
      <c r="A73" s="24" t="s">
        <v>4115</v>
      </c>
      <c r="B73" s="20" t="s">
        <v>88</v>
      </c>
      <c r="C73" s="396">
        <v>0</v>
      </c>
      <c r="D73" s="397">
        <v>-2.9434</v>
      </c>
      <c r="E73" s="398">
        <v>-6.7686999999999999</v>
      </c>
      <c r="F73" s="397">
        <v>-6.7686999999999999</v>
      </c>
      <c r="G73" s="418">
        <v>0</v>
      </c>
      <c r="H73" s="399">
        <v>-0.99265483912525121</v>
      </c>
      <c r="I73" s="399">
        <v>-0.63009267145024284</v>
      </c>
      <c r="J73" s="399">
        <v>-0.93770248641907561</v>
      </c>
      <c r="K73" s="399">
        <v>1.5382173178044609</v>
      </c>
      <c r="L73" s="400">
        <v>2.0229902636908017</v>
      </c>
      <c r="M73" s="399">
        <v>2.0229902636908017</v>
      </c>
      <c r="N73" s="396">
        <v>0</v>
      </c>
      <c r="O73" s="397">
        <v>-7.3663132427968288</v>
      </c>
      <c r="P73" s="398">
        <v>-6.9495297271647631</v>
      </c>
      <c r="Q73" s="398">
        <v>-6.9495297271647631</v>
      </c>
      <c r="R73" s="641">
        <v>0</v>
      </c>
      <c r="S73" s="641">
        <v>1.0621649282195829</v>
      </c>
      <c r="T73" s="641">
        <v>2.6836689250510348</v>
      </c>
      <c r="U73" s="641">
        <v>1.8416837027849891</v>
      </c>
      <c r="V73" s="851">
        <v>1.8416837027849891</v>
      </c>
      <c r="W73" s="642">
        <v>0</v>
      </c>
      <c r="X73" s="643">
        <v>-11.594900762980513</v>
      </c>
      <c r="Y73" s="852">
        <v>-11.594900762980513</v>
      </c>
      <c r="Z73" s="418">
        <v>0</v>
      </c>
      <c r="AA73" s="399">
        <v>-0.20251431248018534</v>
      </c>
      <c r="AB73" s="400">
        <v>-7.8625316477711635</v>
      </c>
      <c r="AC73" s="399">
        <v>-7.8625316477711635</v>
      </c>
      <c r="AD73" s="415">
        <v>0</v>
      </c>
      <c r="AE73" s="401">
        <v>-1.3107247163782312</v>
      </c>
      <c r="AF73" s="853">
        <v>-1.3107247163782312</v>
      </c>
      <c r="AG73" s="399">
        <v>0</v>
      </c>
      <c r="AH73" s="400">
        <v>-0.80017132308412697</v>
      </c>
      <c r="AI73" s="400">
        <v>-0.80017132308412697</v>
      </c>
      <c r="AJ73">
        <f t="shared" si="3"/>
        <v>0</v>
      </c>
    </row>
    <row r="74" spans="1:36" ht="15" customHeight="1" x14ac:dyDescent="0.3">
      <c r="A74" s="24" t="s">
        <v>441</v>
      </c>
      <c r="B74" s="20" t="s">
        <v>442</v>
      </c>
      <c r="C74" s="618">
        <v>0</v>
      </c>
      <c r="D74" s="619">
        <v>0</v>
      </c>
      <c r="E74" s="620">
        <v>0</v>
      </c>
      <c r="F74" s="619">
        <v>0</v>
      </c>
      <c r="G74" s="644">
        <v>-23124.968394799944</v>
      </c>
      <c r="H74" s="645">
        <v>-23124.968394799944</v>
      </c>
      <c r="I74" s="645">
        <v>-23124.968394799944</v>
      </c>
      <c r="J74" s="645">
        <v>-23124.968394799944</v>
      </c>
      <c r="K74" s="645">
        <v>-23124.968394799944</v>
      </c>
      <c r="L74" s="646">
        <v>-23124.968394799944</v>
      </c>
      <c r="M74" s="645">
        <v>-23124.968394799944</v>
      </c>
      <c r="N74" s="644">
        <v>-8671.8631480499789</v>
      </c>
      <c r="O74" s="645">
        <v>-8671.8631480499789</v>
      </c>
      <c r="P74" s="646">
        <v>-8671.8631480499789</v>
      </c>
      <c r="Q74" s="646">
        <v>-8671.8631480499789</v>
      </c>
      <c r="R74" s="405">
        <v>0</v>
      </c>
      <c r="S74" s="405">
        <v>0</v>
      </c>
      <c r="T74" s="405">
        <v>0</v>
      </c>
      <c r="U74" s="405">
        <v>0</v>
      </c>
      <c r="V74" s="854">
        <v>0</v>
      </c>
      <c r="W74" s="639">
        <v>0</v>
      </c>
      <c r="X74" s="640">
        <v>0</v>
      </c>
      <c r="Y74" s="849">
        <v>0</v>
      </c>
      <c r="Z74" s="636">
        <v>0</v>
      </c>
      <c r="AA74" s="637">
        <v>0</v>
      </c>
      <c r="AB74" s="15">
        <v>0</v>
      </c>
      <c r="AC74" s="637">
        <v>0</v>
      </c>
      <c r="AD74" s="621">
        <v>0</v>
      </c>
      <c r="AE74" s="622">
        <v>0</v>
      </c>
      <c r="AF74" s="844">
        <v>0</v>
      </c>
      <c r="AG74" s="622">
        <v>0</v>
      </c>
      <c r="AH74" s="623">
        <v>0</v>
      </c>
      <c r="AI74" s="623">
        <v>0</v>
      </c>
      <c r="AJ74">
        <f t="shared" si="3"/>
        <v>0</v>
      </c>
    </row>
    <row r="75" spans="1:36" ht="15" customHeight="1" x14ac:dyDescent="0.3">
      <c r="A75" s="24" t="s">
        <v>443</v>
      </c>
      <c r="B75" s="20" t="s">
        <v>444</v>
      </c>
      <c r="C75" s="618">
        <v>0</v>
      </c>
      <c r="D75" s="619">
        <v>0</v>
      </c>
      <c r="E75" s="620">
        <v>0</v>
      </c>
      <c r="F75" s="619">
        <v>0</v>
      </c>
      <c r="G75" s="644">
        <v>2836.2608190712099</v>
      </c>
      <c r="H75" s="645">
        <v>2704.3945845973576</v>
      </c>
      <c r="I75" s="645">
        <v>2572.5283501235058</v>
      </c>
      <c r="J75" s="645">
        <v>2077.6889374815432</v>
      </c>
      <c r="K75" s="645">
        <v>2121.6317035394477</v>
      </c>
      <c r="L75" s="646">
        <v>2076.3243991192385</v>
      </c>
      <c r="M75" s="645">
        <v>1515.0964865830845</v>
      </c>
      <c r="N75" s="644">
        <v>1559.9630689427797</v>
      </c>
      <c r="O75" s="645">
        <v>1157.6157293155147</v>
      </c>
      <c r="P75" s="646">
        <v>1540.019127538842</v>
      </c>
      <c r="Q75" s="646">
        <v>1492.1532131948827</v>
      </c>
      <c r="R75" s="647">
        <v>0</v>
      </c>
      <c r="S75" s="647">
        <v>0</v>
      </c>
      <c r="T75" s="647">
        <v>-1143.5327793281047</v>
      </c>
      <c r="U75" s="647">
        <v>-1143.5327793281047</v>
      </c>
      <c r="V75" s="855">
        <v>-292.78718590181631</v>
      </c>
      <c r="W75" s="636">
        <v>0</v>
      </c>
      <c r="X75" s="15">
        <v>0</v>
      </c>
      <c r="Y75" s="637">
        <v>0</v>
      </c>
      <c r="Z75" s="636">
        <v>1187.3100410817253</v>
      </c>
      <c r="AA75" s="637">
        <v>1083.7361864341699</v>
      </c>
      <c r="AB75" s="15">
        <v>890.48253081129394</v>
      </c>
      <c r="AC75" s="637">
        <v>896.10407877448745</v>
      </c>
      <c r="AD75" s="621">
        <v>0</v>
      </c>
      <c r="AE75" s="622">
        <v>0</v>
      </c>
      <c r="AF75" s="844">
        <v>0</v>
      </c>
      <c r="AG75" s="622">
        <v>4444.6390972885529</v>
      </c>
      <c r="AH75" s="623">
        <v>4117.8273989585114</v>
      </c>
      <c r="AI75" s="623">
        <v>2391.3662544735903</v>
      </c>
      <c r="AJ75">
        <f t="shared" si="3"/>
        <v>0</v>
      </c>
    </row>
    <row r="76" spans="1:36" ht="15" customHeight="1" x14ac:dyDescent="0.3">
      <c r="A76" s="24" t="s">
        <v>445</v>
      </c>
      <c r="B76" s="20" t="s">
        <v>446</v>
      </c>
      <c r="C76" s="648">
        <v>0</v>
      </c>
      <c r="D76" s="649">
        <v>0</v>
      </c>
      <c r="E76" s="650">
        <v>0</v>
      </c>
      <c r="F76" s="649">
        <v>0</v>
      </c>
      <c r="G76" s="651">
        <v>0</v>
      </c>
      <c r="H76" s="652">
        <v>0</v>
      </c>
      <c r="I76" s="652">
        <v>0</v>
      </c>
      <c r="J76" s="652">
        <v>0</v>
      </c>
      <c r="K76" s="652">
        <v>0</v>
      </c>
      <c r="L76" s="653">
        <v>0</v>
      </c>
      <c r="M76" s="652">
        <v>0</v>
      </c>
      <c r="N76" s="654">
        <v>0</v>
      </c>
      <c r="O76" s="655">
        <v>0</v>
      </c>
      <c r="P76" s="656">
        <v>0</v>
      </c>
      <c r="Q76" s="656">
        <v>0</v>
      </c>
      <c r="R76" s="658">
        <v>0</v>
      </c>
      <c r="S76" s="658">
        <v>0</v>
      </c>
      <c r="T76" s="658">
        <v>0</v>
      </c>
      <c r="U76" s="658">
        <v>0</v>
      </c>
      <c r="V76" s="856">
        <v>0</v>
      </c>
      <c r="W76" s="659">
        <v>0</v>
      </c>
      <c r="X76" s="660">
        <v>0</v>
      </c>
      <c r="Y76" s="662">
        <v>0</v>
      </c>
      <c r="Z76" s="657">
        <v>0</v>
      </c>
      <c r="AA76" s="658">
        <v>0</v>
      </c>
      <c r="AB76" s="661">
        <v>0</v>
      </c>
      <c r="AC76" s="658">
        <v>0</v>
      </c>
      <c r="AD76" s="659">
        <v>0</v>
      </c>
      <c r="AE76" s="662">
        <v>0</v>
      </c>
      <c r="AF76" s="857">
        <v>0</v>
      </c>
      <c r="AG76" s="658">
        <v>0</v>
      </c>
      <c r="AH76" s="661">
        <v>0</v>
      </c>
      <c r="AI76" s="661">
        <v>0</v>
      </c>
      <c r="AJ76">
        <f t="shared" si="3"/>
        <v>0</v>
      </c>
    </row>
    <row r="77" spans="1:36" ht="15" customHeight="1" x14ac:dyDescent="0.3">
      <c r="A77" s="24" t="s">
        <v>4116</v>
      </c>
      <c r="B77" s="20" t="s">
        <v>4079</v>
      </c>
      <c r="C77" s="961">
        <v>0.99078677345049471</v>
      </c>
      <c r="D77" s="962">
        <v>0.99078677345049471</v>
      </c>
      <c r="E77" s="963">
        <v>1</v>
      </c>
      <c r="F77" s="962">
        <v>1</v>
      </c>
      <c r="G77" s="964">
        <v>0.62170927455894953</v>
      </c>
      <c r="H77" s="965">
        <v>0.64724289805918878</v>
      </c>
      <c r="I77" s="965">
        <v>0.67496368209808544</v>
      </c>
      <c r="J77" s="965">
        <v>0.80421715697704432</v>
      </c>
      <c r="K77" s="965">
        <v>0.74912659669513249</v>
      </c>
      <c r="L77" s="966">
        <v>0.76156470850861879</v>
      </c>
      <c r="M77" s="965">
        <v>1</v>
      </c>
      <c r="N77" s="964">
        <v>0.95667082922605684</v>
      </c>
      <c r="O77" s="965">
        <v>1</v>
      </c>
      <c r="P77" s="966">
        <v>0.96233751391618672</v>
      </c>
      <c r="Q77" s="966">
        <v>1</v>
      </c>
      <c r="R77" s="965">
        <v>0.30070342639175285</v>
      </c>
      <c r="S77" s="965">
        <v>0.22842888646711176</v>
      </c>
      <c r="T77" s="965">
        <v>0.39941942569004324</v>
      </c>
      <c r="U77" s="965">
        <v>0.40055612666797091</v>
      </c>
      <c r="V77" s="967">
        <v>1</v>
      </c>
      <c r="W77" s="964">
        <v>0.94334975369458118</v>
      </c>
      <c r="X77" s="966">
        <v>1</v>
      </c>
      <c r="Y77" s="965">
        <v>1</v>
      </c>
      <c r="Z77" s="964">
        <v>0.93788200198135874</v>
      </c>
      <c r="AA77" s="965">
        <v>0.67638844157187206</v>
      </c>
      <c r="AB77" s="966">
        <v>1</v>
      </c>
      <c r="AC77" s="965">
        <v>1</v>
      </c>
      <c r="AD77" s="964">
        <v>0.9433429551299255</v>
      </c>
      <c r="AE77" s="965">
        <v>1</v>
      </c>
      <c r="AF77" s="967">
        <v>1</v>
      </c>
      <c r="AG77" s="965">
        <v>0.8843173628046278</v>
      </c>
      <c r="AH77" s="966">
        <v>0.90615893642669176</v>
      </c>
      <c r="AI77" s="966">
        <v>1</v>
      </c>
    </row>
    <row r="78" spans="1:36" ht="15" customHeight="1" x14ac:dyDescent="0.3">
      <c r="G78" s="978">
        <f>G60*G75</f>
        <v>236.75180965170088</v>
      </c>
      <c r="H78" s="978">
        <f t="shared" ref="H78:L78" si="4">H60*H75</f>
        <v>85.411689905837648</v>
      </c>
      <c r="I78" s="978">
        <f t="shared" si="4"/>
        <v>119.29845140097953</v>
      </c>
      <c r="J78" s="978">
        <f t="shared" si="4"/>
        <v>77.080611445186136</v>
      </c>
      <c r="K78" s="978">
        <f t="shared" si="4"/>
        <v>590.03426559028412</v>
      </c>
      <c r="L78" s="978">
        <f t="shared" si="4"/>
        <v>943.61735489103592</v>
      </c>
    </row>
    <row r="80" spans="1:36" ht="15" customHeight="1" x14ac:dyDescent="0.3">
      <c r="A80" s="24"/>
      <c r="B80" s="55" t="s">
        <v>60</v>
      </c>
      <c r="C80" s="56" t="s">
        <v>398</v>
      </c>
      <c r="D80" s="57"/>
      <c r="E80" s="57"/>
      <c r="F80" s="57"/>
      <c r="G80" s="58"/>
      <c r="H80" s="57"/>
      <c r="I80" s="56" t="s">
        <v>417</v>
      </c>
      <c r="J80" s="57"/>
      <c r="K80" s="254"/>
      <c r="L80" s="58"/>
      <c r="M80" s="57"/>
      <c r="N80" s="254" t="s">
        <v>418</v>
      </c>
      <c r="O80" s="57"/>
      <c r="P80" s="57"/>
      <c r="Q80" s="58"/>
      <c r="R80" s="57"/>
      <c r="S80" s="56" t="s">
        <v>577</v>
      </c>
      <c r="T80" s="57"/>
      <c r="U80" s="254"/>
      <c r="V80" s="57"/>
      <c r="W80" s="835"/>
      <c r="X80" s="254" t="s">
        <v>578</v>
      </c>
      <c r="Y80" s="57"/>
      <c r="Z80" s="57"/>
      <c r="AA80" s="58"/>
      <c r="AB80" s="835"/>
      <c r="AC80" s="254" t="s">
        <v>579</v>
      </c>
      <c r="AD80" s="58"/>
      <c r="AE80" s="58"/>
    </row>
    <row r="81" spans="1:36" ht="15" customHeight="1" x14ac:dyDescent="0.3">
      <c r="A81" s="24"/>
      <c r="B81" s="59" t="s">
        <v>61</v>
      </c>
      <c r="C81" s="60" t="s">
        <v>614</v>
      </c>
      <c r="D81" s="600" t="s">
        <v>615</v>
      </c>
      <c r="E81" s="600" t="s">
        <v>616</v>
      </c>
      <c r="F81" s="61" t="s">
        <v>617</v>
      </c>
      <c r="G81" s="601" t="s">
        <v>618</v>
      </c>
      <c r="H81" s="61" t="s">
        <v>777</v>
      </c>
      <c r="I81" s="61" t="s">
        <v>619</v>
      </c>
      <c r="J81" s="61" t="s">
        <v>620</v>
      </c>
      <c r="K81" s="61" t="s">
        <v>621</v>
      </c>
      <c r="L81" s="62" t="s">
        <v>622</v>
      </c>
      <c r="M81" s="61" t="s">
        <v>778</v>
      </c>
      <c r="N81" s="61" t="s">
        <v>623</v>
      </c>
      <c r="O81" s="61" t="s">
        <v>624</v>
      </c>
      <c r="P81" s="61" t="s">
        <v>625</v>
      </c>
      <c r="Q81" s="62" t="s">
        <v>626</v>
      </c>
      <c r="R81" s="61" t="s">
        <v>779</v>
      </c>
      <c r="S81" s="61" t="s">
        <v>627</v>
      </c>
      <c r="T81" s="61" t="s">
        <v>628</v>
      </c>
      <c r="U81" s="61" t="s">
        <v>629</v>
      </c>
      <c r="V81" s="61" t="s">
        <v>630</v>
      </c>
      <c r="W81" s="837" t="s">
        <v>780</v>
      </c>
      <c r="X81" s="61" t="s">
        <v>631</v>
      </c>
      <c r="Y81" s="61" t="s">
        <v>632</v>
      </c>
      <c r="Z81" s="61" t="s">
        <v>633</v>
      </c>
      <c r="AA81" s="62" t="s">
        <v>634</v>
      </c>
      <c r="AB81" s="837" t="s">
        <v>781</v>
      </c>
      <c r="AC81" s="61" t="s">
        <v>635</v>
      </c>
      <c r="AD81" s="62" t="s">
        <v>636</v>
      </c>
      <c r="AE81" s="62" t="s">
        <v>782</v>
      </c>
    </row>
    <row r="82" spans="1:36" ht="15" customHeight="1" x14ac:dyDescent="0.3">
      <c r="A82" s="24" t="s">
        <v>4103</v>
      </c>
      <c r="B82" s="20" t="s">
        <v>63</v>
      </c>
      <c r="C82" s="602">
        <v>0.60372372875720892</v>
      </c>
      <c r="D82" s="603">
        <v>9.995425972801474E-4</v>
      </c>
      <c r="E82" s="603">
        <v>9.995425972801474E-4</v>
      </c>
      <c r="F82" s="603">
        <v>0.26049903578371086</v>
      </c>
      <c r="G82" s="604">
        <v>0.13377815026451975</v>
      </c>
      <c r="H82" s="603">
        <v>0</v>
      </c>
      <c r="I82" s="602">
        <v>9.9999999999999908E-2</v>
      </c>
      <c r="J82" s="603">
        <v>0.89800000000000013</v>
      </c>
      <c r="K82" s="603">
        <v>1.0000000000000002E-3</v>
      </c>
      <c r="L82" s="603">
        <v>1.0000000000000002E-3</v>
      </c>
      <c r="M82" s="603">
        <v>0</v>
      </c>
      <c r="N82" s="602">
        <v>0.99700000000000011</v>
      </c>
      <c r="O82" s="603">
        <v>1.0000000000000002E-3</v>
      </c>
      <c r="P82" s="603">
        <v>1.0000000000000002E-3</v>
      </c>
      <c r="Q82" s="604">
        <v>1.0000000000000002E-3</v>
      </c>
      <c r="R82" s="603">
        <v>0</v>
      </c>
      <c r="S82" s="602">
        <v>0.99630266857075545</v>
      </c>
      <c r="T82" s="603">
        <v>1.2211466452523674E-3</v>
      </c>
      <c r="U82" s="603">
        <v>1.2911543429499912E-3</v>
      </c>
      <c r="V82" s="603">
        <v>1.1850304410421977E-3</v>
      </c>
      <c r="W82" s="839">
        <v>0</v>
      </c>
      <c r="X82" s="603">
        <v>0.99649831861267879</v>
      </c>
      <c r="Y82" s="603">
        <v>1.1548679912288696E-3</v>
      </c>
      <c r="Z82" s="603">
        <v>1.1625487452672004E-3</v>
      </c>
      <c r="AA82" s="604">
        <v>1.1842646508251943E-3</v>
      </c>
      <c r="AB82" s="839">
        <v>0</v>
      </c>
      <c r="AC82" s="603">
        <v>0.79601170048376846</v>
      </c>
      <c r="AD82" s="604">
        <v>0.20398829951623151</v>
      </c>
      <c r="AE82" s="604">
        <v>0</v>
      </c>
      <c r="AJ82">
        <f>COUNTBLANK(C82:Y82)</f>
        <v>0</v>
      </c>
    </row>
    <row r="83" spans="1:36" ht="15" customHeight="1" x14ac:dyDescent="0.3">
      <c r="A83" s="24" t="s">
        <v>4104</v>
      </c>
      <c r="B83" s="20" t="s">
        <v>576</v>
      </c>
      <c r="C83" s="579">
        <v>0.45508936617827728</v>
      </c>
      <c r="D83" s="580">
        <v>1.9960059920099884E-3</v>
      </c>
      <c r="E83" s="580">
        <v>1.9960059920099884E-3</v>
      </c>
      <c r="F83" s="580">
        <v>0.35528906657777787</v>
      </c>
      <c r="G83" s="581">
        <v>0.1846305542609239</v>
      </c>
      <c r="H83" s="580">
        <v>9.9900099900099922E-4</v>
      </c>
      <c r="I83" s="579">
        <v>8.9910089910089919E-3</v>
      </c>
      <c r="J83" s="580">
        <v>0.96003996003996006</v>
      </c>
      <c r="K83" s="580">
        <v>1.4985014985014986E-2</v>
      </c>
      <c r="L83" s="580">
        <v>1.4985014985014986E-2</v>
      </c>
      <c r="M83" s="580">
        <v>9.9900099900099922E-4</v>
      </c>
      <c r="N83" s="579">
        <v>0.99200799200799206</v>
      </c>
      <c r="O83" s="580">
        <v>1.9980019980019984E-3</v>
      </c>
      <c r="P83" s="580">
        <v>2.9970029970029974E-3</v>
      </c>
      <c r="Q83" s="581">
        <v>1.9980019980019984E-3</v>
      </c>
      <c r="R83" s="580">
        <v>9.9900099900099922E-4</v>
      </c>
      <c r="S83" s="579">
        <v>0.98801198801198808</v>
      </c>
      <c r="T83" s="580">
        <v>3.9960039960039969E-3</v>
      </c>
      <c r="U83" s="580">
        <v>3.9960039960039969E-3</v>
      </c>
      <c r="V83" s="580">
        <v>2.9970029970029974E-3</v>
      </c>
      <c r="W83" s="840">
        <v>9.9900099900099922E-4</v>
      </c>
      <c r="X83" s="580">
        <v>0.98802296604494411</v>
      </c>
      <c r="Y83" s="580">
        <v>2.9940089880149822E-3</v>
      </c>
      <c r="Z83" s="580">
        <v>3.9920119840199768E-3</v>
      </c>
      <c r="AA83" s="581">
        <v>3.9920119840199768E-3</v>
      </c>
      <c r="AB83" s="840">
        <v>9.99000999000999E-4</v>
      </c>
      <c r="AC83" s="580">
        <v>0.70329670329670335</v>
      </c>
      <c r="AD83" s="581">
        <v>0.29570429570429574</v>
      </c>
      <c r="AE83" s="581">
        <v>9.9900099900099922E-4</v>
      </c>
      <c r="AJ83">
        <f t="shared" ref="AJ83:AJ98" si="5">COUNTBLANK(C83:Y83)</f>
        <v>0</v>
      </c>
    </row>
    <row r="84" spans="1:36" ht="15" customHeight="1" x14ac:dyDescent="0.3">
      <c r="A84" s="24" t="s">
        <v>4105</v>
      </c>
      <c r="B84" s="20" t="s">
        <v>66</v>
      </c>
      <c r="C84" s="663">
        <v>146930.99341725369</v>
      </c>
      <c r="D84" s="664">
        <v>111856.01755399004</v>
      </c>
      <c r="E84" s="664">
        <v>113422.00179974565</v>
      </c>
      <c r="F84" s="664">
        <v>177643.41009354399</v>
      </c>
      <c r="G84" s="665">
        <v>146930.99341725369</v>
      </c>
      <c r="H84" s="664">
        <v>154862.99575102734</v>
      </c>
      <c r="I84" s="614">
        <v>198965.31851806736</v>
      </c>
      <c r="J84" s="616">
        <v>188944.62962757843</v>
      </c>
      <c r="K84" s="616">
        <v>191182.68225158067</v>
      </c>
      <c r="L84" s="616">
        <v>113169.18079420821</v>
      </c>
      <c r="M84" s="616">
        <v>189873.16112041796</v>
      </c>
      <c r="N84" s="611">
        <v>513287.956943998</v>
      </c>
      <c r="O84" s="612">
        <v>544671.24159754335</v>
      </c>
      <c r="P84" s="612">
        <v>543306.44782449538</v>
      </c>
      <c r="Q84" s="613">
        <v>581621.76930487959</v>
      </c>
      <c r="R84" s="612">
        <v>513417.69253189297</v>
      </c>
      <c r="S84" s="614">
        <v>169574.07002295495</v>
      </c>
      <c r="T84" s="616">
        <v>171596.50465316768</v>
      </c>
      <c r="U84" s="616">
        <v>171596.50465316768</v>
      </c>
      <c r="V84" s="616">
        <v>101567.10262823162</v>
      </c>
      <c r="W84" s="842">
        <v>169498.56066090931</v>
      </c>
      <c r="X84" s="612">
        <v>416534.76072879933</v>
      </c>
      <c r="Y84" s="612">
        <v>441560.42214197671</v>
      </c>
      <c r="Z84" s="612">
        <v>525530.20439909538</v>
      </c>
      <c r="AA84" s="613">
        <v>550555.86581227509</v>
      </c>
      <c r="AB84" s="841">
        <v>416849.0910376184</v>
      </c>
      <c r="AC84" s="616">
        <v>158162.60034226088</v>
      </c>
      <c r="AD84" s="615">
        <v>223344.39034740484</v>
      </c>
      <c r="AE84" s="615">
        <v>171458.92284483428</v>
      </c>
      <c r="AJ84">
        <f t="shared" si="5"/>
        <v>0</v>
      </c>
    </row>
    <row r="85" spans="1:36" ht="15" customHeight="1" x14ac:dyDescent="0.3">
      <c r="A85" s="24" t="s">
        <v>4106</v>
      </c>
      <c r="B85" s="20" t="s">
        <v>68</v>
      </c>
      <c r="C85" s="663">
        <v>5877.2397366901196</v>
      </c>
      <c r="D85" s="664">
        <v>4474.2407021595754</v>
      </c>
      <c r="E85" s="664">
        <v>4563.7255162027968</v>
      </c>
      <c r="F85" s="664">
        <v>7105.7364037417501</v>
      </c>
      <c r="G85" s="665">
        <v>5877.2397366901196</v>
      </c>
      <c r="H85" s="664">
        <v>6194.5466632061043</v>
      </c>
      <c r="I85" s="614">
        <v>7960.4254936268271</v>
      </c>
      <c r="J85" s="616">
        <v>7557.7851851031155</v>
      </c>
      <c r="K85" s="616">
        <v>7646.6797986732872</v>
      </c>
      <c r="L85" s="616">
        <v>4526.7672317683273</v>
      </c>
      <c r="M85" s="616">
        <v>7595.1070926157226</v>
      </c>
      <c r="N85" s="611">
        <v>20534.655734709428</v>
      </c>
      <c r="O85" s="612">
        <v>22058.065386872742</v>
      </c>
      <c r="P85" s="612">
        <v>21735.604533726073</v>
      </c>
      <c r="Q85" s="613">
        <v>23269.472375721165</v>
      </c>
      <c r="R85" s="612">
        <v>20540.114909801618</v>
      </c>
      <c r="S85" s="614">
        <v>6781.5683756072794</v>
      </c>
      <c r="T85" s="616">
        <v>6865.5077992333318</v>
      </c>
      <c r="U85" s="616">
        <v>6865.5077992333318</v>
      </c>
      <c r="V85" s="616">
        <v>4061.8489082230262</v>
      </c>
      <c r="W85" s="842">
        <v>6778.5563063442587</v>
      </c>
      <c r="X85" s="612">
        <v>16661.390429152016</v>
      </c>
      <c r="Y85" s="612">
        <v>17662.607722743123</v>
      </c>
      <c r="Z85" s="612">
        <v>21021.00638270102</v>
      </c>
      <c r="AA85" s="613">
        <v>22022.009532405053</v>
      </c>
      <c r="AB85" s="841">
        <v>16673.963360723814</v>
      </c>
      <c r="AC85" s="616">
        <v>6326.5040136903908</v>
      </c>
      <c r="AD85" s="615">
        <v>8933.5297241965527</v>
      </c>
      <c r="AE85" s="615">
        <v>6858.3067551716376</v>
      </c>
      <c r="AJ85">
        <f t="shared" si="5"/>
        <v>0</v>
      </c>
    </row>
    <row r="86" spans="1:36" ht="15" customHeight="1" x14ac:dyDescent="0.3">
      <c r="A86" s="24" t="s">
        <v>4107</v>
      </c>
      <c r="B86" s="20" t="s">
        <v>70</v>
      </c>
      <c r="C86" s="621">
        <v>239.51558827897972</v>
      </c>
      <c r="D86" s="622">
        <v>176.12845113536693</v>
      </c>
      <c r="E86" s="622">
        <v>176.12845113536693</v>
      </c>
      <c r="F86" s="622">
        <v>325.27835591171396</v>
      </c>
      <c r="G86" s="623">
        <v>302.50887099789406</v>
      </c>
      <c r="H86" s="622">
        <v>180.23534887835248</v>
      </c>
      <c r="I86" s="621">
        <v>4059.4953724151833</v>
      </c>
      <c r="J86" s="622">
        <v>78.959609448930195</v>
      </c>
      <c r="K86" s="622">
        <v>78.959609448930195</v>
      </c>
      <c r="L86" s="622">
        <v>78.959609448930195</v>
      </c>
      <c r="M86" s="622">
        <v>282.33472746051007</v>
      </c>
      <c r="N86" s="621">
        <v>1748.0682245056446</v>
      </c>
      <c r="O86" s="622">
        <v>1788.9267141850535</v>
      </c>
      <c r="P86" s="622">
        <v>1748.0682245056446</v>
      </c>
      <c r="Q86" s="623">
        <v>1788.9267141850535</v>
      </c>
      <c r="R86" s="622">
        <v>1060.9644484435298</v>
      </c>
      <c r="S86" s="621">
        <v>21.172973547331836</v>
      </c>
      <c r="T86" s="622">
        <v>21.172973547331836</v>
      </c>
      <c r="U86" s="622">
        <v>31.473339056844623</v>
      </c>
      <c r="V86" s="622">
        <v>21.172973547331836</v>
      </c>
      <c r="W86" s="844">
        <v>12.539738452545253</v>
      </c>
      <c r="X86" s="622">
        <v>1442.401339261671</v>
      </c>
      <c r="Y86" s="622">
        <v>1442.401339261671</v>
      </c>
      <c r="Z86" s="622">
        <v>1346.1046814020274</v>
      </c>
      <c r="AA86" s="623">
        <v>1403.8826761178134</v>
      </c>
      <c r="AB86" s="844">
        <v>895.53367575619473</v>
      </c>
      <c r="AC86" s="622">
        <v>1175.4306332391393</v>
      </c>
      <c r="AD86" s="623">
        <v>795.74666796397389</v>
      </c>
      <c r="AE86" s="623">
        <v>681.76939126804609</v>
      </c>
      <c r="AJ86">
        <f t="shared" si="5"/>
        <v>0</v>
      </c>
    </row>
    <row r="87" spans="1:36" ht="15" customHeight="1" x14ac:dyDescent="0.3">
      <c r="A87" s="24" t="s">
        <v>4108</v>
      </c>
      <c r="B87" s="20" t="s">
        <v>72</v>
      </c>
      <c r="C87" s="621">
        <v>0</v>
      </c>
      <c r="D87" s="622">
        <v>0</v>
      </c>
      <c r="E87" s="622">
        <v>0</v>
      </c>
      <c r="F87" s="622">
        <v>0</v>
      </c>
      <c r="G87" s="623">
        <v>0</v>
      </c>
      <c r="H87" s="622">
        <v>0</v>
      </c>
      <c r="I87" s="621">
        <v>0</v>
      </c>
      <c r="J87" s="622">
        <v>0</v>
      </c>
      <c r="K87" s="622">
        <v>0</v>
      </c>
      <c r="L87" s="622">
        <v>0</v>
      </c>
      <c r="M87" s="622">
        <v>0</v>
      </c>
      <c r="N87" s="621">
        <v>0</v>
      </c>
      <c r="O87" s="622">
        <v>0</v>
      </c>
      <c r="P87" s="622">
        <v>0</v>
      </c>
      <c r="Q87" s="623">
        <v>0</v>
      </c>
      <c r="R87" s="622">
        <v>0</v>
      </c>
      <c r="S87" s="621">
        <v>0</v>
      </c>
      <c r="T87" s="622">
        <v>0</v>
      </c>
      <c r="U87" s="622">
        <v>0</v>
      </c>
      <c r="V87" s="622">
        <v>0</v>
      </c>
      <c r="W87" s="844">
        <v>0</v>
      </c>
      <c r="X87" s="622">
        <v>0</v>
      </c>
      <c r="Y87" s="622">
        <v>0</v>
      </c>
      <c r="Z87" s="622">
        <v>0</v>
      </c>
      <c r="AA87" s="623">
        <v>0</v>
      </c>
      <c r="AB87" s="844">
        <v>0</v>
      </c>
      <c r="AC87" s="622">
        <v>0</v>
      </c>
      <c r="AD87" s="623">
        <v>0</v>
      </c>
      <c r="AE87" s="623">
        <v>0</v>
      </c>
      <c r="AJ87">
        <f t="shared" si="5"/>
        <v>0</v>
      </c>
    </row>
    <row r="88" spans="1:36" ht="15" customHeight="1" x14ac:dyDescent="0.3">
      <c r="A88" s="24" t="s">
        <v>4109</v>
      </c>
      <c r="B88" s="20" t="s">
        <v>74</v>
      </c>
      <c r="C88" s="621">
        <v>0</v>
      </c>
      <c r="D88" s="622">
        <v>0</v>
      </c>
      <c r="E88" s="622">
        <v>0</v>
      </c>
      <c r="F88" s="622">
        <v>0</v>
      </c>
      <c r="G88" s="623">
        <v>0</v>
      </c>
      <c r="H88" s="622">
        <v>0</v>
      </c>
      <c r="I88" s="621">
        <v>0</v>
      </c>
      <c r="J88" s="622">
        <v>0</v>
      </c>
      <c r="K88" s="622">
        <v>0</v>
      </c>
      <c r="L88" s="622">
        <v>0</v>
      </c>
      <c r="M88" s="622">
        <v>0</v>
      </c>
      <c r="N88" s="621">
        <v>0</v>
      </c>
      <c r="O88" s="622">
        <v>0</v>
      </c>
      <c r="P88" s="622">
        <v>0</v>
      </c>
      <c r="Q88" s="623">
        <v>0</v>
      </c>
      <c r="R88" s="622">
        <v>0</v>
      </c>
      <c r="S88" s="621">
        <v>0</v>
      </c>
      <c r="T88" s="622">
        <v>0</v>
      </c>
      <c r="U88" s="622">
        <v>0</v>
      </c>
      <c r="V88" s="622">
        <v>0</v>
      </c>
      <c r="W88" s="844">
        <v>0</v>
      </c>
      <c r="X88" s="622">
        <v>0</v>
      </c>
      <c r="Y88" s="622">
        <v>0</v>
      </c>
      <c r="Z88" s="622">
        <v>0</v>
      </c>
      <c r="AA88" s="623">
        <v>0</v>
      </c>
      <c r="AB88" s="844">
        <v>0</v>
      </c>
      <c r="AC88" s="622">
        <v>0</v>
      </c>
      <c r="AD88" s="623">
        <v>0</v>
      </c>
      <c r="AE88" s="623">
        <v>0</v>
      </c>
      <c r="AJ88">
        <f t="shared" si="5"/>
        <v>0</v>
      </c>
    </row>
    <row r="89" spans="1:36" ht="15" customHeight="1" x14ac:dyDescent="0.3">
      <c r="A89" s="24" t="s">
        <v>4110</v>
      </c>
      <c r="B89" s="20" t="s">
        <v>76</v>
      </c>
      <c r="C89" s="621">
        <v>0</v>
      </c>
      <c r="D89" s="622">
        <v>0</v>
      </c>
      <c r="E89" s="622">
        <v>0</v>
      </c>
      <c r="F89" s="622">
        <v>0</v>
      </c>
      <c r="G89" s="623">
        <v>0</v>
      </c>
      <c r="H89" s="622">
        <v>0</v>
      </c>
      <c r="I89" s="621">
        <v>0</v>
      </c>
      <c r="J89" s="622">
        <v>0</v>
      </c>
      <c r="K89" s="622">
        <v>0</v>
      </c>
      <c r="L89" s="622">
        <v>0</v>
      </c>
      <c r="M89" s="622">
        <v>0</v>
      </c>
      <c r="N89" s="621">
        <v>0</v>
      </c>
      <c r="O89" s="622">
        <v>0</v>
      </c>
      <c r="P89" s="622">
        <v>0</v>
      </c>
      <c r="Q89" s="623">
        <v>0</v>
      </c>
      <c r="R89" s="622">
        <v>0</v>
      </c>
      <c r="S89" s="621">
        <v>0</v>
      </c>
      <c r="T89" s="622">
        <v>0</v>
      </c>
      <c r="U89" s="622">
        <v>0</v>
      </c>
      <c r="V89" s="622">
        <v>0</v>
      </c>
      <c r="W89" s="844">
        <v>0</v>
      </c>
      <c r="X89" s="622">
        <v>0</v>
      </c>
      <c r="Y89" s="622">
        <v>0</v>
      </c>
      <c r="Z89" s="622">
        <v>0</v>
      </c>
      <c r="AA89" s="623">
        <v>0</v>
      </c>
      <c r="AB89" s="844">
        <v>0</v>
      </c>
      <c r="AC89" s="622">
        <v>0</v>
      </c>
      <c r="AD89" s="623">
        <v>0</v>
      </c>
      <c r="AE89" s="623">
        <v>0</v>
      </c>
      <c r="AJ89">
        <f t="shared" si="5"/>
        <v>0</v>
      </c>
    </row>
    <row r="90" spans="1:36" ht="15" customHeight="1" x14ac:dyDescent="0.3">
      <c r="A90" s="24" t="s">
        <v>4111</v>
      </c>
      <c r="B90" s="20" t="s">
        <v>78</v>
      </c>
      <c r="C90" s="621">
        <v>0</v>
      </c>
      <c r="D90" s="622">
        <v>0</v>
      </c>
      <c r="E90" s="622">
        <v>0</v>
      </c>
      <c r="F90" s="622">
        <v>0</v>
      </c>
      <c r="G90" s="623">
        <v>0</v>
      </c>
      <c r="H90" s="622">
        <v>0</v>
      </c>
      <c r="I90" s="621">
        <v>0</v>
      </c>
      <c r="J90" s="622">
        <v>0</v>
      </c>
      <c r="K90" s="622">
        <v>0</v>
      </c>
      <c r="L90" s="622">
        <v>0</v>
      </c>
      <c r="M90" s="622">
        <v>0</v>
      </c>
      <c r="N90" s="621">
        <v>0</v>
      </c>
      <c r="O90" s="622">
        <v>0</v>
      </c>
      <c r="P90" s="622">
        <v>0</v>
      </c>
      <c r="Q90" s="623">
        <v>0</v>
      </c>
      <c r="R90" s="622">
        <v>0</v>
      </c>
      <c r="S90" s="621">
        <v>0</v>
      </c>
      <c r="T90" s="622">
        <v>0</v>
      </c>
      <c r="U90" s="622">
        <v>0</v>
      </c>
      <c r="V90" s="622">
        <v>0</v>
      </c>
      <c r="W90" s="844">
        <v>0</v>
      </c>
      <c r="X90" s="622">
        <v>0</v>
      </c>
      <c r="Y90" s="622">
        <v>0</v>
      </c>
      <c r="Z90" s="622">
        <v>0</v>
      </c>
      <c r="AA90" s="623">
        <v>0</v>
      </c>
      <c r="AB90" s="844">
        <v>0</v>
      </c>
      <c r="AC90" s="622">
        <v>0</v>
      </c>
      <c r="AD90" s="623">
        <v>0</v>
      </c>
      <c r="AE90" s="623">
        <v>0</v>
      </c>
      <c r="AJ90">
        <f t="shared" si="5"/>
        <v>0</v>
      </c>
    </row>
    <row r="91" spans="1:36" ht="15" customHeight="1" x14ac:dyDescent="0.3">
      <c r="A91" s="69" t="s">
        <v>4112</v>
      </c>
      <c r="B91" s="70" t="s">
        <v>440</v>
      </c>
      <c r="C91" s="633">
        <v>0</v>
      </c>
      <c r="D91" s="634">
        <v>0</v>
      </c>
      <c r="E91" s="634">
        <v>0</v>
      </c>
      <c r="F91" s="634">
        <v>0</v>
      </c>
      <c r="G91" s="635">
        <v>0</v>
      </c>
      <c r="H91" s="634">
        <v>0</v>
      </c>
      <c r="I91" s="633">
        <v>0</v>
      </c>
      <c r="J91" s="634">
        <v>0</v>
      </c>
      <c r="K91" s="634">
        <v>0</v>
      </c>
      <c r="L91" s="634">
        <v>0</v>
      </c>
      <c r="M91" s="634">
        <v>0</v>
      </c>
      <c r="N91" s="633">
        <v>0</v>
      </c>
      <c r="O91" s="634">
        <v>0</v>
      </c>
      <c r="P91" s="634">
        <v>0</v>
      </c>
      <c r="Q91" s="635">
        <v>0</v>
      </c>
      <c r="R91" s="634">
        <v>0</v>
      </c>
      <c r="S91" s="633">
        <v>0</v>
      </c>
      <c r="T91" s="634">
        <v>0</v>
      </c>
      <c r="U91" s="634">
        <v>0</v>
      </c>
      <c r="V91" s="634">
        <v>0</v>
      </c>
      <c r="W91" s="845">
        <v>0</v>
      </c>
      <c r="X91" s="634">
        <v>0</v>
      </c>
      <c r="Y91" s="634">
        <v>0</v>
      </c>
      <c r="Z91" s="634">
        <v>0</v>
      </c>
      <c r="AA91" s="635">
        <v>0</v>
      </c>
      <c r="AB91" s="845">
        <v>0</v>
      </c>
      <c r="AC91" s="634">
        <v>0</v>
      </c>
      <c r="AD91" s="635">
        <v>0</v>
      </c>
      <c r="AE91" s="635">
        <v>0</v>
      </c>
      <c r="AJ91">
        <f t="shared" si="5"/>
        <v>0</v>
      </c>
    </row>
    <row r="92" spans="1:36" ht="15" customHeight="1" x14ac:dyDescent="0.3">
      <c r="A92" s="69" t="s">
        <v>4113</v>
      </c>
      <c r="B92" s="70" t="s">
        <v>82</v>
      </c>
      <c r="C92" s="633">
        <v>2062.0485423121231</v>
      </c>
      <c r="D92" s="634">
        <v>2062.0485423121231</v>
      </c>
      <c r="E92" s="634">
        <v>1938.3256297733949</v>
      </c>
      <c r="F92" s="634">
        <v>2274.4265407798143</v>
      </c>
      <c r="G92" s="635">
        <v>2274.4265407798143</v>
      </c>
      <c r="H92" s="634">
        <v>1431.4777543011687</v>
      </c>
      <c r="I92" s="633">
        <v>0</v>
      </c>
      <c r="J92" s="634">
        <v>4110.2474448374633</v>
      </c>
      <c r="K92" s="634">
        <v>3836.2309485149653</v>
      </c>
      <c r="L92" s="634">
        <v>3904.7350725955898</v>
      </c>
      <c r="M92" s="634">
        <v>2189.2133728662116</v>
      </c>
      <c r="N92" s="633">
        <v>0</v>
      </c>
      <c r="O92" s="634">
        <v>0</v>
      </c>
      <c r="P92" s="634">
        <v>-435.0491660377736</v>
      </c>
      <c r="Q92" s="635">
        <v>-435.0491660377736</v>
      </c>
      <c r="R92" s="634">
        <v>-0.51722511962268647</v>
      </c>
      <c r="S92" s="633">
        <v>5019.8240386448861</v>
      </c>
      <c r="T92" s="634">
        <v>4685.1691027352263</v>
      </c>
      <c r="U92" s="634">
        <v>4454.257196957562</v>
      </c>
      <c r="V92" s="634">
        <v>4768.8328367126423</v>
      </c>
      <c r="W92" s="845">
        <v>2970.2850332425951</v>
      </c>
      <c r="X92" s="634">
        <v>0</v>
      </c>
      <c r="Y92" s="634">
        <v>-860.0346512485545</v>
      </c>
      <c r="Z92" s="634">
        <v>0</v>
      </c>
      <c r="AA92" s="635">
        <v>-860.0346512485545</v>
      </c>
      <c r="AB92" s="845">
        <v>-1.249148434735466</v>
      </c>
      <c r="AC92" s="634">
        <v>0</v>
      </c>
      <c r="AD92" s="635">
        <v>0</v>
      </c>
      <c r="AE92" s="635">
        <v>0</v>
      </c>
      <c r="AJ92">
        <f t="shared" si="5"/>
        <v>0</v>
      </c>
    </row>
    <row r="93" spans="1:36" s="386" customFormat="1" ht="15" customHeight="1" x14ac:dyDescent="0.3">
      <c r="A93" s="71" t="s">
        <v>83</v>
      </c>
      <c r="B93" s="20" t="s">
        <v>84</v>
      </c>
      <c r="C93" s="407">
        <v>2100</v>
      </c>
      <c r="D93" s="408">
        <v>2100</v>
      </c>
      <c r="E93" s="408">
        <v>2100</v>
      </c>
      <c r="F93" s="408">
        <v>2100</v>
      </c>
      <c r="G93" s="409">
        <v>2100</v>
      </c>
      <c r="H93" s="408">
        <v>2100</v>
      </c>
      <c r="I93" s="666">
        <v>2100</v>
      </c>
      <c r="J93" s="410">
        <v>2100</v>
      </c>
      <c r="K93" s="410">
        <v>2100</v>
      </c>
      <c r="L93" s="410">
        <v>2100</v>
      </c>
      <c r="M93" s="410">
        <v>2100</v>
      </c>
      <c r="N93" s="393">
        <v>2100</v>
      </c>
      <c r="O93" s="390">
        <v>2100</v>
      </c>
      <c r="P93" s="390">
        <v>2100</v>
      </c>
      <c r="Q93" s="394">
        <v>2100</v>
      </c>
      <c r="R93" s="390">
        <v>2100</v>
      </c>
      <c r="S93" s="391">
        <v>2100</v>
      </c>
      <c r="T93" s="395">
        <v>2100</v>
      </c>
      <c r="U93" s="395">
        <v>2100</v>
      </c>
      <c r="V93" s="395">
        <v>2100</v>
      </c>
      <c r="W93" s="847">
        <v>2100</v>
      </c>
      <c r="X93" s="390">
        <v>2100</v>
      </c>
      <c r="Y93" s="390">
        <v>2100</v>
      </c>
      <c r="Z93" s="390">
        <v>2100</v>
      </c>
      <c r="AA93" s="394">
        <v>2100</v>
      </c>
      <c r="AB93" s="846">
        <v>2100</v>
      </c>
      <c r="AC93" s="395">
        <v>2100</v>
      </c>
      <c r="AD93" s="392">
        <v>2100</v>
      </c>
      <c r="AE93" s="392">
        <v>2100</v>
      </c>
      <c r="AG93"/>
      <c r="AH93"/>
      <c r="AI93"/>
      <c r="AJ93">
        <f t="shared" si="5"/>
        <v>0</v>
      </c>
    </row>
    <row r="94" spans="1:36" ht="15" customHeight="1" x14ac:dyDescent="0.3">
      <c r="A94" s="24" t="s">
        <v>4114</v>
      </c>
      <c r="B94" s="20" t="s">
        <v>86</v>
      </c>
      <c r="C94" s="667">
        <v>0</v>
      </c>
      <c r="D94" s="668">
        <v>0</v>
      </c>
      <c r="E94" s="668">
        <v>0</v>
      </c>
      <c r="F94" s="668">
        <v>0</v>
      </c>
      <c r="G94" s="669">
        <v>0</v>
      </c>
      <c r="H94" s="668">
        <v>0</v>
      </c>
      <c r="I94" s="636">
        <v>0</v>
      </c>
      <c r="J94" s="637">
        <v>0</v>
      </c>
      <c r="K94" s="637">
        <v>0</v>
      </c>
      <c r="L94" s="637">
        <v>0</v>
      </c>
      <c r="M94" s="637">
        <v>0</v>
      </c>
      <c r="N94" s="636">
        <v>0</v>
      </c>
      <c r="O94" s="637">
        <v>0</v>
      </c>
      <c r="P94" s="637">
        <v>0</v>
      </c>
      <c r="Q94" s="15">
        <v>0</v>
      </c>
      <c r="R94" s="637">
        <v>0</v>
      </c>
      <c r="S94" s="636">
        <v>0</v>
      </c>
      <c r="T94" s="637">
        <v>0</v>
      </c>
      <c r="U94" s="637">
        <v>0</v>
      </c>
      <c r="V94" s="637">
        <v>0</v>
      </c>
      <c r="W94" s="850">
        <v>0</v>
      </c>
      <c r="X94" s="637">
        <v>0</v>
      </c>
      <c r="Y94" s="637">
        <v>0</v>
      </c>
      <c r="Z94" s="637">
        <v>0</v>
      </c>
      <c r="AA94" s="15">
        <v>0</v>
      </c>
      <c r="AB94" s="850">
        <v>0</v>
      </c>
      <c r="AC94" s="637">
        <v>0</v>
      </c>
      <c r="AD94" s="15">
        <v>0</v>
      </c>
      <c r="AE94" s="15">
        <v>0</v>
      </c>
      <c r="AJ94">
        <f t="shared" si="5"/>
        <v>0</v>
      </c>
    </row>
    <row r="95" spans="1:36" ht="15" customHeight="1" x14ac:dyDescent="0.3">
      <c r="A95" s="24" t="s">
        <v>4115</v>
      </c>
      <c r="B95" s="20" t="s">
        <v>88</v>
      </c>
      <c r="C95" s="411">
        <v>0</v>
      </c>
      <c r="D95" s="412">
        <v>-7.5187579757966692</v>
      </c>
      <c r="E95" s="412">
        <v>-7.6194279478277362</v>
      </c>
      <c r="F95" s="412">
        <v>1.5361552290642615</v>
      </c>
      <c r="G95" s="413">
        <v>0.3367660520879816</v>
      </c>
      <c r="H95" s="412">
        <v>0.3367660520879816</v>
      </c>
      <c r="I95" s="415">
        <v>0</v>
      </c>
      <c r="J95" s="401">
        <v>-5.1586961794407129</v>
      </c>
      <c r="K95" s="401">
        <v>-9.9900305141713286</v>
      </c>
      <c r="L95" s="401">
        <v>-10.024309375628395</v>
      </c>
      <c r="M95" s="401">
        <v>-10.024309375628395</v>
      </c>
      <c r="N95" s="418">
        <v>0</v>
      </c>
      <c r="O95" s="399">
        <v>-6.2303474686747817</v>
      </c>
      <c r="P95" s="399">
        <v>-7.2465747843580646</v>
      </c>
      <c r="Q95" s="400">
        <v>-6.5681586793885449</v>
      </c>
      <c r="R95" s="399">
        <v>-6.5681586793885449</v>
      </c>
      <c r="S95" s="415">
        <v>0</v>
      </c>
      <c r="T95" s="401">
        <v>-10.303143334078541</v>
      </c>
      <c r="U95" s="401">
        <v>-10.549004369380768</v>
      </c>
      <c r="V95" s="401">
        <v>-9.5043049601455234</v>
      </c>
      <c r="W95" s="853">
        <v>-9.5043049601455234</v>
      </c>
      <c r="X95" s="399">
        <v>0</v>
      </c>
      <c r="Y95" s="399">
        <v>-8.7038045000714117</v>
      </c>
      <c r="Z95" s="399">
        <v>-10.908745459017327</v>
      </c>
      <c r="AA95" s="400">
        <v>-10.257638134372719</v>
      </c>
      <c r="AB95" s="858">
        <v>-10.257638134372719</v>
      </c>
      <c r="AC95" s="401">
        <v>0</v>
      </c>
      <c r="AD95" s="402">
        <v>-4.558851763577751</v>
      </c>
      <c r="AE95" s="402">
        <v>-4.558851763577751</v>
      </c>
      <c r="AJ95">
        <f t="shared" si="5"/>
        <v>0</v>
      </c>
    </row>
    <row r="96" spans="1:36" ht="15" customHeight="1" x14ac:dyDescent="0.3">
      <c r="A96" s="24" t="s">
        <v>441</v>
      </c>
      <c r="B96" s="20" t="s">
        <v>442</v>
      </c>
      <c r="C96" s="636">
        <v>0</v>
      </c>
      <c r="D96" s="637">
        <v>0</v>
      </c>
      <c r="E96" s="637">
        <v>0</v>
      </c>
      <c r="F96" s="637">
        <v>0</v>
      </c>
      <c r="G96" s="15">
        <v>0</v>
      </c>
      <c r="H96" s="637">
        <v>0</v>
      </c>
      <c r="I96" s="636">
        <v>0</v>
      </c>
      <c r="J96" s="637">
        <v>0</v>
      </c>
      <c r="K96" s="637">
        <v>0</v>
      </c>
      <c r="L96" s="637">
        <v>0</v>
      </c>
      <c r="M96" s="637">
        <v>0</v>
      </c>
      <c r="N96" s="636">
        <v>0</v>
      </c>
      <c r="O96" s="637">
        <v>0</v>
      </c>
      <c r="P96" s="637">
        <v>0</v>
      </c>
      <c r="Q96" s="15">
        <v>0</v>
      </c>
      <c r="R96" s="637">
        <v>0</v>
      </c>
      <c r="S96" s="636">
        <v>0</v>
      </c>
      <c r="T96" s="637">
        <v>0</v>
      </c>
      <c r="U96" s="637">
        <v>0</v>
      </c>
      <c r="V96" s="637">
        <v>0</v>
      </c>
      <c r="W96" s="850">
        <v>0</v>
      </c>
      <c r="X96" s="637">
        <v>0</v>
      </c>
      <c r="Y96" s="637">
        <v>0</v>
      </c>
      <c r="Z96" s="637">
        <v>0</v>
      </c>
      <c r="AA96" s="15">
        <v>0</v>
      </c>
      <c r="AB96" s="850">
        <v>0</v>
      </c>
      <c r="AC96" s="637">
        <v>0</v>
      </c>
      <c r="AD96" s="15">
        <v>0</v>
      </c>
      <c r="AE96" s="15">
        <v>0</v>
      </c>
      <c r="AJ96">
        <f t="shared" si="5"/>
        <v>0</v>
      </c>
    </row>
    <row r="97" spans="1:36" ht="15" customHeight="1" x14ac:dyDescent="0.3">
      <c r="A97" s="24" t="s">
        <v>443</v>
      </c>
      <c r="B97" s="20" t="s">
        <v>444</v>
      </c>
      <c r="C97" s="636">
        <v>2062.0485423121231</v>
      </c>
      <c r="D97" s="637">
        <v>2062.0485423121231</v>
      </c>
      <c r="E97" s="637">
        <v>1938.3256297733949</v>
      </c>
      <c r="F97" s="637">
        <v>2274.4265407798143</v>
      </c>
      <c r="G97" s="15">
        <v>2274.4265407798143</v>
      </c>
      <c r="H97" s="637">
        <v>1431.4777543011687</v>
      </c>
      <c r="I97" s="636">
        <v>0</v>
      </c>
      <c r="J97" s="637">
        <v>4110.2474448374633</v>
      </c>
      <c r="K97" s="637">
        <v>3836.2309485149653</v>
      </c>
      <c r="L97" s="637">
        <v>3904.7350725955898</v>
      </c>
      <c r="M97" s="637">
        <v>2189.2133728662116</v>
      </c>
      <c r="N97" s="636">
        <v>0</v>
      </c>
      <c r="O97" s="637">
        <v>0</v>
      </c>
      <c r="P97" s="637">
        <v>-435.0491660377736</v>
      </c>
      <c r="Q97" s="15">
        <v>-435.0491660377736</v>
      </c>
      <c r="R97" s="637">
        <v>-0.51722511962268647</v>
      </c>
      <c r="S97" s="636">
        <v>5019.8240386448861</v>
      </c>
      <c r="T97" s="637">
        <v>4685.1691027352263</v>
      </c>
      <c r="U97" s="637">
        <v>4454.257196957562</v>
      </c>
      <c r="V97" s="637">
        <v>4768.8328367126423</v>
      </c>
      <c r="W97" s="850">
        <v>2970.2850332425951</v>
      </c>
      <c r="X97" s="637">
        <v>0</v>
      </c>
      <c r="Y97" s="637">
        <v>-860.0346512485545</v>
      </c>
      <c r="Z97" s="637">
        <v>0</v>
      </c>
      <c r="AA97" s="15">
        <v>-860.0346512485545</v>
      </c>
      <c r="AB97" s="850">
        <v>-1.249148434735466</v>
      </c>
      <c r="AC97" s="637">
        <v>0</v>
      </c>
      <c r="AD97" s="15">
        <v>0</v>
      </c>
      <c r="AE97" s="15">
        <v>0</v>
      </c>
      <c r="AJ97">
        <f t="shared" si="5"/>
        <v>0</v>
      </c>
    </row>
    <row r="98" spans="1:36" ht="15" customHeight="1" x14ac:dyDescent="0.3">
      <c r="A98" s="24" t="s">
        <v>445</v>
      </c>
      <c r="B98" s="20" t="s">
        <v>446</v>
      </c>
      <c r="C98" s="670">
        <v>0</v>
      </c>
      <c r="D98" s="671">
        <v>0</v>
      </c>
      <c r="E98" s="671">
        <v>0</v>
      </c>
      <c r="F98" s="671">
        <v>0</v>
      </c>
      <c r="G98" s="672">
        <v>0</v>
      </c>
      <c r="H98" s="671">
        <v>0</v>
      </c>
      <c r="I98" s="673">
        <v>0</v>
      </c>
      <c r="J98" s="674">
        <v>0</v>
      </c>
      <c r="K98" s="674">
        <v>0</v>
      </c>
      <c r="L98" s="674">
        <v>0</v>
      </c>
      <c r="M98" s="674">
        <v>0</v>
      </c>
      <c r="N98" s="675">
        <v>0</v>
      </c>
      <c r="O98" s="676">
        <v>0</v>
      </c>
      <c r="P98" s="676">
        <v>0</v>
      </c>
      <c r="Q98" s="677">
        <v>0</v>
      </c>
      <c r="R98" s="676">
        <v>0</v>
      </c>
      <c r="S98" s="673">
        <v>0</v>
      </c>
      <c r="T98" s="674">
        <v>0</v>
      </c>
      <c r="U98" s="674">
        <v>0</v>
      </c>
      <c r="V98" s="674">
        <v>0</v>
      </c>
      <c r="W98" s="859">
        <v>0</v>
      </c>
      <c r="X98" s="676">
        <v>0</v>
      </c>
      <c r="Y98" s="676">
        <v>0</v>
      </c>
      <c r="Z98" s="676">
        <v>0</v>
      </c>
      <c r="AA98" s="677">
        <v>0</v>
      </c>
      <c r="AB98" s="860">
        <v>0</v>
      </c>
      <c r="AC98" s="674">
        <v>0</v>
      </c>
      <c r="AD98" s="678">
        <v>0</v>
      </c>
      <c r="AE98" s="678">
        <v>0</v>
      </c>
      <c r="AJ98">
        <f t="shared" si="5"/>
        <v>0</v>
      </c>
    </row>
    <row r="99" spans="1:36" ht="14.4" x14ac:dyDescent="0.3">
      <c r="A99" s="24" t="s">
        <v>4116</v>
      </c>
      <c r="B99" s="20" t="s">
        <v>4079</v>
      </c>
      <c r="C99" s="968">
        <v>0.70056378602002145</v>
      </c>
      <c r="D99" s="969">
        <v>0.72139841750322475</v>
      </c>
      <c r="E99" s="969">
        <v>0.76341839477536888</v>
      </c>
      <c r="F99" s="969">
        <v>0.61951299262422022</v>
      </c>
      <c r="G99" s="970">
        <v>0.62524911659243831</v>
      </c>
      <c r="H99" s="969">
        <v>1</v>
      </c>
      <c r="I99" s="968">
        <v>0.76172602602049488</v>
      </c>
      <c r="J99" s="969">
        <v>0.77765349697656216</v>
      </c>
      <c r="K99" s="969">
        <v>0.83202005570038595</v>
      </c>
      <c r="L99" s="969">
        <v>0.81772800348989227</v>
      </c>
      <c r="M99" s="969">
        <v>1</v>
      </c>
      <c r="N99" s="968">
        <v>0.60665481691419398</v>
      </c>
      <c r="O99" s="969">
        <v>0.59279902316965039</v>
      </c>
      <c r="P99" s="969">
        <v>0.79403613222004465</v>
      </c>
      <c r="Q99" s="970">
        <v>0.77046526246089564</v>
      </c>
      <c r="R99" s="969">
        <v>1</v>
      </c>
      <c r="S99" s="968">
        <v>0.65595452442798696</v>
      </c>
      <c r="T99" s="969">
        <v>0.70258617438228932</v>
      </c>
      <c r="U99" s="969">
        <v>0.73703856805335743</v>
      </c>
      <c r="V99" s="969">
        <v>0.69031754713133298</v>
      </c>
      <c r="W99" s="971">
        <v>1</v>
      </c>
      <c r="X99" s="969">
        <v>0.6200418650597137</v>
      </c>
      <c r="Y99" s="969">
        <v>1</v>
      </c>
      <c r="Z99" s="969">
        <v>0.66439796913040317</v>
      </c>
      <c r="AA99" s="970">
        <v>1</v>
      </c>
      <c r="AB99" s="971">
        <v>1</v>
      </c>
      <c r="AC99" s="969">
        <v>0.5800166951488166</v>
      </c>
      <c r="AD99" s="970">
        <v>0.85676688161628878</v>
      </c>
      <c r="AE99" s="970">
        <v>1</v>
      </c>
    </row>
    <row r="100" spans="1:36" ht="14.4" x14ac:dyDescent="0.3">
      <c r="A100" s="209"/>
      <c r="B100" s="23"/>
    </row>
    <row r="101" spans="1:36" ht="14.4" x14ac:dyDescent="0.3">
      <c r="A101" s="209"/>
      <c r="B101" s="23"/>
      <c r="C101" s="403"/>
      <c r="D101" s="403"/>
      <c r="E101" s="403"/>
      <c r="F101" s="403"/>
      <c r="G101" s="403"/>
      <c r="H101" s="403"/>
      <c r="I101" s="403"/>
      <c r="J101" s="403"/>
      <c r="K101" s="403"/>
      <c r="L101" s="403"/>
      <c r="M101" s="403"/>
      <c r="N101" s="403"/>
      <c r="O101" s="403"/>
      <c r="P101" s="403"/>
      <c r="Q101" s="403"/>
      <c r="R101" s="403"/>
      <c r="S101" s="403"/>
      <c r="T101" s="403"/>
      <c r="U101" s="403"/>
      <c r="V101" s="403"/>
      <c r="W101" s="403"/>
      <c r="X101" s="403"/>
      <c r="Y101" s="403"/>
    </row>
    <row r="102" spans="1:36" ht="15" customHeight="1" x14ac:dyDescent="0.3">
      <c r="A102" s="24"/>
      <c r="B102" s="55" t="s">
        <v>60</v>
      </c>
      <c r="C102" s="56" t="s">
        <v>580</v>
      </c>
      <c r="D102" s="57"/>
      <c r="E102" s="254"/>
      <c r="F102" s="57"/>
      <c r="G102" s="835"/>
      <c r="H102" s="254" t="s">
        <v>581</v>
      </c>
      <c r="I102" s="57"/>
      <c r="J102" s="57"/>
      <c r="K102" s="58"/>
      <c r="L102" s="835"/>
      <c r="M102" s="56" t="s">
        <v>582</v>
      </c>
      <c r="N102" s="679"/>
      <c r="O102" s="861"/>
      <c r="P102" s="56" t="s">
        <v>583</v>
      </c>
      <c r="Q102" s="57"/>
      <c r="R102" s="254"/>
      <c r="S102" s="57"/>
      <c r="T102" s="835"/>
      <c r="U102" s="254" t="s">
        <v>584</v>
      </c>
      <c r="V102" s="57"/>
      <c r="W102" s="57"/>
      <c r="X102" s="58"/>
      <c r="Y102" s="835"/>
      <c r="Z102" s="862" t="s">
        <v>585</v>
      </c>
      <c r="AA102" s="679"/>
      <c r="AB102" s="679"/>
      <c r="AC102" s="403"/>
      <c r="AD102" s="403"/>
    </row>
    <row r="103" spans="1:36" ht="15" customHeight="1" x14ac:dyDescent="0.3">
      <c r="A103" s="24"/>
      <c r="B103" s="59" t="s">
        <v>61</v>
      </c>
      <c r="C103" s="60" t="s">
        <v>637</v>
      </c>
      <c r="D103" s="61" t="s">
        <v>638</v>
      </c>
      <c r="E103" s="61" t="s">
        <v>639</v>
      </c>
      <c r="F103" s="61" t="s">
        <v>640</v>
      </c>
      <c r="G103" s="837" t="s">
        <v>783</v>
      </c>
      <c r="H103" s="61" t="s">
        <v>641</v>
      </c>
      <c r="I103" s="61" t="s">
        <v>642</v>
      </c>
      <c r="J103" s="61" t="s">
        <v>643</v>
      </c>
      <c r="K103" s="62" t="s">
        <v>644</v>
      </c>
      <c r="L103" s="837" t="s">
        <v>784</v>
      </c>
      <c r="M103" s="61" t="s">
        <v>645</v>
      </c>
      <c r="N103" s="62" t="s">
        <v>646</v>
      </c>
      <c r="O103" s="836" t="s">
        <v>785</v>
      </c>
      <c r="P103" s="60" t="s">
        <v>647</v>
      </c>
      <c r="Q103" s="61" t="s">
        <v>648</v>
      </c>
      <c r="R103" s="61" t="s">
        <v>649</v>
      </c>
      <c r="S103" s="61" t="s">
        <v>650</v>
      </c>
      <c r="T103" s="837" t="s">
        <v>786</v>
      </c>
      <c r="U103" s="61" t="s">
        <v>651</v>
      </c>
      <c r="V103" s="61" t="s">
        <v>652</v>
      </c>
      <c r="W103" s="61" t="s">
        <v>653</v>
      </c>
      <c r="X103" s="62" t="s">
        <v>654</v>
      </c>
      <c r="Y103" s="837" t="s">
        <v>787</v>
      </c>
      <c r="Z103" s="61" t="s">
        <v>655</v>
      </c>
      <c r="AA103" s="62" t="s">
        <v>656</v>
      </c>
      <c r="AB103" s="62" t="s">
        <v>788</v>
      </c>
      <c r="AC103" s="403"/>
      <c r="AD103" s="403"/>
    </row>
    <row r="104" spans="1:36" ht="15" customHeight="1" x14ac:dyDescent="0.3">
      <c r="A104" s="24" t="s">
        <v>4103</v>
      </c>
      <c r="B104" s="20" t="s">
        <v>63</v>
      </c>
      <c r="C104" s="602">
        <v>0.997</v>
      </c>
      <c r="D104" s="603">
        <v>1E-3</v>
      </c>
      <c r="E104" s="603">
        <v>1E-3</v>
      </c>
      <c r="F104" s="603">
        <v>1E-3</v>
      </c>
      <c r="G104" s="839">
        <v>0</v>
      </c>
      <c r="H104" s="603">
        <v>0.997</v>
      </c>
      <c r="I104" s="603">
        <v>1E-3</v>
      </c>
      <c r="J104" s="603">
        <v>1E-3</v>
      </c>
      <c r="K104" s="604">
        <v>1E-3</v>
      </c>
      <c r="L104" s="839">
        <v>0</v>
      </c>
      <c r="M104" s="603">
        <v>0.999</v>
      </c>
      <c r="N104" s="604">
        <v>1E-3</v>
      </c>
      <c r="O104" s="839">
        <v>0</v>
      </c>
      <c r="P104" s="602">
        <v>0.997</v>
      </c>
      <c r="Q104" s="603">
        <v>1E-3</v>
      </c>
      <c r="R104" s="603">
        <v>1E-3</v>
      </c>
      <c r="S104" s="603">
        <v>1E-3</v>
      </c>
      <c r="T104" s="839">
        <v>0</v>
      </c>
      <c r="U104" s="603">
        <v>0.997</v>
      </c>
      <c r="V104" s="603">
        <v>1E-3</v>
      </c>
      <c r="W104" s="603">
        <v>1E-3</v>
      </c>
      <c r="X104" s="604">
        <v>1E-3</v>
      </c>
      <c r="Y104" s="839">
        <v>0</v>
      </c>
      <c r="Z104" s="603">
        <v>0.999</v>
      </c>
      <c r="AA104" s="604">
        <v>1E-3</v>
      </c>
      <c r="AB104" s="604">
        <v>0</v>
      </c>
      <c r="AC104" s="403"/>
      <c r="AD104" s="403"/>
      <c r="AJ104">
        <f>COUNTBLANK(C104:V104)</f>
        <v>0</v>
      </c>
    </row>
    <row r="105" spans="1:36" ht="15" customHeight="1" x14ac:dyDescent="0.3">
      <c r="A105" s="24" t="s">
        <v>4104</v>
      </c>
      <c r="B105" s="20" t="s">
        <v>576</v>
      </c>
      <c r="C105" s="579">
        <v>0.98901098901098916</v>
      </c>
      <c r="D105" s="580">
        <v>2.9970029970029974E-3</v>
      </c>
      <c r="E105" s="580">
        <v>2.9970029970029974E-3</v>
      </c>
      <c r="F105" s="580">
        <v>3.9960039960039969E-3</v>
      </c>
      <c r="G105" s="840">
        <v>9.9900099900099922E-4</v>
      </c>
      <c r="H105" s="580">
        <v>0.98701298701298712</v>
      </c>
      <c r="I105" s="580">
        <v>2.9970029970029974E-3</v>
      </c>
      <c r="J105" s="580">
        <v>4.9950049950049959E-3</v>
      </c>
      <c r="K105" s="581">
        <v>3.9960039960039969E-3</v>
      </c>
      <c r="L105" s="840">
        <v>9.9900099900099922E-4</v>
      </c>
      <c r="M105" s="580">
        <v>0.99500499500499506</v>
      </c>
      <c r="N105" s="581">
        <v>3.9960039960039969E-3</v>
      </c>
      <c r="O105" s="840">
        <v>9.9900099900099922E-4</v>
      </c>
      <c r="P105" s="579">
        <v>0.99500499500499506</v>
      </c>
      <c r="Q105" s="580">
        <v>9.9900099900099922E-4</v>
      </c>
      <c r="R105" s="580">
        <v>1.9980019980019984E-3</v>
      </c>
      <c r="S105" s="580">
        <v>9.9900099900099922E-4</v>
      </c>
      <c r="T105" s="840">
        <v>9.9900099900099922E-4</v>
      </c>
      <c r="U105" s="580">
        <v>0.98701298701298712</v>
      </c>
      <c r="V105" s="580">
        <v>2.9970029970029974E-3</v>
      </c>
      <c r="W105" s="580">
        <v>4.9950049950049959E-3</v>
      </c>
      <c r="X105" s="581">
        <v>3.9960039960039969E-3</v>
      </c>
      <c r="Y105" s="840">
        <v>9.9900099900099922E-4</v>
      </c>
      <c r="Z105" s="580">
        <v>0.99500499500499506</v>
      </c>
      <c r="AA105" s="581">
        <v>3.9960039960039969E-3</v>
      </c>
      <c r="AB105" s="581">
        <v>9.9900099900099922E-4</v>
      </c>
      <c r="AC105" s="403"/>
      <c r="AD105" s="403"/>
      <c r="AJ105">
        <f t="shared" ref="AJ105:AJ120" si="6">COUNTBLANK(C105:V105)</f>
        <v>0</v>
      </c>
    </row>
    <row r="106" spans="1:36" ht="15" customHeight="1" x14ac:dyDescent="0.3">
      <c r="A106" s="24" t="s">
        <v>4105</v>
      </c>
      <c r="B106" s="20" t="s">
        <v>66</v>
      </c>
      <c r="C106" s="614">
        <v>218924.77381202867</v>
      </c>
      <c r="D106" s="616">
        <v>221835.63664854204</v>
      </c>
      <c r="E106" s="616">
        <v>131125.91427816029</v>
      </c>
      <c r="F106" s="616">
        <v>232060.2602407501</v>
      </c>
      <c r="G106" s="842">
        <v>218853.02130176002</v>
      </c>
      <c r="H106" s="612">
        <v>575688.48960697837</v>
      </c>
      <c r="I106" s="612">
        <v>609621.8295478432</v>
      </c>
      <c r="J106" s="612">
        <v>723467.94102501369</v>
      </c>
      <c r="K106" s="613">
        <v>757392.56580768607</v>
      </c>
      <c r="L106" s="841">
        <v>576051.90647453791</v>
      </c>
      <c r="M106" s="616">
        <v>158162.60034226088</v>
      </c>
      <c r="N106" s="615">
        <v>223344.39034740484</v>
      </c>
      <c r="O106" s="842">
        <v>158227.782132266</v>
      </c>
      <c r="P106" s="614">
        <v>218924.77381202867</v>
      </c>
      <c r="Q106" s="616">
        <v>236600.85765938368</v>
      </c>
      <c r="R106" s="616">
        <v>131125.91427816029</v>
      </c>
      <c r="S106" s="616">
        <v>135059.69170650444</v>
      </c>
      <c r="T106" s="842">
        <v>218770.78595423661</v>
      </c>
      <c r="U106" s="612">
        <v>575688.48960697837</v>
      </c>
      <c r="V106" s="612">
        <v>609621.8295478432</v>
      </c>
      <c r="W106" s="612">
        <v>723467.94102501369</v>
      </c>
      <c r="X106" s="613">
        <v>757392.56580768607</v>
      </c>
      <c r="Y106" s="841">
        <v>576051.90647453791</v>
      </c>
      <c r="Z106" s="616">
        <v>158162.60034226088</v>
      </c>
      <c r="AA106" s="615">
        <v>223344.39034740484</v>
      </c>
      <c r="AB106" s="615">
        <v>158227.782132266</v>
      </c>
      <c r="AC106" s="403"/>
      <c r="AD106" s="403"/>
      <c r="AJ106">
        <f t="shared" si="6"/>
        <v>0</v>
      </c>
    </row>
    <row r="107" spans="1:36" ht="15" customHeight="1" x14ac:dyDescent="0.3">
      <c r="A107" s="24" t="s">
        <v>4106</v>
      </c>
      <c r="B107" s="20" t="s">
        <v>68</v>
      </c>
      <c r="C107" s="614">
        <v>8756.9909524811319</v>
      </c>
      <c r="D107" s="616">
        <v>8873.7740722693725</v>
      </c>
      <c r="E107" s="616">
        <v>5245.036571126393</v>
      </c>
      <c r="F107" s="616">
        <v>9282.4104096299652</v>
      </c>
      <c r="G107" s="842">
        <v>8754.1212006767164</v>
      </c>
      <c r="H107" s="612">
        <v>23028.934009590113</v>
      </c>
      <c r="I107" s="612">
        <v>24386.755656083551</v>
      </c>
      <c r="J107" s="612">
        <v>28941.297327825814</v>
      </c>
      <c r="K107" s="613">
        <v>30299.118974319179</v>
      </c>
      <c r="L107" s="841">
        <v>23043.474379519572</v>
      </c>
      <c r="M107" s="616">
        <v>6326.5040136903908</v>
      </c>
      <c r="N107" s="615">
        <v>8933.5297241965527</v>
      </c>
      <c r="O107" s="842">
        <v>6329.1110394008974</v>
      </c>
      <c r="P107" s="614">
        <v>8756.9909524811319</v>
      </c>
      <c r="Q107" s="616">
        <v>9452.4605762948158</v>
      </c>
      <c r="R107" s="616">
        <v>5245.036571126393</v>
      </c>
      <c r="S107" s="616">
        <v>5403.7239833101348</v>
      </c>
      <c r="T107" s="842">
        <v>8750.8212007544207</v>
      </c>
      <c r="U107" s="612">
        <v>23028.934009590113</v>
      </c>
      <c r="V107" s="612">
        <v>24386.755656083551</v>
      </c>
      <c r="W107" s="612">
        <v>28941.297327825814</v>
      </c>
      <c r="X107" s="613">
        <v>30299.118974319179</v>
      </c>
      <c r="Y107" s="841">
        <v>23043.474379519572</v>
      </c>
      <c r="Z107" s="616">
        <v>6326.5040136903908</v>
      </c>
      <c r="AA107" s="615">
        <v>8933.5297241965527</v>
      </c>
      <c r="AB107" s="615">
        <v>6329.1110394008974</v>
      </c>
      <c r="AC107" s="403"/>
      <c r="AD107" s="403"/>
      <c r="AJ107">
        <f t="shared" si="6"/>
        <v>0</v>
      </c>
    </row>
    <row r="108" spans="1:36" ht="15" customHeight="1" x14ac:dyDescent="0.3">
      <c r="A108" s="24" t="s">
        <v>4107</v>
      </c>
      <c r="B108" s="20" t="s">
        <v>70</v>
      </c>
      <c r="C108" s="621">
        <v>69.103519246200776</v>
      </c>
      <c r="D108" s="622">
        <v>69.103519246200776</v>
      </c>
      <c r="E108" s="622">
        <v>69.103519246200776</v>
      </c>
      <c r="F108" s="622">
        <v>69.103519246200776</v>
      </c>
      <c r="G108" s="844">
        <v>40.901014596576111</v>
      </c>
      <c r="H108" s="622">
        <v>1169.9490088968041</v>
      </c>
      <c r="I108" s="622">
        <v>1169.9490088968041</v>
      </c>
      <c r="J108" s="622">
        <v>1073.3262886531693</v>
      </c>
      <c r="K108" s="623">
        <v>1130.2646773681686</v>
      </c>
      <c r="L108" s="844">
        <v>703.76741756867841</v>
      </c>
      <c r="M108" s="622">
        <v>1125.3366748823637</v>
      </c>
      <c r="N108" s="623">
        <v>766.45228540600533</v>
      </c>
      <c r="O108" s="844">
        <v>676.79442460198095</v>
      </c>
      <c r="P108" s="621">
        <v>62.600852584525576</v>
      </c>
      <c r="Q108" s="622">
        <v>2123.7821429228175</v>
      </c>
      <c r="R108" s="622">
        <v>62.600852584525576</v>
      </c>
      <c r="S108" s="622">
        <v>2020.7230784059041</v>
      </c>
      <c r="T108" s="844">
        <v>39.431160768995326</v>
      </c>
      <c r="U108" s="622">
        <v>996.27666343591955</v>
      </c>
      <c r="V108" s="622">
        <v>996.27666343591955</v>
      </c>
      <c r="W108" s="622">
        <v>913.99704218370664</v>
      </c>
      <c r="X108" s="623">
        <v>962.48324756447494</v>
      </c>
      <c r="Y108" s="844">
        <v>649.66995026008431</v>
      </c>
      <c r="Z108" s="622">
        <v>958.28677931104994</v>
      </c>
      <c r="AA108" s="623">
        <v>652.67675751711647</v>
      </c>
      <c r="AB108" s="623">
        <v>624.77032779734088</v>
      </c>
      <c r="AC108" s="403"/>
      <c r="AD108" s="403"/>
      <c r="AJ108">
        <f t="shared" si="6"/>
        <v>0</v>
      </c>
    </row>
    <row r="109" spans="1:36" ht="15" customHeight="1" x14ac:dyDescent="0.3">
      <c r="A109" s="24" t="s">
        <v>4108</v>
      </c>
      <c r="B109" s="20" t="s">
        <v>72</v>
      </c>
      <c r="C109" s="621">
        <v>0</v>
      </c>
      <c r="D109" s="622">
        <v>0</v>
      </c>
      <c r="E109" s="622">
        <v>0</v>
      </c>
      <c r="F109" s="622">
        <v>0</v>
      </c>
      <c r="G109" s="844">
        <v>0</v>
      </c>
      <c r="H109" s="622">
        <v>0</v>
      </c>
      <c r="I109" s="622">
        <v>0</v>
      </c>
      <c r="J109" s="622">
        <v>0</v>
      </c>
      <c r="K109" s="623">
        <v>0</v>
      </c>
      <c r="L109" s="844">
        <v>0</v>
      </c>
      <c r="M109" s="622">
        <v>0</v>
      </c>
      <c r="N109" s="623">
        <v>0</v>
      </c>
      <c r="O109" s="844">
        <v>0</v>
      </c>
      <c r="P109" s="621">
        <v>0</v>
      </c>
      <c r="Q109" s="622">
        <v>0</v>
      </c>
      <c r="R109" s="622">
        <v>0</v>
      </c>
      <c r="S109" s="622">
        <v>0</v>
      </c>
      <c r="T109" s="844">
        <v>0</v>
      </c>
      <c r="U109" s="622">
        <v>0</v>
      </c>
      <c r="V109" s="622">
        <v>0</v>
      </c>
      <c r="W109" s="622">
        <v>0</v>
      </c>
      <c r="X109" s="623">
        <v>0</v>
      </c>
      <c r="Y109" s="844">
        <v>0</v>
      </c>
      <c r="Z109" s="622">
        <v>0</v>
      </c>
      <c r="AA109" s="623">
        <v>0</v>
      </c>
      <c r="AB109" s="623">
        <v>0</v>
      </c>
      <c r="AC109" s="403"/>
      <c r="AD109" s="403"/>
      <c r="AJ109">
        <f t="shared" si="6"/>
        <v>0</v>
      </c>
    </row>
    <row r="110" spans="1:36" ht="15" customHeight="1" x14ac:dyDescent="0.3">
      <c r="A110" s="24" t="s">
        <v>4109</v>
      </c>
      <c r="B110" s="20" t="s">
        <v>74</v>
      </c>
      <c r="C110" s="621">
        <v>0</v>
      </c>
      <c r="D110" s="622">
        <v>0</v>
      </c>
      <c r="E110" s="622">
        <v>0</v>
      </c>
      <c r="F110" s="622">
        <v>0</v>
      </c>
      <c r="G110" s="844">
        <v>0</v>
      </c>
      <c r="H110" s="622">
        <v>0</v>
      </c>
      <c r="I110" s="622">
        <v>0</v>
      </c>
      <c r="J110" s="622">
        <v>0</v>
      </c>
      <c r="K110" s="623">
        <v>0</v>
      </c>
      <c r="L110" s="844">
        <v>0</v>
      </c>
      <c r="M110" s="622">
        <v>0</v>
      </c>
      <c r="N110" s="623">
        <v>0</v>
      </c>
      <c r="O110" s="844">
        <v>0</v>
      </c>
      <c r="P110" s="621">
        <v>0</v>
      </c>
      <c r="Q110" s="622">
        <v>0</v>
      </c>
      <c r="R110" s="622">
        <v>0</v>
      </c>
      <c r="S110" s="622">
        <v>0</v>
      </c>
      <c r="T110" s="844">
        <v>0</v>
      </c>
      <c r="U110" s="622">
        <v>0</v>
      </c>
      <c r="V110" s="622">
        <v>0</v>
      </c>
      <c r="W110" s="622">
        <v>0</v>
      </c>
      <c r="X110" s="623">
        <v>0</v>
      </c>
      <c r="Y110" s="844">
        <v>0</v>
      </c>
      <c r="Z110" s="622">
        <v>0</v>
      </c>
      <c r="AA110" s="623">
        <v>0</v>
      </c>
      <c r="AB110" s="623">
        <v>0</v>
      </c>
      <c r="AC110" s="403"/>
      <c r="AD110" s="403"/>
      <c r="AJ110">
        <f t="shared" si="6"/>
        <v>0</v>
      </c>
    </row>
    <row r="111" spans="1:36" ht="15" customHeight="1" x14ac:dyDescent="0.3">
      <c r="A111" s="24" t="s">
        <v>4110</v>
      </c>
      <c r="B111" s="20" t="s">
        <v>76</v>
      </c>
      <c r="C111" s="621">
        <v>0</v>
      </c>
      <c r="D111" s="622">
        <v>0</v>
      </c>
      <c r="E111" s="622">
        <v>0</v>
      </c>
      <c r="F111" s="622">
        <v>0</v>
      </c>
      <c r="G111" s="844">
        <v>0</v>
      </c>
      <c r="H111" s="622">
        <v>0</v>
      </c>
      <c r="I111" s="622">
        <v>0</v>
      </c>
      <c r="J111" s="622">
        <v>0</v>
      </c>
      <c r="K111" s="623">
        <v>0</v>
      </c>
      <c r="L111" s="844">
        <v>0</v>
      </c>
      <c r="M111" s="622">
        <v>0</v>
      </c>
      <c r="N111" s="623">
        <v>0</v>
      </c>
      <c r="O111" s="844">
        <v>0</v>
      </c>
      <c r="P111" s="621">
        <v>0</v>
      </c>
      <c r="Q111" s="622">
        <v>0</v>
      </c>
      <c r="R111" s="622">
        <v>0</v>
      </c>
      <c r="S111" s="622">
        <v>0</v>
      </c>
      <c r="T111" s="844">
        <v>0</v>
      </c>
      <c r="U111" s="622">
        <v>0</v>
      </c>
      <c r="V111" s="622">
        <v>0</v>
      </c>
      <c r="W111" s="622">
        <v>0</v>
      </c>
      <c r="X111" s="623">
        <v>0</v>
      </c>
      <c r="Y111" s="844">
        <v>0</v>
      </c>
      <c r="Z111" s="622">
        <v>0</v>
      </c>
      <c r="AA111" s="623">
        <v>0</v>
      </c>
      <c r="AB111" s="623">
        <v>0</v>
      </c>
      <c r="AC111" s="403"/>
      <c r="AD111" s="403"/>
      <c r="AJ111">
        <f t="shared" si="6"/>
        <v>0</v>
      </c>
    </row>
    <row r="112" spans="1:36" ht="15" customHeight="1" x14ac:dyDescent="0.3">
      <c r="A112" s="24" t="s">
        <v>4111</v>
      </c>
      <c r="B112" s="20" t="s">
        <v>78</v>
      </c>
      <c r="C112" s="621">
        <v>0</v>
      </c>
      <c r="D112" s="622">
        <v>0</v>
      </c>
      <c r="E112" s="622">
        <v>0</v>
      </c>
      <c r="F112" s="622">
        <v>0</v>
      </c>
      <c r="G112" s="844">
        <v>0</v>
      </c>
      <c r="H112" s="622">
        <v>0</v>
      </c>
      <c r="I112" s="622">
        <v>0</v>
      </c>
      <c r="J112" s="622">
        <v>0</v>
      </c>
      <c r="K112" s="623">
        <v>0</v>
      </c>
      <c r="L112" s="844">
        <v>0</v>
      </c>
      <c r="M112" s="622">
        <v>0</v>
      </c>
      <c r="N112" s="623">
        <v>0</v>
      </c>
      <c r="O112" s="844">
        <v>0</v>
      </c>
      <c r="P112" s="621">
        <v>0</v>
      </c>
      <c r="Q112" s="622">
        <v>0</v>
      </c>
      <c r="R112" s="622">
        <v>0</v>
      </c>
      <c r="S112" s="622">
        <v>0</v>
      </c>
      <c r="T112" s="844">
        <v>0</v>
      </c>
      <c r="U112" s="622">
        <v>0</v>
      </c>
      <c r="V112" s="622">
        <v>0</v>
      </c>
      <c r="W112" s="622">
        <v>0</v>
      </c>
      <c r="X112" s="623">
        <v>0</v>
      </c>
      <c r="Y112" s="844">
        <v>0</v>
      </c>
      <c r="Z112" s="622">
        <v>0</v>
      </c>
      <c r="AA112" s="623">
        <v>0</v>
      </c>
      <c r="AB112" s="623">
        <v>0</v>
      </c>
      <c r="AC112" s="403"/>
      <c r="AD112" s="403"/>
      <c r="AJ112">
        <f t="shared" si="6"/>
        <v>0</v>
      </c>
    </row>
    <row r="113" spans="1:36" ht="15" customHeight="1" x14ac:dyDescent="0.3">
      <c r="A113" s="69" t="s">
        <v>4112</v>
      </c>
      <c r="B113" s="70" t="s">
        <v>440</v>
      </c>
      <c r="C113" s="633">
        <v>0</v>
      </c>
      <c r="D113" s="634">
        <v>0</v>
      </c>
      <c r="E113" s="634">
        <v>0</v>
      </c>
      <c r="F113" s="634">
        <v>0</v>
      </c>
      <c r="G113" s="845">
        <v>0</v>
      </c>
      <c r="H113" s="634">
        <v>0</v>
      </c>
      <c r="I113" s="634">
        <v>0</v>
      </c>
      <c r="J113" s="634">
        <v>0</v>
      </c>
      <c r="K113" s="635">
        <v>0</v>
      </c>
      <c r="L113" s="845">
        <v>0</v>
      </c>
      <c r="M113" s="634">
        <v>0</v>
      </c>
      <c r="N113" s="635">
        <v>0</v>
      </c>
      <c r="O113" s="845">
        <v>0</v>
      </c>
      <c r="P113" s="633">
        <v>0</v>
      </c>
      <c r="Q113" s="634">
        <v>0</v>
      </c>
      <c r="R113" s="634">
        <v>0</v>
      </c>
      <c r="S113" s="634">
        <v>0</v>
      </c>
      <c r="T113" s="845">
        <v>1</v>
      </c>
      <c r="U113" s="634">
        <v>0</v>
      </c>
      <c r="V113" s="634">
        <v>0</v>
      </c>
      <c r="W113" s="634">
        <v>0</v>
      </c>
      <c r="X113" s="635">
        <v>0</v>
      </c>
      <c r="Y113" s="845">
        <v>1</v>
      </c>
      <c r="Z113" s="634">
        <v>0</v>
      </c>
      <c r="AA113" s="635">
        <v>0</v>
      </c>
      <c r="AB113" s="635">
        <v>1</v>
      </c>
      <c r="AC113" s="403"/>
      <c r="AD113" s="403"/>
      <c r="AJ113">
        <f t="shared" si="6"/>
        <v>0</v>
      </c>
    </row>
    <row r="114" spans="1:36" ht="15" customHeight="1" x14ac:dyDescent="0.3">
      <c r="A114" s="69" t="s">
        <v>4113</v>
      </c>
      <c r="B114" s="70" t="s">
        <v>82</v>
      </c>
      <c r="C114" s="633">
        <v>4801.502304425444</v>
      </c>
      <c r="D114" s="634">
        <v>4481.402150797081</v>
      </c>
      <c r="E114" s="634">
        <v>4561.4271892041716</v>
      </c>
      <c r="F114" s="634">
        <v>4417.3821200714083</v>
      </c>
      <c r="G114" s="845">
        <v>2841.3559155669027</v>
      </c>
      <c r="H114" s="634">
        <v>0</v>
      </c>
      <c r="I114" s="634">
        <v>-539.34171596940018</v>
      </c>
      <c r="J114" s="634">
        <v>0</v>
      </c>
      <c r="K114" s="635">
        <v>-539.34171596940018</v>
      </c>
      <c r="L114" s="845">
        <v>-0.6489434180979291</v>
      </c>
      <c r="M114" s="634">
        <v>0</v>
      </c>
      <c r="N114" s="635">
        <v>0</v>
      </c>
      <c r="O114" s="845">
        <v>0</v>
      </c>
      <c r="P114" s="633">
        <v>4349.6791657267504</v>
      </c>
      <c r="Q114" s="634">
        <v>0</v>
      </c>
      <c r="R114" s="634">
        <v>4132.1952074404135</v>
      </c>
      <c r="S114" s="634">
        <v>0</v>
      </c>
      <c r="T114" s="845">
        <v>2569.2118880172052</v>
      </c>
      <c r="U114" s="634">
        <v>0</v>
      </c>
      <c r="V114" s="634">
        <v>-459.27947385029415</v>
      </c>
      <c r="W114" s="634">
        <v>0</v>
      </c>
      <c r="X114" s="635">
        <v>-459.27947385029415</v>
      </c>
      <c r="Y114" s="845">
        <v>-0.59906018328299249</v>
      </c>
      <c r="Z114" s="634">
        <v>0</v>
      </c>
      <c r="AA114" s="635">
        <v>0</v>
      </c>
      <c r="AB114" s="635">
        <v>0</v>
      </c>
      <c r="AC114" s="403"/>
      <c r="AD114" s="403"/>
      <c r="AJ114">
        <f t="shared" si="6"/>
        <v>0</v>
      </c>
    </row>
    <row r="115" spans="1:36" s="386" customFormat="1" ht="15" customHeight="1" x14ac:dyDescent="0.3">
      <c r="A115" s="71" t="s">
        <v>83</v>
      </c>
      <c r="B115" s="20" t="s">
        <v>84</v>
      </c>
      <c r="C115" s="391">
        <v>2100</v>
      </c>
      <c r="D115" s="395">
        <v>2100</v>
      </c>
      <c r="E115" s="395">
        <v>2100</v>
      </c>
      <c r="F115" s="395">
        <v>2100</v>
      </c>
      <c r="G115" s="847">
        <v>2100</v>
      </c>
      <c r="H115" s="390">
        <v>2100</v>
      </c>
      <c r="I115" s="390">
        <v>2100</v>
      </c>
      <c r="J115" s="390">
        <v>2100</v>
      </c>
      <c r="K115" s="394">
        <v>2100</v>
      </c>
      <c r="L115" s="846">
        <v>2100</v>
      </c>
      <c r="M115" s="395">
        <v>2100</v>
      </c>
      <c r="N115" s="392">
        <v>2100</v>
      </c>
      <c r="O115" s="847">
        <v>2100</v>
      </c>
      <c r="P115" s="391">
        <v>2100</v>
      </c>
      <c r="Q115" s="395">
        <v>2100</v>
      </c>
      <c r="R115" s="395">
        <v>2100</v>
      </c>
      <c r="S115" s="395">
        <v>2100</v>
      </c>
      <c r="T115" s="847">
        <v>2100</v>
      </c>
      <c r="U115" s="390">
        <v>2100</v>
      </c>
      <c r="V115" s="390">
        <v>2100</v>
      </c>
      <c r="W115" s="390">
        <v>2100</v>
      </c>
      <c r="X115" s="394">
        <v>2100</v>
      </c>
      <c r="Y115" s="846">
        <v>2100</v>
      </c>
      <c r="Z115" s="395">
        <v>2100</v>
      </c>
      <c r="AA115" s="392">
        <v>2100</v>
      </c>
      <c r="AB115" s="392">
        <v>2100</v>
      </c>
      <c r="AG115"/>
      <c r="AH115"/>
      <c r="AI115"/>
      <c r="AJ115">
        <f t="shared" si="6"/>
        <v>0</v>
      </c>
    </row>
    <row r="116" spans="1:36" ht="15" customHeight="1" x14ac:dyDescent="0.3">
      <c r="A116" s="24" t="s">
        <v>4114</v>
      </c>
      <c r="B116" s="20" t="s">
        <v>86</v>
      </c>
      <c r="C116" s="636">
        <v>0</v>
      </c>
      <c r="D116" s="637">
        <v>0</v>
      </c>
      <c r="E116" s="637">
        <v>0</v>
      </c>
      <c r="F116" s="637">
        <v>0</v>
      </c>
      <c r="G116" s="850">
        <v>0</v>
      </c>
      <c r="H116" s="637">
        <v>0</v>
      </c>
      <c r="I116" s="637">
        <v>0</v>
      </c>
      <c r="J116" s="637">
        <v>0</v>
      </c>
      <c r="K116" s="15">
        <v>0</v>
      </c>
      <c r="L116" s="850">
        <v>0</v>
      </c>
      <c r="M116" s="637">
        <v>0</v>
      </c>
      <c r="N116" s="15">
        <v>0</v>
      </c>
      <c r="O116" s="850">
        <v>0</v>
      </c>
      <c r="P116" s="636">
        <v>0</v>
      </c>
      <c r="Q116" s="637">
        <v>0</v>
      </c>
      <c r="R116" s="637">
        <v>0</v>
      </c>
      <c r="S116" s="637">
        <v>0</v>
      </c>
      <c r="T116" s="850">
        <v>0</v>
      </c>
      <c r="U116" s="637">
        <v>0</v>
      </c>
      <c r="V116" s="637">
        <v>0</v>
      </c>
      <c r="W116" s="637">
        <v>0</v>
      </c>
      <c r="X116" s="15">
        <v>0</v>
      </c>
      <c r="Y116" s="850">
        <v>0</v>
      </c>
      <c r="Z116" s="637">
        <v>0</v>
      </c>
      <c r="AA116" s="15">
        <v>0</v>
      </c>
      <c r="AB116" s="15">
        <v>0</v>
      </c>
      <c r="AC116" s="403"/>
      <c r="AD116" s="403"/>
      <c r="AJ116">
        <f t="shared" si="6"/>
        <v>0</v>
      </c>
    </row>
    <row r="117" spans="1:36" ht="15" customHeight="1" x14ac:dyDescent="0.3">
      <c r="A117" s="24" t="s">
        <v>4115</v>
      </c>
      <c r="B117" s="20" t="s">
        <v>88</v>
      </c>
      <c r="C117" s="415">
        <v>0</v>
      </c>
      <c r="D117" s="401">
        <v>-9.6229774418528446</v>
      </c>
      <c r="E117" s="401">
        <v>-9.009233225149833</v>
      </c>
      <c r="F117" s="401">
        <v>-10.159511158244396</v>
      </c>
      <c r="G117" s="853">
        <v>-10.159511158244396</v>
      </c>
      <c r="H117" s="399">
        <v>0</v>
      </c>
      <c r="I117" s="399">
        <v>-8.6977049624439466</v>
      </c>
      <c r="J117" s="399">
        <v>-13.000734854812833</v>
      </c>
      <c r="K117" s="400">
        <v>-11.137640176422385</v>
      </c>
      <c r="L117" s="858">
        <v>-11.137640176422385</v>
      </c>
      <c r="M117" s="401">
        <v>0</v>
      </c>
      <c r="N117" s="402">
        <v>-11.712800691720831</v>
      </c>
      <c r="O117" s="853">
        <v>-11.712800691720831</v>
      </c>
      <c r="P117" s="415">
        <v>0</v>
      </c>
      <c r="Q117" s="401">
        <v>-0.34010473976628069</v>
      </c>
      <c r="R117" s="401">
        <v>-7.0096787269525693</v>
      </c>
      <c r="S117" s="401">
        <v>-0.78259514316826706</v>
      </c>
      <c r="T117" s="853">
        <v>-0.78259514316826706</v>
      </c>
      <c r="U117" s="399">
        <v>0</v>
      </c>
      <c r="V117" s="399">
        <v>-8.6977049624439466</v>
      </c>
      <c r="W117" s="399">
        <v>-13.000734854812833</v>
      </c>
      <c r="X117" s="400">
        <v>-11.137640176422385</v>
      </c>
      <c r="Y117" s="858">
        <v>-11.137640176422385</v>
      </c>
      <c r="Z117" s="401">
        <v>0</v>
      </c>
      <c r="AA117" s="402">
        <v>-11.467693806020026</v>
      </c>
      <c r="AB117" s="402">
        <v>-11.467693806020026</v>
      </c>
      <c r="AJ117">
        <f t="shared" si="6"/>
        <v>0</v>
      </c>
    </row>
    <row r="118" spans="1:36" ht="15" customHeight="1" x14ac:dyDescent="0.3">
      <c r="A118" s="24" t="s">
        <v>441</v>
      </c>
      <c r="B118" s="20" t="s">
        <v>442</v>
      </c>
      <c r="C118" s="636">
        <v>0</v>
      </c>
      <c r="D118" s="637">
        <v>0</v>
      </c>
      <c r="E118" s="637">
        <v>0</v>
      </c>
      <c r="F118" s="637">
        <v>0</v>
      </c>
      <c r="G118" s="850">
        <v>0</v>
      </c>
      <c r="H118" s="637">
        <v>0</v>
      </c>
      <c r="I118" s="637">
        <v>0</v>
      </c>
      <c r="J118" s="637">
        <v>0</v>
      </c>
      <c r="K118" s="15">
        <v>0</v>
      </c>
      <c r="L118" s="850">
        <v>0</v>
      </c>
      <c r="M118" s="637">
        <v>0</v>
      </c>
      <c r="N118" s="15">
        <v>0</v>
      </c>
      <c r="O118" s="850">
        <v>0</v>
      </c>
      <c r="P118" s="636">
        <v>0</v>
      </c>
      <c r="Q118" s="637">
        <v>0</v>
      </c>
      <c r="R118" s="637">
        <v>0</v>
      </c>
      <c r="S118" s="637">
        <v>0</v>
      </c>
      <c r="T118" s="850">
        <v>0</v>
      </c>
      <c r="U118" s="637">
        <v>0</v>
      </c>
      <c r="V118" s="637">
        <v>0</v>
      </c>
      <c r="W118" s="637">
        <v>0</v>
      </c>
      <c r="X118" s="15">
        <v>0</v>
      </c>
      <c r="Y118" s="850">
        <v>0</v>
      </c>
      <c r="Z118" s="637">
        <v>0</v>
      </c>
      <c r="AA118" s="15">
        <v>0</v>
      </c>
      <c r="AB118" s="15">
        <v>0</v>
      </c>
      <c r="AJ118">
        <f t="shared" si="6"/>
        <v>0</v>
      </c>
    </row>
    <row r="119" spans="1:36" ht="15" customHeight="1" x14ac:dyDescent="0.3">
      <c r="A119" s="24" t="s">
        <v>443</v>
      </c>
      <c r="B119" s="20" t="s">
        <v>444</v>
      </c>
      <c r="C119" s="636">
        <v>4801.502304425444</v>
      </c>
      <c r="D119" s="637">
        <v>4481.402150797081</v>
      </c>
      <c r="E119" s="637">
        <v>4561.4271892041716</v>
      </c>
      <c r="F119" s="637">
        <v>4417.3821200714083</v>
      </c>
      <c r="G119" s="850">
        <v>2841.3559155669027</v>
      </c>
      <c r="H119" s="637">
        <v>0</v>
      </c>
      <c r="I119" s="637">
        <v>-539.34171596940018</v>
      </c>
      <c r="J119" s="637">
        <v>0</v>
      </c>
      <c r="K119" s="15">
        <v>-539.34171596940018</v>
      </c>
      <c r="L119" s="850">
        <v>-0.6489434180979291</v>
      </c>
      <c r="M119" s="637">
        <v>0</v>
      </c>
      <c r="N119" s="15">
        <v>0</v>
      </c>
      <c r="O119" s="850">
        <v>0</v>
      </c>
      <c r="P119" s="636">
        <v>4349.6791657267504</v>
      </c>
      <c r="Q119" s="637">
        <v>0</v>
      </c>
      <c r="R119" s="637">
        <v>4132.1952074404135</v>
      </c>
      <c r="S119" s="637">
        <v>0</v>
      </c>
      <c r="T119" s="850">
        <v>2569.2118880172052</v>
      </c>
      <c r="U119" s="637">
        <v>0</v>
      </c>
      <c r="V119" s="637">
        <v>-459.27947385029415</v>
      </c>
      <c r="W119" s="637">
        <v>0</v>
      </c>
      <c r="X119" s="15">
        <v>-459.27947385029415</v>
      </c>
      <c r="Y119" s="850">
        <v>-0.59906018328299249</v>
      </c>
      <c r="Z119" s="637">
        <v>0</v>
      </c>
      <c r="AA119" s="15">
        <v>0</v>
      </c>
      <c r="AB119" s="15">
        <v>0</v>
      </c>
      <c r="AJ119">
        <f t="shared" si="6"/>
        <v>0</v>
      </c>
    </row>
    <row r="120" spans="1:36" ht="15" customHeight="1" x14ac:dyDescent="0.3">
      <c r="A120" s="24" t="s">
        <v>445</v>
      </c>
      <c r="B120" s="20" t="s">
        <v>446</v>
      </c>
      <c r="C120" s="673">
        <v>0</v>
      </c>
      <c r="D120" s="674">
        <v>0</v>
      </c>
      <c r="E120" s="674">
        <v>0</v>
      </c>
      <c r="F120" s="674">
        <v>0</v>
      </c>
      <c r="G120" s="859">
        <v>0</v>
      </c>
      <c r="H120" s="676">
        <v>0</v>
      </c>
      <c r="I120" s="676">
        <v>0</v>
      </c>
      <c r="J120" s="676">
        <v>0</v>
      </c>
      <c r="K120" s="677">
        <v>0</v>
      </c>
      <c r="L120" s="860">
        <v>0</v>
      </c>
      <c r="M120" s="674">
        <v>0</v>
      </c>
      <c r="N120" s="678">
        <v>0</v>
      </c>
      <c r="O120" s="859">
        <v>0</v>
      </c>
      <c r="P120" s="673">
        <v>0</v>
      </c>
      <c r="Q120" s="674">
        <v>0</v>
      </c>
      <c r="R120" s="674">
        <v>0</v>
      </c>
      <c r="S120" s="674">
        <v>0</v>
      </c>
      <c r="T120" s="859">
        <v>0</v>
      </c>
      <c r="U120" s="676">
        <v>0</v>
      </c>
      <c r="V120" s="676">
        <v>0</v>
      </c>
      <c r="W120" s="676">
        <v>0</v>
      </c>
      <c r="X120" s="677">
        <v>0</v>
      </c>
      <c r="Y120" s="860">
        <v>0</v>
      </c>
      <c r="Z120" s="674">
        <v>0</v>
      </c>
      <c r="AA120" s="678">
        <v>0</v>
      </c>
      <c r="AB120" s="678">
        <v>0</v>
      </c>
      <c r="AJ120">
        <f t="shared" si="6"/>
        <v>0</v>
      </c>
    </row>
    <row r="121" spans="1:36" ht="15" customHeight="1" x14ac:dyDescent="0.3">
      <c r="A121" s="24" t="s">
        <v>4116</v>
      </c>
      <c r="B121" s="20" t="s">
        <v>4079</v>
      </c>
      <c r="C121" s="968">
        <v>0.79980443995327588</v>
      </c>
      <c r="D121" s="969">
        <v>0.856019151754848</v>
      </c>
      <c r="E121" s="969">
        <v>0.84123743831673836</v>
      </c>
      <c r="F121" s="969">
        <v>0.86822387391270395</v>
      </c>
      <c r="G121" s="971">
        <v>1</v>
      </c>
      <c r="H121" s="969">
        <v>0.60101087775857964</v>
      </c>
      <c r="I121" s="969">
        <v>1</v>
      </c>
      <c r="J121" s="969">
        <v>0.65511493401710819</v>
      </c>
      <c r="K121" s="970">
        <v>1</v>
      </c>
      <c r="L121" s="971">
        <v>1</v>
      </c>
      <c r="M121" s="969">
        <v>0.60141506067304629</v>
      </c>
      <c r="N121" s="970">
        <v>0.88302225394692269</v>
      </c>
      <c r="O121" s="971">
        <v>1</v>
      </c>
      <c r="P121" s="968">
        <v>0.85095243682105115</v>
      </c>
      <c r="Q121" s="969">
        <v>1</v>
      </c>
      <c r="R121" s="969">
        <v>0.89503510148374121</v>
      </c>
      <c r="S121" s="969">
        <v>1</v>
      </c>
      <c r="T121" s="971">
        <v>1</v>
      </c>
      <c r="U121" s="969">
        <v>0.7040893964371524</v>
      </c>
      <c r="V121" s="969">
        <v>1</v>
      </c>
      <c r="W121" s="969">
        <v>0.76747276223901251</v>
      </c>
      <c r="X121" s="970">
        <v>1</v>
      </c>
      <c r="Y121" s="971">
        <v>1</v>
      </c>
      <c r="Z121" s="969">
        <v>0.70456290018696532</v>
      </c>
      <c r="AA121" s="970">
        <v>1</v>
      </c>
      <c r="AB121" s="970">
        <v>1</v>
      </c>
    </row>
    <row r="124" spans="1:36" ht="15" customHeight="1" x14ac:dyDescent="0.3">
      <c r="A124" s="24"/>
      <c r="B124" s="55" t="s">
        <v>60</v>
      </c>
      <c r="C124" s="56" t="s">
        <v>586</v>
      </c>
      <c r="D124" s="57"/>
      <c r="E124" s="57"/>
      <c r="F124" s="835"/>
      <c r="G124" s="406" t="s">
        <v>587</v>
      </c>
      <c r="H124" s="58"/>
      <c r="I124" s="835"/>
      <c r="J124" s="416" t="s">
        <v>588</v>
      </c>
      <c r="K124" s="414"/>
      <c r="L124" s="863"/>
      <c r="M124" s="254" t="s">
        <v>413</v>
      </c>
      <c r="N124" s="57"/>
      <c r="O124" s="57"/>
      <c r="P124" s="58"/>
      <c r="Q124" s="57"/>
      <c r="R124" s="56" t="s">
        <v>414</v>
      </c>
      <c r="S124" s="57"/>
      <c r="T124" s="254"/>
      <c r="U124" s="57"/>
      <c r="V124" s="58"/>
      <c r="W124" s="835"/>
      <c r="X124" s="254" t="s">
        <v>447</v>
      </c>
      <c r="Y124" s="57"/>
      <c r="Z124" s="57"/>
      <c r="AA124" s="57"/>
      <c r="AB124" s="57"/>
      <c r="AC124" s="58"/>
    </row>
    <row r="125" spans="1:36" ht="15" customHeight="1" x14ac:dyDescent="0.3">
      <c r="A125" s="24"/>
      <c r="B125" s="59" t="s">
        <v>61</v>
      </c>
      <c r="C125" s="599" t="s">
        <v>657</v>
      </c>
      <c r="D125" s="600" t="s">
        <v>658</v>
      </c>
      <c r="E125" s="600" t="s">
        <v>659</v>
      </c>
      <c r="F125" s="836" t="s">
        <v>789</v>
      </c>
      <c r="G125" s="599" t="s">
        <v>660</v>
      </c>
      <c r="H125" s="601" t="s">
        <v>661</v>
      </c>
      <c r="I125" s="837" t="s">
        <v>790</v>
      </c>
      <c r="J125" s="61" t="s">
        <v>662</v>
      </c>
      <c r="K125" s="62" t="s">
        <v>663</v>
      </c>
      <c r="L125" s="837" t="s">
        <v>791</v>
      </c>
      <c r="M125" s="61" t="s">
        <v>664</v>
      </c>
      <c r="N125" s="61" t="s">
        <v>665</v>
      </c>
      <c r="O125" s="61" t="s">
        <v>666</v>
      </c>
      <c r="P125" s="62" t="s">
        <v>667</v>
      </c>
      <c r="Q125" s="61" t="s">
        <v>792</v>
      </c>
      <c r="R125" s="60" t="s">
        <v>668</v>
      </c>
      <c r="S125" s="61" t="s">
        <v>669</v>
      </c>
      <c r="T125" s="61" t="s">
        <v>670</v>
      </c>
      <c r="U125" s="61" t="s">
        <v>671</v>
      </c>
      <c r="V125" s="62" t="s">
        <v>672</v>
      </c>
      <c r="W125" s="836" t="s">
        <v>793</v>
      </c>
      <c r="X125" s="680" t="s">
        <v>668</v>
      </c>
      <c r="Y125" s="680" t="s">
        <v>669</v>
      </c>
      <c r="Z125" s="680" t="s">
        <v>670</v>
      </c>
      <c r="AA125" s="680" t="s">
        <v>671</v>
      </c>
      <c r="AB125" s="680" t="s">
        <v>672</v>
      </c>
      <c r="AC125" s="681" t="s">
        <v>673</v>
      </c>
    </row>
    <row r="126" spans="1:36" ht="15" customHeight="1" x14ac:dyDescent="0.3">
      <c r="A126" s="24" t="s">
        <v>4103</v>
      </c>
      <c r="B126" s="20" t="s">
        <v>63</v>
      </c>
      <c r="C126" s="602">
        <v>0.998</v>
      </c>
      <c r="D126" s="603">
        <v>1E-3</v>
      </c>
      <c r="E126" s="603">
        <v>1E-3</v>
      </c>
      <c r="F126" s="839">
        <v>0</v>
      </c>
      <c r="G126" s="602">
        <v>0.999</v>
      </c>
      <c r="H126" s="604">
        <v>1E-3</v>
      </c>
      <c r="I126" s="839">
        <v>0</v>
      </c>
      <c r="J126" s="603">
        <v>0.79714522342674277</v>
      </c>
      <c r="K126" s="604">
        <v>0.20285477657325732</v>
      </c>
      <c r="L126" s="839">
        <v>0</v>
      </c>
      <c r="M126" s="603">
        <v>0.16</v>
      </c>
      <c r="N126" s="603">
        <v>0.5</v>
      </c>
      <c r="O126" s="603">
        <v>0.1</v>
      </c>
      <c r="P126" s="604">
        <v>0.24</v>
      </c>
      <c r="Q126" s="603">
        <v>0</v>
      </c>
      <c r="R126" s="602">
        <v>0.69799999999999995</v>
      </c>
      <c r="S126" s="603">
        <v>0.29899999999999993</v>
      </c>
      <c r="T126" s="603">
        <v>9.999999999999998E-4</v>
      </c>
      <c r="U126" s="603">
        <v>9.999999999999998E-4</v>
      </c>
      <c r="V126" s="604">
        <v>9.999999999999998E-4</v>
      </c>
      <c r="W126" s="606">
        <v>0</v>
      </c>
      <c r="X126" s="605">
        <v>0.14098195047875253</v>
      </c>
      <c r="Y126" s="606">
        <v>0.16568531134514278</v>
      </c>
      <c r="Z126" s="606">
        <v>0.43698942628361892</v>
      </c>
      <c r="AA126" s="606">
        <v>4.6892069248625427E-2</v>
      </c>
      <c r="AB126" s="606">
        <v>4.6892069248625427E-2</v>
      </c>
      <c r="AC126" s="607">
        <v>0.16255917339523479</v>
      </c>
      <c r="AJ126">
        <f>COUNTBLANK(C126:X126)</f>
        <v>0</v>
      </c>
    </row>
    <row r="127" spans="1:36" ht="15" customHeight="1" x14ac:dyDescent="0.3">
      <c r="A127" s="24" t="s">
        <v>4104</v>
      </c>
      <c r="B127" s="20" t="s">
        <v>576</v>
      </c>
      <c r="C127" s="579">
        <v>0.99500099500099504</v>
      </c>
      <c r="D127" s="580">
        <v>2.000002000002E-3</v>
      </c>
      <c r="E127" s="580">
        <v>2.000002000002E-3</v>
      </c>
      <c r="F127" s="840">
        <v>9.9900099900099922E-4</v>
      </c>
      <c r="G127" s="579">
        <v>0.9940059940059941</v>
      </c>
      <c r="H127" s="581">
        <v>4.9950049950049959E-3</v>
      </c>
      <c r="I127" s="840">
        <v>9.9900099900099922E-4</v>
      </c>
      <c r="J127" s="580">
        <v>0.7462537462537463</v>
      </c>
      <c r="K127" s="581">
        <v>0.25274725274725279</v>
      </c>
      <c r="L127" s="840">
        <v>9.9900099900099922E-4</v>
      </c>
      <c r="M127" s="580">
        <v>0.16783216783216787</v>
      </c>
      <c r="N127" s="580">
        <v>0.45354645354645362</v>
      </c>
      <c r="O127" s="580">
        <v>0.1138861138861139</v>
      </c>
      <c r="P127" s="581">
        <v>0.2637362637362638</v>
      </c>
      <c r="Q127" s="580">
        <v>9.9900099900099922E-4</v>
      </c>
      <c r="R127" s="579">
        <v>0.66033966033966041</v>
      </c>
      <c r="S127" s="580">
        <v>0.33466533466533471</v>
      </c>
      <c r="T127" s="580">
        <v>9.9900099900099922E-4</v>
      </c>
      <c r="U127" s="580">
        <v>1.9980019980019984E-3</v>
      </c>
      <c r="V127" s="581">
        <v>9.9900099900099922E-4</v>
      </c>
      <c r="W127" s="580">
        <v>9.9900099900099922E-4</v>
      </c>
      <c r="X127" s="579">
        <v>0.26800000000000002</v>
      </c>
      <c r="Y127" s="580">
        <v>0.13900000000000001</v>
      </c>
      <c r="Z127" s="580">
        <v>0.33100000000000002</v>
      </c>
      <c r="AA127" s="580">
        <v>4.8000000000000001E-2</v>
      </c>
      <c r="AB127" s="580">
        <v>2E-3</v>
      </c>
      <c r="AC127" s="581">
        <v>0.21199999999999999</v>
      </c>
      <c r="AJ127">
        <f t="shared" ref="AJ127:AJ142" si="7">COUNTBLANK(C127:X127)</f>
        <v>0</v>
      </c>
    </row>
    <row r="128" spans="1:36" ht="15" customHeight="1" x14ac:dyDescent="0.3">
      <c r="A128" s="24" t="s">
        <v>4105</v>
      </c>
      <c r="B128" s="20" t="s">
        <v>66</v>
      </c>
      <c r="C128" s="608">
        <v>170503.35489086481</v>
      </c>
      <c r="D128" s="609">
        <v>172539.21584478574</v>
      </c>
      <c r="E128" s="609">
        <v>180733.5561843169</v>
      </c>
      <c r="F128" s="864">
        <v>170515.62095311217</v>
      </c>
      <c r="G128" s="611">
        <v>509983.16895715415</v>
      </c>
      <c r="H128" s="613">
        <v>637478.96119644213</v>
      </c>
      <c r="I128" s="841">
        <v>510110.66474939341</v>
      </c>
      <c r="J128" s="616">
        <v>158162.60034226088</v>
      </c>
      <c r="K128" s="615">
        <v>223344.39034740484</v>
      </c>
      <c r="L128" s="842">
        <v>171385.03779039934</v>
      </c>
      <c r="M128" s="612">
        <v>65961.894907032998</v>
      </c>
      <c r="N128" s="612">
        <v>66757.78929870647</v>
      </c>
      <c r="O128" s="612">
        <v>72558.084397736282</v>
      </c>
      <c r="P128" s="613">
        <v>69259.989652384756</v>
      </c>
      <c r="Q128" s="612">
        <v>67811.003790824485</v>
      </c>
      <c r="R128" s="614">
        <v>12096.235421980111</v>
      </c>
      <c r="S128" s="616">
        <v>12096.235421980111</v>
      </c>
      <c r="T128" s="616">
        <v>12096.235421980111</v>
      </c>
      <c r="U128" s="616">
        <v>79795.76819109889</v>
      </c>
      <c r="V128" s="615">
        <v>79795.768191098949</v>
      </c>
      <c r="W128" s="616">
        <v>12231.634487518348</v>
      </c>
      <c r="X128" s="611">
        <v>165490.7165884882</v>
      </c>
      <c r="Y128" s="612">
        <v>154202.92671324749</v>
      </c>
      <c r="Z128" s="612">
        <v>154202.92671324749</v>
      </c>
      <c r="AA128" s="612">
        <v>154202.92671324749</v>
      </c>
      <c r="AB128" s="612">
        <v>161913.0730489101</v>
      </c>
      <c r="AC128" s="613">
        <v>164203.98483423918</v>
      </c>
      <c r="AJ128">
        <f t="shared" si="7"/>
        <v>0</v>
      </c>
    </row>
    <row r="129" spans="1:36" ht="15" customHeight="1" x14ac:dyDescent="0.3">
      <c r="A129" s="24" t="s">
        <v>4106</v>
      </c>
      <c r="B129" s="20" t="s">
        <v>68</v>
      </c>
      <c r="C129" s="608">
        <v>6820.1341956345868</v>
      </c>
      <c r="D129" s="609">
        <v>6902.8410468876073</v>
      </c>
      <c r="E129" s="609">
        <v>7229.342247372655</v>
      </c>
      <c r="F129" s="864">
        <v>6820.6261105375779</v>
      </c>
      <c r="G129" s="611">
        <v>20396.781932093731</v>
      </c>
      <c r="H129" s="613">
        <v>25495.977415117126</v>
      </c>
      <c r="I129" s="841">
        <v>20401.881127576755</v>
      </c>
      <c r="J129" s="616">
        <v>6326.5040136903908</v>
      </c>
      <c r="K129" s="615">
        <v>8933.5297241965527</v>
      </c>
      <c r="L129" s="842">
        <v>6855.3516317158565</v>
      </c>
      <c r="M129" s="612">
        <v>2637.7123484236045</v>
      </c>
      <c r="N129" s="612">
        <v>2669.522675828608</v>
      </c>
      <c r="O129" s="612">
        <v>2902.3742724332947</v>
      </c>
      <c r="P129" s="613">
        <v>2770.0433104284434</v>
      </c>
      <c r="Q129" s="612">
        <v>2711.8431354082368</v>
      </c>
      <c r="R129" s="614">
        <v>483.37883311557471</v>
      </c>
      <c r="S129" s="616">
        <v>483.37883311557471</v>
      </c>
      <c r="T129" s="616">
        <v>483.37883311557471</v>
      </c>
      <c r="U129" s="616">
        <v>3191.3601438803175</v>
      </c>
      <c r="V129" s="615">
        <v>3191.3601438803198</v>
      </c>
      <c r="W129" s="616">
        <v>488.79479573710421</v>
      </c>
      <c r="X129" s="611">
        <v>6619.6286635395445</v>
      </c>
      <c r="Y129" s="612">
        <v>6168.551524559356</v>
      </c>
      <c r="Z129" s="612">
        <v>6168.551524559356</v>
      </c>
      <c r="AA129" s="612">
        <v>6168.551524559356</v>
      </c>
      <c r="AB129" s="612">
        <v>6476.6934861753771</v>
      </c>
      <c r="AC129" s="613">
        <v>6568.1593933695794</v>
      </c>
      <c r="AJ129">
        <f t="shared" si="7"/>
        <v>0</v>
      </c>
    </row>
    <row r="130" spans="1:36" ht="15" customHeight="1" x14ac:dyDescent="0.3">
      <c r="A130" s="24" t="s">
        <v>4107</v>
      </c>
      <c r="B130" s="20" t="s">
        <v>70</v>
      </c>
      <c r="C130" s="621">
        <v>391.66683290170141</v>
      </c>
      <c r="D130" s="622">
        <v>391.66683290170141</v>
      </c>
      <c r="E130" s="622">
        <v>391.66683290170141</v>
      </c>
      <c r="F130" s="844">
        <v>284.79244474398166</v>
      </c>
      <c r="G130" s="621">
        <v>469.41883439744953</v>
      </c>
      <c r="H130" s="623">
        <v>377.54587976298205</v>
      </c>
      <c r="I130" s="844">
        <v>369.47016113583317</v>
      </c>
      <c r="J130" s="622">
        <v>494.57028024259512</v>
      </c>
      <c r="K130" s="623">
        <v>335.51132136863595</v>
      </c>
      <c r="L130" s="844">
        <v>363.94177010840428</v>
      </c>
      <c r="M130" s="622">
        <v>44.251345640556842</v>
      </c>
      <c r="N130" s="622">
        <v>44.251345640556842</v>
      </c>
      <c r="O130" s="622">
        <v>44.251345640556842</v>
      </c>
      <c r="P130" s="623">
        <v>44.251345640556842</v>
      </c>
      <c r="Q130" s="622">
        <v>28.432833572152401</v>
      </c>
      <c r="R130" s="621">
        <v>36.607048007867476</v>
      </c>
      <c r="S130" s="622">
        <v>36.607048007867476</v>
      </c>
      <c r="T130" s="622">
        <v>36.607048007867476</v>
      </c>
      <c r="U130" s="622">
        <v>36.607048007867476</v>
      </c>
      <c r="V130" s="623">
        <v>36.607048007867476</v>
      </c>
      <c r="W130" s="622">
        <v>25.405547072092244</v>
      </c>
      <c r="X130" s="621">
        <v>-780.44292284406788</v>
      </c>
      <c r="Y130" s="622">
        <v>110.87760644861228</v>
      </c>
      <c r="Z130" s="622">
        <v>110.87760644861228</v>
      </c>
      <c r="AA130" s="622">
        <v>110.87760644861228</v>
      </c>
      <c r="AB130" s="622">
        <v>110.87760644861228</v>
      </c>
      <c r="AC130" s="623">
        <v>-1074.3890548448455</v>
      </c>
      <c r="AJ130">
        <f t="shared" si="7"/>
        <v>0</v>
      </c>
    </row>
    <row r="131" spans="1:36" ht="15" customHeight="1" x14ac:dyDescent="0.3">
      <c r="A131" s="24" t="s">
        <v>4108</v>
      </c>
      <c r="B131" s="20" t="s">
        <v>72</v>
      </c>
      <c r="C131" s="621">
        <v>3535.6522280628928</v>
      </c>
      <c r="D131" s="622">
        <v>3299.9420795253664</v>
      </c>
      <c r="E131" s="622">
        <v>3252.8000498178612</v>
      </c>
      <c r="F131" s="844">
        <v>2570.4994004800424</v>
      </c>
      <c r="G131" s="621">
        <v>0</v>
      </c>
      <c r="H131" s="623">
        <v>0</v>
      </c>
      <c r="I131" s="844">
        <v>0</v>
      </c>
      <c r="J131" s="622">
        <v>0</v>
      </c>
      <c r="K131" s="623">
        <v>0</v>
      </c>
      <c r="L131" s="844">
        <v>0</v>
      </c>
      <c r="M131" s="622">
        <v>0</v>
      </c>
      <c r="N131" s="622">
        <v>0</v>
      </c>
      <c r="O131" s="622">
        <v>0</v>
      </c>
      <c r="P131" s="623">
        <v>0</v>
      </c>
      <c r="Q131" s="622">
        <v>0</v>
      </c>
      <c r="R131" s="621">
        <v>2223.968419560234</v>
      </c>
      <c r="S131" s="622">
        <v>1540.9519011934208</v>
      </c>
      <c r="T131" s="622">
        <v>0</v>
      </c>
      <c r="U131" s="622">
        <v>385.2379752983552</v>
      </c>
      <c r="V131" s="623">
        <v>0</v>
      </c>
      <c r="W131" s="622">
        <v>1397.3551774289178</v>
      </c>
      <c r="X131" s="621">
        <v>0</v>
      </c>
      <c r="Y131" s="622">
        <v>0</v>
      </c>
      <c r="Z131" s="622">
        <v>0</v>
      </c>
      <c r="AA131" s="622">
        <v>0</v>
      </c>
      <c r="AB131" s="622">
        <v>0</v>
      </c>
      <c r="AC131" s="623">
        <v>0</v>
      </c>
      <c r="AJ131">
        <f t="shared" si="7"/>
        <v>0</v>
      </c>
    </row>
    <row r="132" spans="1:36" ht="15" customHeight="1" x14ac:dyDescent="0.3">
      <c r="A132" s="24" t="s">
        <v>4109</v>
      </c>
      <c r="B132" s="20" t="s">
        <v>74</v>
      </c>
      <c r="C132" s="621">
        <v>0</v>
      </c>
      <c r="D132" s="622">
        <v>0</v>
      </c>
      <c r="E132" s="622">
        <v>0</v>
      </c>
      <c r="F132" s="844">
        <v>0</v>
      </c>
      <c r="G132" s="621">
        <v>0</v>
      </c>
      <c r="H132" s="623">
        <v>0</v>
      </c>
      <c r="I132" s="844">
        <v>0</v>
      </c>
      <c r="J132" s="622">
        <v>0</v>
      </c>
      <c r="K132" s="623">
        <v>0</v>
      </c>
      <c r="L132" s="844">
        <v>0</v>
      </c>
      <c r="M132" s="622">
        <v>0</v>
      </c>
      <c r="N132" s="622">
        <v>0</v>
      </c>
      <c r="O132" s="622">
        <v>0</v>
      </c>
      <c r="P132" s="623">
        <v>0</v>
      </c>
      <c r="Q132" s="622">
        <v>0</v>
      </c>
      <c r="R132" s="621">
        <v>0</v>
      </c>
      <c r="S132" s="622">
        <v>0</v>
      </c>
      <c r="T132" s="622">
        <v>1515.9634919848786</v>
      </c>
      <c r="U132" s="622">
        <v>0</v>
      </c>
      <c r="V132" s="623">
        <v>378.99087299621965</v>
      </c>
      <c r="W132" s="622">
        <v>0</v>
      </c>
      <c r="X132" s="621">
        <v>0</v>
      </c>
      <c r="Y132" s="622">
        <v>0</v>
      </c>
      <c r="Z132" s="622">
        <v>0</v>
      </c>
      <c r="AA132" s="622">
        <v>0</v>
      </c>
      <c r="AB132" s="622">
        <v>0</v>
      </c>
      <c r="AC132" s="623">
        <v>0</v>
      </c>
      <c r="AJ132">
        <f t="shared" si="7"/>
        <v>0</v>
      </c>
    </row>
    <row r="133" spans="1:36" ht="15" customHeight="1" x14ac:dyDescent="0.3">
      <c r="A133" s="24" t="s">
        <v>4110</v>
      </c>
      <c r="B133" s="20" t="s">
        <v>76</v>
      </c>
      <c r="C133" s="621">
        <v>0</v>
      </c>
      <c r="D133" s="622">
        <v>0</v>
      </c>
      <c r="E133" s="622">
        <v>0</v>
      </c>
      <c r="F133" s="844">
        <v>0</v>
      </c>
      <c r="G133" s="621">
        <v>0</v>
      </c>
      <c r="H133" s="623">
        <v>0</v>
      </c>
      <c r="I133" s="844">
        <v>0</v>
      </c>
      <c r="J133" s="622">
        <v>0</v>
      </c>
      <c r="K133" s="623">
        <v>0</v>
      </c>
      <c r="L133" s="844">
        <v>0</v>
      </c>
      <c r="M133" s="622">
        <v>0</v>
      </c>
      <c r="N133" s="622">
        <v>0</v>
      </c>
      <c r="O133" s="622">
        <v>0</v>
      </c>
      <c r="P133" s="623">
        <v>0</v>
      </c>
      <c r="Q133" s="622">
        <v>0</v>
      </c>
      <c r="R133" s="621">
        <v>0</v>
      </c>
      <c r="S133" s="622">
        <v>0</v>
      </c>
      <c r="T133" s="622">
        <v>0</v>
      </c>
      <c r="U133" s="622">
        <v>1329.0710147793254</v>
      </c>
      <c r="V133" s="623">
        <v>0</v>
      </c>
      <c r="W133" s="622">
        <v>0</v>
      </c>
      <c r="X133" s="621">
        <v>0</v>
      </c>
      <c r="Y133" s="622">
        <v>0</v>
      </c>
      <c r="Z133" s="622">
        <v>0</v>
      </c>
      <c r="AA133" s="622">
        <v>0</v>
      </c>
      <c r="AB133" s="622">
        <v>0</v>
      </c>
      <c r="AC133" s="623">
        <v>0</v>
      </c>
      <c r="AJ133">
        <f t="shared" si="7"/>
        <v>0</v>
      </c>
    </row>
    <row r="134" spans="1:36" ht="15" customHeight="1" x14ac:dyDescent="0.3">
      <c r="A134" s="24" t="s">
        <v>4111</v>
      </c>
      <c r="B134" s="20" t="s">
        <v>78</v>
      </c>
      <c r="C134" s="621">
        <v>0</v>
      </c>
      <c r="D134" s="622">
        <v>0</v>
      </c>
      <c r="E134" s="622">
        <v>0</v>
      </c>
      <c r="F134" s="844">
        <v>0</v>
      </c>
      <c r="G134" s="621">
        <v>0</v>
      </c>
      <c r="H134" s="623">
        <v>0</v>
      </c>
      <c r="I134" s="844">
        <v>0</v>
      </c>
      <c r="J134" s="622">
        <v>0</v>
      </c>
      <c r="K134" s="623">
        <v>0</v>
      </c>
      <c r="L134" s="844">
        <v>0</v>
      </c>
      <c r="M134" s="622">
        <v>0</v>
      </c>
      <c r="N134" s="622">
        <v>0</v>
      </c>
      <c r="O134" s="622">
        <v>0</v>
      </c>
      <c r="P134" s="623">
        <v>0</v>
      </c>
      <c r="Q134" s="622">
        <v>0</v>
      </c>
      <c r="R134" s="621">
        <v>0</v>
      </c>
      <c r="S134" s="622">
        <v>0</v>
      </c>
      <c r="T134" s="622">
        <v>0</v>
      </c>
      <c r="U134" s="622">
        <v>0</v>
      </c>
      <c r="V134" s="623">
        <v>0</v>
      </c>
      <c r="W134" s="622">
        <v>0</v>
      </c>
      <c r="X134" s="621">
        <v>0</v>
      </c>
      <c r="Y134" s="622">
        <v>0</v>
      </c>
      <c r="Z134" s="622">
        <v>0</v>
      </c>
      <c r="AA134" s="622">
        <v>0</v>
      </c>
      <c r="AB134" s="622">
        <v>0</v>
      </c>
      <c r="AC134" s="623">
        <v>0</v>
      </c>
      <c r="AJ134">
        <f t="shared" si="7"/>
        <v>0</v>
      </c>
    </row>
    <row r="135" spans="1:36" ht="15" customHeight="1" x14ac:dyDescent="0.3">
      <c r="A135" s="69" t="s">
        <v>4112</v>
      </c>
      <c r="B135" s="70" t="s">
        <v>440</v>
      </c>
      <c r="C135" s="633">
        <v>0</v>
      </c>
      <c r="D135" s="634">
        <v>0</v>
      </c>
      <c r="E135" s="634">
        <v>0</v>
      </c>
      <c r="F135" s="845">
        <v>0</v>
      </c>
      <c r="G135" s="633">
        <v>0</v>
      </c>
      <c r="H135" s="635">
        <v>0</v>
      </c>
      <c r="I135" s="845">
        <v>0</v>
      </c>
      <c r="J135" s="634">
        <v>0</v>
      </c>
      <c r="K135" s="635">
        <v>0</v>
      </c>
      <c r="L135" s="845">
        <v>0</v>
      </c>
      <c r="M135" s="634">
        <v>0</v>
      </c>
      <c r="N135" s="634">
        <v>0</v>
      </c>
      <c r="O135" s="634">
        <v>0</v>
      </c>
      <c r="P135" s="635">
        <v>0</v>
      </c>
      <c r="Q135" s="634">
        <v>0</v>
      </c>
      <c r="R135" s="633">
        <v>0</v>
      </c>
      <c r="S135" s="634">
        <v>0</v>
      </c>
      <c r="T135" s="634">
        <v>0</v>
      </c>
      <c r="U135" s="634">
        <v>0</v>
      </c>
      <c r="V135" s="635">
        <v>0</v>
      </c>
      <c r="W135" s="634">
        <v>0</v>
      </c>
      <c r="X135" s="633">
        <v>0</v>
      </c>
      <c r="Y135" s="634">
        <v>0</v>
      </c>
      <c r="Z135" s="634">
        <v>0</v>
      </c>
      <c r="AA135" s="634">
        <v>0</v>
      </c>
      <c r="AB135" s="634">
        <v>0</v>
      </c>
      <c r="AC135" s="635">
        <v>0</v>
      </c>
      <c r="AJ135">
        <f t="shared" si="7"/>
        <v>0</v>
      </c>
    </row>
    <row r="136" spans="1:36" ht="15" customHeight="1" x14ac:dyDescent="0.3">
      <c r="A136" s="69" t="s">
        <v>4113</v>
      </c>
      <c r="B136" s="70" t="s">
        <v>82</v>
      </c>
      <c r="C136" s="633">
        <v>2485.8345829990376</v>
      </c>
      <c r="D136" s="634">
        <v>2320.1122774657683</v>
      </c>
      <c r="E136" s="634">
        <v>2286.9678163591147</v>
      </c>
      <c r="F136" s="845">
        <v>1807.2581501581774</v>
      </c>
      <c r="G136" s="633">
        <v>0</v>
      </c>
      <c r="H136" s="635">
        <v>0</v>
      </c>
      <c r="I136" s="845">
        <v>0</v>
      </c>
      <c r="J136" s="634">
        <v>0</v>
      </c>
      <c r="K136" s="635">
        <v>0</v>
      </c>
      <c r="L136" s="845">
        <v>0</v>
      </c>
      <c r="M136" s="634">
        <v>4094.344474231274</v>
      </c>
      <c r="N136" s="634">
        <v>4036.1172477667378</v>
      </c>
      <c r="O136" s="634">
        <v>3726.5424937302892</v>
      </c>
      <c r="P136" s="635">
        <v>2620.2251909041097</v>
      </c>
      <c r="Q136" s="634">
        <v>2361.0819639774568</v>
      </c>
      <c r="R136" s="633">
        <v>0</v>
      </c>
      <c r="S136" s="634">
        <v>0</v>
      </c>
      <c r="T136" s="634">
        <v>0</v>
      </c>
      <c r="U136" s="634">
        <v>0</v>
      </c>
      <c r="V136" s="635">
        <v>0</v>
      </c>
      <c r="W136" s="634">
        <v>0</v>
      </c>
      <c r="X136" s="633">
        <v>-6950</v>
      </c>
      <c r="Y136" s="634">
        <v>-5600</v>
      </c>
      <c r="Z136" s="634">
        <v>-6500</v>
      </c>
      <c r="AA136" s="634">
        <v>-6600</v>
      </c>
      <c r="AB136" s="634">
        <v>-6950</v>
      </c>
      <c r="AC136" s="635">
        <v>-6950</v>
      </c>
      <c r="AJ136">
        <f t="shared" si="7"/>
        <v>0</v>
      </c>
    </row>
    <row r="137" spans="1:36" s="386" customFormat="1" ht="15" customHeight="1" x14ac:dyDescent="0.3">
      <c r="A137" s="71" t="s">
        <v>83</v>
      </c>
      <c r="B137" s="20" t="s">
        <v>84</v>
      </c>
      <c r="C137" s="387">
        <v>2100</v>
      </c>
      <c r="D137" s="388">
        <v>2100</v>
      </c>
      <c r="E137" s="388">
        <v>2100</v>
      </c>
      <c r="F137" s="865">
        <v>2100</v>
      </c>
      <c r="G137" s="393">
        <v>2100</v>
      </c>
      <c r="H137" s="394">
        <v>2100</v>
      </c>
      <c r="I137" s="846">
        <v>2100</v>
      </c>
      <c r="J137" s="410">
        <v>2100</v>
      </c>
      <c r="K137" s="417">
        <v>2100</v>
      </c>
      <c r="L137" s="866">
        <v>2100</v>
      </c>
      <c r="M137" s="390">
        <v>2100</v>
      </c>
      <c r="N137" s="390">
        <v>2100</v>
      </c>
      <c r="O137" s="390">
        <v>2100</v>
      </c>
      <c r="P137" s="394">
        <v>2100</v>
      </c>
      <c r="Q137" s="390">
        <v>2100</v>
      </c>
      <c r="R137" s="666">
        <v>2100</v>
      </c>
      <c r="S137" s="410">
        <v>2100</v>
      </c>
      <c r="T137" s="410">
        <v>2025</v>
      </c>
      <c r="U137" s="410">
        <v>2100</v>
      </c>
      <c r="V137" s="417">
        <v>2100</v>
      </c>
      <c r="W137" s="410">
        <v>2100</v>
      </c>
      <c r="X137" s="393">
        <v>2100</v>
      </c>
      <c r="Y137" s="390">
        <v>2100</v>
      </c>
      <c r="Z137" s="390">
        <v>2100</v>
      </c>
      <c r="AA137" s="390">
        <v>2100</v>
      </c>
      <c r="AB137" s="390">
        <v>2100</v>
      </c>
      <c r="AC137" s="394">
        <v>2100</v>
      </c>
      <c r="AG137"/>
      <c r="AH137"/>
      <c r="AI137"/>
      <c r="AJ137">
        <f t="shared" si="7"/>
        <v>0</v>
      </c>
    </row>
    <row r="138" spans="1:36" ht="15" customHeight="1" x14ac:dyDescent="0.3">
      <c r="A138" s="24" t="s">
        <v>4114</v>
      </c>
      <c r="B138" s="20" t="s">
        <v>86</v>
      </c>
      <c r="C138" s="636">
        <v>213.241484987999</v>
      </c>
      <c r="D138" s="637">
        <v>199.02538598879897</v>
      </c>
      <c r="E138" s="637">
        <v>196.182166188959</v>
      </c>
      <c r="F138" s="850">
        <v>134.93781922142639</v>
      </c>
      <c r="G138" s="636">
        <v>0</v>
      </c>
      <c r="H138" s="15">
        <v>0</v>
      </c>
      <c r="I138" s="850">
        <v>0</v>
      </c>
      <c r="J138" s="637">
        <v>0</v>
      </c>
      <c r="K138" s="15">
        <v>0</v>
      </c>
      <c r="L138" s="850">
        <v>0</v>
      </c>
      <c r="M138" s="637">
        <v>0</v>
      </c>
      <c r="N138" s="637">
        <v>0</v>
      </c>
      <c r="O138" s="637">
        <v>0</v>
      </c>
      <c r="P138" s="15">
        <v>0</v>
      </c>
      <c r="Q138" s="637">
        <v>0</v>
      </c>
      <c r="R138" s="636">
        <v>116.74674909347873</v>
      </c>
      <c r="S138" s="637">
        <v>80.891942255781146</v>
      </c>
      <c r="T138" s="637">
        <v>116.23909872344701</v>
      </c>
      <c r="U138" s="637">
        <v>20.222985563945286</v>
      </c>
      <c r="V138" s="15">
        <v>29.059774680861754</v>
      </c>
      <c r="W138" s="637">
        <v>73.353862788225129</v>
      </c>
      <c r="X138" s="636">
        <v>0</v>
      </c>
      <c r="Y138" s="637">
        <v>0</v>
      </c>
      <c r="Z138" s="637">
        <v>0</v>
      </c>
      <c r="AA138" s="637">
        <v>0</v>
      </c>
      <c r="AB138" s="637">
        <v>0</v>
      </c>
      <c r="AC138" s="15">
        <v>0</v>
      </c>
      <c r="AJ138">
        <f t="shared" si="7"/>
        <v>0</v>
      </c>
    </row>
    <row r="139" spans="1:36" ht="15" customHeight="1" x14ac:dyDescent="0.3">
      <c r="A139" s="24" t="s">
        <v>4115</v>
      </c>
      <c r="B139" s="20" t="s">
        <v>88</v>
      </c>
      <c r="C139" s="396">
        <v>0</v>
      </c>
      <c r="D139" s="397">
        <v>-7.0544889566269342</v>
      </c>
      <c r="E139" s="397">
        <v>-7.0785578826731275</v>
      </c>
      <c r="F139" s="867">
        <v>-7.0785578826731275</v>
      </c>
      <c r="G139" s="418">
        <v>0</v>
      </c>
      <c r="H139" s="400">
        <v>-13.673610279555811</v>
      </c>
      <c r="I139" s="858">
        <v>-13.673610279555811</v>
      </c>
      <c r="J139" s="401">
        <v>0</v>
      </c>
      <c r="K139" s="402">
        <v>-2.526752358991287</v>
      </c>
      <c r="L139" s="853">
        <v>-2.526752358991287</v>
      </c>
      <c r="M139" s="399">
        <v>0</v>
      </c>
      <c r="N139" s="399">
        <v>1.1094564712261814</v>
      </c>
      <c r="O139" s="399">
        <v>-0.65524072850615278</v>
      </c>
      <c r="P139" s="400">
        <v>-0.35218294301854147</v>
      </c>
      <c r="Q139" s="399">
        <v>-0.35218294301854147</v>
      </c>
      <c r="R139" s="415">
        <v>0</v>
      </c>
      <c r="S139" s="401">
        <v>-1.7901883027290257</v>
      </c>
      <c r="T139" s="401">
        <v>-2.9659375750181676</v>
      </c>
      <c r="U139" s="401">
        <v>-7.8648475506214552</v>
      </c>
      <c r="V139" s="402">
        <v>-7.9034787401571656</v>
      </c>
      <c r="W139" s="401">
        <v>-7.9034787401571656</v>
      </c>
      <c r="X139" s="418">
        <v>0</v>
      </c>
      <c r="Y139" s="399">
        <v>3.8194745548453244</v>
      </c>
      <c r="Z139" s="399">
        <v>4.6092932790740218</v>
      </c>
      <c r="AA139" s="399">
        <v>2.3572328423954145</v>
      </c>
      <c r="AB139" s="383">
        <v>2.2928629848395188</v>
      </c>
      <c r="AC139" s="384">
        <v>-0.9791076275867292</v>
      </c>
      <c r="AJ139">
        <f t="shared" si="7"/>
        <v>0</v>
      </c>
    </row>
    <row r="140" spans="1:36" ht="15" customHeight="1" x14ac:dyDescent="0.3">
      <c r="A140" s="24" t="s">
        <v>441</v>
      </c>
      <c r="B140" s="20" t="s">
        <v>442</v>
      </c>
      <c r="C140" s="621">
        <v>0</v>
      </c>
      <c r="D140" s="622">
        <v>0</v>
      </c>
      <c r="E140" s="622">
        <v>0</v>
      </c>
      <c r="F140" s="844">
        <v>0</v>
      </c>
      <c r="G140" s="621">
        <v>0</v>
      </c>
      <c r="H140" s="623">
        <v>0</v>
      </c>
      <c r="I140" s="844">
        <v>0</v>
      </c>
      <c r="J140" s="622">
        <v>0</v>
      </c>
      <c r="K140" s="623">
        <v>0</v>
      </c>
      <c r="L140" s="844">
        <v>0</v>
      </c>
      <c r="M140" s="645">
        <v>0</v>
      </c>
      <c r="N140" s="645">
        <v>0</v>
      </c>
      <c r="O140" s="645">
        <v>0</v>
      </c>
      <c r="P140" s="646">
        <v>0</v>
      </c>
      <c r="Q140" s="645">
        <v>0</v>
      </c>
      <c r="R140" s="636">
        <v>0</v>
      </c>
      <c r="S140" s="637">
        <v>0</v>
      </c>
      <c r="T140" s="637">
        <v>0</v>
      </c>
      <c r="U140" s="637">
        <v>0</v>
      </c>
      <c r="V140" s="15">
        <v>0</v>
      </c>
      <c r="W140" s="637">
        <v>0</v>
      </c>
      <c r="X140" s="636">
        <v>0</v>
      </c>
      <c r="Y140" s="637">
        <v>0</v>
      </c>
      <c r="Z140" s="637">
        <v>0</v>
      </c>
      <c r="AA140" s="637">
        <v>0</v>
      </c>
      <c r="AB140" s="637">
        <v>0</v>
      </c>
      <c r="AC140" s="15">
        <v>0</v>
      </c>
      <c r="AJ140">
        <f t="shared" si="7"/>
        <v>0</v>
      </c>
    </row>
    <row r="141" spans="1:36" ht="15" customHeight="1" x14ac:dyDescent="0.3">
      <c r="A141" s="24" t="s">
        <v>443</v>
      </c>
      <c r="B141" s="20" t="s">
        <v>444</v>
      </c>
      <c r="C141" s="621">
        <v>2485.8345829990376</v>
      </c>
      <c r="D141" s="622">
        <v>2320.1122774657683</v>
      </c>
      <c r="E141" s="622">
        <v>2286.9678163591147</v>
      </c>
      <c r="F141" s="844">
        <v>1807.2581501581774</v>
      </c>
      <c r="G141" s="621">
        <v>0</v>
      </c>
      <c r="H141" s="623">
        <v>0</v>
      </c>
      <c r="I141" s="844">
        <v>0</v>
      </c>
      <c r="J141" s="622">
        <v>0</v>
      </c>
      <c r="K141" s="623">
        <v>0</v>
      </c>
      <c r="L141" s="844">
        <v>0</v>
      </c>
      <c r="M141" s="645">
        <v>4094.344474231274</v>
      </c>
      <c r="N141" s="645">
        <v>4036.1172477667378</v>
      </c>
      <c r="O141" s="645">
        <v>3726.5424937302892</v>
      </c>
      <c r="P141" s="646">
        <v>2620.2251909041097</v>
      </c>
      <c r="Q141" s="645">
        <v>2361.0819639774568</v>
      </c>
      <c r="R141" s="636">
        <v>0</v>
      </c>
      <c r="S141" s="637">
        <v>0</v>
      </c>
      <c r="T141" s="637">
        <v>0</v>
      </c>
      <c r="U141" s="637">
        <v>0</v>
      </c>
      <c r="V141" s="15">
        <v>0</v>
      </c>
      <c r="W141" s="637">
        <v>0</v>
      </c>
      <c r="X141" s="644">
        <v>-6950</v>
      </c>
      <c r="Y141" s="645">
        <v>-5600</v>
      </c>
      <c r="Z141" s="645">
        <v>-6500</v>
      </c>
      <c r="AA141" s="645">
        <v>-6600</v>
      </c>
      <c r="AB141" s="645">
        <v>-6950</v>
      </c>
      <c r="AC141" s="646">
        <v>-6950</v>
      </c>
      <c r="AE141" s="404"/>
      <c r="AJ141">
        <f t="shared" si="7"/>
        <v>0</v>
      </c>
    </row>
    <row r="142" spans="1:36" ht="15" customHeight="1" x14ac:dyDescent="0.3">
      <c r="A142" s="24" t="s">
        <v>445</v>
      </c>
      <c r="B142" s="20" t="s">
        <v>446</v>
      </c>
      <c r="C142" s="654">
        <v>0</v>
      </c>
      <c r="D142" s="655">
        <v>0</v>
      </c>
      <c r="E142" s="655">
        <v>0</v>
      </c>
      <c r="F142" s="868">
        <v>0</v>
      </c>
      <c r="G142" s="657">
        <v>0</v>
      </c>
      <c r="H142" s="661">
        <v>0</v>
      </c>
      <c r="I142" s="856">
        <v>0</v>
      </c>
      <c r="J142" s="662">
        <v>0</v>
      </c>
      <c r="K142" s="660">
        <v>0</v>
      </c>
      <c r="L142" s="857">
        <v>0</v>
      </c>
      <c r="M142" s="658">
        <v>0</v>
      </c>
      <c r="N142" s="658">
        <v>0</v>
      </c>
      <c r="O142" s="658">
        <v>0</v>
      </c>
      <c r="P142" s="661">
        <v>0</v>
      </c>
      <c r="Q142" s="658">
        <v>0</v>
      </c>
      <c r="R142" s="930">
        <v>0</v>
      </c>
      <c r="S142" s="931">
        <v>0</v>
      </c>
      <c r="T142" s="931">
        <v>0</v>
      </c>
      <c r="U142" s="931">
        <v>0</v>
      </c>
      <c r="V142" s="932">
        <v>1401.6582282514983</v>
      </c>
      <c r="W142" s="932">
        <v>0</v>
      </c>
      <c r="X142" s="682">
        <v>0</v>
      </c>
      <c r="Y142" s="683">
        <v>0</v>
      </c>
      <c r="Z142" s="683">
        <v>0</v>
      </c>
      <c r="AA142" s="683">
        <v>0</v>
      </c>
      <c r="AB142" s="684">
        <v>0</v>
      </c>
      <c r="AC142" s="685">
        <v>0</v>
      </c>
      <c r="AJ142">
        <f t="shared" si="7"/>
        <v>0</v>
      </c>
    </row>
    <row r="143" spans="1:36" ht="15" customHeight="1" x14ac:dyDescent="0.3">
      <c r="A143" s="24" t="s">
        <v>4116</v>
      </c>
      <c r="B143" s="20" t="s">
        <v>4079</v>
      </c>
      <c r="C143" s="972">
        <v>0.97147521143565385</v>
      </c>
      <c r="D143" s="973">
        <v>1</v>
      </c>
      <c r="E143" s="973">
        <v>1</v>
      </c>
      <c r="F143" s="974">
        <v>1</v>
      </c>
      <c r="G143" s="972">
        <v>0.7870799679567364</v>
      </c>
      <c r="H143" s="975">
        <v>0.97860996752972451</v>
      </c>
      <c r="I143" s="974">
        <v>1</v>
      </c>
      <c r="J143" s="973">
        <v>0.73587472730849235</v>
      </c>
      <c r="K143" s="975">
        <v>1</v>
      </c>
      <c r="L143" s="974">
        <v>1</v>
      </c>
      <c r="M143" s="973">
        <v>0.77187748615478391</v>
      </c>
      <c r="N143" s="973">
        <v>0.78288572709789772</v>
      </c>
      <c r="O143" s="973">
        <v>0.84711793684934</v>
      </c>
      <c r="P143" s="975">
        <v>1</v>
      </c>
      <c r="Q143" s="973">
        <v>1</v>
      </c>
      <c r="R143" s="972">
        <v>0.71043016392018454</v>
      </c>
      <c r="S143" s="973">
        <v>1</v>
      </c>
      <c r="T143" s="973">
        <v>1</v>
      </c>
      <c r="U143" s="973">
        <v>0.91722330771173588</v>
      </c>
      <c r="V143" s="975">
        <v>0.92050759146302841</v>
      </c>
      <c r="W143" s="973">
        <v>1</v>
      </c>
      <c r="X143" s="972">
        <v>1</v>
      </c>
      <c r="Y143" s="973">
        <v>1</v>
      </c>
      <c r="Z143" s="973">
        <v>1</v>
      </c>
      <c r="AA143" s="973">
        <v>1</v>
      </c>
      <c r="AB143" s="949">
        <v>1</v>
      </c>
      <c r="AC143" s="951">
        <v>1</v>
      </c>
    </row>
    <row r="147" spans="1:48" ht="15" customHeight="1" x14ac:dyDescent="0.3">
      <c r="A147" s="419" t="s">
        <v>448</v>
      </c>
    </row>
    <row r="148" spans="1:48" ht="15" customHeight="1" x14ac:dyDescent="0.3">
      <c r="A148" s="420" t="s">
        <v>449</v>
      </c>
    </row>
    <row r="149" spans="1:48" ht="15" customHeight="1" x14ac:dyDescent="0.3">
      <c r="A149" s="421" t="s">
        <v>450</v>
      </c>
      <c r="B149" s="422"/>
      <c r="C149" s="422"/>
      <c r="D149" s="422"/>
      <c r="E149" s="422"/>
      <c r="F149" s="422"/>
      <c r="G149" s="422"/>
    </row>
    <row r="150" spans="1:48" ht="15" customHeight="1" x14ac:dyDescent="0.3">
      <c r="A150" s="423"/>
      <c r="B150" s="424"/>
      <c r="C150" s="424"/>
      <c r="D150" s="424"/>
      <c r="E150" s="425"/>
      <c r="F150" s="425"/>
    </row>
    <row r="151" spans="1:48" ht="15" customHeight="1" x14ac:dyDescent="0.3">
      <c r="C151" s="426">
        <v>2006</v>
      </c>
      <c r="D151" s="426">
        <v>2007</v>
      </c>
      <c r="E151" s="426">
        <v>2008</v>
      </c>
      <c r="F151" s="426">
        <v>2009</v>
      </c>
      <c r="G151" s="426">
        <v>2010</v>
      </c>
      <c r="H151" s="426">
        <v>2011</v>
      </c>
      <c r="I151" s="426">
        <v>2012</v>
      </c>
      <c r="J151" s="426">
        <v>2013</v>
      </c>
      <c r="K151" s="426">
        <v>2014</v>
      </c>
      <c r="L151" s="426">
        <v>2015</v>
      </c>
      <c r="M151" s="426">
        <v>2016</v>
      </c>
      <c r="N151" s="426">
        <v>2017</v>
      </c>
      <c r="O151" s="426">
        <v>2018</v>
      </c>
      <c r="P151" s="426">
        <v>2019</v>
      </c>
      <c r="Q151" s="426">
        <v>2020</v>
      </c>
      <c r="R151" s="426">
        <v>2021</v>
      </c>
      <c r="S151" s="426">
        <v>2022</v>
      </c>
      <c r="T151" s="426">
        <v>2023</v>
      </c>
      <c r="U151" s="426">
        <v>2024</v>
      </c>
      <c r="V151" s="426">
        <v>2025</v>
      </c>
      <c r="W151" s="426">
        <v>2026</v>
      </c>
      <c r="X151" s="426">
        <v>2027</v>
      </c>
      <c r="Y151" s="426">
        <v>2028</v>
      </c>
      <c r="Z151" s="426">
        <v>2029</v>
      </c>
      <c r="AA151" s="426">
        <v>2030</v>
      </c>
      <c r="AB151" s="426">
        <v>2031</v>
      </c>
      <c r="AC151" s="426">
        <v>2032</v>
      </c>
      <c r="AD151" s="426">
        <v>2033</v>
      </c>
      <c r="AE151" s="426">
        <v>2034</v>
      </c>
      <c r="AF151" s="426">
        <v>2035</v>
      </c>
      <c r="AG151" s="426">
        <v>2036</v>
      </c>
      <c r="AH151" s="426">
        <v>2037</v>
      </c>
      <c r="AI151" s="426">
        <v>2038</v>
      </c>
      <c r="AJ151" s="426">
        <v>2039</v>
      </c>
      <c r="AK151" s="426">
        <v>2040</v>
      </c>
      <c r="AL151" s="426">
        <v>4041</v>
      </c>
      <c r="AM151" s="426">
        <v>2042</v>
      </c>
      <c r="AN151" s="426">
        <v>2043</v>
      </c>
      <c r="AO151" s="426">
        <v>2044</v>
      </c>
      <c r="AP151" s="426">
        <v>2045</v>
      </c>
      <c r="AQ151" s="426">
        <v>2046</v>
      </c>
      <c r="AR151" s="426">
        <v>2047</v>
      </c>
      <c r="AS151" s="426">
        <v>2048</v>
      </c>
      <c r="AT151" s="426">
        <v>2049</v>
      </c>
      <c r="AU151" s="426">
        <v>2050</v>
      </c>
      <c r="AV151" s="426"/>
    </row>
    <row r="152" spans="1:48" ht="15" customHeight="1" x14ac:dyDescent="0.3">
      <c r="A152" s="428" t="s">
        <v>451</v>
      </c>
      <c r="B152" s="429" t="s">
        <v>452</v>
      </c>
      <c r="C152" s="430">
        <v>156.99897999999999</v>
      </c>
      <c r="D152" s="427">
        <v>156.70144999999999</v>
      </c>
      <c r="E152" s="427">
        <v>148.10131000000001</v>
      </c>
      <c r="F152" s="427">
        <v>128.38203999999999</v>
      </c>
      <c r="G152" s="427">
        <v>120.5414</v>
      </c>
      <c r="H152" s="427">
        <v>121.50973999999999</v>
      </c>
      <c r="I152" s="427">
        <v>114.38746999999999</v>
      </c>
      <c r="J152" s="427">
        <v>107.48102</v>
      </c>
      <c r="K152" s="427">
        <v>105.2287</v>
      </c>
      <c r="L152" s="427">
        <v>105.9679</v>
      </c>
      <c r="M152" s="427">
        <v>107.01990000000001</v>
      </c>
      <c r="N152" s="427">
        <v>108.0731</v>
      </c>
      <c r="O152" s="427">
        <v>109.01730000000001</v>
      </c>
      <c r="P152" s="427">
        <v>109.9331</v>
      </c>
      <c r="Q152" s="427">
        <v>110.8677</v>
      </c>
      <c r="R152" s="427">
        <v>111.82980000000001</v>
      </c>
      <c r="S152" s="427">
        <v>112.9006</v>
      </c>
      <c r="T152" s="427">
        <v>114.02330000000001</v>
      </c>
      <c r="U152" s="427">
        <v>115.1593</v>
      </c>
      <c r="V152" s="427">
        <v>116.4765</v>
      </c>
      <c r="W152" s="427">
        <v>118.05110000000001</v>
      </c>
      <c r="X152" s="427">
        <v>119.77460000000001</v>
      </c>
      <c r="Y152" s="427">
        <v>121.67149999999999</v>
      </c>
      <c r="Z152" s="427">
        <v>123.7783</v>
      </c>
      <c r="AA152" s="427">
        <v>126.08920000000001</v>
      </c>
      <c r="AB152" s="427">
        <v>128.22739999999999</v>
      </c>
      <c r="AC152" s="427">
        <v>130.53440000000001</v>
      </c>
      <c r="AD152" s="427">
        <v>132.83519999999999</v>
      </c>
      <c r="AE152" s="427">
        <v>135.2004</v>
      </c>
      <c r="AF152" s="427">
        <v>137.5489</v>
      </c>
      <c r="AG152" s="427">
        <v>140.0026</v>
      </c>
      <c r="AH152" s="427">
        <v>142.63050000000001</v>
      </c>
      <c r="AI152" s="427">
        <v>145.3246</v>
      </c>
      <c r="AJ152" s="427">
        <v>147.95099999999999</v>
      </c>
      <c r="AK152" s="427">
        <v>150.64320000000001</v>
      </c>
      <c r="AL152" s="427">
        <v>150.64320000000001</v>
      </c>
      <c r="AM152" s="427">
        <v>150.64320000000001</v>
      </c>
      <c r="AN152" s="427">
        <v>150.64320000000001</v>
      </c>
      <c r="AO152" s="427">
        <v>150.64320000000001</v>
      </c>
      <c r="AP152" s="427">
        <v>150.64320000000001</v>
      </c>
      <c r="AQ152" s="427">
        <v>150.64320000000001</v>
      </c>
      <c r="AR152" s="427">
        <v>150.64320000000001</v>
      </c>
      <c r="AS152" s="427">
        <v>150.64320000000001</v>
      </c>
      <c r="AT152" s="427">
        <v>150.64320000000001</v>
      </c>
      <c r="AU152" s="427">
        <v>150.64320000000001</v>
      </c>
      <c r="AV152" s="427"/>
    </row>
    <row r="153" spans="1:48" ht="15" customHeight="1" x14ac:dyDescent="0.3">
      <c r="A153" s="431"/>
      <c r="B153" s="432"/>
      <c r="C153" s="432"/>
      <c r="D153" s="432"/>
      <c r="E153" s="433"/>
      <c r="F153" s="434"/>
    </row>
    <row r="154" spans="1:48" ht="15" customHeight="1" x14ac:dyDescent="0.3">
      <c r="A154" s="435" t="s">
        <v>453</v>
      </c>
      <c r="B154" s="436" t="s">
        <v>454</v>
      </c>
      <c r="C154" s="426">
        <v>2006</v>
      </c>
      <c r="D154" s="426">
        <v>2007</v>
      </c>
      <c r="E154" s="426">
        <v>2008</v>
      </c>
      <c r="F154" s="426">
        <v>2009</v>
      </c>
      <c r="G154" s="426">
        <v>2010</v>
      </c>
      <c r="H154" s="426">
        <v>2011</v>
      </c>
      <c r="I154" s="426">
        <v>2012</v>
      </c>
      <c r="J154" s="426">
        <v>2013</v>
      </c>
      <c r="K154" s="426">
        <v>2014</v>
      </c>
    </row>
    <row r="155" spans="1:48" ht="15" customHeight="1" x14ac:dyDescent="0.3">
      <c r="A155" s="437" t="s">
        <v>455</v>
      </c>
      <c r="B155" s="438" t="s">
        <v>456</v>
      </c>
      <c r="C155" s="439">
        <v>0.06</v>
      </c>
      <c r="D155" s="439">
        <v>5.7000000000000002E-2</v>
      </c>
      <c r="E155" s="440">
        <v>5.6000000000000001E-2</v>
      </c>
      <c r="F155" s="441">
        <v>4.4999999999999998E-2</v>
      </c>
      <c r="G155" s="419">
        <v>4.3999999999999997E-2</v>
      </c>
      <c r="H155" s="419">
        <v>4.2000000000000003E-2</v>
      </c>
      <c r="I155" s="419">
        <v>4.1000000000000002E-2</v>
      </c>
      <c r="J155" s="419">
        <v>3.5999999999999997E-2</v>
      </c>
      <c r="K155">
        <f>J155</f>
        <v>3.5999999999999997E-2</v>
      </c>
    </row>
    <row r="156" spans="1:48" ht="15" customHeight="1" x14ac:dyDescent="0.3">
      <c r="A156" s="437" t="s">
        <v>457</v>
      </c>
      <c r="B156" s="438" t="s">
        <v>458</v>
      </c>
      <c r="C156" s="439">
        <v>0.57999999999999996</v>
      </c>
      <c r="D156" s="439">
        <v>0.58399999999999996</v>
      </c>
      <c r="E156" s="440">
        <v>0.59</v>
      </c>
      <c r="F156" s="441">
        <v>0.60499999999999998</v>
      </c>
      <c r="G156" s="419">
        <v>0.61</v>
      </c>
      <c r="H156" s="419">
        <v>0.62</v>
      </c>
      <c r="I156" s="419">
        <v>0.63</v>
      </c>
      <c r="J156" s="419">
        <v>0.63700000000000001</v>
      </c>
      <c r="K156">
        <f t="shared" ref="K156:K162" si="8">J156</f>
        <v>0.63700000000000001</v>
      </c>
    </row>
    <row r="157" spans="1:48" ht="15" customHeight="1" x14ac:dyDescent="0.3">
      <c r="A157" s="437" t="s">
        <v>459</v>
      </c>
      <c r="B157" s="438" t="s">
        <v>460</v>
      </c>
      <c r="C157" s="439">
        <v>0.109</v>
      </c>
      <c r="D157" s="439">
        <v>0.112</v>
      </c>
      <c r="E157" s="440">
        <v>0.105</v>
      </c>
      <c r="F157" s="441">
        <v>9.5000000000000001E-2</v>
      </c>
      <c r="G157" s="419">
        <v>0.10199999999999999</v>
      </c>
      <c r="H157" s="419">
        <v>9.7000000000000003E-2</v>
      </c>
      <c r="I157" s="419">
        <v>9.4E-2</v>
      </c>
      <c r="J157" s="419">
        <v>0.09</v>
      </c>
      <c r="K157">
        <f t="shared" si="8"/>
        <v>0.09</v>
      </c>
    </row>
    <row r="158" spans="1:48" ht="15" customHeight="1" x14ac:dyDescent="0.3">
      <c r="A158" s="437" t="s">
        <v>461</v>
      </c>
      <c r="B158" s="438" t="s">
        <v>462</v>
      </c>
      <c r="C158" s="439">
        <v>0.16400000000000001</v>
      </c>
      <c r="D158" s="439">
        <v>0.16200000000000001</v>
      </c>
      <c r="E158" s="440">
        <v>0.161</v>
      </c>
      <c r="F158" s="441">
        <v>0.156</v>
      </c>
      <c r="G158" s="419">
        <v>0.15</v>
      </c>
      <c r="H158" s="419">
        <v>0.14599999999999999</v>
      </c>
      <c r="I158" s="419">
        <v>0.13800000000000001</v>
      </c>
      <c r="J158" s="419">
        <v>0.13800000000000001</v>
      </c>
      <c r="K158">
        <f t="shared" si="8"/>
        <v>0.13800000000000001</v>
      </c>
    </row>
    <row r="159" spans="1:48" ht="15" customHeight="1" x14ac:dyDescent="0.3">
      <c r="A159" s="437" t="s">
        <v>463</v>
      </c>
      <c r="B159" s="438" t="s">
        <v>464</v>
      </c>
      <c r="C159" s="439">
        <v>8.5999999999999993E-2</v>
      </c>
      <c r="D159" s="439">
        <v>8.5000000000000006E-2</v>
      </c>
      <c r="E159" s="440">
        <v>8.7999999999999995E-2</v>
      </c>
      <c r="F159" s="441">
        <v>9.9000000000000005E-2</v>
      </c>
      <c r="G159" s="419">
        <v>9.4E-2</v>
      </c>
      <c r="H159" s="419">
        <v>9.5000000000000001E-2</v>
      </c>
      <c r="I159" s="419">
        <v>9.6000000000000002E-2</v>
      </c>
      <c r="J159" s="419">
        <v>9.9000000000000005E-2</v>
      </c>
      <c r="K159">
        <f t="shared" si="8"/>
        <v>9.9000000000000005E-2</v>
      </c>
    </row>
    <row r="160" spans="1:48" ht="15" customHeight="1" x14ac:dyDescent="0.3">
      <c r="A160" s="431"/>
      <c r="B160" s="432"/>
      <c r="C160" s="432"/>
      <c r="D160" s="432"/>
      <c r="E160" s="433"/>
      <c r="F160" s="434"/>
    </row>
    <row r="161" spans="1:14" ht="15" customHeight="1" x14ac:dyDescent="0.3">
      <c r="A161" s="435" t="s">
        <v>465</v>
      </c>
      <c r="B161" s="442" t="s">
        <v>466</v>
      </c>
      <c r="C161" s="439">
        <f t="shared" ref="C161:J161" si="9">1-C162</f>
        <v>0.7</v>
      </c>
      <c r="D161" s="439">
        <f t="shared" si="9"/>
        <v>0.71300000000000008</v>
      </c>
      <c r="E161" s="439">
        <f t="shared" si="9"/>
        <v>0.71899999999999997</v>
      </c>
      <c r="F161" s="439">
        <f t="shared" si="9"/>
        <v>0.71799999999999997</v>
      </c>
      <c r="G161" s="439">
        <f t="shared" si="9"/>
        <v>0.71</v>
      </c>
      <c r="H161" s="439">
        <f t="shared" si="9"/>
        <v>0.72599999999999998</v>
      </c>
      <c r="I161" s="439">
        <f t="shared" si="9"/>
        <v>0.71500000000000008</v>
      </c>
      <c r="J161" s="439">
        <f t="shared" si="9"/>
        <v>0.70599999999999996</v>
      </c>
      <c r="K161">
        <f t="shared" si="8"/>
        <v>0.70599999999999996</v>
      </c>
    </row>
    <row r="162" spans="1:14" ht="15" customHeight="1" x14ac:dyDescent="0.3">
      <c r="A162" s="431"/>
      <c r="B162" s="432"/>
      <c r="C162" s="439">
        <v>0.3</v>
      </c>
      <c r="D162" s="439">
        <v>0.28699999999999998</v>
      </c>
      <c r="E162" s="439">
        <v>0.28100000000000003</v>
      </c>
      <c r="F162" s="443">
        <v>0.28199999999999997</v>
      </c>
      <c r="G162" s="444">
        <v>0.28999999999999998</v>
      </c>
      <c r="H162" s="444">
        <v>0.27400000000000002</v>
      </c>
      <c r="I162" s="444">
        <v>0.28499999999999998</v>
      </c>
      <c r="J162" s="444">
        <v>0.29399999999999998</v>
      </c>
      <c r="K162">
        <f t="shared" si="8"/>
        <v>0.29399999999999998</v>
      </c>
    </row>
    <row r="163" spans="1:14" ht="15" customHeight="1" x14ac:dyDescent="0.3">
      <c r="A163" s="431"/>
      <c r="B163" s="432"/>
      <c r="C163" s="432"/>
      <c r="D163" s="432"/>
      <c r="E163" s="433"/>
      <c r="F163" s="434"/>
    </row>
    <row r="164" spans="1:14" ht="15" customHeight="1" x14ac:dyDescent="0.3">
      <c r="A164" s="431"/>
      <c r="B164" s="432"/>
      <c r="C164" s="432"/>
      <c r="D164" s="432"/>
      <c r="E164" s="433"/>
      <c r="F164" s="434"/>
    </row>
    <row r="165" spans="1:14" ht="15" customHeight="1" x14ac:dyDescent="0.3">
      <c r="A165" s="445"/>
      <c r="B165" s="446" t="s">
        <v>467</v>
      </c>
      <c r="C165" s="447" t="s">
        <v>61</v>
      </c>
      <c r="D165" s="448" t="s">
        <v>468</v>
      </c>
      <c r="E165" s="448"/>
      <c r="F165" s="448"/>
      <c r="G165" s="449"/>
      <c r="H165" s="450" t="s">
        <v>469</v>
      </c>
    </row>
    <row r="166" spans="1:14" ht="15" customHeight="1" x14ac:dyDescent="0.3">
      <c r="A166" s="445"/>
      <c r="B166" s="451"/>
      <c r="C166" s="452" t="s">
        <v>470</v>
      </c>
      <c r="D166" s="453" t="s">
        <v>152</v>
      </c>
      <c r="E166" s="454" t="s">
        <v>196</v>
      </c>
      <c r="F166" s="454" t="s">
        <v>100</v>
      </c>
      <c r="G166" s="454" t="s">
        <v>471</v>
      </c>
      <c r="H166" s="455" t="s">
        <v>472</v>
      </c>
      <c r="K166" s="235"/>
      <c r="L166" s="235"/>
    </row>
    <row r="167" spans="1:14" ht="15" customHeight="1" x14ac:dyDescent="0.3">
      <c r="A167" s="456" t="s">
        <v>154</v>
      </c>
      <c r="B167" s="457" t="s">
        <v>473</v>
      </c>
      <c r="C167" s="458">
        <v>0.54</v>
      </c>
      <c r="D167" s="459">
        <v>0</v>
      </c>
      <c r="E167" s="459">
        <v>0</v>
      </c>
      <c r="F167" s="459">
        <v>0</v>
      </c>
      <c r="G167" s="459">
        <v>0</v>
      </c>
      <c r="H167" s="460">
        <v>0</v>
      </c>
      <c r="K167" s="459"/>
      <c r="L167" s="459"/>
    </row>
    <row r="168" spans="1:14" ht="15" customHeight="1" x14ac:dyDescent="0.3">
      <c r="A168" s="456" t="s">
        <v>155</v>
      </c>
      <c r="B168" s="457" t="s">
        <v>474</v>
      </c>
      <c r="C168" s="458">
        <v>0.24</v>
      </c>
      <c r="D168" s="459">
        <v>0</v>
      </c>
      <c r="E168" s="459">
        <v>1.25494117647058</v>
      </c>
      <c r="F168" s="459">
        <v>0</v>
      </c>
      <c r="G168" s="459">
        <v>0</v>
      </c>
      <c r="H168" s="460">
        <v>6.2466274519882299E-2</v>
      </c>
      <c r="K168" s="459"/>
      <c r="L168" s="459"/>
    </row>
    <row r="169" spans="1:14" ht="15" customHeight="1" x14ac:dyDescent="0.3">
      <c r="A169" s="456" t="s">
        <v>156</v>
      </c>
      <c r="B169" s="457" t="s">
        <v>475</v>
      </c>
      <c r="C169" s="458">
        <v>7.0000000000000007E-2</v>
      </c>
      <c r="D169" s="459">
        <v>0</v>
      </c>
      <c r="E169" s="459">
        <v>0</v>
      </c>
      <c r="F169" s="459">
        <v>1.25494117647058</v>
      </c>
      <c r="G169" s="459">
        <v>0</v>
      </c>
      <c r="H169" s="460">
        <v>9.1241605093411698E-2</v>
      </c>
      <c r="K169" s="459"/>
      <c r="L169" s="459"/>
    </row>
    <row r="170" spans="1:14" ht="15" customHeight="1" x14ac:dyDescent="0.3">
      <c r="A170" s="456" t="s">
        <v>157</v>
      </c>
      <c r="B170" s="457" t="s">
        <v>476</v>
      </c>
      <c r="C170" s="458">
        <v>0.15</v>
      </c>
      <c r="D170" s="459">
        <v>0</v>
      </c>
      <c r="E170" s="459">
        <v>0</v>
      </c>
      <c r="F170" s="459">
        <v>0</v>
      </c>
      <c r="G170" s="459">
        <v>1.22609195402298</v>
      </c>
      <c r="H170" s="460">
        <v>0.11265372844160899</v>
      </c>
      <c r="K170" s="459"/>
      <c r="L170" s="459"/>
    </row>
    <row r="171" spans="1:14" ht="15" customHeight="1" x14ac:dyDescent="0.3">
      <c r="A171" s="456"/>
      <c r="B171" s="508"/>
      <c r="C171" s="458"/>
      <c r="D171" s="459"/>
      <c r="E171" s="459"/>
      <c r="F171" s="459"/>
      <c r="G171" s="459"/>
      <c r="H171" s="445"/>
      <c r="K171" s="459"/>
      <c r="L171" s="459"/>
    </row>
    <row r="172" spans="1:14" ht="15" customHeight="1" x14ac:dyDescent="0.3">
      <c r="A172" s="456"/>
      <c r="B172" s="461"/>
      <c r="C172" s="458"/>
      <c r="D172" s="458"/>
      <c r="E172" s="458"/>
      <c r="F172" s="458"/>
      <c r="G172" s="458"/>
      <c r="H172" s="445"/>
      <c r="K172" s="462"/>
      <c r="L172" s="462" t="s">
        <v>529</v>
      </c>
    </row>
    <row r="173" spans="1:14" ht="15" customHeight="1" x14ac:dyDescent="0.3">
      <c r="A173" s="456"/>
      <c r="B173" s="461"/>
      <c r="C173" s="458"/>
      <c r="D173" s="23"/>
      <c r="E173" s="23"/>
      <c r="F173" s="23"/>
      <c r="G173" s="23"/>
      <c r="H173" s="445"/>
      <c r="K173" s="23"/>
      <c r="L173" s="548">
        <v>2015</v>
      </c>
      <c r="M173" s="549">
        <v>2019</v>
      </c>
      <c r="N173">
        <v>2050</v>
      </c>
    </row>
    <row r="174" spans="1:14" ht="15" customHeight="1" x14ac:dyDescent="0.3">
      <c r="A174" s="456" t="s">
        <v>170</v>
      </c>
      <c r="B174" s="457" t="s">
        <v>477</v>
      </c>
      <c r="C174" s="458">
        <v>0.24</v>
      </c>
      <c r="D174" s="463">
        <v>-0.1108</v>
      </c>
      <c r="E174" s="463">
        <v>1.40202028235294</v>
      </c>
      <c r="F174" s="463">
        <v>0</v>
      </c>
      <c r="G174" s="463">
        <v>0</v>
      </c>
      <c r="H174" s="464">
        <v>6.9787321893612503E-2</v>
      </c>
      <c r="K174" s="459"/>
      <c r="L174" s="463">
        <f>SUMPRODUCT($D$174:$D$182,C174:C182)</f>
        <v>-0.1108</v>
      </c>
      <c r="M174" s="463">
        <f>SUMPRODUCT($D$174:$D$182,B$195:B$203)</f>
        <v>-0.12021799999999966</v>
      </c>
      <c r="N174" s="463">
        <f>SUMPRODUCT($D$174:$D$182,D$195:D$203)</f>
        <v>-0.12229549999999959</v>
      </c>
    </row>
    <row r="175" spans="1:14" ht="15" customHeight="1" x14ac:dyDescent="0.3">
      <c r="A175" s="456" t="s">
        <v>171</v>
      </c>
      <c r="B175" s="457" t="s">
        <v>478</v>
      </c>
      <c r="C175" s="458">
        <v>0</v>
      </c>
      <c r="D175" s="463">
        <v>-0.13849999999999901</v>
      </c>
      <c r="E175" s="463">
        <v>1.4196857379105801</v>
      </c>
      <c r="F175" s="463">
        <v>0</v>
      </c>
      <c r="G175" s="463">
        <v>0</v>
      </c>
      <c r="H175" s="464">
        <v>7.0666642149472006E-2</v>
      </c>
      <c r="K175" s="459"/>
      <c r="L175" s="459"/>
    </row>
    <row r="176" spans="1:14" ht="15" customHeight="1" x14ac:dyDescent="0.3">
      <c r="A176" s="456" t="s">
        <v>172</v>
      </c>
      <c r="B176" s="465" t="s">
        <v>479</v>
      </c>
      <c r="C176" s="458">
        <v>0</v>
      </c>
      <c r="D176" s="463">
        <v>-8.7800000000000003E-2</v>
      </c>
      <c r="E176" s="463">
        <v>0</v>
      </c>
      <c r="F176" s="463">
        <v>0</v>
      </c>
      <c r="G176" s="463">
        <v>0</v>
      </c>
      <c r="H176" s="464">
        <v>0</v>
      </c>
      <c r="K176" s="459"/>
      <c r="L176" s="459"/>
    </row>
    <row r="177" spans="1:19" ht="15" customHeight="1" x14ac:dyDescent="0.3">
      <c r="A177" s="456" t="s">
        <v>173</v>
      </c>
      <c r="B177" s="457" t="s">
        <v>480</v>
      </c>
      <c r="C177" s="458">
        <v>0.15</v>
      </c>
      <c r="D177" s="463">
        <v>-0.1108</v>
      </c>
      <c r="E177" s="463">
        <v>0</v>
      </c>
      <c r="F177" s="463">
        <v>0</v>
      </c>
      <c r="G177" s="463">
        <v>1.3697899310344801</v>
      </c>
      <c r="H177" s="464">
        <v>0.125856745414965</v>
      </c>
      <c r="K177" s="459"/>
      <c r="L177" s="459"/>
    </row>
    <row r="178" spans="1:19" ht="15" customHeight="1" x14ac:dyDescent="0.3">
      <c r="A178" s="456" t="s">
        <v>481</v>
      </c>
      <c r="B178" s="457" t="s">
        <v>482</v>
      </c>
      <c r="C178" s="458">
        <v>0</v>
      </c>
      <c r="D178" s="463">
        <v>-0.13849999999999901</v>
      </c>
      <c r="E178" s="463">
        <v>0</v>
      </c>
      <c r="F178" s="463">
        <v>0</v>
      </c>
      <c r="G178" s="463">
        <v>1.38704928416551</v>
      </c>
      <c r="H178" s="464">
        <v>0.12744254040719399</v>
      </c>
      <c r="K178" s="459"/>
      <c r="L178" s="459"/>
    </row>
    <row r="179" spans="1:19" ht="15" customHeight="1" x14ac:dyDescent="0.3">
      <c r="A179" s="456" t="s">
        <v>483</v>
      </c>
      <c r="B179" s="465" t="s">
        <v>484</v>
      </c>
      <c r="C179" s="458">
        <v>0.54</v>
      </c>
      <c r="D179" s="463">
        <v>-0.1108</v>
      </c>
      <c r="E179" s="463">
        <v>0</v>
      </c>
      <c r="F179" s="463">
        <v>0</v>
      </c>
      <c r="G179" s="463">
        <v>0</v>
      </c>
      <c r="H179" s="464">
        <v>0</v>
      </c>
      <c r="K179" s="459"/>
      <c r="L179" s="459"/>
    </row>
    <row r="180" spans="1:19" ht="15" customHeight="1" x14ac:dyDescent="0.3">
      <c r="A180" s="456" t="s">
        <v>485</v>
      </c>
      <c r="B180" s="465" t="s">
        <v>486</v>
      </c>
      <c r="C180" s="458">
        <v>0</v>
      </c>
      <c r="D180" s="463">
        <v>-0.13849999999999901</v>
      </c>
      <c r="E180" s="463">
        <v>0</v>
      </c>
      <c r="F180" s="463">
        <v>0</v>
      </c>
      <c r="G180" s="463">
        <v>0</v>
      </c>
      <c r="H180" s="464">
        <v>0</v>
      </c>
      <c r="K180" s="459"/>
      <c r="L180" s="459"/>
    </row>
    <row r="181" spans="1:19" ht="15" customHeight="1" x14ac:dyDescent="0.3">
      <c r="A181" s="456" t="s">
        <v>487</v>
      </c>
      <c r="B181" s="457" t="s">
        <v>488</v>
      </c>
      <c r="C181" s="458">
        <v>7.0000000000000007E-2</v>
      </c>
      <c r="D181" s="463">
        <v>-0.1108</v>
      </c>
      <c r="E181" s="463">
        <v>0</v>
      </c>
      <c r="F181" s="463">
        <v>1.40202028235294</v>
      </c>
      <c r="G181" s="463">
        <v>0</v>
      </c>
      <c r="H181" s="464">
        <v>0.101935121210359</v>
      </c>
      <c r="K181" s="459"/>
      <c r="L181" s="459"/>
    </row>
    <row r="182" spans="1:19" ht="15" customHeight="1" x14ac:dyDescent="0.3">
      <c r="A182" s="456" t="s">
        <v>489</v>
      </c>
      <c r="B182" s="457" t="s">
        <v>490</v>
      </c>
      <c r="C182" s="458">
        <v>0</v>
      </c>
      <c r="D182" s="463">
        <v>-0.13849999999999901</v>
      </c>
      <c r="E182" s="463">
        <v>0</v>
      </c>
      <c r="F182" s="463">
        <v>1.4196857379105801</v>
      </c>
      <c r="G182" s="463">
        <v>0</v>
      </c>
      <c r="H182" s="464">
        <v>0.10321950373761</v>
      </c>
      <c r="K182" s="459"/>
      <c r="L182" s="459"/>
    </row>
    <row r="184" spans="1:19" ht="15" customHeight="1" x14ac:dyDescent="0.3">
      <c r="A184" s="466" t="s">
        <v>491</v>
      </c>
      <c r="B184" s="467"/>
      <c r="C184" s="467"/>
      <c r="D184" s="467"/>
      <c r="E184" s="467"/>
      <c r="H184" s="468" t="s">
        <v>492</v>
      </c>
      <c r="I184" s="469"/>
      <c r="J184" s="470"/>
    </row>
    <row r="185" spans="1:19" ht="15" customHeight="1" x14ac:dyDescent="0.3">
      <c r="A185" s="471"/>
      <c r="B185" s="472" t="s">
        <v>493</v>
      </c>
      <c r="C185" s="472" t="s">
        <v>124</v>
      </c>
      <c r="D185" s="472" t="s">
        <v>494</v>
      </c>
      <c r="E185" s="472" t="s">
        <v>124</v>
      </c>
      <c r="H185" s="473" t="s">
        <v>495</v>
      </c>
      <c r="I185" s="474" t="s">
        <v>496</v>
      </c>
      <c r="J185" s="474" t="s">
        <v>497</v>
      </c>
    </row>
    <row r="186" spans="1:19" ht="15" customHeight="1" x14ac:dyDescent="0.3">
      <c r="A186" s="475"/>
      <c r="B186" s="476" t="s">
        <v>498</v>
      </c>
      <c r="C186" s="476"/>
      <c r="D186" s="476" t="s">
        <v>499</v>
      </c>
      <c r="E186" s="476"/>
      <c r="H186" s="477" t="s">
        <v>500</v>
      </c>
      <c r="I186" s="478" t="s">
        <v>501</v>
      </c>
      <c r="J186" s="478" t="s">
        <v>502</v>
      </c>
    </row>
    <row r="187" spans="1:19" ht="15" customHeight="1" x14ac:dyDescent="0.3">
      <c r="A187" s="479" t="s">
        <v>503</v>
      </c>
      <c r="B187" s="480">
        <v>0.32</v>
      </c>
      <c r="C187" s="481">
        <v>2018</v>
      </c>
      <c r="D187" s="480">
        <v>0.2</v>
      </c>
      <c r="E187" s="481">
        <v>2050</v>
      </c>
      <c r="F187" s="482"/>
      <c r="H187" s="483">
        <v>11.043883410119971</v>
      </c>
      <c r="I187" s="484">
        <v>4.6241879763433342</v>
      </c>
      <c r="J187" s="485">
        <v>0.26681471414122027</v>
      </c>
      <c r="K187" s="482"/>
      <c r="L187" s="482"/>
      <c r="M187" s="482"/>
      <c r="N187" s="482"/>
      <c r="O187" s="482"/>
      <c r="P187" s="482"/>
      <c r="Q187" s="482"/>
      <c r="R187" s="482"/>
      <c r="S187" s="482"/>
    </row>
    <row r="188" spans="1:19" ht="15" customHeight="1" x14ac:dyDescent="0.3">
      <c r="A188" s="486" t="s">
        <v>504</v>
      </c>
      <c r="B188" s="487">
        <v>0.67999999999999994</v>
      </c>
      <c r="C188" s="481">
        <v>2018</v>
      </c>
      <c r="D188" s="487">
        <v>0.8</v>
      </c>
      <c r="E188" s="481">
        <v>2050</v>
      </c>
    </row>
    <row r="189" spans="1:19" ht="15" customHeight="1" x14ac:dyDescent="0.3">
      <c r="A189" s="479" t="s">
        <v>483</v>
      </c>
      <c r="B189" s="480">
        <v>0</v>
      </c>
      <c r="C189" s="481">
        <v>2018</v>
      </c>
      <c r="D189" s="480">
        <v>0</v>
      </c>
      <c r="E189" s="481">
        <v>2050</v>
      </c>
      <c r="G189" t="s">
        <v>174</v>
      </c>
      <c r="H189" s="167" t="s">
        <v>175</v>
      </c>
      <c r="I189" s="168" t="s">
        <v>98</v>
      </c>
      <c r="J189" s="168" t="s">
        <v>101</v>
      </c>
      <c r="K189" s="168" t="s">
        <v>176</v>
      </c>
      <c r="L189" s="168" t="s">
        <v>505</v>
      </c>
    </row>
    <row r="190" spans="1:19" ht="15" customHeight="1" x14ac:dyDescent="0.3">
      <c r="A190" s="479" t="s">
        <v>485</v>
      </c>
      <c r="B190" s="480">
        <v>1</v>
      </c>
      <c r="C190" s="481">
        <v>2018</v>
      </c>
      <c r="D190" s="480">
        <v>1</v>
      </c>
      <c r="E190" s="481">
        <v>2050</v>
      </c>
      <c r="G190" s="169" t="s">
        <v>506</v>
      </c>
      <c r="H190" s="170" t="s">
        <v>179</v>
      </c>
      <c r="I190" s="171">
        <v>0.59559808795637648</v>
      </c>
      <c r="J190" s="171">
        <v>0.74125797267286664</v>
      </c>
      <c r="K190" s="171">
        <v>0.60361812721303554</v>
      </c>
      <c r="L190" s="171">
        <v>0.65075694583502697</v>
      </c>
      <c r="M190" s="488">
        <v>2011</v>
      </c>
    </row>
    <row r="191" spans="1:19" ht="15" customHeight="1" x14ac:dyDescent="0.3">
      <c r="A191" s="479" t="s">
        <v>154</v>
      </c>
      <c r="B191" s="480">
        <v>0.01</v>
      </c>
      <c r="C191" s="481">
        <v>2018</v>
      </c>
      <c r="D191" s="480">
        <v>0.01</v>
      </c>
      <c r="E191" s="481">
        <v>2050</v>
      </c>
      <c r="G191" s="169" t="s">
        <v>507</v>
      </c>
      <c r="I191" s="171">
        <v>0.64436134089012587</v>
      </c>
      <c r="J191" s="171">
        <v>0.74609829685470197</v>
      </c>
      <c r="K191" s="171">
        <v>0.53940999583789184</v>
      </c>
      <c r="L191" s="171">
        <v>0.64046162415734853</v>
      </c>
      <c r="M191" s="488">
        <v>2012</v>
      </c>
    </row>
    <row r="192" spans="1:19" ht="15" customHeight="1" x14ac:dyDescent="0.3">
      <c r="A192" s="479" t="s">
        <v>155</v>
      </c>
      <c r="B192" s="480">
        <f>1-SUM(B191,B193:B194)</f>
        <v>0.57999999999999996</v>
      </c>
      <c r="C192" s="481">
        <v>2018</v>
      </c>
      <c r="D192" s="480">
        <f>1-SUM(D191,D193:D194)</f>
        <v>0.83000000000000007</v>
      </c>
      <c r="E192" s="481">
        <v>2050</v>
      </c>
    </row>
    <row r="193" spans="1:10" ht="15" customHeight="1" x14ac:dyDescent="0.3">
      <c r="A193" s="479" t="s">
        <v>156</v>
      </c>
      <c r="B193" s="480">
        <v>0.01</v>
      </c>
      <c r="C193" s="481">
        <v>2018</v>
      </c>
      <c r="D193" s="480">
        <v>0.01</v>
      </c>
      <c r="E193" s="481">
        <v>2050</v>
      </c>
      <c r="H193" s="174" t="s">
        <v>183</v>
      </c>
      <c r="I193" s="175"/>
      <c r="J193" s="176"/>
    </row>
    <row r="194" spans="1:10" ht="15" customHeight="1" x14ac:dyDescent="0.3">
      <c r="A194" s="479" t="s">
        <v>157</v>
      </c>
      <c r="B194" s="480">
        <v>0.4</v>
      </c>
      <c r="C194" s="481">
        <v>2018</v>
      </c>
      <c r="D194" s="480">
        <v>0.15</v>
      </c>
      <c r="E194" s="481">
        <v>2050</v>
      </c>
      <c r="G194" t="s">
        <v>174</v>
      </c>
      <c r="H194" s="177" t="s">
        <v>185</v>
      </c>
      <c r="I194" s="178"/>
      <c r="J194" s="179">
        <v>3098.1749117912896</v>
      </c>
    </row>
    <row r="195" spans="1:10" ht="15" customHeight="1" x14ac:dyDescent="0.3">
      <c r="A195" s="479" t="s">
        <v>170</v>
      </c>
      <c r="B195" s="480">
        <v>0.15</v>
      </c>
      <c r="C195" s="481">
        <v>2018</v>
      </c>
      <c r="D195" s="480">
        <v>0.15</v>
      </c>
      <c r="E195" s="481">
        <v>2050</v>
      </c>
      <c r="G195" s="180" t="s">
        <v>186</v>
      </c>
      <c r="H195" s="177" t="s">
        <v>187</v>
      </c>
      <c r="I195" s="178"/>
      <c r="J195" s="181">
        <v>8.6999999999999994E-2</v>
      </c>
    </row>
    <row r="196" spans="1:10" ht="15" customHeight="1" x14ac:dyDescent="0.3">
      <c r="A196" s="479" t="s">
        <v>171</v>
      </c>
      <c r="B196" s="480">
        <f>1-SUM(B195,B197:B203)</f>
        <v>4.0000000000000036E-2</v>
      </c>
      <c r="C196" s="481">
        <v>2018</v>
      </c>
      <c r="D196" s="480">
        <f>1-SUM(D195,D197:D203)</f>
        <v>9.000000000000008E-2</v>
      </c>
      <c r="E196" s="481">
        <v>2050</v>
      </c>
      <c r="H196" s="182" t="s">
        <v>188</v>
      </c>
      <c r="I196" s="183"/>
      <c r="J196" s="184"/>
    </row>
    <row r="197" spans="1:10" ht="15" customHeight="1" x14ac:dyDescent="0.3">
      <c r="A197" s="479" t="s">
        <v>172</v>
      </c>
      <c r="B197" s="480">
        <v>0</v>
      </c>
      <c r="C197" s="481">
        <v>2018</v>
      </c>
      <c r="D197" s="480">
        <v>0</v>
      </c>
      <c r="E197" s="481">
        <v>2050</v>
      </c>
    </row>
    <row r="198" spans="1:10" ht="15" customHeight="1" x14ac:dyDescent="0.3">
      <c r="A198" s="479" t="s">
        <v>173</v>
      </c>
      <c r="B198" s="480">
        <v>0.15</v>
      </c>
      <c r="C198" s="481">
        <v>2018</v>
      </c>
      <c r="D198" s="480">
        <v>0.05</v>
      </c>
      <c r="E198" s="481">
        <v>2050</v>
      </c>
    </row>
    <row r="199" spans="1:10" ht="15" customHeight="1" x14ac:dyDescent="0.3">
      <c r="A199" s="479" t="s">
        <v>481</v>
      </c>
      <c r="B199" s="480">
        <v>0</v>
      </c>
      <c r="C199" s="481">
        <v>2018</v>
      </c>
      <c r="D199" s="480">
        <v>0</v>
      </c>
      <c r="E199" s="481">
        <v>2050</v>
      </c>
    </row>
    <row r="200" spans="1:10" ht="15" customHeight="1" x14ac:dyDescent="0.3">
      <c r="A200" s="479" t="s">
        <v>483</v>
      </c>
      <c r="B200" s="480">
        <v>0.35</v>
      </c>
      <c r="C200" s="481">
        <v>2018</v>
      </c>
      <c r="D200" s="480">
        <f>B200+0.025</f>
        <v>0.375</v>
      </c>
      <c r="E200" s="481">
        <v>2050</v>
      </c>
    </row>
    <row r="201" spans="1:10" ht="15" customHeight="1" x14ac:dyDescent="0.3">
      <c r="A201" s="479" t="s">
        <v>485</v>
      </c>
      <c r="B201" s="480">
        <v>0.3</v>
      </c>
      <c r="C201" s="481">
        <v>2018</v>
      </c>
      <c r="D201" s="480">
        <f>B201+0.025</f>
        <v>0.32500000000000001</v>
      </c>
      <c r="E201" s="481">
        <v>2050</v>
      </c>
    </row>
    <row r="202" spans="1:10" ht="15" customHeight="1" x14ac:dyDescent="0.3">
      <c r="A202" s="479" t="s">
        <v>487</v>
      </c>
      <c r="B202" s="480">
        <v>0.01</v>
      </c>
      <c r="C202" s="481">
        <v>2018</v>
      </c>
      <c r="D202" s="480">
        <v>0.01</v>
      </c>
      <c r="E202" s="481">
        <v>2050</v>
      </c>
    </row>
    <row r="203" spans="1:10" ht="15" customHeight="1" x14ac:dyDescent="0.3">
      <c r="A203" s="479" t="s">
        <v>489</v>
      </c>
      <c r="B203" s="480">
        <v>0</v>
      </c>
      <c r="C203" s="481">
        <v>2018</v>
      </c>
      <c r="D203" s="480">
        <v>0</v>
      </c>
      <c r="E203" s="481">
        <v>2050</v>
      </c>
    </row>
    <row r="204" spans="1:10" ht="15" customHeight="1" x14ac:dyDescent="0.3">
      <c r="C204" s="489"/>
    </row>
    <row r="205" spans="1:10" ht="15" customHeight="1" x14ac:dyDescent="0.3">
      <c r="C205" s="489"/>
    </row>
    <row r="206" spans="1:10" ht="15" customHeight="1" x14ac:dyDescent="0.3">
      <c r="A206" s="156" t="s">
        <v>213</v>
      </c>
      <c r="B206" s="1"/>
      <c r="C206" s="1"/>
      <c r="D206" s="1"/>
      <c r="E206" s="1"/>
      <c r="F206" s="1"/>
      <c r="G206" s="1"/>
    </row>
    <row r="207" spans="1:10" ht="15" customHeight="1" x14ac:dyDescent="0.3">
      <c r="A207" s="217" t="s">
        <v>152</v>
      </c>
      <c r="B207" s="206" t="s">
        <v>214</v>
      </c>
      <c r="C207" s="206" t="s">
        <v>215</v>
      </c>
      <c r="D207" s="217" t="s">
        <v>216</v>
      </c>
      <c r="E207" s="490" t="s">
        <v>505</v>
      </c>
      <c r="F207" s="203"/>
      <c r="G207" s="203"/>
    </row>
    <row r="208" spans="1:10" ht="15" customHeight="1" x14ac:dyDescent="0.3">
      <c r="A208" s="219">
        <v>1</v>
      </c>
      <c r="B208" s="219">
        <v>1</v>
      </c>
      <c r="C208" s="219">
        <v>1</v>
      </c>
      <c r="D208" s="219">
        <v>1</v>
      </c>
      <c r="E208" s="219">
        <v>1</v>
      </c>
      <c r="F208" s="491"/>
      <c r="G208" s="491"/>
    </row>
    <row r="209" spans="1:65" ht="15" customHeight="1" x14ac:dyDescent="0.3">
      <c r="A209" s="219"/>
      <c r="B209" s="220"/>
      <c r="C209" s="220"/>
      <c r="D209" s="220"/>
      <c r="E209" s="220"/>
      <c r="F209" s="1"/>
      <c r="G209" s="1"/>
    </row>
    <row r="210" spans="1:65" s="1" customFormat="1" ht="13.95" customHeight="1" x14ac:dyDescent="0.3">
      <c r="H210"/>
      <c r="I210"/>
      <c r="J210" s="586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</row>
    <row r="211" spans="1:65" s="1" customFormat="1" ht="13.95" customHeight="1" x14ac:dyDescent="0.3">
      <c r="A211" s="582" t="s">
        <v>567</v>
      </c>
      <c r="B211" s="583" t="s">
        <v>4118</v>
      </c>
      <c r="C211" s="584"/>
      <c r="D211" s="584"/>
      <c r="E211" s="584"/>
      <c r="F211" s="584"/>
      <c r="G211" s="584"/>
      <c r="H211" s="585"/>
      <c r="I211" s="584"/>
      <c r="J211" s="586" t="s">
        <v>768</v>
      </c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</row>
    <row r="212" spans="1:65" s="1" customFormat="1" ht="13.95" customHeight="1" x14ac:dyDescent="0.3">
      <c r="A212" s="587"/>
      <c r="B212" s="588" t="s">
        <v>568</v>
      </c>
      <c r="C212" s="589" t="s">
        <v>569</v>
      </c>
      <c r="D212" s="589" t="s">
        <v>100</v>
      </c>
      <c r="E212" s="589" t="s">
        <v>510</v>
      </c>
      <c r="F212" s="589" t="s">
        <v>98</v>
      </c>
      <c r="G212" s="589" t="s">
        <v>570</v>
      </c>
      <c r="H212" s="589" t="s">
        <v>176</v>
      </c>
      <c r="I212" s="589" t="s">
        <v>19</v>
      </c>
      <c r="J212" s="590" t="s">
        <v>571</v>
      </c>
      <c r="K212"/>
      <c r="L212"/>
      <c r="M212"/>
      <c r="N212"/>
      <c r="O212"/>
      <c r="P212"/>
      <c r="Q212"/>
      <c r="R212"/>
      <c r="S212"/>
      <c r="T212"/>
      <c r="U212"/>
      <c r="V212"/>
    </row>
    <row r="213" spans="1:65" s="1" customFormat="1" ht="13.95" customHeight="1" x14ac:dyDescent="0.3">
      <c r="A213" s="591" t="s">
        <v>572</v>
      </c>
      <c r="B213" s="489">
        <v>161.81159510581068</v>
      </c>
      <c r="C213" s="489">
        <v>18.02381948242774</v>
      </c>
      <c r="D213" s="489">
        <v>1.512009275075036</v>
      </c>
      <c r="E213" s="489">
        <v>0</v>
      </c>
      <c r="F213" s="489">
        <v>33.93591756726827</v>
      </c>
      <c r="G213" s="489">
        <v>2.1008556498430489E-2</v>
      </c>
      <c r="H213" s="489">
        <v>9.0606706424283185</v>
      </c>
      <c r="I213" s="489">
        <v>0</v>
      </c>
      <c r="J213" s="592">
        <v>99.258169582112899</v>
      </c>
    </row>
    <row r="214" spans="1:65" ht="15" customHeight="1" x14ac:dyDescent="0.3">
      <c r="A214" s="591" t="s">
        <v>573</v>
      </c>
      <c r="B214" s="489">
        <v>516.52160186542687</v>
      </c>
      <c r="C214" s="489">
        <v>63.565031148689677</v>
      </c>
      <c r="D214" s="489">
        <v>2.332273999904277</v>
      </c>
      <c r="E214" s="489">
        <v>3.13877249530896</v>
      </c>
      <c r="F214" s="489">
        <v>153.79770810788341</v>
      </c>
      <c r="G214" s="489">
        <v>0.43669287774097298</v>
      </c>
      <c r="H214" s="489">
        <v>31.004173228957249</v>
      </c>
      <c r="I214" s="489">
        <v>0</v>
      </c>
      <c r="J214" s="592">
        <v>262.24695000694231</v>
      </c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ht="15" customHeight="1" x14ac:dyDescent="0.3">
      <c r="A215" s="591" t="s">
        <v>574</v>
      </c>
      <c r="B215" s="489">
        <v>1271.4038391322406</v>
      </c>
      <c r="C215" s="489">
        <v>83.672868413329482</v>
      </c>
      <c r="D215" s="489">
        <v>5.1557167250206861</v>
      </c>
      <c r="E215" s="489">
        <v>0.86122750469104026</v>
      </c>
      <c r="F215" s="489">
        <v>307.80312020254888</v>
      </c>
      <c r="G215" s="489">
        <v>2.5422985657605959</v>
      </c>
      <c r="H215" s="489">
        <v>9.8737273099453713</v>
      </c>
      <c r="I215" s="489">
        <v>0</v>
      </c>
      <c r="J215" s="592">
        <v>861.49488041094469</v>
      </c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65" ht="15" customHeight="1" x14ac:dyDescent="0.3">
      <c r="A216" s="591" t="s">
        <v>575</v>
      </c>
      <c r="B216" s="489">
        <v>107.70510661247327</v>
      </c>
      <c r="C216" s="489">
        <v>27.180423671504901</v>
      </c>
      <c r="D216" s="489">
        <v>0</v>
      </c>
      <c r="E216" s="489">
        <v>0</v>
      </c>
      <c r="F216" s="489">
        <v>76.463254122299304</v>
      </c>
      <c r="G216" s="489">
        <v>0</v>
      </c>
      <c r="H216" s="489">
        <v>4.0614288186690661</v>
      </c>
      <c r="I216" s="489">
        <v>0</v>
      </c>
      <c r="J216" s="592">
        <v>0</v>
      </c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65" ht="15" customHeight="1" x14ac:dyDescent="0.3">
      <c r="A217" s="593" t="s">
        <v>568</v>
      </c>
      <c r="B217" s="594">
        <f>SUM(B213:B216)</f>
        <v>2057.4421427159514</v>
      </c>
      <c r="C217" s="594">
        <f t="shared" ref="C217:J217" si="10">SUM(C213:C216)</f>
        <v>192.44214271595183</v>
      </c>
      <c r="D217" s="594">
        <f t="shared" si="10"/>
        <v>9</v>
      </c>
      <c r="E217" s="594">
        <f t="shared" si="10"/>
        <v>4</v>
      </c>
      <c r="F217" s="594">
        <f t="shared" si="10"/>
        <v>571.99999999999989</v>
      </c>
      <c r="G217" s="594">
        <f t="shared" si="10"/>
        <v>2.9999999999999991</v>
      </c>
      <c r="H217" s="594">
        <f t="shared" si="10"/>
        <v>54.000000000000007</v>
      </c>
      <c r="I217" s="594">
        <f t="shared" si="10"/>
        <v>0</v>
      </c>
      <c r="J217" s="595">
        <f t="shared" si="10"/>
        <v>1223</v>
      </c>
    </row>
    <row r="218" spans="1:65" ht="15" customHeight="1" x14ac:dyDescent="0.3">
      <c r="C218" s="489"/>
    </row>
    <row r="219" spans="1:65" ht="15" customHeight="1" x14ac:dyDescent="0.3">
      <c r="A219" s="420" t="s">
        <v>508</v>
      </c>
      <c r="B219" s="420"/>
      <c r="C219" s="489"/>
    </row>
    <row r="220" spans="1:65" ht="15" customHeight="1" x14ac:dyDescent="0.3">
      <c r="A220" s="495" t="s">
        <v>215</v>
      </c>
      <c r="B220" s="298">
        <v>0.49</v>
      </c>
      <c r="C220" s="489"/>
    </row>
    <row r="221" spans="1:65" ht="15" customHeight="1" x14ac:dyDescent="0.3">
      <c r="A221" s="495" t="s">
        <v>509</v>
      </c>
      <c r="B221" s="298">
        <v>0.25</v>
      </c>
      <c r="C221" s="489"/>
    </row>
    <row r="222" spans="1:65" ht="15" customHeight="1" x14ac:dyDescent="0.3">
      <c r="A222" s="495" t="s">
        <v>510</v>
      </c>
      <c r="B222" s="298">
        <v>0.14000000000000001</v>
      </c>
      <c r="C222" s="489"/>
    </row>
    <row r="223" spans="1:65" ht="15" customHeight="1" x14ac:dyDescent="0.3">
      <c r="A223" s="495" t="s">
        <v>511</v>
      </c>
      <c r="B223" s="298">
        <v>0.12</v>
      </c>
      <c r="C223" s="489"/>
    </row>
    <row r="224" spans="1:65" ht="15" customHeight="1" x14ac:dyDescent="0.3">
      <c r="C224" s="489"/>
    </row>
    <row r="225" spans="3:3" ht="15" customHeight="1" x14ac:dyDescent="0.3">
      <c r="C225" s="489"/>
    </row>
    <row r="226" spans="3:3" ht="15" customHeight="1" x14ac:dyDescent="0.3">
      <c r="C226" s="489"/>
    </row>
    <row r="227" spans="3:3" ht="15" customHeight="1" x14ac:dyDescent="0.3">
      <c r="C227" s="489"/>
    </row>
    <row r="228" spans="3:3" ht="15" customHeight="1" x14ac:dyDescent="0.3">
      <c r="C228" s="489"/>
    </row>
    <row r="229" spans="3:3" ht="15" customHeight="1" x14ac:dyDescent="0.3">
      <c r="C229" s="489"/>
    </row>
    <row r="230" spans="3:3" ht="15" customHeight="1" x14ac:dyDescent="0.3">
      <c r="C230" s="489"/>
    </row>
    <row r="231" spans="3:3" ht="15" customHeight="1" x14ac:dyDescent="0.3">
      <c r="C231" s="489"/>
    </row>
    <row r="232" spans="3:3" ht="15" customHeight="1" x14ac:dyDescent="0.3">
      <c r="C232" s="489"/>
    </row>
    <row r="233" spans="3:3" ht="15" customHeight="1" x14ac:dyDescent="0.3">
      <c r="C233" s="489"/>
    </row>
    <row r="234" spans="3:3" ht="15" customHeight="1" x14ac:dyDescent="0.3">
      <c r="C234" s="489"/>
    </row>
    <row r="235" spans="3:3" ht="15" customHeight="1" x14ac:dyDescent="0.3">
      <c r="C235" s="489"/>
    </row>
    <row r="236" spans="3:3" ht="15" customHeight="1" x14ac:dyDescent="0.3">
      <c r="C236" s="489"/>
    </row>
    <row r="237" spans="3:3" ht="15" customHeight="1" x14ac:dyDescent="0.3">
      <c r="C237" s="489"/>
    </row>
    <row r="238" spans="3:3" ht="15" customHeight="1" x14ac:dyDescent="0.3">
      <c r="C238" s="489"/>
    </row>
    <row r="239" spans="3:3" ht="15" customHeight="1" x14ac:dyDescent="0.3">
      <c r="C239" s="489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G173"/>
  <sheetViews>
    <sheetView tabSelected="1" topLeftCell="C4" zoomScale="80" zoomScaleNormal="80" workbookViewId="0">
      <selection activeCell="I15" sqref="I15"/>
    </sheetView>
  </sheetViews>
  <sheetFormatPr defaultColWidth="8.77734375" defaultRowHeight="13.95" customHeight="1" x14ac:dyDescent="0.25"/>
  <cols>
    <col min="1" max="1" width="21.6640625" style="1" customWidth="1"/>
    <col min="2" max="2" width="29.44140625" style="1" customWidth="1"/>
    <col min="3" max="3" width="13.44140625" style="1" bestFit="1" customWidth="1"/>
    <col min="4" max="4" width="13.33203125" style="1" bestFit="1" customWidth="1"/>
    <col min="5" max="5" width="16" style="1" customWidth="1"/>
    <col min="6" max="6" width="13.33203125" style="1" bestFit="1" customWidth="1"/>
    <col min="7" max="8" width="17.77734375" style="1" bestFit="1" customWidth="1"/>
    <col min="9" max="9" width="12.33203125" style="1" customWidth="1"/>
    <col min="10" max="11" width="16.44140625" style="1" customWidth="1"/>
    <col min="12" max="12" width="11.44140625" style="1" bestFit="1" customWidth="1"/>
    <col min="13" max="13" width="10.77734375" style="1" customWidth="1"/>
    <col min="14" max="15" width="9.77734375" style="1" customWidth="1"/>
    <col min="16" max="17" width="10.44140625" style="1" bestFit="1" customWidth="1"/>
    <col min="18" max="18" width="11.44140625" style="1" bestFit="1" customWidth="1"/>
    <col min="19" max="24" width="10.44140625" style="1" bestFit="1" customWidth="1"/>
    <col min="25" max="25" width="12.6640625" style="1" customWidth="1"/>
    <col min="26" max="26" width="12.44140625" style="1" customWidth="1"/>
    <col min="27" max="29" width="10.33203125" style="1" bestFit="1" customWidth="1"/>
    <col min="30" max="34" width="8.77734375" style="1"/>
    <col min="35" max="35" width="22.44140625" style="1" bestFit="1" customWidth="1"/>
    <col min="36" max="36" width="32.77734375" style="1" bestFit="1" customWidth="1"/>
    <col min="37" max="16384" width="8.77734375" style="1"/>
  </cols>
  <sheetData>
    <row r="2" spans="1:25" ht="17.7" customHeight="1" x14ac:dyDescent="0.3">
      <c r="A2" s="2" t="s">
        <v>0</v>
      </c>
    </row>
    <row r="4" spans="1:25" ht="14.7" customHeight="1" x14ac:dyDescent="0.3">
      <c r="K4" s="3" t="s">
        <v>1</v>
      </c>
      <c r="L4" s="4"/>
    </row>
    <row r="5" spans="1:25" ht="13.95" customHeight="1" x14ac:dyDescent="0.3">
      <c r="K5" s="5"/>
      <c r="L5" s="6"/>
      <c r="X5" s="1" t="s">
        <v>4134</v>
      </c>
      <c r="Y5" s="564" t="s">
        <v>4136</v>
      </c>
    </row>
    <row r="6" spans="1:25" ht="14.7" customHeight="1" x14ac:dyDescent="0.3">
      <c r="A6" s="7"/>
      <c r="B6" s="8"/>
      <c r="C6" s="9" t="s">
        <v>2</v>
      </c>
      <c r="D6" s="9" t="s">
        <v>3</v>
      </c>
      <c r="E6" s="9" t="s">
        <v>4</v>
      </c>
      <c r="G6" s="10" t="s">
        <v>5</v>
      </c>
      <c r="H6" s="11"/>
      <c r="I6" s="12">
        <v>2.9</v>
      </c>
      <c r="J6" s="13"/>
      <c r="K6" s="14">
        <v>2010</v>
      </c>
      <c r="L6" s="15">
        <v>1</v>
      </c>
      <c r="U6" s="1" t="s">
        <v>4133</v>
      </c>
      <c r="X6" s="1">
        <v>0.32</v>
      </c>
      <c r="Y6" s="1" t="s">
        <v>533</v>
      </c>
    </row>
    <row r="7" spans="1:25" ht="14.7" customHeight="1" x14ac:dyDescent="0.3">
      <c r="A7" s="16" t="s">
        <v>6</v>
      </c>
      <c r="B7" s="17"/>
      <c r="C7" s="18" t="s">
        <v>7</v>
      </c>
      <c r="D7" s="18" t="s">
        <v>8</v>
      </c>
      <c r="E7" s="18" t="s">
        <v>9</v>
      </c>
      <c r="K7" s="14">
        <v>2011</v>
      </c>
      <c r="L7" s="15">
        <v>1</v>
      </c>
      <c r="U7" s="18" t="s">
        <v>9</v>
      </c>
      <c r="V7" s="1" t="s">
        <v>4141</v>
      </c>
      <c r="X7" s="1">
        <f>1-X6</f>
        <v>0.67999999999999994</v>
      </c>
      <c r="Y7" s="1" t="s">
        <v>4135</v>
      </c>
    </row>
    <row r="8" spans="1:25" ht="14.7" customHeight="1" x14ac:dyDescent="0.3">
      <c r="A8" s="19">
        <v>1</v>
      </c>
      <c r="B8" s="20" t="s">
        <v>10</v>
      </c>
      <c r="C8" s="21">
        <v>4</v>
      </c>
      <c r="D8" s="21">
        <v>3</v>
      </c>
      <c r="E8" s="551">
        <f t="shared" ref="E8:E9" si="0">SUM(E$11:E$12)*V8</f>
        <v>88844.793848845511</v>
      </c>
      <c r="F8" s="557"/>
      <c r="G8" s="557"/>
      <c r="K8" s="14">
        <v>2012</v>
      </c>
      <c r="L8" s="15">
        <v>1</v>
      </c>
      <c r="U8" s="551">
        <v>89130</v>
      </c>
      <c r="V8" s="1">
        <f t="shared" ref="V8:V9" si="1">U8/SUM(U$11:U$12)</f>
        <v>1.0259214070305487</v>
      </c>
    </row>
    <row r="9" spans="1:25" ht="14.7" customHeight="1" x14ac:dyDescent="0.3">
      <c r="A9" s="19">
        <v>2</v>
      </c>
      <c r="B9" s="20" t="s">
        <v>11</v>
      </c>
      <c r="C9" s="21">
        <v>1</v>
      </c>
      <c r="D9" s="21">
        <v>2</v>
      </c>
      <c r="E9" s="551">
        <f t="shared" si="0"/>
        <v>36976.14824438568</v>
      </c>
      <c r="F9" s="557"/>
      <c r="G9" s="557"/>
      <c r="K9" s="14">
        <v>2013</v>
      </c>
      <c r="L9" s="15">
        <v>1</v>
      </c>
      <c r="U9" s="551">
        <v>37094.847657918464</v>
      </c>
      <c r="V9" s="1">
        <f t="shared" si="1"/>
        <v>0.42697630767189004</v>
      </c>
    </row>
    <row r="10" spans="1:25" ht="14.7" customHeight="1" x14ac:dyDescent="0.3">
      <c r="A10" s="19">
        <v>3</v>
      </c>
      <c r="B10" s="20" t="s">
        <v>12</v>
      </c>
      <c r="C10" s="21">
        <v>3</v>
      </c>
      <c r="D10" s="21">
        <v>2</v>
      </c>
      <c r="E10" s="551">
        <f>SUM(E$11:E$12)*V10</f>
        <v>86589.035198784506</v>
      </c>
      <c r="F10" s="557"/>
      <c r="G10" s="557"/>
      <c r="K10" s="14">
        <v>2014</v>
      </c>
      <c r="L10" s="15">
        <v>1</v>
      </c>
      <c r="U10" s="551">
        <v>86867</v>
      </c>
      <c r="V10" s="1">
        <f>U10/SUM(U$11:U$12)</f>
        <v>0.99987338566725759</v>
      </c>
    </row>
    <row r="11" spans="1:25" ht="14.7" customHeight="1" x14ac:dyDescent="0.3">
      <c r="A11" s="19">
        <v>4</v>
      </c>
      <c r="B11" s="20" t="s">
        <v>13</v>
      </c>
      <c r="C11" s="21">
        <v>9</v>
      </c>
      <c r="D11" s="21">
        <v>4</v>
      </c>
      <c r="E11" s="551">
        <v>27712</v>
      </c>
      <c r="F11" s="557"/>
      <c r="G11" s="557"/>
      <c r="H11" s="557"/>
      <c r="J11" s="557"/>
      <c r="K11" s="14">
        <v>2015</v>
      </c>
      <c r="L11" s="15">
        <v>1</v>
      </c>
      <c r="U11" s="551">
        <v>34237</v>
      </c>
    </row>
    <row r="12" spans="1:25" ht="14.7" customHeight="1" x14ac:dyDescent="0.3">
      <c r="A12" s="19">
        <v>5</v>
      </c>
      <c r="B12" s="20" t="s">
        <v>14</v>
      </c>
      <c r="C12" s="21">
        <v>3</v>
      </c>
      <c r="D12" s="21">
        <v>2</v>
      </c>
      <c r="E12" s="551">
        <v>58887.999999999993</v>
      </c>
      <c r="F12" s="557"/>
      <c r="G12" s="557"/>
      <c r="K12" s="14">
        <v>2016</v>
      </c>
      <c r="L12" s="15">
        <v>3.3333333333330302</v>
      </c>
      <c r="U12" s="551">
        <v>52641</v>
      </c>
    </row>
    <row r="13" spans="1:25" ht="14.7" customHeight="1" x14ac:dyDescent="0.3">
      <c r="A13" s="19" t="s">
        <v>15</v>
      </c>
      <c r="B13" s="20" t="s">
        <v>16</v>
      </c>
      <c r="C13" s="21">
        <v>5</v>
      </c>
      <c r="D13" s="21">
        <v>5</v>
      </c>
      <c r="E13" s="551">
        <v>1072</v>
      </c>
      <c r="F13" s="557"/>
      <c r="G13" s="557"/>
      <c r="K13" s="14">
        <v>2017</v>
      </c>
      <c r="L13" s="15">
        <v>6.6666666666669698</v>
      </c>
      <c r="O13" s="222"/>
      <c r="U13" s="551">
        <v>0</v>
      </c>
    </row>
    <row r="14" spans="1:25" ht="14.7" customHeight="1" x14ac:dyDescent="0.3">
      <c r="A14" s="19" t="s">
        <v>17</v>
      </c>
      <c r="B14" s="20" t="s">
        <v>18</v>
      </c>
      <c r="C14" s="21">
        <v>5</v>
      </c>
      <c r="D14" s="21">
        <v>5</v>
      </c>
      <c r="E14" s="551">
        <v>2278</v>
      </c>
      <c r="F14" s="557"/>
      <c r="G14" s="557"/>
      <c r="K14" s="14">
        <v>2018</v>
      </c>
      <c r="L14" s="22">
        <v>10</v>
      </c>
      <c r="O14" s="222"/>
      <c r="U14" s="551">
        <v>0</v>
      </c>
    </row>
    <row r="15" spans="1:25" ht="14.7" customHeight="1" x14ac:dyDescent="0.3">
      <c r="A15" s="19">
        <v>7</v>
      </c>
      <c r="B15" s="20" t="s">
        <v>19</v>
      </c>
      <c r="C15" s="21">
        <v>1</v>
      </c>
      <c r="D15" s="21">
        <v>1</v>
      </c>
      <c r="E15" s="551">
        <f>E11*U15/U11</f>
        <v>10505.901820670775</v>
      </c>
      <c r="F15" s="557"/>
      <c r="G15" s="557"/>
      <c r="K15" s="14">
        <v>2019</v>
      </c>
      <c r="L15" s="15">
        <v>13.33333333333303</v>
      </c>
      <c r="U15" s="551">
        <v>12979.595865845313</v>
      </c>
    </row>
    <row r="16" spans="1:25" ht="14.7" customHeight="1" x14ac:dyDescent="0.3">
      <c r="B16" s="23"/>
      <c r="C16" s="23"/>
      <c r="D16" s="23"/>
      <c r="K16" s="14">
        <v>2020</v>
      </c>
      <c r="L16" s="15">
        <v>16.66666666666697</v>
      </c>
    </row>
    <row r="17" spans="1:12" ht="14.7" customHeight="1" x14ac:dyDescent="0.3">
      <c r="K17" s="14">
        <v>2021</v>
      </c>
      <c r="L17" s="15">
        <v>20</v>
      </c>
    </row>
    <row r="18" spans="1:12" ht="14.7" customHeight="1" x14ac:dyDescent="0.3">
      <c r="A18" s="24" t="s">
        <v>20</v>
      </c>
      <c r="B18" s="20" t="s">
        <v>21</v>
      </c>
      <c r="C18" s="21">
        <f>IF(Common_retire,Ret_exist,Steel_ret_exist)</f>
        <v>15</v>
      </c>
      <c r="E18" s="25"/>
      <c r="F18" s="26" t="s">
        <v>22</v>
      </c>
      <c r="G18" s="20"/>
      <c r="H18" s="20"/>
      <c r="I18" s="20"/>
      <c r="K18" s="14">
        <v>2022</v>
      </c>
      <c r="L18" s="15">
        <v>23.33333333333303</v>
      </c>
    </row>
    <row r="19" spans="1:12" ht="14.7" customHeight="1" x14ac:dyDescent="0.3">
      <c r="A19" s="24" t="s">
        <v>23</v>
      </c>
      <c r="B19" s="20" t="s">
        <v>24</v>
      </c>
      <c r="C19" s="21">
        <f>IF(Common_retire,Ret_new,Steel_ret_new)</f>
        <v>35</v>
      </c>
      <c r="E19" s="25"/>
      <c r="F19" s="27" t="s">
        <v>25</v>
      </c>
      <c r="G19" s="27" t="s">
        <v>26</v>
      </c>
      <c r="H19" s="27" t="s">
        <v>27</v>
      </c>
      <c r="I19" s="27" t="s">
        <v>28</v>
      </c>
      <c r="K19" s="14">
        <v>2023</v>
      </c>
      <c r="L19" s="15">
        <v>26.66666666666697</v>
      </c>
    </row>
    <row r="20" spans="1:12" ht="14.7" customHeight="1" x14ac:dyDescent="0.3">
      <c r="A20" s="24" t="s">
        <v>29</v>
      </c>
      <c r="B20" s="20" t="s">
        <v>30</v>
      </c>
      <c r="C20" s="21">
        <f>IF(Common_ret_slope,Ret_slope,Steel_ret_slope)</f>
        <v>15</v>
      </c>
      <c r="E20" s="24" t="s">
        <v>31</v>
      </c>
      <c r="F20" s="28">
        <v>0.03</v>
      </c>
      <c r="G20" s="28">
        <v>0.01</v>
      </c>
      <c r="H20" s="28">
        <v>0.03</v>
      </c>
      <c r="I20" s="28">
        <v>0.03</v>
      </c>
      <c r="K20" s="14">
        <v>2024</v>
      </c>
      <c r="L20" s="15">
        <v>30</v>
      </c>
    </row>
    <row r="21" spans="1:12" ht="14.7" customHeight="1" x14ac:dyDescent="0.3">
      <c r="A21" s="24" t="s">
        <v>32</v>
      </c>
      <c r="B21" s="20" t="s">
        <v>33</v>
      </c>
      <c r="C21" s="21">
        <v>0.1</v>
      </c>
      <c r="E21" s="24" t="s">
        <v>34</v>
      </c>
      <c r="F21" s="28">
        <f>G21*F23</f>
        <v>-31.25</v>
      </c>
      <c r="G21" s="28">
        <f>steel!G23/0.08</f>
        <v>-12.5</v>
      </c>
      <c r="H21" s="28">
        <f>G21*H23</f>
        <v>-31.25</v>
      </c>
      <c r="I21" s="28">
        <v>-1</v>
      </c>
      <c r="K21" s="14">
        <v>2025</v>
      </c>
      <c r="L21" s="15">
        <v>33.33333333333303</v>
      </c>
    </row>
    <row r="22" spans="1:12" ht="14.7" customHeight="1" x14ac:dyDescent="0.3">
      <c r="A22" s="24" t="s">
        <v>35</v>
      </c>
      <c r="B22" s="20" t="s">
        <v>36</v>
      </c>
      <c r="C22" s="29">
        <v>29</v>
      </c>
      <c r="K22" s="14">
        <v>2026</v>
      </c>
      <c r="L22" s="15">
        <v>36.66666666666697</v>
      </c>
    </row>
    <row r="23" spans="1:12" ht="14.7" customHeight="1" x14ac:dyDescent="0.3">
      <c r="A23" s="24" t="s">
        <v>37</v>
      </c>
      <c r="B23" s="30" t="s">
        <v>38</v>
      </c>
      <c r="C23" s="29">
        <v>0.5</v>
      </c>
      <c r="F23" s="577">
        <v>2.5</v>
      </c>
      <c r="G23" s="577">
        <v>-1</v>
      </c>
      <c r="H23" s="577">
        <v>2.5</v>
      </c>
      <c r="K23" s="14">
        <v>2027</v>
      </c>
      <c r="L23" s="15">
        <v>40</v>
      </c>
    </row>
    <row r="24" spans="1:12" ht="14.7" customHeight="1" x14ac:dyDescent="0.3">
      <c r="A24" s="24" t="s">
        <v>39</v>
      </c>
      <c r="B24" s="30" t="s">
        <v>40</v>
      </c>
      <c r="C24" s="29">
        <v>5</v>
      </c>
      <c r="K24" s="14">
        <v>2028</v>
      </c>
      <c r="L24" s="15">
        <v>43.33333333333303</v>
      </c>
    </row>
    <row r="25" spans="1:12" ht="14.7" customHeight="1" x14ac:dyDescent="0.3">
      <c r="K25" s="14">
        <v>2029</v>
      </c>
      <c r="L25" s="15">
        <v>46.66666666666697</v>
      </c>
    </row>
    <row r="26" spans="1:12" ht="14.7" customHeight="1" x14ac:dyDescent="0.3">
      <c r="K26" s="14">
        <v>2030</v>
      </c>
      <c r="L26" s="15">
        <v>50</v>
      </c>
    </row>
    <row r="27" spans="1:12" ht="14.7" customHeight="1" x14ac:dyDescent="0.3">
      <c r="A27" s="25"/>
      <c r="B27" s="26" t="s">
        <v>41</v>
      </c>
      <c r="C27" s="20"/>
      <c r="D27" s="20"/>
      <c r="E27" s="20"/>
      <c r="K27" s="14">
        <v>2031</v>
      </c>
      <c r="L27" s="15">
        <v>50</v>
      </c>
    </row>
    <row r="28" spans="1:12" ht="14.7" customHeight="1" x14ac:dyDescent="0.3">
      <c r="A28" s="25"/>
      <c r="B28" s="27" t="s">
        <v>25</v>
      </c>
      <c r="C28" s="27" t="s">
        <v>26</v>
      </c>
      <c r="D28" s="27" t="s">
        <v>27</v>
      </c>
      <c r="E28" s="27" t="s">
        <v>28</v>
      </c>
      <c r="K28" s="14">
        <v>2032</v>
      </c>
      <c r="L28" s="15">
        <v>50</v>
      </c>
    </row>
    <row r="29" spans="1:12" ht="14.7" customHeight="1" x14ac:dyDescent="0.3">
      <c r="A29" s="24" t="s">
        <v>42</v>
      </c>
      <c r="B29" s="28">
        <v>0.4486</v>
      </c>
      <c r="C29" s="28">
        <v>0.41820000000000002</v>
      </c>
      <c r="D29" s="28">
        <v>0.45279999999999998</v>
      </c>
      <c r="E29" s="28">
        <v>0.44290000000000002</v>
      </c>
      <c r="K29" s="14">
        <v>2033</v>
      </c>
      <c r="L29" s="15">
        <v>50</v>
      </c>
    </row>
    <row r="30" spans="1:12" ht="14.7" customHeight="1" x14ac:dyDescent="0.3">
      <c r="A30" s="24" t="s">
        <v>43</v>
      </c>
      <c r="B30" s="28">
        <v>0.80400000000000005</v>
      </c>
      <c r="C30" s="31">
        <v>0.63370000000000004</v>
      </c>
      <c r="D30" s="28">
        <v>0.77400000000000002</v>
      </c>
      <c r="E30" s="28">
        <v>1</v>
      </c>
      <c r="H30" s="32"/>
      <c r="I30" s="32"/>
      <c r="J30" s="32"/>
      <c r="K30" s="14">
        <v>2034</v>
      </c>
      <c r="L30" s="15">
        <v>50</v>
      </c>
    </row>
    <row r="31" spans="1:12" ht="14.7" customHeight="1" x14ac:dyDescent="0.3">
      <c r="A31" s="24" t="s">
        <v>44</v>
      </c>
      <c r="B31" s="28">
        <v>0.26</v>
      </c>
      <c r="C31" s="31">
        <v>0.48</v>
      </c>
      <c r="D31" s="28">
        <v>0.33900000000000002</v>
      </c>
      <c r="E31" s="28">
        <v>0</v>
      </c>
      <c r="K31" s="14">
        <v>2035</v>
      </c>
      <c r="L31" s="15">
        <v>50</v>
      </c>
    </row>
    <row r="32" spans="1:12" ht="14.7" customHeight="1" x14ac:dyDescent="0.3">
      <c r="A32" s="24" t="s">
        <v>45</v>
      </c>
      <c r="B32" s="31">
        <v>0.98350000000000004</v>
      </c>
      <c r="C32" s="28">
        <v>0.19299999999999962</v>
      </c>
      <c r="D32" s="28">
        <v>0.49200000000000088</v>
      </c>
      <c r="E32" s="28">
        <v>0</v>
      </c>
      <c r="G32" s="32"/>
      <c r="K32" s="14">
        <v>2036</v>
      </c>
      <c r="L32" s="15">
        <v>50</v>
      </c>
    </row>
    <row r="33" spans="1:12" ht="14.7" customHeight="1" x14ac:dyDescent="0.3">
      <c r="K33" s="14">
        <v>2037</v>
      </c>
      <c r="L33" s="15">
        <v>50</v>
      </c>
    </row>
    <row r="34" spans="1:12" ht="14.7" customHeight="1" x14ac:dyDescent="0.3">
      <c r="K34" s="14">
        <v>2038</v>
      </c>
      <c r="L34" s="15">
        <v>50</v>
      </c>
    </row>
    <row r="35" spans="1:12" ht="14.7" customHeight="1" x14ac:dyDescent="0.3">
      <c r="A35" s="33"/>
      <c r="B35" s="26" t="s">
        <v>46</v>
      </c>
      <c r="C35" s="20"/>
      <c r="D35" s="20"/>
      <c r="E35" s="20"/>
      <c r="K35" s="14">
        <v>2039</v>
      </c>
      <c r="L35" s="15">
        <v>50</v>
      </c>
    </row>
    <row r="36" spans="1:12" ht="14.7" customHeight="1" x14ac:dyDescent="0.3">
      <c r="A36" s="25"/>
      <c r="B36" s="27" t="s">
        <v>25</v>
      </c>
      <c r="C36" s="27" t="s">
        <v>26</v>
      </c>
      <c r="D36" s="27" t="s">
        <v>27</v>
      </c>
      <c r="E36" s="27" t="s">
        <v>28</v>
      </c>
      <c r="K36" s="14">
        <v>2040</v>
      </c>
      <c r="L36" s="15">
        <v>50</v>
      </c>
    </row>
    <row r="37" spans="1:12" ht="14.7" customHeight="1" x14ac:dyDescent="0.3">
      <c r="A37" s="34" t="s">
        <v>47</v>
      </c>
      <c r="B37" s="35">
        <v>0</v>
      </c>
      <c r="C37" s="35">
        <v>0.33500000000000002</v>
      </c>
      <c r="D37" s="35">
        <v>3.0150000000000001</v>
      </c>
      <c r="E37" s="36">
        <v>0</v>
      </c>
      <c r="G37" s="1">
        <f>SUM(DRI_Tot_Phase1)</f>
        <v>3.35</v>
      </c>
      <c r="K37" s="14">
        <v>2041</v>
      </c>
      <c r="L37" s="15">
        <v>50</v>
      </c>
    </row>
    <row r="38" spans="1:12" ht="14.7" customHeight="1" x14ac:dyDescent="0.3">
      <c r="A38" s="37" t="s">
        <v>48</v>
      </c>
      <c r="B38" s="38">
        <v>2018</v>
      </c>
      <c r="C38" s="38">
        <f>$B38</f>
        <v>2018</v>
      </c>
      <c r="D38" s="38">
        <f t="shared" ref="D38:E38" si="2">$B38</f>
        <v>2018</v>
      </c>
      <c r="E38" s="39">
        <f t="shared" si="2"/>
        <v>2018</v>
      </c>
      <c r="K38" s="14">
        <v>2042</v>
      </c>
      <c r="L38" s="15">
        <v>50</v>
      </c>
    </row>
    <row r="39" spans="1:12" ht="14.7" customHeight="1" x14ac:dyDescent="0.3">
      <c r="A39" s="34" t="s">
        <v>49</v>
      </c>
      <c r="B39" s="35">
        <v>0</v>
      </c>
      <c r="C39" s="35">
        <v>0.36850000000000005</v>
      </c>
      <c r="D39" s="35">
        <v>3.3165000000000004</v>
      </c>
      <c r="E39" s="36">
        <v>0</v>
      </c>
      <c r="G39" s="1">
        <v>1.1000000000000001</v>
      </c>
      <c r="H39" s="1" t="s">
        <v>4139</v>
      </c>
      <c r="K39" s="14">
        <v>2043</v>
      </c>
      <c r="L39" s="15">
        <v>50</v>
      </c>
    </row>
    <row r="40" spans="1:12" ht="14.7" customHeight="1" x14ac:dyDescent="0.3">
      <c r="A40" s="37" t="s">
        <v>50</v>
      </c>
      <c r="B40" s="38">
        <v>2025</v>
      </c>
      <c r="C40" s="38">
        <f>$B40</f>
        <v>2025</v>
      </c>
      <c r="D40" s="38">
        <f t="shared" ref="D40:E40" si="3">$B40</f>
        <v>2025</v>
      </c>
      <c r="E40" s="39">
        <f t="shared" si="3"/>
        <v>2025</v>
      </c>
      <c r="K40" s="14">
        <v>2044</v>
      </c>
      <c r="L40" s="15">
        <v>50</v>
      </c>
    </row>
    <row r="41" spans="1:12" ht="14.7" customHeight="1" x14ac:dyDescent="0.3">
      <c r="A41" s="34"/>
      <c r="B41" s="35"/>
      <c r="C41" s="35"/>
      <c r="D41" s="35"/>
      <c r="E41" s="36"/>
      <c r="K41" s="14">
        <v>2045</v>
      </c>
      <c r="L41" s="15">
        <v>50</v>
      </c>
    </row>
    <row r="42" spans="1:12" ht="14.7" customHeight="1" x14ac:dyDescent="0.3">
      <c r="A42" s="37"/>
      <c r="B42" s="38"/>
      <c r="C42" s="38"/>
      <c r="D42" s="38"/>
      <c r="E42" s="39"/>
      <c r="K42" s="14">
        <v>2046</v>
      </c>
      <c r="L42" s="15">
        <v>50</v>
      </c>
    </row>
    <row r="43" spans="1:12" ht="14.7" customHeight="1" x14ac:dyDescent="0.3">
      <c r="A43" s="1" t="s">
        <v>4137</v>
      </c>
      <c r="B43" s="222">
        <v>0</v>
      </c>
      <c r="C43" s="222">
        <v>0.1</v>
      </c>
      <c r="D43" s="222">
        <v>0.9</v>
      </c>
      <c r="E43" s="222">
        <v>0</v>
      </c>
      <c r="K43" s="14">
        <v>2047</v>
      </c>
      <c r="L43" s="15">
        <v>50</v>
      </c>
    </row>
    <row r="44" spans="1:12" ht="14.7" customHeight="1" x14ac:dyDescent="0.3">
      <c r="A44" s="1" t="s">
        <v>4138</v>
      </c>
      <c r="B44" s="222">
        <v>0</v>
      </c>
      <c r="C44" s="222">
        <v>0.1</v>
      </c>
      <c r="D44" s="222">
        <v>0.9</v>
      </c>
      <c r="E44" s="222">
        <v>0</v>
      </c>
      <c r="K44" s="14">
        <v>2048</v>
      </c>
      <c r="L44" s="15">
        <v>50</v>
      </c>
    </row>
    <row r="45" spans="1:12" ht="14.7" customHeight="1" x14ac:dyDescent="0.3">
      <c r="E45" s="40">
        <v>5</v>
      </c>
      <c r="K45" s="14">
        <v>2049</v>
      </c>
      <c r="L45" s="15">
        <v>50</v>
      </c>
    </row>
    <row r="46" spans="1:12" ht="14.7" customHeight="1" x14ac:dyDescent="0.3">
      <c r="A46" s="24"/>
      <c r="B46" s="26" t="s">
        <v>51</v>
      </c>
      <c r="C46" s="41" t="s">
        <v>10</v>
      </c>
      <c r="D46" s="42" t="s">
        <v>12</v>
      </c>
      <c r="E46" s="42" t="s">
        <v>52</v>
      </c>
      <c r="F46" s="42" t="s">
        <v>14</v>
      </c>
      <c r="G46" s="42" t="s">
        <v>16</v>
      </c>
      <c r="H46" s="43" t="s">
        <v>53</v>
      </c>
      <c r="I46" s="43" t="s">
        <v>527</v>
      </c>
      <c r="K46" s="44">
        <v>2050</v>
      </c>
      <c r="L46" s="45">
        <v>50</v>
      </c>
    </row>
    <row r="47" spans="1:12" ht="14.7" customHeight="1" x14ac:dyDescent="0.3">
      <c r="A47" s="24" t="s">
        <v>54</v>
      </c>
      <c r="B47" s="20" t="s">
        <v>55</v>
      </c>
      <c r="C47" s="46">
        <v>5</v>
      </c>
      <c r="D47" s="47">
        <v>5</v>
      </c>
      <c r="E47" s="40">
        <v>1000</v>
      </c>
      <c r="F47" s="47">
        <v>1000</v>
      </c>
      <c r="G47" s="47">
        <v>5</v>
      </c>
      <c r="H47" s="48">
        <v>5</v>
      </c>
      <c r="I47" s="48">
        <v>5</v>
      </c>
    </row>
    <row r="48" spans="1:12" ht="14.7" customHeight="1" x14ac:dyDescent="0.3">
      <c r="A48" s="24" t="s">
        <v>56</v>
      </c>
      <c r="B48" s="20" t="s">
        <v>57</v>
      </c>
      <c r="C48" s="49">
        <v>100</v>
      </c>
      <c r="D48" s="50">
        <v>100</v>
      </c>
      <c r="E48" s="50">
        <v>50</v>
      </c>
      <c r="F48" s="50">
        <v>200</v>
      </c>
      <c r="G48" s="50">
        <v>100</v>
      </c>
      <c r="H48" s="51">
        <v>100</v>
      </c>
      <c r="I48" s="51">
        <v>100</v>
      </c>
    </row>
    <row r="49" spans="1:33" ht="14.7" customHeight="1" x14ac:dyDescent="0.3">
      <c r="A49" s="24" t="s">
        <v>58</v>
      </c>
      <c r="B49" s="20" t="s">
        <v>59</v>
      </c>
      <c r="C49" s="49">
        <v>100</v>
      </c>
      <c r="D49" s="50">
        <v>100</v>
      </c>
      <c r="E49" s="50">
        <v>100</v>
      </c>
      <c r="F49" s="50">
        <v>100</v>
      </c>
      <c r="G49" s="50">
        <v>100</v>
      </c>
      <c r="H49" s="51">
        <v>100</v>
      </c>
      <c r="I49" s="51">
        <v>50</v>
      </c>
    </row>
    <row r="50" spans="1:33" ht="14.7" customHeight="1" x14ac:dyDescent="0.3">
      <c r="A50" s="24"/>
      <c r="B50" s="20"/>
      <c r="C50" s="52"/>
      <c r="D50" s="53"/>
      <c r="E50" s="53"/>
      <c r="F50" s="53"/>
      <c r="G50" s="53"/>
      <c r="H50" s="54"/>
      <c r="I50" s="54"/>
    </row>
    <row r="51" spans="1:33" ht="14.7" customHeight="1" x14ac:dyDescent="0.3">
      <c r="A51" s="23"/>
      <c r="B51" s="23"/>
      <c r="C51" s="23"/>
      <c r="D51" s="23"/>
      <c r="E51" s="23"/>
      <c r="F51" s="23"/>
      <c r="G51" s="23"/>
      <c r="H51" s="23"/>
    </row>
    <row r="53" spans="1:33" ht="13.95" customHeight="1" x14ac:dyDescent="0.3">
      <c r="A53" s="598" t="s">
        <v>816</v>
      </c>
      <c r="B53"/>
      <c r="C53" s="757" t="s">
        <v>823</v>
      </c>
      <c r="D53" s="758"/>
      <c r="E53" s="759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33" ht="14.7" customHeight="1" x14ac:dyDescent="0.3">
      <c r="A54" s="24"/>
      <c r="B54" s="55" t="s">
        <v>60</v>
      </c>
      <c r="C54" s="56" t="s">
        <v>10</v>
      </c>
      <c r="D54" s="57"/>
      <c r="E54" s="58"/>
      <c r="F54" s="58"/>
      <c r="G54" s="56" t="s">
        <v>12</v>
      </c>
      <c r="H54" s="58"/>
      <c r="I54" s="58"/>
      <c r="J54" s="56" t="s">
        <v>52</v>
      </c>
      <c r="K54" s="57"/>
      <c r="L54" s="57"/>
      <c r="M54" s="57"/>
      <c r="N54" s="57"/>
      <c r="O54" s="57"/>
      <c r="P54" s="57"/>
      <c r="Q54" s="58"/>
      <c r="R54" s="58"/>
      <c r="S54" s="56" t="s">
        <v>14</v>
      </c>
      <c r="T54" s="58"/>
      <c r="U54" s="58"/>
      <c r="V54" s="56" t="s">
        <v>16</v>
      </c>
      <c r="W54" s="57"/>
      <c r="X54" s="57"/>
      <c r="Y54" s="58"/>
      <c r="Z54" s="58"/>
      <c r="AA54" s="56" t="s">
        <v>53</v>
      </c>
      <c r="AB54" s="57"/>
      <c r="AC54" s="58"/>
      <c r="AD54" s="57"/>
      <c r="AE54" s="58"/>
      <c r="AF54" s="56" t="s">
        <v>527</v>
      </c>
      <c r="AG54" s="58"/>
    </row>
    <row r="55" spans="1:33" ht="14.7" customHeight="1" x14ac:dyDescent="0.3">
      <c r="A55" s="24"/>
      <c r="B55" s="59" t="s">
        <v>61</v>
      </c>
      <c r="C55" s="60" t="s">
        <v>674</v>
      </c>
      <c r="D55" s="61" t="s">
        <v>675</v>
      </c>
      <c r="E55" s="62" t="s">
        <v>676</v>
      </c>
      <c r="F55" s="62" t="s">
        <v>817</v>
      </c>
      <c r="G55" s="60" t="s">
        <v>677</v>
      </c>
      <c r="H55" s="62" t="s">
        <v>678</v>
      </c>
      <c r="I55" s="62" t="s">
        <v>818</v>
      </c>
      <c r="J55" s="60" t="s">
        <v>679</v>
      </c>
      <c r="K55" s="61" t="s">
        <v>680</v>
      </c>
      <c r="L55" s="61" t="s">
        <v>681</v>
      </c>
      <c r="M55" s="61" t="s">
        <v>682</v>
      </c>
      <c r="N55" s="61" t="s">
        <v>683</v>
      </c>
      <c r="O55" s="61" t="s">
        <v>684</v>
      </c>
      <c r="P55" s="61" t="s">
        <v>685</v>
      </c>
      <c r="Q55" s="62" t="s">
        <v>686</v>
      </c>
      <c r="R55" s="62" t="s">
        <v>819</v>
      </c>
      <c r="S55" s="60" t="s">
        <v>687</v>
      </c>
      <c r="T55" s="62" t="s">
        <v>688</v>
      </c>
      <c r="U55" s="62" t="s">
        <v>820</v>
      </c>
      <c r="V55" s="60" t="s">
        <v>689</v>
      </c>
      <c r="W55" s="61" t="s">
        <v>690</v>
      </c>
      <c r="X55" s="61" t="s">
        <v>691</v>
      </c>
      <c r="Y55" s="62" t="s">
        <v>692</v>
      </c>
      <c r="Z55" s="62" t="s">
        <v>821</v>
      </c>
      <c r="AA55" s="60" t="s">
        <v>693</v>
      </c>
      <c r="AB55" s="61" t="s">
        <v>694</v>
      </c>
      <c r="AC55" s="62" t="s">
        <v>695</v>
      </c>
      <c r="AD55" s="600" t="s">
        <v>4174</v>
      </c>
      <c r="AE55" s="62" t="s">
        <v>822</v>
      </c>
      <c r="AF55" s="60" t="s">
        <v>528</v>
      </c>
      <c r="AG55" s="62" t="s">
        <v>52</v>
      </c>
    </row>
    <row r="56" spans="1:33" ht="14.7" customHeight="1" x14ac:dyDescent="0.3">
      <c r="A56" s="24" t="s">
        <v>62</v>
      </c>
      <c r="B56" s="20" t="s">
        <v>63</v>
      </c>
      <c r="C56" s="602">
        <v>0</v>
      </c>
      <c r="D56" s="603">
        <v>0.4</v>
      </c>
      <c r="E56" s="604">
        <v>0.6</v>
      </c>
      <c r="F56" s="604">
        <v>0</v>
      </c>
      <c r="G56" s="602">
        <v>0.99690306369011017</v>
      </c>
      <c r="H56" s="604">
        <v>3.0969363098898453E-3</v>
      </c>
      <c r="I56" s="604">
        <v>0</v>
      </c>
      <c r="J56" s="602">
        <v>0.86599999999999999</v>
      </c>
      <c r="K56" s="603">
        <v>0.08</v>
      </c>
      <c r="L56" s="603">
        <v>0.03</v>
      </c>
      <c r="M56" s="603">
        <v>0.02</v>
      </c>
      <c r="N56" s="603">
        <v>1E-3</v>
      </c>
      <c r="O56" s="603">
        <v>1E-3</v>
      </c>
      <c r="P56" s="603">
        <v>1E-3</v>
      </c>
      <c r="Q56" s="604">
        <v>1E-3</v>
      </c>
      <c r="R56" s="604">
        <v>0</v>
      </c>
      <c r="S56" s="602">
        <v>0.28816994947204977</v>
      </c>
      <c r="T56" s="604">
        <v>0.71183005052795023</v>
      </c>
      <c r="U56" s="604">
        <v>0</v>
      </c>
      <c r="V56" s="602">
        <v>1E-3</v>
      </c>
      <c r="W56" s="603">
        <v>0.79900000000000004</v>
      </c>
      <c r="X56" s="603">
        <v>1E-3</v>
      </c>
      <c r="Y56" s="604">
        <v>0.19900000000000001</v>
      </c>
      <c r="Z56" s="604">
        <v>0</v>
      </c>
      <c r="AA56" s="603">
        <v>0.94899999999999995</v>
      </c>
      <c r="AB56" s="603">
        <v>0.05</v>
      </c>
      <c r="AC56" s="604">
        <v>1E-3</v>
      </c>
      <c r="AD56" s="1052">
        <v>1E-4</v>
      </c>
      <c r="AE56" s="604">
        <v>0</v>
      </c>
      <c r="AF56" s="63"/>
      <c r="AG56" s="64"/>
    </row>
    <row r="57" spans="1:33" ht="14.7" customHeight="1" x14ac:dyDescent="0.3">
      <c r="A57" s="24" t="s">
        <v>64</v>
      </c>
      <c r="B57" s="578" t="s">
        <v>576</v>
      </c>
      <c r="C57" s="579">
        <v>1.9980019980019984E-3</v>
      </c>
      <c r="D57" s="580">
        <v>0.40259740259740268</v>
      </c>
      <c r="E57" s="581">
        <v>0.59440559440559448</v>
      </c>
      <c r="F57" s="581">
        <v>9.9900099900099922E-4</v>
      </c>
      <c r="G57" s="579">
        <v>0.9970029970029971</v>
      </c>
      <c r="H57" s="581">
        <v>1.9980019980019984E-3</v>
      </c>
      <c r="I57" s="581">
        <v>9.9900099900099922E-4</v>
      </c>
      <c r="J57" s="579">
        <v>0.87475149105367811</v>
      </c>
      <c r="K57" s="580">
        <v>0.11729622266401592</v>
      </c>
      <c r="L57" s="580">
        <v>9.9403578528827049E-4</v>
      </c>
      <c r="M57" s="580">
        <v>9.9403578528827049E-4</v>
      </c>
      <c r="N57" s="580">
        <v>1.988071570576541E-3</v>
      </c>
      <c r="O57" s="580">
        <v>9.9403578528827049E-4</v>
      </c>
      <c r="P57" s="580">
        <v>9.9403578528827049E-4</v>
      </c>
      <c r="Q57" s="581">
        <v>9.9403578528827049E-4</v>
      </c>
      <c r="R57" s="581">
        <v>9.9403578528827049E-4</v>
      </c>
      <c r="S57" s="579">
        <v>0.17982017982017984</v>
      </c>
      <c r="T57" s="581">
        <v>0.8191808191808192</v>
      </c>
      <c r="U57" s="581">
        <v>9.9900099900099922E-4</v>
      </c>
      <c r="V57" s="579">
        <v>4.9900149800249718E-3</v>
      </c>
      <c r="W57" s="580">
        <v>4.491013482022474E-2</v>
      </c>
      <c r="X57" s="580">
        <v>9.9800299600499441E-4</v>
      </c>
      <c r="Y57" s="581">
        <v>0.9481028462047445</v>
      </c>
      <c r="Z57" s="581">
        <v>9.9900099900099922E-4</v>
      </c>
      <c r="AA57" s="580">
        <v>0.99700698503093721</v>
      </c>
      <c r="AB57" s="580">
        <v>9.9700698503093718E-4</v>
      </c>
      <c r="AC57" s="581">
        <v>9.9700698503093718E-4</v>
      </c>
      <c r="AD57" s="581">
        <v>1E-4</v>
      </c>
      <c r="AE57" s="581">
        <v>9.99000999000999E-4</v>
      </c>
      <c r="AF57" s="65"/>
      <c r="AG57" s="66"/>
    </row>
    <row r="58" spans="1:33" ht="14.7" customHeight="1" x14ac:dyDescent="0.3">
      <c r="A58" s="24" t="s">
        <v>65</v>
      </c>
      <c r="B58" s="20" t="s">
        <v>66</v>
      </c>
      <c r="C58" s="608">
        <v>28694.528953333331</v>
      </c>
      <c r="D58" s="609">
        <v>16446.958259999999</v>
      </c>
      <c r="E58" s="610">
        <v>82234.791856666678</v>
      </c>
      <c r="F58" s="610">
        <v>55919.658418000006</v>
      </c>
      <c r="G58" s="663">
        <v>5482.3194200000007</v>
      </c>
      <c r="H58" s="665">
        <v>4111.7398433333328</v>
      </c>
      <c r="I58" s="665">
        <v>5478.0748223434284</v>
      </c>
      <c r="J58" s="608">
        <v>666101.8109216661</v>
      </c>
      <c r="K58" s="609">
        <v>666101.8109216661</v>
      </c>
      <c r="L58" s="609">
        <v>666101.8109216661</v>
      </c>
      <c r="M58" s="609">
        <v>666101.8109216661</v>
      </c>
      <c r="N58" s="609">
        <v>675670.36622333282</v>
      </c>
      <c r="O58" s="609">
        <v>675670.36622333282</v>
      </c>
      <c r="P58" s="609">
        <v>675670.36622333282</v>
      </c>
      <c r="Q58" s="610">
        <v>675670.36622333282</v>
      </c>
      <c r="R58" s="610">
        <v>666140.08514287265</v>
      </c>
      <c r="S58" s="663">
        <v>324827.42702666664</v>
      </c>
      <c r="T58" s="665">
        <v>324827.42702666664</v>
      </c>
      <c r="U58" s="665">
        <v>324827.42702666664</v>
      </c>
      <c r="V58" s="608">
        <v>1106880.2938483334</v>
      </c>
      <c r="W58" s="609">
        <v>566186.53917999996</v>
      </c>
      <c r="X58" s="609">
        <v>566186.53917999996</v>
      </c>
      <c r="Y58" s="610">
        <v>666101.8109216661</v>
      </c>
      <c r="Z58" s="610">
        <v>586610.3720112599</v>
      </c>
      <c r="AA58" s="664">
        <v>456403.09366333339</v>
      </c>
      <c r="AB58" s="664">
        <v>456403.09366333339</v>
      </c>
      <c r="AC58" s="665">
        <v>606481.58764666633</v>
      </c>
      <c r="AD58" s="665">
        <v>841403</v>
      </c>
      <c r="AE58" s="665">
        <v>456553.17215731664</v>
      </c>
      <c r="AF58" s="624">
        <v>324827.4270266667</v>
      </c>
      <c r="AG58" s="626">
        <v>666149.40639952838</v>
      </c>
    </row>
    <row r="59" spans="1:33" ht="14.7" customHeight="1" x14ac:dyDescent="0.3">
      <c r="A59" s="24" t="s">
        <v>67</v>
      </c>
      <c r="B59" s="20" t="s">
        <v>68</v>
      </c>
      <c r="C59" s="608">
        <v>9.7795199999999483</v>
      </c>
      <c r="D59" s="609">
        <v>951.9</v>
      </c>
      <c r="E59" s="610">
        <v>951.9</v>
      </c>
      <c r="F59" s="610">
        <v>951.9</v>
      </c>
      <c r="G59" s="663">
        <v>19.038</v>
      </c>
      <c r="H59" s="665">
        <v>19.038</v>
      </c>
      <c r="I59" s="665">
        <v>19.038000000000004</v>
      </c>
      <c r="J59" s="608">
        <v>279858.60000000003</v>
      </c>
      <c r="K59" s="609">
        <v>279858.60000000003</v>
      </c>
      <c r="L59" s="609">
        <v>282079.7</v>
      </c>
      <c r="M59" s="609">
        <v>282079.7</v>
      </c>
      <c r="N59" s="609">
        <v>278901.74427499966</v>
      </c>
      <c r="O59" s="609">
        <v>281122.84427499969</v>
      </c>
      <c r="P59" s="609">
        <v>278901.74427499966</v>
      </c>
      <c r="Q59" s="610">
        <v>281122.84427499969</v>
      </c>
      <c r="R59" s="610">
        <v>279970.26977709995</v>
      </c>
      <c r="S59" s="663">
        <v>39979.799999999996</v>
      </c>
      <c r="T59" s="665">
        <v>34268.400000000001</v>
      </c>
      <c r="U59" s="665">
        <v>35914.253849414665</v>
      </c>
      <c r="V59" s="608">
        <v>310319.39999999997</v>
      </c>
      <c r="W59" s="609">
        <v>241747.21635499998</v>
      </c>
      <c r="X59" s="609">
        <v>243498.21249666665</v>
      </c>
      <c r="Y59" s="610">
        <v>223886.88</v>
      </c>
      <c r="Z59" s="610">
        <v>238263.33260014167</v>
      </c>
      <c r="AA59" s="664">
        <v>223886.88</v>
      </c>
      <c r="AB59" s="664">
        <v>225663.76000000004</v>
      </c>
      <c r="AC59" s="665">
        <v>361722</v>
      </c>
      <c r="AD59" s="665">
        <v>361000</v>
      </c>
      <c r="AE59" s="665">
        <v>224113.55911999999</v>
      </c>
      <c r="AF59" s="624">
        <v>35297.069184664753</v>
      </c>
      <c r="AG59" s="626">
        <v>279862.78667112545</v>
      </c>
    </row>
    <row r="60" spans="1:33" ht="14.7" customHeight="1" x14ac:dyDescent="0.3">
      <c r="A60" s="24" t="s">
        <v>69</v>
      </c>
      <c r="B60" s="20" t="s">
        <v>70</v>
      </c>
      <c r="C60" s="621">
        <v>0</v>
      </c>
      <c r="D60" s="622">
        <v>0</v>
      </c>
      <c r="E60" s="623">
        <v>247.40172954501637</v>
      </c>
      <c r="F60" s="623">
        <v>71.722513212720145</v>
      </c>
      <c r="G60" s="621">
        <v>203.68041945292813</v>
      </c>
      <c r="H60" s="623">
        <v>0</v>
      </c>
      <c r="I60" s="623">
        <v>46.147644128707</v>
      </c>
      <c r="J60" s="621">
        <v>446.0503779287265</v>
      </c>
      <c r="K60" s="622">
        <v>452.04957692059611</v>
      </c>
      <c r="L60" s="622">
        <v>433.51238952466838</v>
      </c>
      <c r="M60" s="622">
        <v>464.58756532465429</v>
      </c>
      <c r="N60" s="622">
        <v>452.04957692059611</v>
      </c>
      <c r="O60" s="622">
        <v>464.58756532465429</v>
      </c>
      <c r="P60" s="622">
        <v>446.0503779287265</v>
      </c>
      <c r="Q60" s="623">
        <v>433.51238952466838</v>
      </c>
      <c r="R60" s="623">
        <v>331.62391968884725</v>
      </c>
      <c r="S60" s="621">
        <v>1678.9803461278141</v>
      </c>
      <c r="T60" s="623">
        <v>1583.8321551983179</v>
      </c>
      <c r="U60" s="623">
        <v>1074.1673363805517</v>
      </c>
      <c r="V60" s="621">
        <v>-341.73130181724127</v>
      </c>
      <c r="W60" s="622">
        <v>685.64482822060938</v>
      </c>
      <c r="X60" s="622">
        <v>705.42027961846497</v>
      </c>
      <c r="Y60" s="623">
        <v>179.26409043163272</v>
      </c>
      <c r="Z60" s="623">
        <v>491.73524703194272</v>
      </c>
      <c r="AA60" s="622">
        <v>1905.4801788784912</v>
      </c>
      <c r="AB60" s="622">
        <v>1507.7080302844913</v>
      </c>
      <c r="AC60" s="623">
        <v>1507.7080302844913</v>
      </c>
      <c r="AD60" s="623">
        <v>1627.15</v>
      </c>
      <c r="AE60" s="623">
        <v>1587.7169066001659</v>
      </c>
      <c r="AF60" s="621">
        <v>1600.4325643376701</v>
      </c>
      <c r="AG60" s="623">
        <v>446.6641709891324</v>
      </c>
    </row>
    <row r="61" spans="1:33" ht="14.7" customHeight="1" x14ac:dyDescent="0.3">
      <c r="A61" s="24" t="s">
        <v>71</v>
      </c>
      <c r="B61" s="20" t="s">
        <v>72</v>
      </c>
      <c r="C61" s="621">
        <v>3353.9723500030054</v>
      </c>
      <c r="D61" s="622">
        <v>5216.1165126038077</v>
      </c>
      <c r="E61" s="623">
        <v>1018.6990657526425</v>
      </c>
      <c r="F61" s="623">
        <v>1303.1868138876907</v>
      </c>
      <c r="G61" s="621">
        <v>0</v>
      </c>
      <c r="H61" s="623">
        <v>1794.450277711873</v>
      </c>
      <c r="I61" s="623">
        <v>1.2630223230313218</v>
      </c>
      <c r="J61" s="621">
        <v>896.09035495221076</v>
      </c>
      <c r="K61" s="622">
        <v>-2747.2134350721667</v>
      </c>
      <c r="L61" s="622">
        <v>-2475.9433908438841</v>
      </c>
      <c r="M61" s="622">
        <v>-3137.043925915646</v>
      </c>
      <c r="N61" s="622">
        <v>-3154.9111567459722</v>
      </c>
      <c r="O61" s="622">
        <v>-3544.7416475894511</v>
      </c>
      <c r="P61" s="622">
        <v>488.39263327840553</v>
      </c>
      <c r="Q61" s="623">
        <v>-2883.6411125176896</v>
      </c>
      <c r="R61" s="623">
        <v>304.58092496579474</v>
      </c>
      <c r="S61" s="621">
        <v>432.49177695225569</v>
      </c>
      <c r="T61" s="623">
        <v>432.49177695225569</v>
      </c>
      <c r="U61" s="623">
        <v>288.32785130150381</v>
      </c>
      <c r="V61" s="621">
        <v>938.06611096918402</v>
      </c>
      <c r="W61" s="622">
        <v>1288.5291707751971</v>
      </c>
      <c r="X61" s="622">
        <v>0</v>
      </c>
      <c r="Y61" s="623">
        <v>121.30165228049792</v>
      </c>
      <c r="Z61" s="623">
        <v>888.19788602472636</v>
      </c>
      <c r="AA61" s="622">
        <v>8130.0206436254148</v>
      </c>
      <c r="AB61" s="622">
        <v>370.45282744066742</v>
      </c>
      <c r="AC61" s="623">
        <v>0</v>
      </c>
      <c r="AD61" s="623">
        <v>0</v>
      </c>
      <c r="AE61" s="623">
        <v>6513.5283225206722</v>
      </c>
      <c r="AF61" s="621">
        <v>432.34775704651071</v>
      </c>
      <c r="AG61" s="623">
        <v>444.16511748242107</v>
      </c>
    </row>
    <row r="62" spans="1:33" ht="14.7" customHeight="1" x14ac:dyDescent="0.3">
      <c r="A62" s="24" t="s">
        <v>73</v>
      </c>
      <c r="B62" s="20" t="s">
        <v>74</v>
      </c>
      <c r="C62" s="621">
        <v>0</v>
      </c>
      <c r="D62" s="622">
        <v>0</v>
      </c>
      <c r="E62" s="623">
        <v>0</v>
      </c>
      <c r="F62" s="623">
        <v>0</v>
      </c>
      <c r="G62" s="621">
        <v>0</v>
      </c>
      <c r="H62" s="623">
        <v>0</v>
      </c>
      <c r="I62" s="623">
        <v>0</v>
      </c>
      <c r="J62" s="621">
        <v>0</v>
      </c>
      <c r="K62" s="622">
        <v>0</v>
      </c>
      <c r="L62" s="622">
        <v>3371.2215989401711</v>
      </c>
      <c r="M62" s="622">
        <v>389.01834398755528</v>
      </c>
      <c r="N62" s="622">
        <v>0</v>
      </c>
      <c r="O62" s="622">
        <v>389.01834398755528</v>
      </c>
      <c r="P62" s="622">
        <v>0</v>
      </c>
      <c r="Q62" s="623">
        <v>3371.2215989401711</v>
      </c>
      <c r="R62" s="623">
        <v>83.680590620922203</v>
      </c>
      <c r="S62" s="686">
        <v>0</v>
      </c>
      <c r="T62" s="687">
        <v>0</v>
      </c>
      <c r="U62" s="687">
        <v>0</v>
      </c>
      <c r="V62" s="621">
        <v>0</v>
      </c>
      <c r="W62" s="622">
        <v>0</v>
      </c>
      <c r="X62" s="622">
        <v>1333.224575995954</v>
      </c>
      <c r="Y62" s="623">
        <v>0</v>
      </c>
      <c r="Z62" s="623">
        <v>1.1228464682991133</v>
      </c>
      <c r="AA62" s="622">
        <v>0</v>
      </c>
      <c r="AB62" s="622">
        <v>0</v>
      </c>
      <c r="AC62" s="623">
        <v>367.64478195093824</v>
      </c>
      <c r="AD62" s="623">
        <v>0</v>
      </c>
      <c r="AE62" s="623">
        <v>0.3096317397943476</v>
      </c>
      <c r="AF62" s="621">
        <v>0</v>
      </c>
      <c r="AG62" s="623">
        <v>7.5588076306922218</v>
      </c>
    </row>
    <row r="63" spans="1:33" ht="14.7" customHeight="1" x14ac:dyDescent="0.3">
      <c r="A63" s="24" t="s">
        <v>75</v>
      </c>
      <c r="B63" s="20" t="s">
        <v>76</v>
      </c>
      <c r="C63" s="688">
        <v>0</v>
      </c>
      <c r="D63" s="689">
        <v>0</v>
      </c>
      <c r="E63" s="690">
        <v>0</v>
      </c>
      <c r="F63" s="690">
        <v>0</v>
      </c>
      <c r="G63" s="686">
        <v>0</v>
      </c>
      <c r="H63" s="687">
        <v>0</v>
      </c>
      <c r="I63" s="687">
        <v>0</v>
      </c>
      <c r="J63" s="621">
        <v>502.71471737760493</v>
      </c>
      <c r="K63" s="622">
        <v>636.94434874793671</v>
      </c>
      <c r="L63" s="622">
        <v>502.71471737760493</v>
      </c>
      <c r="M63" s="622">
        <v>636.94434874793671</v>
      </c>
      <c r="N63" s="622">
        <v>636.94434874793671</v>
      </c>
      <c r="O63" s="622">
        <v>636.94434874793671</v>
      </c>
      <c r="P63" s="622">
        <v>502.71471737760493</v>
      </c>
      <c r="Q63" s="623">
        <v>502.71471737760493</v>
      </c>
      <c r="R63" s="623">
        <v>383.51281149900416</v>
      </c>
      <c r="S63" s="686">
        <v>0</v>
      </c>
      <c r="T63" s="687">
        <v>0</v>
      </c>
      <c r="U63" s="687">
        <v>0</v>
      </c>
      <c r="V63" s="621">
        <v>422.43741207403059</v>
      </c>
      <c r="W63" s="622">
        <v>0</v>
      </c>
      <c r="X63" s="622">
        <v>0</v>
      </c>
      <c r="Y63" s="623">
        <v>492.58093758632305</v>
      </c>
      <c r="Z63" s="623">
        <v>82.911607544874485</v>
      </c>
      <c r="AA63" s="622">
        <v>0</v>
      </c>
      <c r="AB63" s="622">
        <v>474.40974194202039</v>
      </c>
      <c r="AC63" s="623">
        <v>474.40974194202039</v>
      </c>
      <c r="AD63" s="623">
        <v>0</v>
      </c>
      <c r="AE63" s="623">
        <v>20.377027963414399</v>
      </c>
      <c r="AF63" s="621">
        <v>0</v>
      </c>
      <c r="AG63" s="623">
        <v>518.87457137492288</v>
      </c>
    </row>
    <row r="64" spans="1:33" ht="14.7" customHeight="1" x14ac:dyDescent="0.3">
      <c r="A64" s="24" t="s">
        <v>77</v>
      </c>
      <c r="B64" s="20" t="s">
        <v>78</v>
      </c>
      <c r="C64" s="688">
        <v>0</v>
      </c>
      <c r="D64" s="689">
        <v>0</v>
      </c>
      <c r="E64" s="690">
        <v>0</v>
      </c>
      <c r="F64" s="690">
        <v>0</v>
      </c>
      <c r="G64" s="686">
        <v>0</v>
      </c>
      <c r="H64" s="687">
        <v>0</v>
      </c>
      <c r="I64" s="687">
        <v>0</v>
      </c>
      <c r="J64" s="621">
        <v>0</v>
      </c>
      <c r="K64" s="622">
        <v>0</v>
      </c>
      <c r="L64" s="622">
        <v>0</v>
      </c>
      <c r="M64" s="622">
        <v>0</v>
      </c>
      <c r="N64" s="622">
        <v>0</v>
      </c>
      <c r="O64" s="622">
        <v>0</v>
      </c>
      <c r="P64" s="622">
        <v>0</v>
      </c>
      <c r="Q64" s="623">
        <v>0</v>
      </c>
      <c r="R64" s="623">
        <v>0</v>
      </c>
      <c r="S64" s="686">
        <v>0</v>
      </c>
      <c r="T64" s="687">
        <v>0</v>
      </c>
      <c r="U64" s="687">
        <v>0</v>
      </c>
      <c r="V64" s="621">
        <v>0</v>
      </c>
      <c r="W64" s="622">
        <v>7855.726052451294</v>
      </c>
      <c r="X64" s="622">
        <v>7855.726052451294</v>
      </c>
      <c r="Y64" s="623">
        <v>0</v>
      </c>
      <c r="Z64" s="623">
        <v>5292.896283332263</v>
      </c>
      <c r="AA64" s="622">
        <v>0</v>
      </c>
      <c r="AB64" s="622">
        <v>0</v>
      </c>
      <c r="AC64" s="623">
        <v>0</v>
      </c>
      <c r="AD64" s="623">
        <v>0</v>
      </c>
      <c r="AE64" s="623">
        <v>0</v>
      </c>
      <c r="AF64" s="621">
        <v>0</v>
      </c>
      <c r="AG64" s="623">
        <v>0</v>
      </c>
    </row>
    <row r="65" spans="1:33" ht="14.7" customHeight="1" x14ac:dyDescent="0.3">
      <c r="A65" s="1048" t="s">
        <v>4169</v>
      </c>
      <c r="B65" s="1049" t="s">
        <v>4172</v>
      </c>
      <c r="C65" s="1050">
        <v>0</v>
      </c>
      <c r="D65" s="1050">
        <v>0</v>
      </c>
      <c r="E65" s="1050">
        <v>0</v>
      </c>
      <c r="F65" s="1050">
        <v>0</v>
      </c>
      <c r="G65" s="1050">
        <v>0</v>
      </c>
      <c r="H65" s="1050">
        <v>10</v>
      </c>
      <c r="I65" s="1051">
        <v>0</v>
      </c>
      <c r="J65" s="1050">
        <v>0</v>
      </c>
      <c r="K65" s="1050">
        <v>0</v>
      </c>
      <c r="L65" s="1050">
        <v>0</v>
      </c>
      <c r="M65" s="1050">
        <v>0</v>
      </c>
      <c r="N65" s="1050">
        <v>0</v>
      </c>
      <c r="O65" s="1050">
        <v>0</v>
      </c>
      <c r="P65" s="1050">
        <v>0</v>
      </c>
      <c r="Q65" s="1050">
        <v>0</v>
      </c>
      <c r="R65" s="1050">
        <v>0</v>
      </c>
      <c r="S65" s="1050">
        <v>0</v>
      </c>
      <c r="T65" s="1050">
        <v>0</v>
      </c>
      <c r="U65" s="1050">
        <v>0</v>
      </c>
      <c r="V65" s="1050">
        <v>0</v>
      </c>
      <c r="W65" s="1050">
        <v>0</v>
      </c>
      <c r="X65" s="1050">
        <v>0</v>
      </c>
      <c r="Y65" s="1050">
        <v>0</v>
      </c>
      <c r="Z65" s="1050">
        <v>0</v>
      </c>
      <c r="AA65" s="1050">
        <v>0</v>
      </c>
      <c r="AB65" s="1050">
        <v>0</v>
      </c>
      <c r="AC65" s="1050">
        <v>0</v>
      </c>
      <c r="AD65" s="622">
        <v>7247.38</v>
      </c>
      <c r="AE65" s="622">
        <v>7247.38</v>
      </c>
      <c r="AF65" s="1050">
        <v>0</v>
      </c>
      <c r="AG65" s="1050">
        <v>0</v>
      </c>
    </row>
    <row r="66" spans="1:33" ht="14.7" customHeight="1" x14ac:dyDescent="0.3">
      <c r="A66" s="69" t="s">
        <v>79</v>
      </c>
      <c r="B66" s="70" t="s">
        <v>80</v>
      </c>
      <c r="C66" s="691">
        <v>0</v>
      </c>
      <c r="D66" s="692">
        <v>0</v>
      </c>
      <c r="E66" s="693">
        <v>0</v>
      </c>
      <c r="F66" s="693">
        <v>0</v>
      </c>
      <c r="G66" s="694">
        <v>0</v>
      </c>
      <c r="H66" s="695">
        <v>0</v>
      </c>
      <c r="I66" s="695">
        <v>0</v>
      </c>
      <c r="J66" s="633">
        <v>154.17040616283592</v>
      </c>
      <c r="K66" s="634">
        <v>145.60538359823394</v>
      </c>
      <c r="L66" s="634">
        <v>145.60538359823394</v>
      </c>
      <c r="M66" s="634">
        <v>154.17040616283592</v>
      </c>
      <c r="N66" s="634">
        <v>154.17040616283592</v>
      </c>
      <c r="O66" s="634">
        <v>145.60538359823394</v>
      </c>
      <c r="P66" s="634">
        <v>154.17040616283592</v>
      </c>
      <c r="Q66" s="635">
        <v>145.60538359823394</v>
      </c>
      <c r="R66" s="635">
        <v>113.78336594476065</v>
      </c>
      <c r="S66" s="633">
        <v>0</v>
      </c>
      <c r="T66" s="635">
        <v>5</v>
      </c>
      <c r="U66" s="635">
        <v>3.0921376426892282</v>
      </c>
      <c r="V66" s="633">
        <v>0</v>
      </c>
      <c r="W66" s="634">
        <v>48.733920769446598</v>
      </c>
      <c r="X66" s="634">
        <v>48.733920769446598</v>
      </c>
      <c r="Y66" s="635">
        <v>15.229350240452062</v>
      </c>
      <c r="Z66" s="635">
        <v>35.387521136034856</v>
      </c>
      <c r="AA66" s="634">
        <v>0</v>
      </c>
      <c r="AB66" s="634">
        <v>80.887186047896378</v>
      </c>
      <c r="AC66" s="635">
        <v>80.887186047896378</v>
      </c>
      <c r="AD66" s="635">
        <v>0</v>
      </c>
      <c r="AE66" s="635">
        <v>3.4742972292953591</v>
      </c>
      <c r="AF66" s="621">
        <v>4.0989931444981913</v>
      </c>
      <c r="AG66" s="623">
        <v>153.10007338894439</v>
      </c>
    </row>
    <row r="67" spans="1:33" ht="14.7" customHeight="1" x14ac:dyDescent="0.3">
      <c r="A67" s="69" t="s">
        <v>81</v>
      </c>
      <c r="B67" s="70" t="s">
        <v>82</v>
      </c>
      <c r="C67" s="691">
        <v>0</v>
      </c>
      <c r="D67" s="692">
        <v>0</v>
      </c>
      <c r="E67" s="693">
        <v>0</v>
      </c>
      <c r="F67" s="693">
        <v>0</v>
      </c>
      <c r="G67" s="694">
        <v>0</v>
      </c>
      <c r="H67" s="695">
        <v>0</v>
      </c>
      <c r="I67" s="695">
        <v>0</v>
      </c>
      <c r="J67" s="633">
        <v>1149.4260281695881</v>
      </c>
      <c r="K67" s="634">
        <v>1155.4215439648092</v>
      </c>
      <c r="L67" s="634">
        <v>1149.4260281695881</v>
      </c>
      <c r="M67" s="634">
        <v>1155.4215439648092</v>
      </c>
      <c r="N67" s="634">
        <v>1155.4215439648092</v>
      </c>
      <c r="O67" s="634">
        <v>1155.4215439648092</v>
      </c>
      <c r="P67" s="634">
        <v>1149.4260281695881</v>
      </c>
      <c r="Q67" s="635">
        <v>1149.4260281695881</v>
      </c>
      <c r="R67" s="635">
        <v>854.08384627210046</v>
      </c>
      <c r="S67" s="694">
        <v>0</v>
      </c>
      <c r="T67" s="695">
        <v>0</v>
      </c>
      <c r="U67" s="695">
        <v>0</v>
      </c>
      <c r="V67" s="633">
        <v>28.022004442431793</v>
      </c>
      <c r="W67" s="634">
        <v>28.022004442431793</v>
      </c>
      <c r="X67" s="634">
        <v>28.022004442431793</v>
      </c>
      <c r="Y67" s="635">
        <v>28.022004442431793</v>
      </c>
      <c r="Z67" s="635">
        <v>23.60023156589493</v>
      </c>
      <c r="AA67" s="634">
        <v>0</v>
      </c>
      <c r="AB67" s="634">
        <v>0</v>
      </c>
      <c r="AC67" s="635">
        <v>0</v>
      </c>
      <c r="AD67" s="635">
        <v>0</v>
      </c>
      <c r="AE67" s="635">
        <v>0</v>
      </c>
      <c r="AF67" s="621">
        <v>0</v>
      </c>
      <c r="AG67" s="623">
        <v>1149.8595378565856</v>
      </c>
    </row>
    <row r="68" spans="1:33" ht="14.7" customHeight="1" x14ac:dyDescent="0.3">
      <c r="A68" s="71" t="s">
        <v>83</v>
      </c>
      <c r="B68" s="20" t="s">
        <v>84</v>
      </c>
      <c r="C68" s="387">
        <v>2100</v>
      </c>
      <c r="D68" s="388">
        <v>2100</v>
      </c>
      <c r="E68" s="389">
        <v>2100</v>
      </c>
      <c r="F68" s="389">
        <v>2100</v>
      </c>
      <c r="G68" s="908">
        <v>2100</v>
      </c>
      <c r="H68" s="909">
        <v>2100</v>
      </c>
      <c r="I68" s="909">
        <v>2100</v>
      </c>
      <c r="J68" s="910">
        <v>2100</v>
      </c>
      <c r="K68" s="911">
        <v>2100</v>
      </c>
      <c r="L68" s="911">
        <v>2018</v>
      </c>
      <c r="M68" s="911">
        <v>2018</v>
      </c>
      <c r="N68" s="911">
        <v>2100</v>
      </c>
      <c r="O68" s="911">
        <v>2100</v>
      </c>
      <c r="P68" s="911">
        <v>2018</v>
      </c>
      <c r="Q68" s="912">
        <v>2018</v>
      </c>
      <c r="R68" s="912">
        <v>2100</v>
      </c>
      <c r="S68" s="908">
        <v>2100</v>
      </c>
      <c r="T68" s="909">
        <v>2100</v>
      </c>
      <c r="U68" s="909">
        <v>2100</v>
      </c>
      <c r="V68" s="910">
        <v>2100</v>
      </c>
      <c r="W68" s="911">
        <v>2100</v>
      </c>
      <c r="X68" s="911">
        <v>2018</v>
      </c>
      <c r="Y68" s="912">
        <v>2018</v>
      </c>
      <c r="Z68" s="912">
        <v>2100</v>
      </c>
      <c r="AA68" s="913">
        <v>2100</v>
      </c>
      <c r="AB68" s="913">
        <v>2012</v>
      </c>
      <c r="AC68" s="909">
        <v>2100</v>
      </c>
      <c r="AD68" s="909">
        <v>2100</v>
      </c>
      <c r="AE68" s="909">
        <v>2100</v>
      </c>
      <c r="AF68" s="696">
        <v>2100</v>
      </c>
      <c r="AG68" s="697">
        <v>2099.6500994035791</v>
      </c>
    </row>
    <row r="69" spans="1:33" ht="14.7" customHeight="1" x14ac:dyDescent="0.3">
      <c r="A69" s="24" t="s">
        <v>85</v>
      </c>
      <c r="B69" s="20" t="s">
        <v>86</v>
      </c>
      <c r="C69" s="636">
        <v>176.06606504317804</v>
      </c>
      <c r="D69" s="637">
        <v>273.81892673625475</v>
      </c>
      <c r="E69" s="15">
        <v>53.476390755000921</v>
      </c>
      <c r="F69" s="15">
        <v>68.410514575994199</v>
      </c>
      <c r="G69" s="698">
        <v>0</v>
      </c>
      <c r="H69" s="699">
        <v>94.199285605942322</v>
      </c>
      <c r="I69" s="699">
        <v>6.6302088172437879E-2</v>
      </c>
      <c r="J69" s="621">
        <v>1118.0886386176285</v>
      </c>
      <c r="K69" s="622">
        <v>1212.8143787566028</v>
      </c>
      <c r="L69" s="622">
        <v>1199.5686379587296</v>
      </c>
      <c r="M69" s="622">
        <v>1222.1789582697093</v>
      </c>
      <c r="N69" s="622">
        <v>1191.4123735844041</v>
      </c>
      <c r="O69" s="622">
        <v>1200.7769530975111</v>
      </c>
      <c r="P69" s="622">
        <v>1096.6866334454382</v>
      </c>
      <c r="Q69" s="623">
        <v>1178.166632786531</v>
      </c>
      <c r="R69" s="623">
        <v>912.79292086436533</v>
      </c>
      <c r="S69" s="700">
        <v>22.70356382975169</v>
      </c>
      <c r="T69" s="701">
        <v>22.70356382975169</v>
      </c>
      <c r="U69" s="701">
        <v>15.13570921983446</v>
      </c>
      <c r="V69" s="698">
        <v>949.25897498473716</v>
      </c>
      <c r="W69" s="702">
        <v>57.06126495631981</v>
      </c>
      <c r="X69" s="702">
        <v>81.679485897495965</v>
      </c>
      <c r="Y69" s="699">
        <v>1055.8259530783839</v>
      </c>
      <c r="Z69" s="699">
        <v>408.98800597323412</v>
      </c>
      <c r="AA69" s="702">
        <v>426.78370423705115</v>
      </c>
      <c r="AB69" s="702">
        <v>1030.1908215415694</v>
      </c>
      <c r="AC69" s="699">
        <v>1038.9337728749099</v>
      </c>
      <c r="AD69" s="699">
        <v>53</v>
      </c>
      <c r="AE69" s="699">
        <v>566.41838867958472</v>
      </c>
      <c r="AF69" s="700">
        <v>22.696003535436088</v>
      </c>
      <c r="AG69" s="703">
        <v>1129.4464156663853</v>
      </c>
    </row>
    <row r="70" spans="1:33" ht="14.7" customHeight="1" x14ac:dyDescent="0.3">
      <c r="A70" s="24" t="s">
        <v>87</v>
      </c>
      <c r="B70" s="20" t="s">
        <v>88</v>
      </c>
      <c r="C70" s="1001">
        <v>0</v>
      </c>
      <c r="D70" s="1002">
        <v>6.3876941850021103</v>
      </c>
      <c r="E70" s="1003">
        <v>6.0412120759798</v>
      </c>
      <c r="F70" s="1003">
        <v>6.0412120759798</v>
      </c>
      <c r="G70" s="1004">
        <v>0</v>
      </c>
      <c r="H70" s="1005">
        <v>-6.7304865778685743</v>
      </c>
      <c r="I70" s="1005">
        <v>-6.7304865778685743</v>
      </c>
      <c r="J70" s="1001">
        <v>0</v>
      </c>
      <c r="K70" s="1002">
        <v>-3.3636057100285028</v>
      </c>
      <c r="L70" s="1002">
        <v>0.77941415158045269</v>
      </c>
      <c r="M70" s="1002">
        <v>-4.2313984175185286</v>
      </c>
      <c r="N70" s="1002">
        <v>-7.9759493239072974</v>
      </c>
      <c r="O70" s="1002">
        <v>-7.4574476702774337</v>
      </c>
      <c r="P70" s="1002">
        <v>-6.9941992989942827</v>
      </c>
      <c r="Q70" s="1003">
        <v>-2.8521002092866161</v>
      </c>
      <c r="R70" s="1003">
        <v>-2.8521002092866161</v>
      </c>
      <c r="S70" s="1004">
        <v>0</v>
      </c>
      <c r="T70" s="1005">
        <v>-5.1415491372109159</v>
      </c>
      <c r="U70" s="1005">
        <v>-5.1415491372109159</v>
      </c>
      <c r="V70" s="1001">
        <v>0</v>
      </c>
      <c r="W70" s="1002">
        <v>12.975482677490183</v>
      </c>
      <c r="X70" s="1002">
        <v>8.711024227937914</v>
      </c>
      <c r="Y70" s="1003">
        <v>6.4146082969854721</v>
      </c>
      <c r="Z70" s="1003">
        <v>6.4146082969854721</v>
      </c>
      <c r="AA70" s="1006">
        <v>2.5425681017591222</v>
      </c>
      <c r="AB70" s="1006">
        <v>8.6687394846173049E-2</v>
      </c>
      <c r="AC70" s="1005">
        <v>-1.9477696750648428</v>
      </c>
      <c r="AD70" s="1053">
        <v>-1.9477696750648428</v>
      </c>
      <c r="AE70" s="1005">
        <v>-1.9477696750648428</v>
      </c>
      <c r="AF70" s="1007">
        <v>-4.2169948468033587</v>
      </c>
      <c r="AG70" s="1008">
        <v>-0.4338620318935994</v>
      </c>
    </row>
    <row r="71" spans="1:33" ht="13.95" customHeight="1" x14ac:dyDescent="0.3">
      <c r="A71" s="24" t="s">
        <v>4117</v>
      </c>
      <c r="B71" s="20" t="s">
        <v>4079</v>
      </c>
      <c r="C71" s="1009">
        <v>0.5258471471904308</v>
      </c>
      <c r="D71" s="1010">
        <v>0.33812066654244732</v>
      </c>
      <c r="E71" s="1011">
        <v>1</v>
      </c>
      <c r="F71" s="1011">
        <v>1</v>
      </c>
      <c r="G71" s="1009">
        <v>0.27932385398113474</v>
      </c>
      <c r="H71" s="1011">
        <v>3.1704862736364435E-2</v>
      </c>
      <c r="I71" s="1011">
        <v>1</v>
      </c>
      <c r="J71" s="1009">
        <v>0.8764587015523454</v>
      </c>
      <c r="K71" s="1010">
        <v>0.92307438001050868</v>
      </c>
      <c r="L71" s="1010">
        <v>0.87784142527103715</v>
      </c>
      <c r="M71" s="1010">
        <v>0.92166108442565953</v>
      </c>
      <c r="N71" s="1010">
        <v>0.95247897236494206</v>
      </c>
      <c r="O71" s="1010">
        <v>0.95220535784345506</v>
      </c>
      <c r="P71" s="1010">
        <v>0.90348035080232492</v>
      </c>
      <c r="Q71" s="1011">
        <v>0.90494972038807231</v>
      </c>
      <c r="R71" s="1011">
        <v>1</v>
      </c>
      <c r="S71" s="1009">
        <v>0.84426454846345156</v>
      </c>
      <c r="T71" s="1011">
        <v>0.88203054312827556</v>
      </c>
      <c r="U71" s="1011">
        <v>1</v>
      </c>
      <c r="V71" s="1009">
        <v>0.92609922282278556</v>
      </c>
      <c r="W71" s="1010">
        <v>0.92689090816631703</v>
      </c>
      <c r="X71" s="1010">
        <v>0.92089546920397114</v>
      </c>
      <c r="Y71" s="1011">
        <v>0.82157516293285848</v>
      </c>
      <c r="Z71" s="1011">
        <v>1</v>
      </c>
      <c r="AA71" s="1010">
        <v>0.91462351380350992</v>
      </c>
      <c r="AB71" s="1010">
        <v>0.74106505018215918</v>
      </c>
      <c r="AC71" s="1011">
        <v>0.74123309838068241</v>
      </c>
      <c r="AD71" s="975">
        <v>1</v>
      </c>
      <c r="AE71" s="1011">
        <v>1</v>
      </c>
      <c r="AF71" s="1009">
        <v>1</v>
      </c>
      <c r="AG71" s="1011">
        <v>1</v>
      </c>
    </row>
    <row r="72" spans="1:33" ht="13.95" customHeight="1" x14ac:dyDescent="0.25">
      <c r="H72" s="568"/>
      <c r="I72" s="568"/>
      <c r="J72" s="568"/>
      <c r="K72" s="568"/>
      <c r="L72" s="568"/>
      <c r="M72" s="568"/>
      <c r="N72" s="568"/>
      <c r="O72" s="568"/>
    </row>
    <row r="74" spans="1:33" ht="14.7" customHeight="1" x14ac:dyDescent="0.3">
      <c r="A74" s="72" t="s">
        <v>89</v>
      </c>
      <c r="B74" s="72"/>
      <c r="C74" s="24"/>
      <c r="D74" s="73" t="s">
        <v>90</v>
      </c>
      <c r="E74" s="74" t="s">
        <v>91</v>
      </c>
      <c r="F74" s="74" t="s">
        <v>92</v>
      </c>
      <c r="G74" s="74" t="s">
        <v>93</v>
      </c>
      <c r="H74" s="75" t="s">
        <v>94</v>
      </c>
      <c r="I74" s="23"/>
    </row>
    <row r="75" spans="1:33" ht="14.7" customHeight="1" x14ac:dyDescent="0.3">
      <c r="A75" s="24"/>
      <c r="B75" s="20"/>
      <c r="C75" s="76" t="s">
        <v>95</v>
      </c>
      <c r="D75" s="77" t="s">
        <v>96</v>
      </c>
      <c r="E75" s="78"/>
      <c r="F75" s="79"/>
      <c r="G75" s="77" t="s">
        <v>97</v>
      </c>
      <c r="H75" s="79"/>
      <c r="I75" s="23"/>
    </row>
    <row r="76" spans="1:33" ht="14.7" customHeight="1" x14ac:dyDescent="0.3">
      <c r="A76" s="24"/>
      <c r="B76" s="20"/>
      <c r="C76" s="80"/>
      <c r="D76" s="81" t="s">
        <v>98</v>
      </c>
      <c r="E76" s="82" t="s">
        <v>99</v>
      </c>
      <c r="F76" s="83" t="s">
        <v>100</v>
      </c>
      <c r="G76" s="81" t="s">
        <v>98</v>
      </c>
      <c r="H76" s="83" t="s">
        <v>101</v>
      </c>
      <c r="I76" s="23"/>
    </row>
    <row r="77" spans="1:33" ht="14.7" customHeight="1" x14ac:dyDescent="0.3">
      <c r="A77" s="24"/>
      <c r="B77" s="20" t="s">
        <v>102</v>
      </c>
      <c r="C77" s="84"/>
      <c r="D77" s="85">
        <v>986.1</v>
      </c>
      <c r="E77" s="86">
        <v>776.9</v>
      </c>
      <c r="F77" s="87">
        <v>948.2</v>
      </c>
      <c r="G77" s="88">
        <v>51.767307280000004</v>
      </c>
      <c r="H77" s="89">
        <v>72.705882000000003</v>
      </c>
      <c r="I77" s="23"/>
    </row>
    <row r="78" spans="1:33" ht="14.7" customHeight="1" x14ac:dyDescent="0.3">
      <c r="A78" s="24" t="s">
        <v>103</v>
      </c>
      <c r="B78" s="20" t="s">
        <v>104</v>
      </c>
      <c r="C78" s="90">
        <v>0.48499999999999999</v>
      </c>
      <c r="D78" s="91">
        <v>772.8</v>
      </c>
      <c r="E78" s="92">
        <v>552</v>
      </c>
      <c r="F78" s="93">
        <v>720.6</v>
      </c>
      <c r="G78" s="67">
        <v>40.567649455000002</v>
      </c>
      <c r="H78" s="68">
        <v>55.256470319999998</v>
      </c>
      <c r="I78" s="23"/>
    </row>
    <row r="79" spans="1:33" ht="14.7" customHeight="1" x14ac:dyDescent="0.3">
      <c r="A79" s="24" t="s">
        <v>105</v>
      </c>
      <c r="B79" s="20" t="s">
        <v>106</v>
      </c>
      <c r="C79" s="90">
        <f>1-C78</f>
        <v>0.51500000000000001</v>
      </c>
      <c r="D79" s="91">
        <v>0</v>
      </c>
      <c r="E79" s="92">
        <v>93.9</v>
      </c>
      <c r="F79" s="93">
        <v>0</v>
      </c>
      <c r="G79" s="94">
        <v>0</v>
      </c>
      <c r="H79" s="95">
        <v>0</v>
      </c>
      <c r="I79" s="23"/>
    </row>
    <row r="80" spans="1:33" ht="14.7" customHeight="1" x14ac:dyDescent="0.3">
      <c r="A80" s="24" t="s">
        <v>107</v>
      </c>
      <c r="B80" s="20" t="s">
        <v>108</v>
      </c>
      <c r="C80" s="90">
        <v>0.92800000000000005</v>
      </c>
      <c r="D80" s="91">
        <v>902.7</v>
      </c>
      <c r="E80" s="92">
        <v>155.80000000000001</v>
      </c>
      <c r="F80" s="93">
        <v>94.8</v>
      </c>
      <c r="G80" s="67">
        <v>54.657584863999951</v>
      </c>
      <c r="H80" s="68">
        <v>54.657584863999951</v>
      </c>
      <c r="I80" s="23"/>
    </row>
    <row r="81" spans="1:17" ht="14.7" customHeight="1" x14ac:dyDescent="0.3">
      <c r="A81" s="24" t="s">
        <v>109</v>
      </c>
      <c r="B81" s="20" t="s">
        <v>110</v>
      </c>
      <c r="C81" s="90">
        <v>0.192</v>
      </c>
      <c r="D81" s="91">
        <v>0</v>
      </c>
      <c r="E81" s="92">
        <v>570.79999999999995</v>
      </c>
      <c r="F81" s="93">
        <v>0</v>
      </c>
      <c r="G81" s="94">
        <v>0</v>
      </c>
      <c r="H81" s="95">
        <v>0</v>
      </c>
      <c r="I81" s="23"/>
    </row>
    <row r="82" spans="1:17" ht="14.7" customHeight="1" x14ac:dyDescent="0.3">
      <c r="A82" s="24" t="s">
        <v>111</v>
      </c>
      <c r="B82" s="20" t="s">
        <v>112</v>
      </c>
      <c r="C82" s="90">
        <v>2.7E-2</v>
      </c>
      <c r="D82" s="91">
        <v>2612.3000000000002</v>
      </c>
      <c r="E82" s="92">
        <v>1737.5</v>
      </c>
      <c r="F82" s="93">
        <v>132.69999999999999</v>
      </c>
      <c r="G82" s="67">
        <v>147.31241151499901</v>
      </c>
      <c r="H82" s="68">
        <v>147.31241151499901</v>
      </c>
      <c r="I82" s="23"/>
    </row>
    <row r="83" spans="1:17" ht="14.7" customHeight="1" x14ac:dyDescent="0.3">
      <c r="A83" s="24" t="s">
        <v>113</v>
      </c>
      <c r="B83" s="20" t="s">
        <v>114</v>
      </c>
      <c r="C83" s="90">
        <v>0.95</v>
      </c>
      <c r="D83" s="91"/>
      <c r="E83" s="92"/>
      <c r="F83" s="93"/>
      <c r="G83" s="94"/>
      <c r="H83" s="95"/>
      <c r="I83" s="23"/>
    </row>
    <row r="84" spans="1:17" ht="14.7" customHeight="1" x14ac:dyDescent="0.3">
      <c r="A84" s="24" t="s">
        <v>115</v>
      </c>
      <c r="B84" s="20" t="s">
        <v>116</v>
      </c>
      <c r="C84" s="96">
        <f>1-C83</f>
        <v>5.0000000000000044E-2</v>
      </c>
      <c r="D84" s="97"/>
      <c r="E84" s="98"/>
      <c r="F84" s="99"/>
      <c r="G84" s="100"/>
      <c r="H84" s="101"/>
      <c r="I84" s="23"/>
    </row>
    <row r="85" spans="1:17" ht="14.7" customHeight="1" x14ac:dyDescent="0.3">
      <c r="A85" s="23"/>
      <c r="B85" s="23"/>
      <c r="C85" s="23"/>
      <c r="D85" s="23"/>
      <c r="E85" s="23"/>
      <c r="F85" s="23"/>
      <c r="G85" s="23"/>
      <c r="H85" s="23"/>
      <c r="I85" s="23"/>
    </row>
    <row r="86" spans="1:17" ht="13.95" customHeight="1" x14ac:dyDescent="0.25">
      <c r="F86" s="496" t="s">
        <v>515</v>
      </c>
      <c r="G86" s="498"/>
      <c r="K86" s="500" t="s">
        <v>516</v>
      </c>
      <c r="L86" s="498"/>
      <c r="M86" s="497"/>
      <c r="N86" s="497"/>
      <c r="O86" s="497"/>
      <c r="P86" s="497" t="s">
        <v>4145</v>
      </c>
    </row>
    <row r="87" spans="1:17" ht="13.95" customHeight="1" x14ac:dyDescent="0.25">
      <c r="F87" s="499" t="s">
        <v>512</v>
      </c>
      <c r="G87" s="1012"/>
      <c r="H87" s="1012"/>
      <c r="K87" s="498"/>
      <c r="L87" s="498"/>
      <c r="M87" s="497" t="s">
        <v>518</v>
      </c>
      <c r="N87" s="497" t="s">
        <v>519</v>
      </c>
      <c r="O87" s="497" t="s">
        <v>520</v>
      </c>
      <c r="P87" s="497" t="s">
        <v>521</v>
      </c>
    </row>
    <row r="88" spans="1:17" ht="13.95" customHeight="1" x14ac:dyDescent="0.25">
      <c r="E88" s="496" t="s">
        <v>523</v>
      </c>
      <c r="F88" s="1013">
        <v>0.9</v>
      </c>
      <c r="G88" s="1014">
        <v>2010</v>
      </c>
      <c r="H88" s="1015" t="s">
        <v>513</v>
      </c>
      <c r="J88" s="496" t="s">
        <v>524</v>
      </c>
      <c r="K88" s="1016" t="s">
        <v>517</v>
      </c>
      <c r="L88" s="1017" t="s">
        <v>98</v>
      </c>
      <c r="M88" s="1018">
        <v>521.51733096912142</v>
      </c>
      <c r="N88" s="1018">
        <v>0</v>
      </c>
      <c r="O88" s="1018">
        <v>69.765485692667582</v>
      </c>
      <c r="P88" s="1019">
        <v>27.376941349999999</v>
      </c>
      <c r="Q88" s="560"/>
    </row>
    <row r="89" spans="1:17" ht="14.7" customHeight="1" x14ac:dyDescent="0.3">
      <c r="A89" s="102" t="s">
        <v>117</v>
      </c>
      <c r="B89" s="72"/>
      <c r="C89" s="76" t="s">
        <v>95</v>
      </c>
      <c r="E89" s="496" t="s">
        <v>522</v>
      </c>
      <c r="F89" s="1020">
        <v>1</v>
      </c>
      <c r="G89" s="1014">
        <v>2030</v>
      </c>
      <c r="H89" s="1015" t="s">
        <v>514</v>
      </c>
      <c r="J89" s="496" t="s">
        <v>525</v>
      </c>
      <c r="K89" s="1021"/>
      <c r="L89" s="1022" t="s">
        <v>101</v>
      </c>
      <c r="M89" s="1023">
        <v>0</v>
      </c>
      <c r="N89" s="1023">
        <v>521.51733096912142</v>
      </c>
      <c r="O89" s="1023">
        <v>69.765485692667582</v>
      </c>
      <c r="P89" s="1024">
        <v>39.988235099999997</v>
      </c>
      <c r="Q89" s="560"/>
    </row>
    <row r="90" spans="1:17" ht="14.7" customHeight="1" x14ac:dyDescent="0.3">
      <c r="A90" s="34" t="s">
        <v>118</v>
      </c>
      <c r="B90" s="103" t="s">
        <v>119</v>
      </c>
      <c r="C90" s="104">
        <v>0.20099528640644007</v>
      </c>
      <c r="F90" s="1025"/>
      <c r="G90" s="1026"/>
      <c r="H90" s="1027"/>
    </row>
    <row r="91" spans="1:17" ht="14.7" customHeight="1" x14ac:dyDescent="0.3">
      <c r="A91" s="34" t="s">
        <v>120</v>
      </c>
      <c r="B91" s="20" t="s">
        <v>121</v>
      </c>
      <c r="C91" s="105">
        <v>0.12608797373236977</v>
      </c>
    </row>
    <row r="92" spans="1:17" ht="14.7" customHeight="1" x14ac:dyDescent="0.3">
      <c r="A92" s="34" t="s">
        <v>122</v>
      </c>
      <c r="B92" s="20" t="s">
        <v>123</v>
      </c>
      <c r="C92" s="105">
        <v>0.67291673986119016</v>
      </c>
    </row>
    <row r="93" spans="1:17" ht="14.7" customHeight="1" x14ac:dyDescent="0.3">
      <c r="A93" s="37"/>
      <c r="B93" s="106"/>
      <c r="C93" s="107"/>
      <c r="D93" s="108">
        <v>1</v>
      </c>
      <c r="E93" s="1">
        <v>2</v>
      </c>
      <c r="F93" s="108">
        <v>3</v>
      </c>
      <c r="G93" s="108">
        <v>4</v>
      </c>
      <c r="H93" s="108">
        <v>5</v>
      </c>
      <c r="I93" s="108">
        <v>6</v>
      </c>
      <c r="J93" s="1">
        <v>7</v>
      </c>
      <c r="K93" s="108">
        <v>8</v>
      </c>
      <c r="L93" s="1">
        <v>9</v>
      </c>
      <c r="M93" s="108">
        <v>10</v>
      </c>
      <c r="N93" s="108">
        <v>11</v>
      </c>
    </row>
    <row r="94" spans="1:17" ht="14.7" customHeight="1" x14ac:dyDescent="0.3">
      <c r="A94" s="24"/>
      <c r="B94" s="20"/>
      <c r="C94" s="20"/>
      <c r="D94" s="109" t="s">
        <v>119</v>
      </c>
      <c r="E94" s="110"/>
      <c r="F94" s="111" t="s">
        <v>121</v>
      </c>
      <c r="G94" s="112"/>
      <c r="H94" s="110"/>
      <c r="I94" s="111" t="s">
        <v>123</v>
      </c>
      <c r="J94" s="112"/>
      <c r="K94" s="112"/>
      <c r="L94" s="112"/>
      <c r="M94" s="112"/>
      <c r="N94" s="110"/>
    </row>
    <row r="95" spans="1:17" ht="28.95" customHeight="1" x14ac:dyDescent="0.3">
      <c r="A95" s="24"/>
      <c r="B95" s="20"/>
      <c r="C95" s="113" t="s">
        <v>124</v>
      </c>
      <c r="D95" s="113" t="s">
        <v>125</v>
      </c>
      <c r="E95" s="114" t="s">
        <v>126</v>
      </c>
      <c r="F95" s="114" t="s">
        <v>127</v>
      </c>
      <c r="G95" s="114" t="s">
        <v>128</v>
      </c>
      <c r="H95" s="114" t="s">
        <v>129</v>
      </c>
      <c r="I95" s="114" t="s">
        <v>130</v>
      </c>
      <c r="J95" s="114" t="s">
        <v>131</v>
      </c>
      <c r="K95" s="114" t="s">
        <v>132</v>
      </c>
      <c r="L95" s="114" t="s">
        <v>133</v>
      </c>
      <c r="M95" s="114" t="s">
        <v>134</v>
      </c>
      <c r="N95" s="114" t="s">
        <v>135</v>
      </c>
    </row>
    <row r="96" spans="1:17" ht="14.7" customHeight="1" x14ac:dyDescent="0.3">
      <c r="A96" s="24" t="s">
        <v>136</v>
      </c>
      <c r="B96" s="20" t="s">
        <v>137</v>
      </c>
      <c r="C96" s="20">
        <v>2010</v>
      </c>
      <c r="D96" s="115">
        <v>0.5</v>
      </c>
      <c r="E96" s="116">
        <f>100%-D96</f>
        <v>0.5</v>
      </c>
      <c r="F96" s="117">
        <v>0.33333333333333331</v>
      </c>
      <c r="G96" s="118">
        <v>0.33333333333333331</v>
      </c>
      <c r="H96" s="119">
        <v>0.33333333333333331</v>
      </c>
      <c r="I96" s="120">
        <v>0.2</v>
      </c>
      <c r="J96" s="121">
        <v>0.8</v>
      </c>
      <c r="K96" s="117">
        <v>0.8</v>
      </c>
      <c r="L96" s="119">
        <v>0.2</v>
      </c>
      <c r="M96" s="122">
        <v>0.11705685618729</v>
      </c>
      <c r="N96" s="116">
        <v>0.882943143812709</v>
      </c>
    </row>
    <row r="97" spans="1:14" ht="14.7" customHeight="1" x14ac:dyDescent="0.3">
      <c r="A97" s="24" t="s">
        <v>138</v>
      </c>
      <c r="B97" s="20" t="s">
        <v>139</v>
      </c>
      <c r="C97" s="20">
        <v>2030</v>
      </c>
      <c r="D97" s="123">
        <v>0.2</v>
      </c>
      <c r="E97" s="124">
        <v>0.8</v>
      </c>
      <c r="F97" s="125">
        <v>0.45</v>
      </c>
      <c r="G97" s="126">
        <v>0.45</v>
      </c>
      <c r="H97" s="127">
        <v>9.9999999999999978E-2</v>
      </c>
      <c r="I97" s="128">
        <v>0.2</v>
      </c>
      <c r="J97" s="129">
        <v>0.8</v>
      </c>
      <c r="K97" s="125">
        <v>0.8</v>
      </c>
      <c r="L97" s="127">
        <v>0.2</v>
      </c>
      <c r="M97" s="130">
        <v>0.11705685618729</v>
      </c>
      <c r="N97" s="124">
        <v>0.882943143812709</v>
      </c>
    </row>
    <row r="98" spans="1:14" ht="14.7" customHeight="1" x14ac:dyDescent="0.3">
      <c r="A98" s="24"/>
      <c r="B98" s="131" t="s">
        <v>140</v>
      </c>
      <c r="C98" s="20"/>
      <c r="D98" s="132" t="s">
        <v>141</v>
      </c>
      <c r="E98" s="133" t="s">
        <v>142</v>
      </c>
      <c r="F98" s="134" t="s">
        <v>143</v>
      </c>
      <c r="G98" s="135" t="s">
        <v>144</v>
      </c>
      <c r="H98" s="136" t="s">
        <v>145</v>
      </c>
      <c r="I98" s="134" t="s">
        <v>146</v>
      </c>
      <c r="J98" s="135" t="s">
        <v>147</v>
      </c>
      <c r="K98" s="134" t="s">
        <v>148</v>
      </c>
      <c r="L98" s="135" t="s">
        <v>149</v>
      </c>
      <c r="M98" s="135" t="s">
        <v>150</v>
      </c>
      <c r="N98" s="136" t="s">
        <v>151</v>
      </c>
    </row>
    <row r="99" spans="1:14" ht="14.7" customHeight="1" x14ac:dyDescent="0.3">
      <c r="A99" s="24"/>
      <c r="B99" s="137" t="s">
        <v>98</v>
      </c>
      <c r="C99" s="20"/>
      <c r="D99" s="138">
        <v>6269.5865315778738</v>
      </c>
      <c r="E99" s="139">
        <v>2612.3277214907807</v>
      </c>
      <c r="F99" s="140">
        <v>1981.7658576826611</v>
      </c>
      <c r="G99" s="141">
        <v>2089.8621771926241</v>
      </c>
      <c r="H99" s="142">
        <v>1981.7658576826611</v>
      </c>
      <c r="I99" s="138">
        <v>0</v>
      </c>
      <c r="J99" s="143">
        <v>0</v>
      </c>
      <c r="K99" s="140">
        <v>0</v>
      </c>
      <c r="L99" s="142">
        <v>0</v>
      </c>
      <c r="M99" s="143">
        <v>0</v>
      </c>
      <c r="N99" s="139">
        <v>0</v>
      </c>
    </row>
    <row r="100" spans="1:14" ht="14.7" customHeight="1" x14ac:dyDescent="0.3">
      <c r="A100" s="24"/>
      <c r="B100" s="20" t="s">
        <v>100</v>
      </c>
      <c r="C100" s="20"/>
      <c r="D100" s="138">
        <v>327.13359851699437</v>
      </c>
      <c r="E100" s="139">
        <v>132.74986606486723</v>
      </c>
      <c r="F100" s="140">
        <v>99.562399548650461</v>
      </c>
      <c r="G100" s="141">
        <v>109.04453283899811</v>
      </c>
      <c r="H100" s="142">
        <v>99.562399548650461</v>
      </c>
      <c r="I100" s="138">
        <v>0</v>
      </c>
      <c r="J100" s="143">
        <v>0</v>
      </c>
      <c r="K100" s="140">
        <v>0</v>
      </c>
      <c r="L100" s="142">
        <v>0</v>
      </c>
      <c r="M100" s="143">
        <v>0</v>
      </c>
      <c r="N100" s="139">
        <v>0</v>
      </c>
    </row>
    <row r="101" spans="1:14" ht="14.7" customHeight="1" x14ac:dyDescent="0.3">
      <c r="A101" s="24"/>
      <c r="B101" s="20" t="s">
        <v>152</v>
      </c>
      <c r="C101" s="20"/>
      <c r="D101" s="138">
        <v>1313.8556965115235</v>
      </c>
      <c r="E101" s="139">
        <v>592.52816694407556</v>
      </c>
      <c r="F101" s="140">
        <v>843.58443784615918</v>
      </c>
      <c r="G101" s="141">
        <v>1125.2573271509345</v>
      </c>
      <c r="H101" s="142">
        <v>677.03003373550951</v>
      </c>
      <c r="I101" s="138">
        <v>194.15899653536019</v>
      </c>
      <c r="J101" s="143">
        <v>117.11676440656434</v>
      </c>
      <c r="K101" s="140">
        <v>327.64745277110165</v>
      </c>
      <c r="L101" s="142">
        <v>285.02911995455293</v>
      </c>
      <c r="M101" s="143">
        <v>26.854879020708712</v>
      </c>
      <c r="N101" s="139">
        <v>67.266914605132612</v>
      </c>
    </row>
    <row r="102" spans="1:14" ht="14.7" customHeight="1" x14ac:dyDescent="0.3">
      <c r="A102" s="24"/>
      <c r="B102" s="20" t="s">
        <v>86</v>
      </c>
      <c r="C102" s="20"/>
      <c r="D102" s="144">
        <v>0.35420414057399907</v>
      </c>
      <c r="E102" s="145">
        <v>0.14731241151499902</v>
      </c>
      <c r="F102" s="146">
        <v>0.11166649474</v>
      </c>
      <c r="G102" s="147">
        <v>0.11806804685799899</v>
      </c>
      <c r="H102" s="148">
        <v>0.11166649474</v>
      </c>
      <c r="I102" s="149">
        <v>0</v>
      </c>
      <c r="J102" s="150">
        <v>0</v>
      </c>
      <c r="K102" s="151">
        <v>0</v>
      </c>
      <c r="L102" s="152">
        <v>0</v>
      </c>
      <c r="M102" s="150">
        <v>0</v>
      </c>
      <c r="N102" s="153">
        <v>0</v>
      </c>
    </row>
    <row r="107" spans="1:14" ht="14.7" customHeight="1" x14ac:dyDescent="0.3">
      <c r="B107" s="154"/>
      <c r="C107" s="155"/>
      <c r="D107" s="155"/>
      <c r="E107" s="155"/>
      <c r="F107" s="155"/>
      <c r="G107" s="155"/>
    </row>
    <row r="108" spans="1:14" ht="14.7" customHeight="1" x14ac:dyDescent="0.3">
      <c r="A108" s="156" t="s">
        <v>153</v>
      </c>
      <c r="C108" s="157" t="s">
        <v>154</v>
      </c>
      <c r="D108" s="158" t="s">
        <v>155</v>
      </c>
      <c r="E108" s="158" t="s">
        <v>156</v>
      </c>
      <c r="F108" s="158" t="s">
        <v>157</v>
      </c>
      <c r="G108" s="159" t="s">
        <v>158</v>
      </c>
    </row>
    <row r="109" spans="1:14" ht="14.7" customHeight="1" x14ac:dyDescent="0.3">
      <c r="A109" s="34" t="s">
        <v>159</v>
      </c>
      <c r="B109" s="103" t="s">
        <v>160</v>
      </c>
      <c r="C109" s="160">
        <v>1.1899519506839746</v>
      </c>
      <c r="D109" s="160">
        <v>0</v>
      </c>
      <c r="E109" s="160">
        <v>0</v>
      </c>
      <c r="F109" s="160">
        <v>0</v>
      </c>
      <c r="G109" s="161">
        <v>1.3132671685875887</v>
      </c>
    </row>
    <row r="110" spans="1:14" ht="14.7" customHeight="1" x14ac:dyDescent="0.3">
      <c r="A110" s="162" t="s">
        <v>161</v>
      </c>
      <c r="B110" s="20" t="s">
        <v>162</v>
      </c>
      <c r="C110" s="163">
        <v>0</v>
      </c>
      <c r="D110" s="163">
        <v>0</v>
      </c>
      <c r="E110" s="163">
        <v>1.1563577183350797</v>
      </c>
      <c r="F110" s="163">
        <v>0</v>
      </c>
      <c r="G110" s="164">
        <v>0</v>
      </c>
    </row>
    <row r="111" spans="1:14" ht="14.7" customHeight="1" x14ac:dyDescent="0.3">
      <c r="A111" s="162" t="s">
        <v>163</v>
      </c>
      <c r="B111" s="20" t="s">
        <v>164</v>
      </c>
      <c r="C111" s="163">
        <v>0</v>
      </c>
      <c r="D111" s="163">
        <v>0</v>
      </c>
      <c r="E111" s="163">
        <v>0</v>
      </c>
      <c r="F111" s="163">
        <v>5.163243742977295E-2</v>
      </c>
      <c r="G111" s="164">
        <v>3.941782261773253E-2</v>
      </c>
    </row>
    <row r="112" spans="1:14" ht="14.7" customHeight="1" x14ac:dyDescent="0.3">
      <c r="A112" s="162" t="s">
        <v>165</v>
      </c>
      <c r="B112" s="20" t="s">
        <v>166</v>
      </c>
      <c r="C112" s="163">
        <v>0</v>
      </c>
      <c r="D112" s="163">
        <v>1.1625967334268714</v>
      </c>
      <c r="E112" s="163">
        <v>0</v>
      </c>
      <c r="F112" s="163">
        <v>1.4819726326668972</v>
      </c>
      <c r="G112" s="164">
        <v>0</v>
      </c>
    </row>
    <row r="113" spans="1:13" ht="14.7" customHeight="1" x14ac:dyDescent="0.3">
      <c r="A113" s="37" t="s">
        <v>167</v>
      </c>
      <c r="B113" s="106" t="s">
        <v>168</v>
      </c>
      <c r="C113" s="165">
        <v>6.2466274519882299E-2</v>
      </c>
      <c r="D113" s="165">
        <v>0.11265372844160899</v>
      </c>
      <c r="E113" s="165">
        <v>8.8665709756097402E-2</v>
      </c>
      <c r="F113" s="165">
        <v>1.2474763457917995E-2</v>
      </c>
      <c r="G113" s="166">
        <v>6.8939680651632987E-3</v>
      </c>
    </row>
    <row r="114" spans="1:13" ht="14.7" customHeight="1" x14ac:dyDescent="0.3">
      <c r="B114" s="155"/>
      <c r="C114" s="155"/>
      <c r="D114" s="155"/>
      <c r="E114" s="155"/>
      <c r="F114" s="155"/>
      <c r="G114" s="155"/>
    </row>
    <row r="115" spans="1:13" ht="14.7" customHeight="1" x14ac:dyDescent="0.3">
      <c r="B115" s="155"/>
      <c r="C115" s="155"/>
      <c r="D115" s="155"/>
      <c r="E115" s="155"/>
      <c r="F115" s="155"/>
      <c r="G115" s="155"/>
      <c r="H115" s="155"/>
    </row>
    <row r="116" spans="1:13" ht="14.7" customHeight="1" x14ac:dyDescent="0.3">
      <c r="A116" s="156" t="s">
        <v>169</v>
      </c>
      <c r="C116" s="157" t="s">
        <v>170</v>
      </c>
      <c r="D116" s="158" t="s">
        <v>171</v>
      </c>
      <c r="E116" s="158" t="s">
        <v>172</v>
      </c>
      <c r="F116" s="159" t="s">
        <v>173</v>
      </c>
      <c r="G116" s="159" t="s">
        <v>481</v>
      </c>
      <c r="H116" s="155"/>
      <c r="I116" t="s">
        <v>174</v>
      </c>
      <c r="J116" s="167" t="s">
        <v>175</v>
      </c>
      <c r="K116" s="168" t="s">
        <v>176</v>
      </c>
      <c r="L116" s="168" t="s">
        <v>101</v>
      </c>
      <c r="M116" s="168" t="s">
        <v>98</v>
      </c>
    </row>
    <row r="117" spans="1:13" ht="14.7" customHeight="1" x14ac:dyDescent="0.3">
      <c r="A117" s="34" t="s">
        <v>177</v>
      </c>
      <c r="B117" s="103" t="s">
        <v>160</v>
      </c>
      <c r="C117" s="160">
        <v>1.3294143193041441</v>
      </c>
      <c r="D117" s="160">
        <v>0</v>
      </c>
      <c r="E117" s="160">
        <v>0</v>
      </c>
      <c r="F117" s="161">
        <v>1.467883356485542</v>
      </c>
      <c r="G117" s="161">
        <v>0</v>
      </c>
      <c r="H117" s="155"/>
      <c r="I117" s="169" t="s">
        <v>178</v>
      </c>
      <c r="J117" s="170" t="s">
        <v>179</v>
      </c>
      <c r="K117" s="171">
        <v>0.56696821604336389</v>
      </c>
      <c r="L117" s="171">
        <v>0</v>
      </c>
      <c r="M117" s="171">
        <v>0.91885251688656033</v>
      </c>
    </row>
    <row r="118" spans="1:13" ht="14.7" customHeight="1" x14ac:dyDescent="0.3">
      <c r="A118" s="162" t="s">
        <v>180</v>
      </c>
      <c r="B118" s="20" t="s">
        <v>162</v>
      </c>
      <c r="C118" s="163">
        <v>0</v>
      </c>
      <c r="D118" s="163">
        <v>0</v>
      </c>
      <c r="E118" s="163">
        <v>1.3294143193041441</v>
      </c>
      <c r="F118" s="164">
        <v>0</v>
      </c>
      <c r="G118" s="164">
        <v>0</v>
      </c>
      <c r="H118" s="155"/>
      <c r="I118" s="172"/>
      <c r="J118"/>
      <c r="K118" s="173"/>
      <c r="L118" s="173"/>
      <c r="M118" s="173"/>
    </row>
    <row r="119" spans="1:13" ht="14.7" customHeight="1" x14ac:dyDescent="0.3">
      <c r="A119" s="162" t="s">
        <v>181</v>
      </c>
      <c r="B119" s="20" t="s">
        <v>164</v>
      </c>
      <c r="C119" s="163">
        <v>-0.10506203685705209</v>
      </c>
      <c r="D119" s="163">
        <v>-0.10506203685705209</v>
      </c>
      <c r="E119" s="163">
        <v>-0.10506203685705209</v>
      </c>
      <c r="F119" s="164">
        <v>-6.972695912726444E-2</v>
      </c>
      <c r="G119" s="164">
        <v>-6.972695912726444E-2</v>
      </c>
      <c r="H119" s="155"/>
      <c r="I119"/>
      <c r="J119"/>
      <c r="K119"/>
      <c r="L119"/>
      <c r="M119"/>
    </row>
    <row r="120" spans="1:13" ht="14.7" customHeight="1" x14ac:dyDescent="0.3">
      <c r="A120" s="162" t="s">
        <v>182</v>
      </c>
      <c r="B120" s="20" t="s">
        <v>166</v>
      </c>
      <c r="C120" s="163">
        <v>0</v>
      </c>
      <c r="D120" s="163">
        <v>1.2988530705845072</v>
      </c>
      <c r="E120" s="163">
        <v>0</v>
      </c>
      <c r="F120" s="164">
        <v>0</v>
      </c>
      <c r="G120" s="164">
        <v>0</v>
      </c>
      <c r="H120" s="155"/>
      <c r="I120"/>
      <c r="J120" s="174" t="s">
        <v>183</v>
      </c>
      <c r="K120" s="175"/>
      <c r="L120" s="176"/>
      <c r="M120"/>
    </row>
    <row r="121" spans="1:13" ht="14.7" customHeight="1" x14ac:dyDescent="0.3">
      <c r="A121" s="37" t="s">
        <v>184</v>
      </c>
      <c r="B121" s="106" t="s">
        <v>168</v>
      </c>
      <c r="C121" s="165">
        <v>6.9787321893612503E-2</v>
      </c>
      <c r="D121" s="165">
        <v>0.125856745414965</v>
      </c>
      <c r="E121" s="165">
        <v>0.101935121210359</v>
      </c>
      <c r="F121" s="166">
        <v>7.705622454476993E-3</v>
      </c>
      <c r="G121" s="164">
        <v>0</v>
      </c>
      <c r="H121" s="155"/>
      <c r="I121" t="s">
        <v>174</v>
      </c>
      <c r="J121" s="177" t="s">
        <v>185</v>
      </c>
      <c r="K121" s="178"/>
      <c r="L121" s="179">
        <v>292</v>
      </c>
      <c r="M121"/>
    </row>
    <row r="122" spans="1:13" ht="14.7" customHeight="1" x14ac:dyDescent="0.3">
      <c r="A122" s="773" t="s">
        <v>4182</v>
      </c>
      <c r="B122" s="106" t="s">
        <v>4183</v>
      </c>
      <c r="C122" s="1056">
        <v>0</v>
      </c>
      <c r="D122" s="1056">
        <v>0</v>
      </c>
      <c r="E122" s="1056">
        <v>0</v>
      </c>
      <c r="F122" s="1056">
        <v>0</v>
      </c>
      <c r="G122" s="1057">
        <v>1.467883356485542</v>
      </c>
      <c r="H122" s="155"/>
      <c r="I122" s="180" t="s">
        <v>186</v>
      </c>
      <c r="J122" s="177" t="s">
        <v>187</v>
      </c>
      <c r="K122" s="178"/>
      <c r="L122" s="181">
        <v>0.312</v>
      </c>
      <c r="M122"/>
    </row>
    <row r="123" spans="1:13" ht="13.95" customHeight="1" x14ac:dyDescent="0.3">
      <c r="I123"/>
      <c r="J123" s="182" t="s">
        <v>188</v>
      </c>
      <c r="K123" s="183"/>
      <c r="L123" s="184"/>
      <c r="M123"/>
    </row>
    <row r="124" spans="1:13" ht="13.95" customHeight="1" x14ac:dyDescent="0.3">
      <c r="I124"/>
      <c r="J124" s="1055"/>
      <c r="K124" s="1055"/>
      <c r="L124" s="1055"/>
      <c r="M124"/>
    </row>
    <row r="125" spans="1:13" ht="14.7" customHeight="1" x14ac:dyDescent="0.3">
      <c r="A125" s="185" t="s">
        <v>189</v>
      </c>
      <c r="B125" s="186"/>
    </row>
    <row r="126" spans="1:13" ht="17.7" customHeight="1" x14ac:dyDescent="0.3">
      <c r="A126" s="187"/>
      <c r="B126" s="188" t="s">
        <v>190</v>
      </c>
      <c r="C126" s="189" t="s">
        <v>191</v>
      </c>
      <c r="D126" s="189" t="s">
        <v>192</v>
      </c>
      <c r="E126" s="190" t="s">
        <v>193</v>
      </c>
    </row>
    <row r="127" spans="1:13" ht="17.7" customHeight="1" x14ac:dyDescent="0.3">
      <c r="A127" s="191" t="s">
        <v>194</v>
      </c>
      <c r="B127" s="192">
        <v>1862.9055815517231</v>
      </c>
      <c r="C127" s="193">
        <v>9579.0825465588605</v>
      </c>
      <c r="D127" s="193">
        <v>2380.9917492022023</v>
      </c>
      <c r="E127" s="194">
        <v>672.40970695062197</v>
      </c>
    </row>
    <row r="130" spans="1:8" ht="14.7" customHeight="1" x14ac:dyDescent="0.3">
      <c r="A130" s="195" t="s">
        <v>195</v>
      </c>
      <c r="B130" s="196"/>
      <c r="C130" s="197"/>
      <c r="D130" s="197"/>
      <c r="E130" s="197"/>
      <c r="F130" s="197"/>
      <c r="G130" s="197"/>
      <c r="H130" s="197"/>
    </row>
    <row r="131" spans="1:8" ht="14.7" customHeight="1" x14ac:dyDescent="0.3">
      <c r="A131" s="198"/>
      <c r="B131" s="199" t="s">
        <v>152</v>
      </c>
      <c r="C131" s="200" t="s">
        <v>196</v>
      </c>
      <c r="D131" s="200" t="s">
        <v>100</v>
      </c>
      <c r="E131" s="200" t="s">
        <v>197</v>
      </c>
      <c r="F131" s="200" t="s">
        <v>198</v>
      </c>
      <c r="G131" s="200" t="s">
        <v>199</v>
      </c>
      <c r="H131" s="201" t="s">
        <v>200</v>
      </c>
    </row>
    <row r="132" spans="1:8" ht="14.7" customHeight="1" x14ac:dyDescent="0.3">
      <c r="A132" s="191" t="s">
        <v>201</v>
      </c>
      <c r="B132" s="202">
        <v>121.25420945011216</v>
      </c>
      <c r="C132" s="202">
        <v>15.432353930014274</v>
      </c>
      <c r="D132" s="202">
        <v>11.023109950010197</v>
      </c>
      <c r="E132" s="202">
        <v>782.64080645072386</v>
      </c>
      <c r="F132" s="202">
        <v>42659.435506539463</v>
      </c>
      <c r="G132" s="202">
        <v>115.74265447510705</v>
      </c>
      <c r="H132" s="202">
        <v>3400.6294195781456</v>
      </c>
    </row>
    <row r="133" spans="1:8" ht="14.7" customHeight="1" x14ac:dyDescent="0.3">
      <c r="A133" s="203"/>
    </row>
    <row r="134" spans="1:8" ht="14.7" customHeight="1" x14ac:dyDescent="0.3">
      <c r="A134" s="203"/>
    </row>
    <row r="135" spans="1:8" ht="14.7" customHeight="1" x14ac:dyDescent="0.3">
      <c r="A135" s="204" t="s">
        <v>202</v>
      </c>
    </row>
    <row r="136" spans="1:8" ht="14.7" customHeight="1" x14ac:dyDescent="0.3">
      <c r="A136" s="205" t="s">
        <v>203</v>
      </c>
      <c r="B136" s="206" t="s">
        <v>204</v>
      </c>
    </row>
    <row r="137" spans="1:8" ht="14.7" customHeight="1" x14ac:dyDescent="0.3">
      <c r="A137" s="207">
        <v>2014</v>
      </c>
      <c r="B137" s="208">
        <v>0.55000000000000004</v>
      </c>
      <c r="C137" s="187" t="s">
        <v>205</v>
      </c>
      <c r="E137" s="976"/>
    </row>
    <row r="138" spans="1:8" ht="14.7" customHeight="1" x14ac:dyDescent="0.3">
      <c r="A138" s="539">
        <v>2050</v>
      </c>
      <c r="B138" s="977">
        <v>0.4</v>
      </c>
      <c r="C138" s="191" t="s">
        <v>206</v>
      </c>
    </row>
    <row r="139" spans="1:8" ht="14.7" customHeight="1" x14ac:dyDescent="0.3">
      <c r="B139" s="209"/>
    </row>
    <row r="140" spans="1:8" ht="14.7" customHeight="1" x14ac:dyDescent="0.3">
      <c r="A140" s="205" t="s">
        <v>207</v>
      </c>
      <c r="B140" s="206" t="s">
        <v>154</v>
      </c>
      <c r="C140" s="210" t="s">
        <v>155</v>
      </c>
      <c r="D140" s="210" t="s">
        <v>156</v>
      </c>
      <c r="E140" s="210" t="s">
        <v>157</v>
      </c>
      <c r="F140" s="210" t="s">
        <v>158</v>
      </c>
    </row>
    <row r="141" spans="1:8" ht="14.7" customHeight="1" x14ac:dyDescent="0.3">
      <c r="A141" s="211">
        <v>2014</v>
      </c>
      <c r="B141" s="212">
        <v>0.27</v>
      </c>
      <c r="C141" s="213">
        <v>0.7</v>
      </c>
      <c r="D141" s="213">
        <v>0.01</v>
      </c>
      <c r="E141" s="213">
        <v>0.01</v>
      </c>
      <c r="F141" s="214">
        <v>1.0000000000000009E-2</v>
      </c>
      <c r="G141" s="187" t="s">
        <v>208</v>
      </c>
    </row>
    <row r="142" spans="1:8" ht="14.7" customHeight="1" x14ac:dyDescent="0.3">
      <c r="A142" s="539">
        <v>2050</v>
      </c>
      <c r="B142" s="215">
        <v>0.35</v>
      </c>
      <c r="C142" s="216">
        <v>0.15</v>
      </c>
      <c r="D142" s="216">
        <v>0.01</v>
      </c>
      <c r="E142" s="216">
        <v>0.15</v>
      </c>
      <c r="F142" s="214">
        <v>0.33999999999999997</v>
      </c>
      <c r="G142" s="191" t="s">
        <v>209</v>
      </c>
    </row>
    <row r="144" spans="1:8" ht="14.7" customHeight="1" x14ac:dyDescent="0.3">
      <c r="A144" s="205" t="s">
        <v>210</v>
      </c>
      <c r="B144" s="206" t="s">
        <v>170</v>
      </c>
      <c r="C144" s="206" t="s">
        <v>171</v>
      </c>
      <c r="D144" s="206" t="s">
        <v>172</v>
      </c>
      <c r="E144" s="206" t="s">
        <v>173</v>
      </c>
      <c r="F144" s="206" t="s">
        <v>481</v>
      </c>
    </row>
    <row r="145" spans="1:17" ht="14.7" customHeight="1" x14ac:dyDescent="0.3">
      <c r="A145" s="211">
        <v>2014</v>
      </c>
      <c r="B145" s="212">
        <v>0.9</v>
      </c>
      <c r="C145" s="213">
        <v>0.09</v>
      </c>
      <c r="D145" s="213">
        <v>0.01</v>
      </c>
      <c r="E145" s="213">
        <f>1-SUM(B145:D145)</f>
        <v>0</v>
      </c>
      <c r="F145" s="213">
        <f>1-SUM(B145:D145)</f>
        <v>0</v>
      </c>
      <c r="G145" s="187" t="s">
        <v>211</v>
      </c>
    </row>
    <row r="146" spans="1:17" ht="14.7" customHeight="1" x14ac:dyDescent="0.3">
      <c r="A146" s="539">
        <v>2050</v>
      </c>
      <c r="B146" s="215">
        <v>0.35</v>
      </c>
      <c r="C146" s="216">
        <v>0.05</v>
      </c>
      <c r="D146" s="216">
        <v>0.01</v>
      </c>
      <c r="E146" s="544">
        <f>1-SUM(B146:D146)</f>
        <v>0.59000000000000008</v>
      </c>
      <c r="F146" s="544">
        <f>1-SUM(B146:E146)</f>
        <v>0</v>
      </c>
      <c r="G146" s="191" t="s">
        <v>212</v>
      </c>
    </row>
    <row r="150" spans="1:17" ht="13.95" customHeight="1" x14ac:dyDescent="0.3">
      <c r="A150" s="156">
        <v>17</v>
      </c>
    </row>
    <row r="151" spans="1:17" ht="13.95" customHeight="1" x14ac:dyDescent="0.3">
      <c r="A151" s="217" t="s">
        <v>152</v>
      </c>
      <c r="B151" s="206" t="s">
        <v>214</v>
      </c>
      <c r="C151" s="206" t="s">
        <v>215</v>
      </c>
      <c r="D151" s="217" t="s">
        <v>216</v>
      </c>
      <c r="E151" s="218" t="s">
        <v>217</v>
      </c>
    </row>
    <row r="152" spans="1:17" ht="13.95" customHeight="1" x14ac:dyDescent="0.3">
      <c r="A152" s="220">
        <v>1</v>
      </c>
      <c r="B152" s="220">
        <v>1</v>
      </c>
      <c r="C152" s="220">
        <v>1</v>
      </c>
      <c r="D152" s="220">
        <v>1</v>
      </c>
      <c r="E152" s="220">
        <v>1</v>
      </c>
      <c r="F152" s="221"/>
    </row>
    <row r="153" spans="1:17" ht="13.95" customHeight="1" x14ac:dyDescent="0.3">
      <c r="A153" s="582" t="s">
        <v>567</v>
      </c>
      <c r="B153" s="583" t="s">
        <v>4118</v>
      </c>
      <c r="C153" s="584"/>
      <c r="D153" s="584"/>
      <c r="E153" s="584"/>
      <c r="F153" s="584"/>
      <c r="G153" s="584"/>
      <c r="H153" s="585"/>
      <c r="I153" s="584"/>
      <c r="J153" s="586"/>
    </row>
    <row r="154" spans="1:17" ht="13.95" customHeight="1" x14ac:dyDescent="0.3">
      <c r="A154" s="587"/>
      <c r="B154" s="1028" t="s">
        <v>568</v>
      </c>
      <c r="C154" s="1029" t="s">
        <v>569</v>
      </c>
      <c r="D154" s="1029" t="s">
        <v>100</v>
      </c>
      <c r="E154" s="1029" t="s">
        <v>510</v>
      </c>
      <c r="F154" s="1029" t="s">
        <v>98</v>
      </c>
      <c r="G154" s="1029" t="s">
        <v>570</v>
      </c>
      <c r="H154" s="1029" t="s">
        <v>176</v>
      </c>
      <c r="I154" s="1029" t="s">
        <v>19</v>
      </c>
      <c r="J154" s="1030" t="s">
        <v>571</v>
      </c>
      <c r="N154" s="1">
        <v>43</v>
      </c>
    </row>
    <row r="155" spans="1:17" ht="13.95" customHeight="1" x14ac:dyDescent="0.3">
      <c r="A155" s="591" t="s">
        <v>572</v>
      </c>
      <c r="B155" s="489">
        <f>SUM(C155:J155)</f>
        <v>167.28649995096538</v>
      </c>
      <c r="C155" s="489">
        <v>20.214705627515489</v>
      </c>
      <c r="D155" s="489">
        <v>0</v>
      </c>
      <c r="E155" s="489">
        <v>0</v>
      </c>
      <c r="F155" s="489">
        <v>26.341866083683762</v>
      </c>
      <c r="G155" s="489">
        <v>0</v>
      </c>
      <c r="H155" s="489">
        <f>N155</f>
        <v>7.2149534996007647</v>
      </c>
      <c r="I155" s="489">
        <f>M164</f>
        <v>95.254068643701402</v>
      </c>
      <c r="J155" s="592">
        <v>18.260906096463941</v>
      </c>
      <c r="M155" s="1">
        <v>0.16778961626978522</v>
      </c>
      <c r="N155" s="1">
        <f>$N$154*M155</f>
        <v>7.2149534996007647</v>
      </c>
    </row>
    <row r="156" spans="1:17" ht="13.2" customHeight="1" x14ac:dyDescent="0.3">
      <c r="A156" s="591" t="s">
        <v>573</v>
      </c>
      <c r="B156" s="489">
        <f t="shared" ref="B156:B158" si="4">SUM(C156:J156)</f>
        <v>596.11797824071289</v>
      </c>
      <c r="C156" s="489">
        <v>71.291681218144163</v>
      </c>
      <c r="D156" s="489">
        <v>0</v>
      </c>
      <c r="E156" s="489">
        <v>3.1386312505466711</v>
      </c>
      <c r="F156" s="489">
        <v>119.3814377620634</v>
      </c>
      <c r="G156" s="489">
        <v>0</v>
      </c>
      <c r="H156" s="489">
        <f t="shared" ref="H156:H157" si="5">N156</f>
        <v>28.115384615384617</v>
      </c>
      <c r="I156" s="489">
        <f t="shared" ref="I156:I157" si="6">M165</f>
        <v>325.94426632870159</v>
      </c>
      <c r="J156" s="592">
        <v>48.246577065872472</v>
      </c>
      <c r="K156" s="559"/>
      <c r="M156" s="1">
        <v>0.65384615384615385</v>
      </c>
      <c r="N156" s="1">
        <f t="shared" ref="N156:N157" si="7">$N$154*M156</f>
        <v>28.115384615384617</v>
      </c>
      <c r="O156"/>
      <c r="Q156" s="560"/>
    </row>
    <row r="157" spans="1:17" ht="13.95" customHeight="1" x14ac:dyDescent="0.3">
      <c r="A157" s="591" t="s">
        <v>574</v>
      </c>
      <c r="B157" s="489">
        <f t="shared" si="4"/>
        <v>603.78558368148083</v>
      </c>
      <c r="C157" s="489">
        <v>93.843727498177671</v>
      </c>
      <c r="D157" s="489">
        <v>0</v>
      </c>
      <c r="E157" s="489">
        <v>0.86118874945332924</v>
      </c>
      <c r="F157" s="489">
        <v>238.92410029708341</v>
      </c>
      <c r="G157" s="489">
        <v>0</v>
      </c>
      <c r="H157" s="489">
        <f t="shared" si="5"/>
        <v>7.8623852715058655</v>
      </c>
      <c r="I157" s="489">
        <f t="shared" si="6"/>
        <v>103.80166502759695</v>
      </c>
      <c r="J157" s="592">
        <v>158.4925168376636</v>
      </c>
      <c r="K157" s="558"/>
      <c r="M157" s="1">
        <v>0.18284616910478757</v>
      </c>
      <c r="N157" s="1">
        <f t="shared" si="7"/>
        <v>7.8623852715058655</v>
      </c>
    </row>
    <row r="158" spans="1:17" ht="13.95" customHeight="1" x14ac:dyDescent="0.3">
      <c r="A158" s="591" t="s">
        <v>575</v>
      </c>
      <c r="B158" s="489">
        <f t="shared" si="4"/>
        <v>89.83693708608061</v>
      </c>
      <c r="C158" s="489">
        <v>30.484341228911219</v>
      </c>
      <c r="D158" s="489">
        <v>0</v>
      </c>
      <c r="E158" s="489">
        <v>0</v>
      </c>
      <c r="F158" s="489">
        <v>59.352595857169398</v>
      </c>
      <c r="G158" s="489">
        <v>0</v>
      </c>
      <c r="H158" s="489">
        <v>0</v>
      </c>
      <c r="I158" s="489">
        <v>0</v>
      </c>
      <c r="J158" s="592">
        <v>0</v>
      </c>
      <c r="K158" s="222"/>
    </row>
    <row r="159" spans="1:17" ht="13.95" customHeight="1" x14ac:dyDescent="0.3">
      <c r="A159" s="1031" t="s">
        <v>568</v>
      </c>
      <c r="B159" s="1032">
        <f>SUM(B155:B158)</f>
        <v>1457.0269989592396</v>
      </c>
      <c r="C159" s="1032">
        <f t="shared" ref="C159:J159" si="8">SUM(C155:C158)</f>
        <v>215.83445557274854</v>
      </c>
      <c r="D159" s="1032">
        <f t="shared" si="8"/>
        <v>0</v>
      </c>
      <c r="E159" s="1032">
        <f t="shared" si="8"/>
        <v>3.9998200000000006</v>
      </c>
      <c r="F159" s="1032">
        <f t="shared" si="8"/>
        <v>443.99999999999994</v>
      </c>
      <c r="G159" s="1032">
        <f t="shared" si="8"/>
        <v>0</v>
      </c>
      <c r="H159" s="1032">
        <f t="shared" si="8"/>
        <v>43.192723386491245</v>
      </c>
      <c r="I159" s="1032">
        <f t="shared" si="8"/>
        <v>525</v>
      </c>
      <c r="J159" s="1033">
        <f t="shared" si="8"/>
        <v>225</v>
      </c>
    </row>
    <row r="160" spans="1:17" ht="13.95" customHeight="1" x14ac:dyDescent="0.3">
      <c r="A160" s="596"/>
      <c r="B160" s="596"/>
      <c r="C160" s="596"/>
      <c r="D160" s="491"/>
      <c r="E160" s="491"/>
      <c r="F160" s="491"/>
      <c r="G160" s="491"/>
    </row>
    <row r="161" spans="1:13" ht="13.95" customHeight="1" x14ac:dyDescent="0.3">
      <c r="A161" s="597"/>
      <c r="B161" s="491"/>
      <c r="C161" s="563"/>
      <c r="D161" s="491"/>
      <c r="E161" s="491"/>
      <c r="F161" s="491"/>
      <c r="G161" s="491"/>
      <c r="I161" s="564"/>
    </row>
    <row r="162" spans="1:13" ht="13.95" customHeight="1" x14ac:dyDescent="0.25">
      <c r="M162" s="1" t="s">
        <v>4143</v>
      </c>
    </row>
    <row r="163" spans="1:13" ht="13.95" customHeight="1" x14ac:dyDescent="0.25">
      <c r="A163" s="222"/>
      <c r="B163" s="222"/>
      <c r="C163" s="222"/>
      <c r="D163" s="222"/>
      <c r="E163" s="222"/>
      <c r="I163" s="1" t="s">
        <v>4122</v>
      </c>
      <c r="J163" s="1" t="s">
        <v>4128</v>
      </c>
      <c r="K163" s="1" t="s">
        <v>4127</v>
      </c>
      <c r="M163" s="1">
        <v>525</v>
      </c>
    </row>
    <row r="164" spans="1:13" ht="13.95" customHeight="1" x14ac:dyDescent="0.3">
      <c r="F164" s="223"/>
      <c r="G164"/>
      <c r="H164" s="1" t="s">
        <v>4123</v>
      </c>
      <c r="I164" s="1">
        <v>0.1814363212260979</v>
      </c>
      <c r="J164" s="489">
        <v>37.513094061905598</v>
      </c>
      <c r="K164" s="1">
        <f>J164+I164*$I$168</f>
        <v>40.563977531263326</v>
      </c>
      <c r="M164" s="1">
        <f>$M$163*I164</f>
        <v>95.254068643701402</v>
      </c>
    </row>
    <row r="165" spans="1:13" ht="13.95" customHeight="1" x14ac:dyDescent="0.3">
      <c r="F165" s="173"/>
      <c r="G165" s="224"/>
      <c r="H165" s="1" t="s">
        <v>4124</v>
      </c>
      <c r="I165" s="1">
        <v>0.62084622157847924</v>
      </c>
      <c r="J165" s="489">
        <v>128.36383889766691</v>
      </c>
      <c r="K165" s="1">
        <f t="shared" ref="K165:K166" si="9">J165+I165*$I$168</f>
        <v>138.80347668147431</v>
      </c>
      <c r="M165" s="1">
        <f t="shared" ref="M165:M166" si="10">$M$163*I165</f>
        <v>325.94426632870159</v>
      </c>
    </row>
    <row r="166" spans="1:13" ht="13.95" customHeight="1" x14ac:dyDescent="0.3">
      <c r="F166" s="173"/>
      <c r="G166" s="224"/>
      <c r="H166" s="1" t="s">
        <v>4125</v>
      </c>
      <c r="I166" s="1">
        <v>0.19771745719542277</v>
      </c>
      <c r="J166" s="489">
        <v>40.879320740911403</v>
      </c>
      <c r="K166" s="1">
        <f t="shared" si="9"/>
        <v>44.203974358690957</v>
      </c>
      <c r="M166" s="1">
        <f t="shared" si="10"/>
        <v>103.80166502759695</v>
      </c>
    </row>
    <row r="167" spans="1:13" ht="13.95" customHeight="1" x14ac:dyDescent="0.25">
      <c r="A167" s="562"/>
      <c r="B167" s="562"/>
      <c r="C167" s="562"/>
      <c r="D167" s="562"/>
      <c r="E167" s="562"/>
      <c r="F167" s="562"/>
      <c r="G167" s="562"/>
    </row>
    <row r="168" spans="1:13" ht="13.95" customHeight="1" x14ac:dyDescent="0.25">
      <c r="A168" s="563"/>
      <c r="B168" s="563"/>
      <c r="C168" s="563"/>
      <c r="D168" s="563"/>
      <c r="E168" s="563"/>
      <c r="F168" s="563"/>
      <c r="G168" s="563"/>
      <c r="H168" s="1" t="s">
        <v>4126</v>
      </c>
      <c r="I168" s="1">
        <v>16.815174870944681</v>
      </c>
    </row>
    <row r="169" spans="1:13" ht="13.95" customHeight="1" x14ac:dyDescent="0.25">
      <c r="A169" s="563"/>
      <c r="B169" s="563"/>
      <c r="C169" s="563"/>
      <c r="D169" s="563"/>
      <c r="E169" s="563"/>
      <c r="F169" s="563"/>
      <c r="G169" s="563"/>
    </row>
    <row r="170" spans="1:13" ht="13.95" customHeight="1" x14ac:dyDescent="0.25">
      <c r="A170" s="563"/>
      <c r="B170" s="563"/>
      <c r="C170" s="563"/>
      <c r="D170" s="563"/>
      <c r="E170" s="563"/>
      <c r="F170" s="563"/>
      <c r="G170" s="563"/>
    </row>
    <row r="171" spans="1:13" ht="13.95" customHeight="1" x14ac:dyDescent="0.25">
      <c r="A171" s="563"/>
      <c r="B171" s="563"/>
      <c r="C171" s="563"/>
      <c r="D171" s="563"/>
      <c r="E171" s="563"/>
      <c r="F171" s="563"/>
      <c r="G171" s="563"/>
    </row>
    <row r="172" spans="1:13" ht="13.95" customHeight="1" x14ac:dyDescent="0.25">
      <c r="A172" s="563"/>
      <c r="B172" s="563"/>
      <c r="C172" s="563"/>
      <c r="D172" s="563"/>
      <c r="E172" s="563"/>
      <c r="F172" s="563"/>
      <c r="G172" s="563"/>
    </row>
    <row r="173" spans="1:13" ht="13.95" customHeight="1" x14ac:dyDescent="0.25">
      <c r="A173" s="563"/>
      <c r="B173" s="563"/>
      <c r="C173" s="563"/>
      <c r="D173" s="563"/>
      <c r="E173" s="563"/>
      <c r="F173" s="563"/>
      <c r="G173" s="563"/>
    </row>
  </sheetData>
  <hyperlinks>
    <hyperlink ref="Y5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8803-CA82-44E9-9B8F-C14C703BCA30}">
  <dimension ref="A1:D4"/>
  <sheetViews>
    <sheetView workbookViewId="0">
      <selection activeCell="C3" sqref="C3:D3"/>
    </sheetView>
  </sheetViews>
  <sheetFormatPr defaultColWidth="8.77734375" defaultRowHeight="14.4" x14ac:dyDescent="0.3"/>
  <cols>
    <col min="1" max="1" width="19.44140625" customWidth="1"/>
    <col min="2" max="2" width="18.77734375" customWidth="1"/>
    <col min="3" max="3" width="15.109375" customWidth="1"/>
    <col min="4" max="4" width="17" customWidth="1"/>
  </cols>
  <sheetData>
    <row r="1" spans="1:4" x14ac:dyDescent="0.3">
      <c r="A1" s="725" t="s">
        <v>4181</v>
      </c>
      <c r="B1" s="725"/>
      <c r="C1" s="725"/>
      <c r="D1" s="725"/>
    </row>
    <row r="2" spans="1:4" ht="16.8" x14ac:dyDescent="0.4">
      <c r="A2" s="1054" t="s">
        <v>4180</v>
      </c>
      <c r="B2" s="20" t="s">
        <v>4179</v>
      </c>
      <c r="C2" s="298">
        <v>-0.09</v>
      </c>
      <c r="D2" s="298"/>
    </row>
    <row r="3" spans="1:4" ht="16.8" x14ac:dyDescent="0.4">
      <c r="A3" s="1054" t="s">
        <v>4178</v>
      </c>
      <c r="B3" s="20" t="s">
        <v>4177</v>
      </c>
      <c r="C3" s="298">
        <v>0.4</v>
      </c>
      <c r="D3" s="298">
        <v>5.5</v>
      </c>
    </row>
    <row r="4" spans="1:4" ht="16.8" x14ac:dyDescent="0.4">
      <c r="A4" s="1054" t="s">
        <v>4176</v>
      </c>
      <c r="B4" s="20" t="s">
        <v>4175</v>
      </c>
      <c r="C4" s="298">
        <v>0.05</v>
      </c>
      <c r="D4" s="298">
        <v>0.01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B2:AT807"/>
  <sheetViews>
    <sheetView topLeftCell="AN1" workbookViewId="0">
      <selection activeCell="D8" sqref="D8"/>
    </sheetView>
  </sheetViews>
  <sheetFormatPr defaultColWidth="8.77734375" defaultRowHeight="14.4" x14ac:dyDescent="0.3"/>
  <cols>
    <col min="2" max="2" width="20.44140625" bestFit="1" customWidth="1"/>
    <col min="3" max="3" width="11" customWidth="1"/>
    <col min="8" max="8" width="22.44140625" bestFit="1" customWidth="1"/>
    <col min="9" max="11" width="9" style="596" customWidth="1"/>
    <col min="14" max="14" width="20.77734375" bestFit="1" customWidth="1"/>
    <col min="15" max="17" width="9.44140625" style="596" customWidth="1"/>
    <col min="20" max="20" width="19.33203125" bestFit="1" customWidth="1"/>
    <col min="21" max="21" width="11.6640625" style="596" bestFit="1" customWidth="1"/>
    <col min="22" max="23" width="9.109375" style="596"/>
    <col min="26" max="26" width="20.6640625" bestFit="1" customWidth="1"/>
    <col min="27" max="28" width="10" style="596" customWidth="1"/>
    <col min="29" max="29" width="10.33203125" style="596" customWidth="1"/>
    <col min="30" max="31" width="10.33203125" customWidth="1"/>
    <col min="32" max="32" width="20.6640625" bestFit="1" customWidth="1"/>
    <col min="39" max="40" width="18.6640625" bestFit="1" customWidth="1"/>
    <col min="41" max="43" width="16.33203125" customWidth="1"/>
    <col min="44" max="45" width="8.6640625" customWidth="1"/>
    <col min="46" max="46" width="15.44140625" bestFit="1" customWidth="1"/>
  </cols>
  <sheetData>
    <row r="2" spans="2:46" x14ac:dyDescent="0.3">
      <c r="B2" s="916" t="s">
        <v>2389</v>
      </c>
      <c r="C2" s="917"/>
      <c r="D2" s="917"/>
      <c r="E2" s="917"/>
      <c r="F2" s="917"/>
      <c r="G2" s="918"/>
    </row>
    <row r="3" spans="2:46" x14ac:dyDescent="0.3">
      <c r="B3" s="919"/>
      <c r="C3" s="920"/>
      <c r="D3" s="920"/>
      <c r="E3" s="920"/>
      <c r="F3" s="920"/>
      <c r="G3" s="921"/>
    </row>
    <row r="4" spans="2:46" x14ac:dyDescent="0.3">
      <c r="B4" s="922"/>
      <c r="C4" s="923"/>
      <c r="D4" s="923"/>
      <c r="E4" s="923"/>
      <c r="F4" s="923"/>
      <c r="G4" s="924"/>
      <c r="AM4" t="s">
        <v>2387</v>
      </c>
      <c r="AN4" t="s">
        <v>2388</v>
      </c>
      <c r="AO4" t="s">
        <v>3539</v>
      </c>
      <c r="AP4" t="s">
        <v>3540</v>
      </c>
      <c r="AQ4" s="596" t="s">
        <v>4076</v>
      </c>
      <c r="AR4" s="596" t="s">
        <v>4074</v>
      </c>
      <c r="AS4" s="596" t="s">
        <v>4075</v>
      </c>
      <c r="AT4" s="596" t="s">
        <v>4073</v>
      </c>
    </row>
    <row r="5" spans="2:46" x14ac:dyDescent="0.3">
      <c r="B5" s="914" t="s">
        <v>550</v>
      </c>
      <c r="C5" s="915"/>
      <c r="D5" s="915"/>
      <c r="E5" s="915"/>
      <c r="F5" s="915"/>
      <c r="G5" s="915"/>
      <c r="H5" s="914" t="s">
        <v>551</v>
      </c>
      <c r="I5" s="925"/>
      <c r="J5" s="925"/>
      <c r="K5" s="925"/>
      <c r="L5" s="915"/>
      <c r="M5" s="915"/>
      <c r="N5" s="914" t="s">
        <v>553</v>
      </c>
      <c r="O5" s="925"/>
      <c r="P5" s="925"/>
      <c r="Q5" s="925"/>
      <c r="R5" s="915"/>
      <c r="S5" s="915"/>
      <c r="T5" s="914" t="s">
        <v>552</v>
      </c>
      <c r="U5" s="925"/>
      <c r="V5" s="925"/>
      <c r="W5" s="925"/>
      <c r="X5" s="915"/>
      <c r="Y5" s="915"/>
      <c r="Z5" s="914" t="s">
        <v>2385</v>
      </c>
      <c r="AA5" s="925"/>
      <c r="AB5" s="925"/>
      <c r="AC5" s="925"/>
      <c r="AF5" s="914" t="s">
        <v>2386</v>
      </c>
      <c r="AG5" s="925"/>
      <c r="AH5" s="925"/>
      <c r="AI5" s="925"/>
      <c r="AM5" t="s">
        <v>824</v>
      </c>
      <c r="AN5" s="934" t="s">
        <v>4065</v>
      </c>
      <c r="AO5" t="s">
        <v>3541</v>
      </c>
      <c r="AP5" t="s">
        <v>1604</v>
      </c>
      <c r="AQ5" s="596" t="str">
        <f t="shared" ref="AQ5:AQ68" si="0">MID(AO5,2,1)</f>
        <v>C</v>
      </c>
      <c r="AR5" s="596">
        <f t="shared" ref="AR5:AR68" ca="1" si="1">+COLUMNS(INDIRECT(AO5))</f>
        <v>6</v>
      </c>
      <c r="AS5" s="596">
        <f t="shared" ref="AS5:AS68" ca="1" si="2">+COLUMNS(INDIRECT(AP5))</f>
        <v>5</v>
      </c>
      <c r="AT5" s="596">
        <f t="shared" ref="AT5:AT68" ca="1" si="3">+AR5-AS5</f>
        <v>1</v>
      </c>
    </row>
    <row r="6" spans="2:46" x14ac:dyDescent="0.3">
      <c r="B6" s="914" t="s">
        <v>2387</v>
      </c>
      <c r="C6" s="925" t="s">
        <v>2657</v>
      </c>
      <c r="D6" s="925" t="s">
        <v>2658</v>
      </c>
      <c r="E6" s="925" t="s">
        <v>2659</v>
      </c>
      <c r="F6" s="925"/>
      <c r="G6" s="925"/>
      <c r="H6" s="914" t="s">
        <v>2387</v>
      </c>
      <c r="I6" s="925" t="s">
        <v>2657</v>
      </c>
      <c r="J6" s="925" t="s">
        <v>2658</v>
      </c>
      <c r="K6" s="925" t="s">
        <v>2659</v>
      </c>
      <c r="L6" s="925"/>
      <c r="M6" s="915"/>
      <c r="N6" s="914" t="s">
        <v>2387</v>
      </c>
      <c r="O6" s="925" t="s">
        <v>2657</v>
      </c>
      <c r="P6" s="925" t="s">
        <v>2658</v>
      </c>
      <c r="Q6" s="925" t="s">
        <v>2659</v>
      </c>
      <c r="R6" s="925"/>
      <c r="S6" s="915"/>
      <c r="T6" s="914" t="s">
        <v>2387</v>
      </c>
      <c r="U6" s="925" t="s">
        <v>2657</v>
      </c>
      <c r="V6" s="925" t="s">
        <v>2658</v>
      </c>
      <c r="W6" s="925" t="s">
        <v>2659</v>
      </c>
      <c r="X6" s="915"/>
      <c r="Y6" s="915"/>
      <c r="Z6" s="914" t="s">
        <v>2387</v>
      </c>
      <c r="AA6" s="925" t="s">
        <v>2657</v>
      </c>
      <c r="AB6" s="925" t="s">
        <v>2658</v>
      </c>
      <c r="AC6" s="925" t="s">
        <v>2659</v>
      </c>
      <c r="AF6" s="914" t="s">
        <v>2387</v>
      </c>
      <c r="AG6" s="925" t="s">
        <v>2657</v>
      </c>
      <c r="AH6" s="925" t="s">
        <v>2658</v>
      </c>
      <c r="AI6" s="925" t="s">
        <v>2659</v>
      </c>
      <c r="AM6" t="s">
        <v>825</v>
      </c>
      <c r="AN6" s="934" t="s">
        <v>4065</v>
      </c>
      <c r="AO6" t="s">
        <v>3542</v>
      </c>
      <c r="AP6" t="s">
        <v>1605</v>
      </c>
      <c r="AQ6" s="596" t="str">
        <f t="shared" si="0"/>
        <v>O</v>
      </c>
      <c r="AR6" s="596">
        <f t="shared" ca="1" si="1"/>
        <v>3</v>
      </c>
      <c r="AS6" s="596">
        <f t="shared" ca="1" si="2"/>
        <v>2</v>
      </c>
      <c r="AT6" s="596">
        <f t="shared" ca="1" si="3"/>
        <v>1</v>
      </c>
    </row>
    <row r="7" spans="2:46" hidden="1" x14ac:dyDescent="0.3">
      <c r="B7" s="1" t="s">
        <v>824</v>
      </c>
      <c r="C7" s="596" t="s">
        <v>2390</v>
      </c>
      <c r="D7" s="596" t="s">
        <v>2391</v>
      </c>
      <c r="E7" s="596" t="str">
        <f>+RIGHT(C7,2)</f>
        <v>58</v>
      </c>
      <c r="F7" s="596"/>
      <c r="G7" s="596"/>
      <c r="H7" s="1" t="s">
        <v>928</v>
      </c>
      <c r="I7" s="596" t="s">
        <v>2505</v>
      </c>
      <c r="J7" s="596" t="s">
        <v>2506</v>
      </c>
      <c r="K7" s="596" t="str">
        <f>+RIGHT(I7,2)</f>
        <v>89</v>
      </c>
      <c r="N7" s="1" t="s">
        <v>1028</v>
      </c>
      <c r="O7" s="596" t="s">
        <v>2529</v>
      </c>
      <c r="P7" s="596" t="s">
        <v>2660</v>
      </c>
      <c r="Q7" s="596">
        <v>80</v>
      </c>
      <c r="T7" s="1" t="s">
        <v>1244</v>
      </c>
      <c r="U7" s="596" t="s">
        <v>1969</v>
      </c>
      <c r="V7" s="596" t="s">
        <v>2900</v>
      </c>
      <c r="W7" s="596">
        <v>28</v>
      </c>
      <c r="Z7" s="1" t="s">
        <v>870</v>
      </c>
      <c r="AA7" s="596" t="s">
        <v>2406</v>
      </c>
      <c r="AB7" s="596" t="s">
        <v>2908</v>
      </c>
      <c r="AC7" s="596">
        <v>57</v>
      </c>
      <c r="AF7" s="1" t="s">
        <v>926</v>
      </c>
      <c r="AG7" t="s">
        <v>1707</v>
      </c>
      <c r="AI7">
        <v>186</v>
      </c>
      <c r="AM7" t="s">
        <v>826</v>
      </c>
      <c r="AN7" s="934" t="s">
        <v>4065</v>
      </c>
      <c r="AO7" t="s">
        <v>3543</v>
      </c>
      <c r="AP7" t="s">
        <v>1606</v>
      </c>
      <c r="AQ7" s="596" t="str">
        <f t="shared" si="0"/>
        <v>R</v>
      </c>
      <c r="AR7" s="596">
        <f t="shared" ca="1" si="1"/>
        <v>8</v>
      </c>
      <c r="AS7" s="596">
        <f t="shared" ca="1" si="2"/>
        <v>8</v>
      </c>
      <c r="AT7" s="596">
        <f t="shared" ca="1" si="3"/>
        <v>0</v>
      </c>
    </row>
    <row r="8" spans="2:46" x14ac:dyDescent="0.3">
      <c r="B8" s="1" t="s">
        <v>825</v>
      </c>
      <c r="C8" s="596" t="s">
        <v>2392</v>
      </c>
      <c r="D8" s="596" t="s">
        <v>2393</v>
      </c>
      <c r="E8" s="596" t="str">
        <f t="shared" ref="E8:E71" si="4">+RIGHT(C8,2)</f>
        <v>58</v>
      </c>
      <c r="F8" s="596"/>
      <c r="G8" s="596"/>
      <c r="H8" s="1" t="s">
        <v>929</v>
      </c>
      <c r="I8" s="596" t="s">
        <v>2507</v>
      </c>
      <c r="J8" s="596" t="s">
        <v>2508</v>
      </c>
      <c r="K8" s="596" t="str">
        <f t="shared" ref="K8:K71" si="5">+RIGHT(I8,2)</f>
        <v>89</v>
      </c>
      <c r="N8" s="1" t="s">
        <v>1029</v>
      </c>
      <c r="O8" s="596" t="s">
        <v>2661</v>
      </c>
      <c r="P8" s="596" t="s">
        <v>2662</v>
      </c>
      <c r="Q8" s="596">
        <v>106</v>
      </c>
      <c r="T8" s="1" t="s">
        <v>1245</v>
      </c>
      <c r="U8" s="596" t="s">
        <v>1649</v>
      </c>
      <c r="V8" s="596" t="s">
        <v>2901</v>
      </c>
      <c r="W8" s="596">
        <v>20</v>
      </c>
      <c r="Z8" s="1" t="s">
        <v>871</v>
      </c>
      <c r="AA8" s="596" t="s">
        <v>2909</v>
      </c>
      <c r="AB8" s="596" t="s">
        <v>2407</v>
      </c>
      <c r="AC8" s="596">
        <v>57</v>
      </c>
      <c r="AF8" s="1" t="s">
        <v>976</v>
      </c>
      <c r="AG8" t="s">
        <v>3070</v>
      </c>
      <c r="AH8" t="s">
        <v>3071</v>
      </c>
      <c r="AI8">
        <v>181</v>
      </c>
      <c r="AM8" t="s">
        <v>827</v>
      </c>
      <c r="AN8" s="934" t="s">
        <v>4065</v>
      </c>
      <c r="AO8" t="s">
        <v>3544</v>
      </c>
      <c r="AP8" t="s">
        <v>1607</v>
      </c>
      <c r="AQ8" s="596" t="str">
        <f t="shared" si="0"/>
        <v>Z</v>
      </c>
      <c r="AR8" s="596">
        <f t="shared" ca="1" si="1"/>
        <v>3</v>
      </c>
      <c r="AS8" s="596">
        <f t="shared" ca="1" si="2"/>
        <v>2</v>
      </c>
      <c r="AT8" s="596">
        <f t="shared" ca="1" si="3"/>
        <v>1</v>
      </c>
    </row>
    <row r="9" spans="2:46" x14ac:dyDescent="0.3">
      <c r="B9" s="1" t="s">
        <v>826</v>
      </c>
      <c r="C9" s="596" t="s">
        <v>2394</v>
      </c>
      <c r="D9" s="596" t="s">
        <v>2395</v>
      </c>
      <c r="E9" s="596" t="str">
        <f t="shared" si="4"/>
        <v>58</v>
      </c>
      <c r="F9" s="596"/>
      <c r="G9" s="596"/>
      <c r="H9" s="1" t="s">
        <v>930</v>
      </c>
      <c r="I9" s="596" t="s">
        <v>2509</v>
      </c>
      <c r="J9" s="596" t="s">
        <v>2510</v>
      </c>
      <c r="K9" s="596" t="str">
        <f t="shared" si="5"/>
        <v>89</v>
      </c>
      <c r="N9" s="1" t="s">
        <v>1030</v>
      </c>
      <c r="O9" s="596" t="s">
        <v>2663</v>
      </c>
      <c r="P9" s="596" t="s">
        <v>2664</v>
      </c>
      <c r="Q9" s="596">
        <v>106</v>
      </c>
      <c r="T9" s="1" t="s">
        <v>1246</v>
      </c>
      <c r="U9" s="596" t="s">
        <v>1954</v>
      </c>
      <c r="V9" s="596" t="s">
        <v>2581</v>
      </c>
      <c r="W9" s="596">
        <v>27</v>
      </c>
      <c r="Z9" s="1" t="s">
        <v>872</v>
      </c>
      <c r="AA9" s="596" t="s">
        <v>2910</v>
      </c>
      <c r="AB9" s="596" t="s">
        <v>2410</v>
      </c>
      <c r="AC9" s="596">
        <v>57</v>
      </c>
      <c r="AF9" s="1" t="s">
        <v>1025</v>
      </c>
      <c r="AG9" t="s">
        <v>1813</v>
      </c>
      <c r="AI9">
        <v>51</v>
      </c>
      <c r="AM9" t="s">
        <v>828</v>
      </c>
      <c r="AN9" s="934" t="s">
        <v>4065</v>
      </c>
      <c r="AO9" t="s">
        <v>3545</v>
      </c>
      <c r="AP9" t="s">
        <v>1608</v>
      </c>
      <c r="AQ9" s="596" t="str">
        <f t="shared" si="0"/>
        <v>C</v>
      </c>
      <c r="AR9" s="596">
        <f t="shared" ca="1" si="1"/>
        <v>6</v>
      </c>
      <c r="AS9" s="596">
        <f t="shared" ca="1" si="2"/>
        <v>5</v>
      </c>
      <c r="AT9" s="596">
        <f t="shared" ca="1" si="3"/>
        <v>1</v>
      </c>
    </row>
    <row r="10" spans="2:46" x14ac:dyDescent="0.3">
      <c r="B10" s="1" t="s">
        <v>827</v>
      </c>
      <c r="C10" s="596" t="s">
        <v>2396</v>
      </c>
      <c r="D10" s="596" t="s">
        <v>2397</v>
      </c>
      <c r="E10" s="596" t="str">
        <f t="shared" si="4"/>
        <v>58</v>
      </c>
      <c r="F10" s="596"/>
      <c r="G10" s="596"/>
      <c r="H10" s="1" t="s">
        <v>931</v>
      </c>
      <c r="I10" s="596" t="s">
        <v>2511</v>
      </c>
      <c r="J10" s="596" t="s">
        <v>2512</v>
      </c>
      <c r="K10" s="596" t="str">
        <f t="shared" si="5"/>
        <v>89</v>
      </c>
      <c r="N10" s="1" t="s">
        <v>1031</v>
      </c>
      <c r="O10" s="596" t="s">
        <v>2665</v>
      </c>
      <c r="P10" s="596" t="s">
        <v>2666</v>
      </c>
      <c r="Q10" s="596">
        <v>119</v>
      </c>
      <c r="T10" s="1" t="s">
        <v>1247</v>
      </c>
      <c r="U10" s="596" t="s">
        <v>1657</v>
      </c>
      <c r="V10" s="596" t="s">
        <v>2902</v>
      </c>
      <c r="W10" s="596">
        <v>22</v>
      </c>
      <c r="Z10" s="1" t="s">
        <v>873</v>
      </c>
      <c r="AA10" s="596" t="s">
        <v>2911</v>
      </c>
      <c r="AB10" s="596" t="s">
        <v>2912</v>
      </c>
      <c r="AC10" s="596">
        <v>57</v>
      </c>
      <c r="AF10" s="1" t="s">
        <v>1187</v>
      </c>
      <c r="AG10" t="s">
        <v>1972</v>
      </c>
      <c r="AI10">
        <v>178</v>
      </c>
      <c r="AM10" t="s">
        <v>829</v>
      </c>
      <c r="AN10" s="934" t="s">
        <v>4065</v>
      </c>
      <c r="AO10" t="s">
        <v>3546</v>
      </c>
      <c r="AP10" t="s">
        <v>1609</v>
      </c>
      <c r="AQ10" s="596" t="str">
        <f t="shared" si="0"/>
        <v>O</v>
      </c>
      <c r="AR10" s="596">
        <f t="shared" ca="1" si="1"/>
        <v>3</v>
      </c>
      <c r="AS10" s="596">
        <f t="shared" ca="1" si="2"/>
        <v>2</v>
      </c>
      <c r="AT10" s="596">
        <f t="shared" ca="1" si="3"/>
        <v>1</v>
      </c>
    </row>
    <row r="11" spans="2:46" hidden="1" x14ac:dyDescent="0.3">
      <c r="B11" s="1" t="s">
        <v>828</v>
      </c>
      <c r="C11" s="596" t="s">
        <v>2398</v>
      </c>
      <c r="D11" s="596" t="s">
        <v>2399</v>
      </c>
      <c r="E11" s="596" t="str">
        <f t="shared" si="4"/>
        <v>47</v>
      </c>
      <c r="F11" s="596"/>
      <c r="G11" s="596"/>
      <c r="H11" s="1" t="s">
        <v>932</v>
      </c>
      <c r="I11" s="596" t="s">
        <v>2513</v>
      </c>
      <c r="J11" s="596" t="s">
        <v>2514</v>
      </c>
      <c r="K11" s="596" t="str">
        <f t="shared" si="5"/>
        <v>78</v>
      </c>
      <c r="N11" s="1" t="s">
        <v>1032</v>
      </c>
      <c r="O11" s="596" t="s">
        <v>2667</v>
      </c>
      <c r="P11" s="596" t="s">
        <v>2668</v>
      </c>
      <c r="Q11" s="596">
        <v>119</v>
      </c>
      <c r="T11" s="1" t="s">
        <v>1248</v>
      </c>
      <c r="U11" s="596" t="s">
        <v>2239</v>
      </c>
      <c r="V11" s="596" t="s">
        <v>2640</v>
      </c>
      <c r="W11" s="596">
        <v>9</v>
      </c>
      <c r="Z11" s="1" t="s">
        <v>874</v>
      </c>
      <c r="AA11" s="596" t="s">
        <v>2913</v>
      </c>
      <c r="AB11" s="596" t="s">
        <v>2914</v>
      </c>
      <c r="AC11" s="596">
        <v>57</v>
      </c>
      <c r="AF11" s="1" t="s">
        <v>1188</v>
      </c>
      <c r="AG11" t="s">
        <v>1973</v>
      </c>
      <c r="AI11">
        <v>178</v>
      </c>
      <c r="AM11" t="s">
        <v>830</v>
      </c>
      <c r="AN11" s="934" t="s">
        <v>4065</v>
      </c>
      <c r="AO11" t="s">
        <v>3547</v>
      </c>
      <c r="AP11" t="s">
        <v>1610</v>
      </c>
      <c r="AQ11" s="596" t="str">
        <f t="shared" si="0"/>
        <v>R</v>
      </c>
      <c r="AR11" s="596">
        <f t="shared" ca="1" si="1"/>
        <v>8</v>
      </c>
      <c r="AS11" s="596">
        <f t="shared" ca="1" si="2"/>
        <v>8</v>
      </c>
      <c r="AT11" s="596">
        <f t="shared" ca="1" si="3"/>
        <v>0</v>
      </c>
    </row>
    <row r="12" spans="2:46" x14ac:dyDescent="0.3">
      <c r="B12" s="1" t="s">
        <v>829</v>
      </c>
      <c r="C12" s="596" t="s">
        <v>2400</v>
      </c>
      <c r="D12" s="596" t="s">
        <v>2401</v>
      </c>
      <c r="E12" s="596" t="str">
        <f t="shared" si="4"/>
        <v>47</v>
      </c>
      <c r="F12" s="596"/>
      <c r="G12" s="596"/>
      <c r="H12" s="1" t="s">
        <v>933</v>
      </c>
      <c r="I12" s="596" t="s">
        <v>2515</v>
      </c>
      <c r="J12" s="596" t="s">
        <v>2516</v>
      </c>
      <c r="K12" s="596" t="str">
        <f t="shared" si="5"/>
        <v>78</v>
      </c>
      <c r="N12" s="1" t="s">
        <v>1033</v>
      </c>
      <c r="O12" s="596" t="s">
        <v>2669</v>
      </c>
      <c r="P12" s="596" t="s">
        <v>2670</v>
      </c>
      <c r="Q12" s="596">
        <v>119</v>
      </c>
      <c r="T12" s="1" t="s">
        <v>1249</v>
      </c>
      <c r="U12" s="596" t="s">
        <v>1673</v>
      </c>
      <c r="V12" s="596" t="s">
        <v>2903</v>
      </c>
      <c r="W12" s="596">
        <v>19</v>
      </c>
      <c r="Z12" s="1" t="s">
        <v>875</v>
      </c>
      <c r="AA12" s="596" t="s">
        <v>2411</v>
      </c>
      <c r="AB12" s="596" t="s">
        <v>2413</v>
      </c>
      <c r="AC12" s="596">
        <v>57</v>
      </c>
      <c r="AF12" s="1" t="s">
        <v>1189</v>
      </c>
      <c r="AG12" t="s">
        <v>1974</v>
      </c>
      <c r="AI12">
        <v>178</v>
      </c>
      <c r="AM12" t="s">
        <v>831</v>
      </c>
      <c r="AN12" s="934" t="s">
        <v>4065</v>
      </c>
      <c r="AO12" t="s">
        <v>3548</v>
      </c>
      <c r="AP12" t="s">
        <v>1611</v>
      </c>
      <c r="AQ12" s="596" t="str">
        <f t="shared" si="0"/>
        <v>Z</v>
      </c>
      <c r="AR12" s="596">
        <f t="shared" ca="1" si="1"/>
        <v>3</v>
      </c>
      <c r="AS12" s="596">
        <f t="shared" ca="1" si="2"/>
        <v>2</v>
      </c>
      <c r="AT12" s="596">
        <f t="shared" ca="1" si="3"/>
        <v>1</v>
      </c>
    </row>
    <row r="13" spans="2:46" x14ac:dyDescent="0.3">
      <c r="B13" s="1" t="s">
        <v>830</v>
      </c>
      <c r="C13" s="596" t="s">
        <v>2402</v>
      </c>
      <c r="D13" s="596" t="s">
        <v>2403</v>
      </c>
      <c r="E13" s="596" t="str">
        <f t="shared" si="4"/>
        <v>47</v>
      </c>
      <c r="F13" s="596"/>
      <c r="G13" s="596"/>
      <c r="H13" s="1" t="s">
        <v>934</v>
      </c>
      <c r="I13" s="596" t="s">
        <v>2517</v>
      </c>
      <c r="J13" s="596" t="s">
        <v>2518</v>
      </c>
      <c r="K13" s="596" t="str">
        <f t="shared" si="5"/>
        <v>78</v>
      </c>
      <c r="N13" s="1" t="s">
        <v>1034</v>
      </c>
      <c r="O13" s="596" t="s">
        <v>2671</v>
      </c>
      <c r="P13" s="596" t="s">
        <v>2531</v>
      </c>
      <c r="Q13" s="927">
        <v>80</v>
      </c>
      <c r="T13" s="1" t="s">
        <v>1250</v>
      </c>
      <c r="U13" s="596" t="s">
        <v>1643</v>
      </c>
      <c r="V13" s="596" t="s">
        <v>2904</v>
      </c>
      <c r="W13" s="596">
        <v>18</v>
      </c>
      <c r="Z13" s="1" t="s">
        <v>876</v>
      </c>
      <c r="AA13" s="596" t="s">
        <v>1674</v>
      </c>
      <c r="AB13" s="596" t="s">
        <v>1676</v>
      </c>
      <c r="AC13" s="596">
        <v>23</v>
      </c>
      <c r="AF13" s="1" t="s">
        <v>1190</v>
      </c>
      <c r="AG13" t="s">
        <v>2475</v>
      </c>
      <c r="AH13" t="s">
        <v>3072</v>
      </c>
      <c r="AI13">
        <v>8</v>
      </c>
      <c r="AM13" t="s">
        <v>832</v>
      </c>
      <c r="AN13" s="934" t="s">
        <v>4065</v>
      </c>
      <c r="AO13" t="s">
        <v>3549</v>
      </c>
      <c r="AP13" t="s">
        <v>1612</v>
      </c>
      <c r="AQ13" s="596" t="str">
        <f t="shared" si="0"/>
        <v>C</v>
      </c>
      <c r="AR13" s="596">
        <f t="shared" ca="1" si="1"/>
        <v>6</v>
      </c>
      <c r="AS13" s="596">
        <f t="shared" ca="1" si="2"/>
        <v>5</v>
      </c>
      <c r="AT13" s="596">
        <f t="shared" ca="1" si="3"/>
        <v>1</v>
      </c>
    </row>
    <row r="14" spans="2:46" x14ac:dyDescent="0.3">
      <c r="B14" s="1" t="s">
        <v>831</v>
      </c>
      <c r="C14" s="596" t="s">
        <v>2404</v>
      </c>
      <c r="D14" s="596" t="s">
        <v>2405</v>
      </c>
      <c r="E14" s="596" t="str">
        <f t="shared" si="4"/>
        <v>47</v>
      </c>
      <c r="F14" s="596"/>
      <c r="G14" s="596"/>
      <c r="H14" s="1" t="s">
        <v>935</v>
      </c>
      <c r="I14" s="596" t="s">
        <v>2519</v>
      </c>
      <c r="J14" s="596" t="s">
        <v>2520</v>
      </c>
      <c r="K14" s="596" t="str">
        <f t="shared" si="5"/>
        <v>78</v>
      </c>
      <c r="N14" s="1" t="s">
        <v>1035</v>
      </c>
      <c r="O14" s="596" t="s">
        <v>2672</v>
      </c>
      <c r="P14" s="596" t="s">
        <v>2673</v>
      </c>
      <c r="Q14" s="927">
        <v>80</v>
      </c>
      <c r="T14" s="1" t="s">
        <v>1251</v>
      </c>
      <c r="U14" s="596" t="s">
        <v>2905</v>
      </c>
      <c r="V14" s="596" t="s">
        <v>2906</v>
      </c>
      <c r="W14" s="596">
        <v>34</v>
      </c>
      <c r="Z14" s="1" t="s">
        <v>901</v>
      </c>
      <c r="AA14" s="596" t="s">
        <v>2479</v>
      </c>
      <c r="AB14" s="596" t="s">
        <v>2915</v>
      </c>
      <c r="AC14" s="596">
        <v>59</v>
      </c>
      <c r="AF14" s="1" t="s">
        <v>466</v>
      </c>
      <c r="AG14" t="s">
        <v>3073</v>
      </c>
      <c r="AH14" t="s">
        <v>3074</v>
      </c>
      <c r="AI14">
        <v>152</v>
      </c>
      <c r="AM14" t="s">
        <v>833</v>
      </c>
      <c r="AN14" s="934" t="s">
        <v>4065</v>
      </c>
      <c r="AO14" t="s">
        <v>3550</v>
      </c>
      <c r="AP14" t="s">
        <v>1613</v>
      </c>
      <c r="AQ14" s="596" t="str">
        <f t="shared" si="0"/>
        <v>O</v>
      </c>
      <c r="AR14" s="596">
        <f t="shared" ca="1" si="1"/>
        <v>3</v>
      </c>
      <c r="AS14" s="596">
        <f t="shared" ca="1" si="2"/>
        <v>2</v>
      </c>
      <c r="AT14" s="596">
        <f t="shared" ca="1" si="3"/>
        <v>1</v>
      </c>
    </row>
    <row r="15" spans="2:46" hidden="1" x14ac:dyDescent="0.3">
      <c r="B15" s="1" t="s">
        <v>832</v>
      </c>
      <c r="C15" s="596" t="s">
        <v>2406</v>
      </c>
      <c r="D15" s="596" t="s">
        <v>2407</v>
      </c>
      <c r="E15" s="596" t="str">
        <f t="shared" si="4"/>
        <v>57</v>
      </c>
      <c r="F15" s="596"/>
      <c r="G15" s="596"/>
      <c r="H15" s="1" t="s">
        <v>936</v>
      </c>
      <c r="I15" s="596" t="s">
        <v>2521</v>
      </c>
      <c r="J15" s="596" t="s">
        <v>2522</v>
      </c>
      <c r="K15" s="596" t="str">
        <f t="shared" si="5"/>
        <v>88</v>
      </c>
      <c r="N15" s="1" t="s">
        <v>1036</v>
      </c>
      <c r="O15" s="596" t="s">
        <v>2674</v>
      </c>
      <c r="P15" s="596" t="s">
        <v>2675</v>
      </c>
      <c r="Q15" s="927">
        <v>80</v>
      </c>
      <c r="T15" s="1" t="s">
        <v>1257</v>
      </c>
      <c r="U15" s="596" t="s">
        <v>1671</v>
      </c>
      <c r="W15" s="596">
        <v>5</v>
      </c>
      <c r="Z15" s="1" t="s">
        <v>902</v>
      </c>
      <c r="AA15" s="596" t="s">
        <v>2616</v>
      </c>
      <c r="AB15" s="596" t="s">
        <v>2916</v>
      </c>
      <c r="AC15" s="596">
        <v>59</v>
      </c>
      <c r="AF15" s="1" t="s">
        <v>1262</v>
      </c>
      <c r="AG15" t="s">
        <v>3075</v>
      </c>
      <c r="AH15" t="s">
        <v>3076</v>
      </c>
      <c r="AI15">
        <v>153</v>
      </c>
      <c r="AM15" t="s">
        <v>834</v>
      </c>
      <c r="AN15" s="934" t="s">
        <v>4065</v>
      </c>
      <c r="AO15" t="s">
        <v>3551</v>
      </c>
      <c r="AP15" t="s">
        <v>1614</v>
      </c>
      <c r="AQ15" s="596" t="str">
        <f t="shared" si="0"/>
        <v>R</v>
      </c>
      <c r="AR15" s="596">
        <f t="shared" ca="1" si="1"/>
        <v>8</v>
      </c>
      <c r="AS15" s="596">
        <f t="shared" ca="1" si="2"/>
        <v>8</v>
      </c>
      <c r="AT15" s="596">
        <f t="shared" ca="1" si="3"/>
        <v>0</v>
      </c>
    </row>
    <row r="16" spans="2:46" x14ac:dyDescent="0.3">
      <c r="B16" s="1" t="s">
        <v>833</v>
      </c>
      <c r="C16" s="596" t="s">
        <v>2408</v>
      </c>
      <c r="D16" s="596" t="s">
        <v>2409</v>
      </c>
      <c r="E16" s="596" t="str">
        <f t="shared" si="4"/>
        <v>57</v>
      </c>
      <c r="F16" s="596"/>
      <c r="G16" s="596"/>
      <c r="H16" s="1" t="s">
        <v>937</v>
      </c>
      <c r="I16" s="596" t="s">
        <v>2523</v>
      </c>
      <c r="J16" s="596" t="s">
        <v>2524</v>
      </c>
      <c r="K16" s="596" t="str">
        <f t="shared" si="5"/>
        <v>88</v>
      </c>
      <c r="N16" s="1" t="s">
        <v>1037</v>
      </c>
      <c r="O16" s="596" t="s">
        <v>2676</v>
      </c>
      <c r="P16" s="596" t="s">
        <v>2677</v>
      </c>
      <c r="Q16" s="927">
        <v>93</v>
      </c>
      <c r="T16" s="1" t="s">
        <v>1258</v>
      </c>
      <c r="U16" s="596" t="s">
        <v>2042</v>
      </c>
      <c r="W16" s="596">
        <v>5</v>
      </c>
      <c r="Z16" s="1" t="s">
        <v>903</v>
      </c>
      <c r="AA16" s="596" t="s">
        <v>2616</v>
      </c>
      <c r="AB16" s="596" t="s">
        <v>2916</v>
      </c>
      <c r="AC16" s="596">
        <v>59</v>
      </c>
      <c r="AF16" s="1" t="s">
        <v>1263</v>
      </c>
      <c r="AG16" t="s">
        <v>2048</v>
      </c>
      <c r="AI16">
        <v>191</v>
      </c>
      <c r="AM16" t="s">
        <v>835</v>
      </c>
      <c r="AN16" s="934" t="s">
        <v>4065</v>
      </c>
      <c r="AO16" t="s">
        <v>3552</v>
      </c>
      <c r="AP16" t="s">
        <v>1615</v>
      </c>
      <c r="AQ16" s="596" t="str">
        <f t="shared" si="0"/>
        <v>Z</v>
      </c>
      <c r="AR16" s="596">
        <f t="shared" ca="1" si="1"/>
        <v>3</v>
      </c>
      <c r="AS16" s="596">
        <f t="shared" ca="1" si="2"/>
        <v>2</v>
      </c>
      <c r="AT16" s="596">
        <f t="shared" ca="1" si="3"/>
        <v>1</v>
      </c>
    </row>
    <row r="17" spans="2:46" x14ac:dyDescent="0.3">
      <c r="B17" s="1" t="s">
        <v>834</v>
      </c>
      <c r="C17" s="596" t="s">
        <v>2410</v>
      </c>
      <c r="D17" s="596" t="s">
        <v>2411</v>
      </c>
      <c r="E17" s="596" t="str">
        <f t="shared" si="4"/>
        <v>57</v>
      </c>
      <c r="F17" s="596"/>
      <c r="G17" s="596"/>
      <c r="H17" s="1" t="s">
        <v>938</v>
      </c>
      <c r="I17" s="596" t="s">
        <v>2525</v>
      </c>
      <c r="J17" s="596" t="s">
        <v>2526</v>
      </c>
      <c r="K17" s="596" t="str">
        <f t="shared" si="5"/>
        <v>88</v>
      </c>
      <c r="N17" s="1" t="s">
        <v>1038</v>
      </c>
      <c r="O17" s="596" t="s">
        <v>2678</v>
      </c>
      <c r="P17" s="596" t="s">
        <v>2679</v>
      </c>
      <c r="Q17" s="927">
        <v>93</v>
      </c>
      <c r="T17" s="1" t="s">
        <v>1259</v>
      </c>
      <c r="U17" s="596" t="s">
        <v>1963</v>
      </c>
      <c r="V17" s="596" t="s">
        <v>2907</v>
      </c>
      <c r="W17" s="596">
        <v>26</v>
      </c>
      <c r="Z17" s="1" t="s">
        <v>904</v>
      </c>
      <c r="AA17" s="596" t="s">
        <v>2917</v>
      </c>
      <c r="AB17" s="596" t="s">
        <v>2918</v>
      </c>
      <c r="AC17" s="596">
        <v>59</v>
      </c>
      <c r="AF17" s="1" t="s">
        <v>1272</v>
      </c>
      <c r="AG17" t="s">
        <v>3077</v>
      </c>
      <c r="AH17" t="s">
        <v>3078</v>
      </c>
      <c r="AI17">
        <v>71</v>
      </c>
      <c r="AM17" t="s">
        <v>836</v>
      </c>
      <c r="AN17" s="935" t="s">
        <v>4065</v>
      </c>
      <c r="AO17" s="933" t="s">
        <v>3553</v>
      </c>
      <c r="AP17" t="s">
        <v>1616</v>
      </c>
      <c r="AQ17" s="596" t="str">
        <f t="shared" si="0"/>
        <v>C</v>
      </c>
      <c r="AR17" s="596">
        <f t="shared" ca="1" si="1"/>
        <v>8</v>
      </c>
      <c r="AS17" s="596">
        <f t="shared" ca="1" si="2"/>
        <v>7</v>
      </c>
      <c r="AT17" s="596">
        <f t="shared" ca="1" si="3"/>
        <v>1</v>
      </c>
    </row>
    <row r="18" spans="2:46" x14ac:dyDescent="0.3">
      <c r="B18" s="1" t="s">
        <v>835</v>
      </c>
      <c r="C18" s="596" t="s">
        <v>2412</v>
      </c>
      <c r="D18" s="596" t="s">
        <v>2413</v>
      </c>
      <c r="E18" s="596" t="str">
        <f t="shared" si="4"/>
        <v>57</v>
      </c>
      <c r="F18" s="596"/>
      <c r="G18" s="596"/>
      <c r="H18" s="1" t="s">
        <v>939</v>
      </c>
      <c r="I18" s="596" t="s">
        <v>2527</v>
      </c>
      <c r="J18" s="596" t="s">
        <v>2528</v>
      </c>
      <c r="K18" s="596" t="str">
        <f t="shared" si="5"/>
        <v>88</v>
      </c>
      <c r="N18" s="1" t="s">
        <v>1039</v>
      </c>
      <c r="O18" s="596" t="s">
        <v>2636</v>
      </c>
      <c r="P18" s="596" t="s">
        <v>2637</v>
      </c>
      <c r="Q18" s="927">
        <v>93</v>
      </c>
      <c r="T18" s="1" t="s">
        <v>1260</v>
      </c>
      <c r="U18" s="596" t="s">
        <v>2044</v>
      </c>
      <c r="W18" s="596">
        <v>5</v>
      </c>
      <c r="Z18" s="1" t="s">
        <v>905</v>
      </c>
      <c r="AA18" s="596" t="s">
        <v>2919</v>
      </c>
      <c r="AB18" s="596" t="s">
        <v>2920</v>
      </c>
      <c r="AC18" s="596">
        <v>59</v>
      </c>
      <c r="AF18" s="1" t="s">
        <v>1273</v>
      </c>
      <c r="AG18" t="s">
        <v>3079</v>
      </c>
      <c r="AH18" t="s">
        <v>3080</v>
      </c>
      <c r="AI18">
        <v>91</v>
      </c>
      <c r="AM18" t="s">
        <v>837</v>
      </c>
      <c r="AN18" s="934" t="s">
        <v>4065</v>
      </c>
      <c r="AO18" t="s">
        <v>3554</v>
      </c>
      <c r="AP18" t="s">
        <v>1617</v>
      </c>
      <c r="AQ18" s="596" t="str">
        <f t="shared" si="0"/>
        <v>K</v>
      </c>
      <c r="AR18" s="596">
        <f t="shared" ca="1" si="1"/>
        <v>4</v>
      </c>
      <c r="AS18" s="596">
        <f t="shared" ca="1" si="2"/>
        <v>3</v>
      </c>
      <c r="AT18" s="596">
        <f t="shared" ca="1" si="3"/>
        <v>1</v>
      </c>
    </row>
    <row r="19" spans="2:46" x14ac:dyDescent="0.3">
      <c r="B19" s="1" t="s">
        <v>836</v>
      </c>
      <c r="C19" s="596" t="s">
        <v>2414</v>
      </c>
      <c r="D19" s="596" t="s">
        <v>2415</v>
      </c>
      <c r="E19" s="596" t="str">
        <f t="shared" si="4"/>
        <v>49</v>
      </c>
      <c r="F19" s="596"/>
      <c r="G19" s="596"/>
      <c r="H19" s="1" t="s">
        <v>940</v>
      </c>
      <c r="I19" s="596" t="s">
        <v>2529</v>
      </c>
      <c r="J19" s="596" t="s">
        <v>2530</v>
      </c>
      <c r="K19" s="596" t="str">
        <f t="shared" si="5"/>
        <v>80</v>
      </c>
      <c r="N19" s="1" t="s">
        <v>1040</v>
      </c>
      <c r="O19" s="596" t="s">
        <v>2680</v>
      </c>
      <c r="P19" s="596" t="s">
        <v>2681</v>
      </c>
      <c r="Q19" s="596">
        <v>106</v>
      </c>
      <c r="T19" s="1" t="s">
        <v>1261</v>
      </c>
      <c r="U19" s="596" t="s">
        <v>1688</v>
      </c>
      <c r="V19" s="596" t="s">
        <v>2898</v>
      </c>
      <c r="W19" s="596">
        <v>21</v>
      </c>
      <c r="Z19" s="1" t="s">
        <v>906</v>
      </c>
      <c r="AA19" s="596" t="s">
        <v>2921</v>
      </c>
      <c r="AB19" s="596" t="s">
        <v>2922</v>
      </c>
      <c r="AC19" s="596">
        <v>59</v>
      </c>
      <c r="AF19" s="1" t="s">
        <v>1274</v>
      </c>
      <c r="AG19" t="s">
        <v>3081</v>
      </c>
      <c r="AH19" t="s">
        <v>2790</v>
      </c>
      <c r="AI19">
        <v>91</v>
      </c>
      <c r="AM19" t="s">
        <v>838</v>
      </c>
      <c r="AN19" s="934" t="s">
        <v>4065</v>
      </c>
      <c r="AO19" t="s">
        <v>3555</v>
      </c>
      <c r="AP19" t="s">
        <v>1618</v>
      </c>
      <c r="AQ19" s="596" t="str">
        <f t="shared" si="0"/>
        <v>K</v>
      </c>
      <c r="AR19" s="596">
        <f t="shared" ca="1" si="1"/>
        <v>4</v>
      </c>
      <c r="AS19" s="596">
        <f t="shared" ca="1" si="2"/>
        <v>3</v>
      </c>
      <c r="AT19" s="596">
        <f t="shared" ca="1" si="3"/>
        <v>1</v>
      </c>
    </row>
    <row r="20" spans="2:46" x14ac:dyDescent="0.3">
      <c r="B20" s="1" t="s">
        <v>837</v>
      </c>
      <c r="C20" s="596" t="s">
        <v>2416</v>
      </c>
      <c r="D20" s="596" t="s">
        <v>2417</v>
      </c>
      <c r="E20" s="596" t="str">
        <f t="shared" si="4"/>
        <v>49</v>
      </c>
      <c r="F20" s="596"/>
      <c r="G20" s="596"/>
      <c r="H20" s="1" t="s">
        <v>941</v>
      </c>
      <c r="I20" s="596" t="s">
        <v>2531</v>
      </c>
      <c r="J20" s="596" t="s">
        <v>2532</v>
      </c>
      <c r="K20" s="596" t="str">
        <f t="shared" si="5"/>
        <v>80</v>
      </c>
      <c r="N20" s="1" t="s">
        <v>1041</v>
      </c>
      <c r="O20" s="596" t="s">
        <v>2682</v>
      </c>
      <c r="P20" s="596" t="s">
        <v>2683</v>
      </c>
      <c r="Q20" s="596">
        <v>106</v>
      </c>
      <c r="Z20" s="1" t="s">
        <v>907</v>
      </c>
      <c r="AA20" s="596" t="s">
        <v>2923</v>
      </c>
      <c r="AB20" s="596" t="s">
        <v>2924</v>
      </c>
      <c r="AC20" s="596">
        <v>59</v>
      </c>
      <c r="AF20" s="1" t="s">
        <v>1275</v>
      </c>
      <c r="AG20" t="s">
        <v>2642</v>
      </c>
      <c r="AH20" t="s">
        <v>3082</v>
      </c>
      <c r="AI20">
        <v>91</v>
      </c>
      <c r="AM20" t="s">
        <v>839</v>
      </c>
      <c r="AN20" s="934" t="s">
        <v>4065</v>
      </c>
      <c r="AO20" t="s">
        <v>3556</v>
      </c>
      <c r="AP20" t="s">
        <v>1619</v>
      </c>
      <c r="AQ20" s="596" t="str">
        <f t="shared" si="0"/>
        <v>O</v>
      </c>
      <c r="AR20" s="596">
        <f t="shared" ca="1" si="1"/>
        <v>3</v>
      </c>
      <c r="AS20" s="596">
        <f t="shared" ca="1" si="2"/>
        <v>2</v>
      </c>
      <c r="AT20" s="596">
        <f t="shared" ca="1" si="3"/>
        <v>1</v>
      </c>
    </row>
    <row r="21" spans="2:46" hidden="1" x14ac:dyDescent="0.3">
      <c r="B21" s="1" t="s">
        <v>838</v>
      </c>
      <c r="C21" s="596" t="s">
        <v>2418</v>
      </c>
      <c r="D21" s="596" t="s">
        <v>2419</v>
      </c>
      <c r="E21" s="596" t="str">
        <f t="shared" si="4"/>
        <v>52</v>
      </c>
      <c r="F21" s="596"/>
      <c r="G21" s="596"/>
      <c r="H21" s="1" t="s">
        <v>942</v>
      </c>
      <c r="I21" s="596" t="s">
        <v>2533</v>
      </c>
      <c r="J21" s="596" t="s">
        <v>2534</v>
      </c>
      <c r="K21" s="596" t="str">
        <f t="shared" si="5"/>
        <v>80</v>
      </c>
      <c r="N21" s="1" t="s">
        <v>1042</v>
      </c>
      <c r="O21" s="596" t="s">
        <v>2684</v>
      </c>
      <c r="P21" s="596" t="s">
        <v>2685</v>
      </c>
      <c r="Q21" s="927">
        <v>74</v>
      </c>
      <c r="Z21" s="1" t="s">
        <v>908</v>
      </c>
      <c r="AA21" s="596" t="s">
        <v>2925</v>
      </c>
      <c r="AB21" s="596" t="s">
        <v>2926</v>
      </c>
      <c r="AC21" s="596">
        <v>59</v>
      </c>
      <c r="AF21" s="1" t="s">
        <v>1276</v>
      </c>
      <c r="AG21" t="s">
        <v>3083</v>
      </c>
      <c r="AH21" t="s">
        <v>3084</v>
      </c>
      <c r="AI21">
        <v>91</v>
      </c>
      <c r="AM21" t="s">
        <v>840</v>
      </c>
      <c r="AN21" s="934" t="s">
        <v>4065</v>
      </c>
      <c r="AO21" t="s">
        <v>3557</v>
      </c>
      <c r="AP21" t="s">
        <v>1620</v>
      </c>
      <c r="AQ21" s="596" t="str">
        <f t="shared" si="0"/>
        <v>R</v>
      </c>
      <c r="AR21" s="596">
        <f t="shared" ca="1" si="1"/>
        <v>8</v>
      </c>
      <c r="AS21" s="596">
        <f t="shared" ca="1" si="2"/>
        <v>8</v>
      </c>
      <c r="AT21" s="596">
        <f t="shared" ca="1" si="3"/>
        <v>0</v>
      </c>
    </row>
    <row r="22" spans="2:46" x14ac:dyDescent="0.3">
      <c r="B22" s="1" t="s">
        <v>839</v>
      </c>
      <c r="C22" s="596" t="s">
        <v>2420</v>
      </c>
      <c r="D22" s="596" t="s">
        <v>2421</v>
      </c>
      <c r="E22" s="596" t="str">
        <f t="shared" si="4"/>
        <v>49</v>
      </c>
      <c r="F22" s="596"/>
      <c r="G22" s="596"/>
      <c r="H22" s="1" t="s">
        <v>943</v>
      </c>
      <c r="I22" s="596" t="s">
        <v>2535</v>
      </c>
      <c r="J22" s="596" t="s">
        <v>2536</v>
      </c>
      <c r="K22" s="596" t="str">
        <f t="shared" si="5"/>
        <v>80</v>
      </c>
      <c r="N22" s="1" t="s">
        <v>1043</v>
      </c>
      <c r="O22" s="596" t="s">
        <v>2686</v>
      </c>
      <c r="P22" s="596" t="s">
        <v>2376</v>
      </c>
      <c r="Q22" s="596">
        <v>100</v>
      </c>
      <c r="Z22" s="1" t="s">
        <v>910</v>
      </c>
      <c r="AA22" s="596" t="s">
        <v>2927</v>
      </c>
      <c r="AB22" s="596" t="s">
        <v>2928</v>
      </c>
      <c r="AC22" s="596">
        <v>135</v>
      </c>
      <c r="AF22" s="1" t="s">
        <v>1277</v>
      </c>
      <c r="AG22" t="s">
        <v>3085</v>
      </c>
      <c r="AH22" t="s">
        <v>3086</v>
      </c>
      <c r="AI22">
        <v>91</v>
      </c>
      <c r="AM22" t="s">
        <v>841</v>
      </c>
      <c r="AN22" s="934" t="s">
        <v>4065</v>
      </c>
      <c r="AO22" t="s">
        <v>3558</v>
      </c>
      <c r="AP22" t="s">
        <v>1621</v>
      </c>
      <c r="AQ22" s="596" t="str">
        <f t="shared" si="0"/>
        <v>Z</v>
      </c>
      <c r="AR22" s="596">
        <f t="shared" ca="1" si="1"/>
        <v>3</v>
      </c>
      <c r="AS22" s="596">
        <f t="shared" ca="1" si="2"/>
        <v>2</v>
      </c>
      <c r="AT22" s="596">
        <f t="shared" ca="1" si="3"/>
        <v>1</v>
      </c>
    </row>
    <row r="23" spans="2:46" x14ac:dyDescent="0.3">
      <c r="B23" s="1" t="s">
        <v>840</v>
      </c>
      <c r="C23" s="596" t="s">
        <v>2422</v>
      </c>
      <c r="D23" s="596" t="s">
        <v>2423</v>
      </c>
      <c r="E23" s="596" t="str">
        <f t="shared" si="4"/>
        <v>49</v>
      </c>
      <c r="F23" s="596"/>
      <c r="G23" s="596"/>
      <c r="H23" s="1" t="s">
        <v>944</v>
      </c>
      <c r="I23" s="596" t="s">
        <v>2537</v>
      </c>
      <c r="J23" s="596" t="s">
        <v>2294</v>
      </c>
      <c r="K23" s="596" t="str">
        <f t="shared" si="5"/>
        <v>34</v>
      </c>
      <c r="N23" s="1" t="s">
        <v>1044</v>
      </c>
      <c r="O23" s="596" t="s">
        <v>2687</v>
      </c>
      <c r="P23" s="596" t="s">
        <v>2688</v>
      </c>
      <c r="Q23" s="596">
        <v>100</v>
      </c>
      <c r="Z23" s="1" t="s">
        <v>911</v>
      </c>
      <c r="AA23" s="596" t="s">
        <v>2929</v>
      </c>
      <c r="AB23" s="596" t="s">
        <v>2930</v>
      </c>
      <c r="AC23" s="596">
        <v>140</v>
      </c>
      <c r="AF23" s="1" t="s">
        <v>1278</v>
      </c>
      <c r="AG23" t="s">
        <v>2869</v>
      </c>
      <c r="AH23" t="s">
        <v>3087</v>
      </c>
      <c r="AI23">
        <v>111</v>
      </c>
      <c r="AM23" t="s">
        <v>842</v>
      </c>
      <c r="AN23" s="934" t="s">
        <v>4065</v>
      </c>
      <c r="AO23" t="s">
        <v>3559</v>
      </c>
      <c r="AP23" t="s">
        <v>1622</v>
      </c>
      <c r="AQ23" s="596" t="str">
        <f t="shared" si="0"/>
        <v>C</v>
      </c>
      <c r="AR23" s="596">
        <f t="shared" ca="1" si="1"/>
        <v>6</v>
      </c>
      <c r="AS23" s="596">
        <f t="shared" ca="1" si="2"/>
        <v>5</v>
      </c>
      <c r="AT23" s="596">
        <f t="shared" ca="1" si="3"/>
        <v>1</v>
      </c>
    </row>
    <row r="24" spans="2:46" x14ac:dyDescent="0.3">
      <c r="B24" s="1" t="s">
        <v>841</v>
      </c>
      <c r="C24" s="596" t="s">
        <v>2424</v>
      </c>
      <c r="D24" s="596" t="s">
        <v>2425</v>
      </c>
      <c r="E24" s="596" t="str">
        <f t="shared" si="4"/>
        <v>49</v>
      </c>
      <c r="F24" s="596"/>
      <c r="G24" s="596"/>
      <c r="H24" s="1" t="s">
        <v>945</v>
      </c>
      <c r="I24" s="596" t="s">
        <v>2538</v>
      </c>
      <c r="J24" s="596" t="s">
        <v>2539</v>
      </c>
      <c r="K24" s="596" t="str">
        <f t="shared" si="5"/>
        <v>65</v>
      </c>
      <c r="N24" s="1" t="s">
        <v>1045</v>
      </c>
      <c r="O24" s="596" t="s">
        <v>2631</v>
      </c>
      <c r="P24" s="596" t="s">
        <v>2632</v>
      </c>
      <c r="Q24" s="596">
        <v>113</v>
      </c>
      <c r="Z24" s="1" t="s">
        <v>912</v>
      </c>
      <c r="AA24" s="596" t="s">
        <v>2931</v>
      </c>
      <c r="AB24" s="596" t="s">
        <v>2932</v>
      </c>
      <c r="AC24" s="596">
        <v>139</v>
      </c>
      <c r="AF24" s="1" t="s">
        <v>1279</v>
      </c>
      <c r="AG24" t="s">
        <v>3088</v>
      </c>
      <c r="AH24" t="s">
        <v>2874</v>
      </c>
      <c r="AI24">
        <v>111</v>
      </c>
      <c r="AM24" t="s">
        <v>843</v>
      </c>
      <c r="AN24" s="934" t="s">
        <v>4065</v>
      </c>
      <c r="AO24" t="s">
        <v>3560</v>
      </c>
      <c r="AP24" t="s">
        <v>1623</v>
      </c>
      <c r="AQ24" s="596" t="str">
        <f t="shared" si="0"/>
        <v>O</v>
      </c>
      <c r="AR24" s="596">
        <f t="shared" ca="1" si="1"/>
        <v>3</v>
      </c>
      <c r="AS24" s="596">
        <f t="shared" ca="1" si="2"/>
        <v>2</v>
      </c>
      <c r="AT24" s="596">
        <f t="shared" ca="1" si="3"/>
        <v>1</v>
      </c>
    </row>
    <row r="25" spans="2:46" hidden="1" x14ac:dyDescent="0.3">
      <c r="B25" s="1" t="s">
        <v>842</v>
      </c>
      <c r="C25" s="596" t="s">
        <v>2426</v>
      </c>
      <c r="D25" s="596" t="s">
        <v>2427</v>
      </c>
      <c r="E25" s="596" t="str">
        <f t="shared" si="4"/>
        <v>54</v>
      </c>
      <c r="F25" s="596"/>
      <c r="G25" s="596"/>
      <c r="H25" s="1" t="s">
        <v>946</v>
      </c>
      <c r="I25" s="596" t="s">
        <v>2540</v>
      </c>
      <c r="J25" s="596" t="s">
        <v>2457</v>
      </c>
      <c r="K25" s="596" t="str">
        <f t="shared" si="5"/>
        <v>44</v>
      </c>
      <c r="N25" s="1" t="s">
        <v>1046</v>
      </c>
      <c r="O25" s="596" t="s">
        <v>2689</v>
      </c>
      <c r="P25" s="596" t="s">
        <v>2690</v>
      </c>
      <c r="Q25" s="596">
        <v>113</v>
      </c>
      <c r="Z25" s="1" t="s">
        <v>913</v>
      </c>
      <c r="AA25" s="596" t="s">
        <v>2933</v>
      </c>
      <c r="AB25" s="596" t="s">
        <v>2934</v>
      </c>
      <c r="AC25" s="596">
        <v>139</v>
      </c>
      <c r="AF25" s="1" t="s">
        <v>1280</v>
      </c>
      <c r="AG25" t="s">
        <v>3089</v>
      </c>
      <c r="AH25" t="s">
        <v>3090</v>
      </c>
      <c r="AI25">
        <v>111</v>
      </c>
      <c r="AM25" t="s">
        <v>844</v>
      </c>
      <c r="AN25" s="934" t="s">
        <v>4065</v>
      </c>
      <c r="AO25" t="s">
        <v>3561</v>
      </c>
      <c r="AP25" t="s">
        <v>1624</v>
      </c>
      <c r="AQ25" s="596" t="str">
        <f t="shared" si="0"/>
        <v>R</v>
      </c>
      <c r="AR25" s="596">
        <f t="shared" ca="1" si="1"/>
        <v>8</v>
      </c>
      <c r="AS25" s="596">
        <f t="shared" ca="1" si="2"/>
        <v>8</v>
      </c>
      <c r="AT25" s="596">
        <f t="shared" ca="1" si="3"/>
        <v>0</v>
      </c>
    </row>
    <row r="26" spans="2:46" x14ac:dyDescent="0.3">
      <c r="B26" s="1" t="s">
        <v>843</v>
      </c>
      <c r="C26" s="596" t="s">
        <v>2428</v>
      </c>
      <c r="D26" s="596" t="s">
        <v>2429</v>
      </c>
      <c r="E26" s="596" t="str">
        <f t="shared" si="4"/>
        <v>54</v>
      </c>
      <c r="F26" s="596"/>
      <c r="G26" s="596"/>
      <c r="H26" s="1" t="s">
        <v>947</v>
      </c>
      <c r="I26" s="596" t="s">
        <v>2426</v>
      </c>
      <c r="J26" s="596" t="s">
        <v>2390</v>
      </c>
      <c r="K26" s="596" t="str">
        <f t="shared" si="5"/>
        <v>54</v>
      </c>
      <c r="N26" s="1" t="s">
        <v>1047</v>
      </c>
      <c r="O26" s="596" t="s">
        <v>2691</v>
      </c>
      <c r="P26" s="596" t="s">
        <v>2692</v>
      </c>
      <c r="Q26" s="596">
        <v>113</v>
      </c>
      <c r="Z26" s="1" t="s">
        <v>914</v>
      </c>
      <c r="AA26" s="596" t="s">
        <v>2935</v>
      </c>
      <c r="AB26" s="596" t="s">
        <v>2936</v>
      </c>
      <c r="AC26" s="596">
        <v>135</v>
      </c>
      <c r="AF26" s="1" t="s">
        <v>1281</v>
      </c>
      <c r="AG26" t="s">
        <v>3091</v>
      </c>
      <c r="AH26" t="s">
        <v>3092</v>
      </c>
      <c r="AI26">
        <v>111</v>
      </c>
      <c r="AM26" t="s">
        <v>845</v>
      </c>
      <c r="AN26" s="934" t="s">
        <v>4065</v>
      </c>
      <c r="AO26" t="s">
        <v>3562</v>
      </c>
      <c r="AP26" t="s">
        <v>1625</v>
      </c>
      <c r="AQ26" s="596" t="str">
        <f t="shared" si="0"/>
        <v>Z</v>
      </c>
      <c r="AR26" s="596">
        <f t="shared" ca="1" si="1"/>
        <v>3</v>
      </c>
      <c r="AS26" s="596">
        <f t="shared" ca="1" si="2"/>
        <v>2</v>
      </c>
      <c r="AT26" s="596">
        <f t="shared" ca="1" si="3"/>
        <v>1</v>
      </c>
    </row>
    <row r="27" spans="2:46" x14ac:dyDescent="0.3">
      <c r="B27" s="1" t="s">
        <v>844</v>
      </c>
      <c r="C27" s="596" t="s">
        <v>2430</v>
      </c>
      <c r="D27" s="596" t="s">
        <v>2431</v>
      </c>
      <c r="E27" s="596" t="str">
        <f t="shared" si="4"/>
        <v>54</v>
      </c>
      <c r="F27" s="596"/>
      <c r="G27" s="596"/>
      <c r="H27" s="1" t="s">
        <v>948</v>
      </c>
      <c r="I27" s="596" t="s">
        <v>2541</v>
      </c>
      <c r="J27" s="596" t="s">
        <v>2542</v>
      </c>
      <c r="K27" s="596" t="str">
        <f t="shared" si="5"/>
        <v>34</v>
      </c>
      <c r="N27" s="1" t="s">
        <v>1048</v>
      </c>
      <c r="O27" s="596" t="s">
        <v>2693</v>
      </c>
      <c r="P27" s="596" t="s">
        <v>2694</v>
      </c>
      <c r="Q27" s="927">
        <v>74</v>
      </c>
      <c r="Z27" s="1" t="s">
        <v>915</v>
      </c>
      <c r="AA27" s="596" t="s">
        <v>2937</v>
      </c>
      <c r="AB27" s="596" t="s">
        <v>2938</v>
      </c>
      <c r="AC27" s="596">
        <v>31</v>
      </c>
      <c r="AF27" s="1" t="s">
        <v>1282</v>
      </c>
      <c r="AG27" t="s">
        <v>3093</v>
      </c>
      <c r="AH27" t="s">
        <v>3094</v>
      </c>
      <c r="AI27">
        <v>111</v>
      </c>
      <c r="AM27" t="s">
        <v>846</v>
      </c>
      <c r="AN27" s="934" t="s">
        <v>4065</v>
      </c>
      <c r="AO27" t="s">
        <v>3563</v>
      </c>
      <c r="AP27" t="s">
        <v>1626</v>
      </c>
      <c r="AQ27" s="596" t="str">
        <f t="shared" si="0"/>
        <v>C</v>
      </c>
      <c r="AR27" s="596">
        <f t="shared" ca="1" si="1"/>
        <v>6</v>
      </c>
      <c r="AS27" s="596">
        <f t="shared" ca="1" si="2"/>
        <v>5</v>
      </c>
      <c r="AT27" s="596">
        <f t="shared" ca="1" si="3"/>
        <v>1</v>
      </c>
    </row>
    <row r="28" spans="2:46" x14ac:dyDescent="0.3">
      <c r="B28" s="1" t="s">
        <v>845</v>
      </c>
      <c r="C28" s="596" t="s">
        <v>2432</v>
      </c>
      <c r="D28" s="596" t="s">
        <v>2433</v>
      </c>
      <c r="E28" s="596" t="str">
        <f t="shared" si="4"/>
        <v>54</v>
      </c>
      <c r="F28" s="596"/>
      <c r="G28" s="596"/>
      <c r="H28" s="1" t="s">
        <v>949</v>
      </c>
      <c r="I28" s="596" t="s">
        <v>2543</v>
      </c>
      <c r="J28" s="596" t="s">
        <v>2544</v>
      </c>
      <c r="K28" s="596" t="str">
        <f t="shared" si="5"/>
        <v>65</v>
      </c>
      <c r="N28" s="1" t="s">
        <v>1049</v>
      </c>
      <c r="O28" s="596" t="s">
        <v>2695</v>
      </c>
      <c r="P28" s="596" t="s">
        <v>2696</v>
      </c>
      <c r="Q28" s="927">
        <v>74</v>
      </c>
      <c r="Z28" s="1" t="s">
        <v>916</v>
      </c>
      <c r="AA28" s="596" t="s">
        <v>2939</v>
      </c>
      <c r="AB28" s="596" t="s">
        <v>2940</v>
      </c>
      <c r="AC28" s="596">
        <v>32</v>
      </c>
      <c r="AF28" s="1" t="s">
        <v>1283</v>
      </c>
      <c r="AG28" t="s">
        <v>3095</v>
      </c>
      <c r="AH28" t="s">
        <v>3096</v>
      </c>
      <c r="AI28">
        <v>71</v>
      </c>
      <c r="AM28" t="s">
        <v>847</v>
      </c>
      <c r="AN28" s="934" t="s">
        <v>4065</v>
      </c>
      <c r="AO28" t="s">
        <v>3564</v>
      </c>
      <c r="AP28" t="s">
        <v>1627</v>
      </c>
      <c r="AQ28" s="596" t="str">
        <f t="shared" si="0"/>
        <v>O</v>
      </c>
      <c r="AR28" s="596">
        <f t="shared" ca="1" si="1"/>
        <v>3</v>
      </c>
      <c r="AS28" s="596">
        <f t="shared" ca="1" si="2"/>
        <v>2</v>
      </c>
      <c r="AT28" s="596">
        <f t="shared" ca="1" si="3"/>
        <v>1</v>
      </c>
    </row>
    <row r="29" spans="2:46" hidden="1" x14ac:dyDescent="0.3">
      <c r="B29" s="1" t="s">
        <v>846</v>
      </c>
      <c r="C29" s="596" t="s">
        <v>2434</v>
      </c>
      <c r="D29" s="596" t="s">
        <v>2435</v>
      </c>
      <c r="E29" s="596" t="str">
        <f t="shared" si="4"/>
        <v>56</v>
      </c>
      <c r="F29" s="596"/>
      <c r="G29" s="596"/>
      <c r="H29" s="1" t="s">
        <v>950</v>
      </c>
      <c r="I29" s="596" t="s">
        <v>2545</v>
      </c>
      <c r="J29" s="596" t="s">
        <v>2546</v>
      </c>
      <c r="K29" s="596" t="str">
        <f t="shared" si="5"/>
        <v>44</v>
      </c>
      <c r="N29" s="1" t="s">
        <v>1050</v>
      </c>
      <c r="O29" s="596" t="s">
        <v>2697</v>
      </c>
      <c r="P29" s="596" t="s">
        <v>2698</v>
      </c>
      <c r="Q29" s="927">
        <v>74</v>
      </c>
      <c r="Z29" s="1" t="s">
        <v>917</v>
      </c>
      <c r="AA29" s="596" t="s">
        <v>2941</v>
      </c>
      <c r="AB29" s="596" t="s">
        <v>2451</v>
      </c>
      <c r="AC29" s="596">
        <v>29</v>
      </c>
      <c r="AF29" s="1" t="s">
        <v>1284</v>
      </c>
      <c r="AG29" t="s">
        <v>3097</v>
      </c>
      <c r="AH29" t="s">
        <v>3098</v>
      </c>
      <c r="AI29">
        <v>111</v>
      </c>
      <c r="AM29" t="s">
        <v>848</v>
      </c>
      <c r="AN29" s="934" t="s">
        <v>4065</v>
      </c>
      <c r="AO29" t="s">
        <v>3565</v>
      </c>
      <c r="AP29" t="s">
        <v>1628</v>
      </c>
      <c r="AQ29" s="596" t="str">
        <f t="shared" si="0"/>
        <v>R</v>
      </c>
      <c r="AR29" s="596">
        <f t="shared" ca="1" si="1"/>
        <v>8</v>
      </c>
      <c r="AS29" s="596">
        <f t="shared" ca="1" si="2"/>
        <v>8</v>
      </c>
      <c r="AT29" s="596">
        <f t="shared" ca="1" si="3"/>
        <v>0</v>
      </c>
    </row>
    <row r="30" spans="2:46" x14ac:dyDescent="0.3">
      <c r="B30" s="1" t="s">
        <v>847</v>
      </c>
      <c r="C30" s="596" t="s">
        <v>2436</v>
      </c>
      <c r="D30" s="596" t="s">
        <v>2437</v>
      </c>
      <c r="E30" s="596" t="str">
        <f t="shared" si="4"/>
        <v>56</v>
      </c>
      <c r="F30" s="596"/>
      <c r="G30" s="596"/>
      <c r="H30" s="1" t="s">
        <v>951</v>
      </c>
      <c r="I30" s="596" t="s">
        <v>2547</v>
      </c>
      <c r="J30" s="596" t="s">
        <v>2548</v>
      </c>
      <c r="K30" s="596" t="str">
        <f t="shared" si="5"/>
        <v>54</v>
      </c>
      <c r="N30" s="1" t="s">
        <v>1051</v>
      </c>
      <c r="O30" s="596" t="s">
        <v>2564</v>
      </c>
      <c r="P30" s="596" t="s">
        <v>2699</v>
      </c>
      <c r="Q30" s="927">
        <v>87</v>
      </c>
      <c r="Z30" s="1" t="s">
        <v>918</v>
      </c>
      <c r="AA30" s="596" t="s">
        <v>2942</v>
      </c>
      <c r="AB30" s="596" t="s">
        <v>2943</v>
      </c>
      <c r="AC30" s="596">
        <v>30</v>
      </c>
      <c r="AF30" s="1" t="s">
        <v>1285</v>
      </c>
      <c r="AG30" t="s">
        <v>2889</v>
      </c>
      <c r="AH30" t="s">
        <v>3099</v>
      </c>
      <c r="AI30">
        <v>131</v>
      </c>
      <c r="AM30" t="s">
        <v>849</v>
      </c>
      <c r="AN30" s="934" t="s">
        <v>4065</v>
      </c>
      <c r="AO30" t="s">
        <v>3566</v>
      </c>
      <c r="AP30" t="s">
        <v>1629</v>
      </c>
      <c r="AQ30" s="596" t="str">
        <f t="shared" si="0"/>
        <v>Z</v>
      </c>
      <c r="AR30" s="596">
        <f t="shared" ca="1" si="1"/>
        <v>3</v>
      </c>
      <c r="AS30" s="596">
        <f t="shared" ca="1" si="2"/>
        <v>2</v>
      </c>
      <c r="AT30" s="596">
        <f t="shared" ca="1" si="3"/>
        <v>1</v>
      </c>
    </row>
    <row r="31" spans="2:46" x14ac:dyDescent="0.3">
      <c r="B31" s="1" t="s">
        <v>848</v>
      </c>
      <c r="C31" s="596" t="s">
        <v>2438</v>
      </c>
      <c r="D31" s="596" t="s">
        <v>2439</v>
      </c>
      <c r="E31" s="596" t="str">
        <f t="shared" si="4"/>
        <v>56</v>
      </c>
      <c r="F31" s="596"/>
      <c r="G31" s="596"/>
      <c r="H31" s="1" t="s">
        <v>952</v>
      </c>
      <c r="I31" s="596" t="s">
        <v>2549</v>
      </c>
      <c r="J31" s="596" t="s">
        <v>2550</v>
      </c>
      <c r="K31" s="596" t="str">
        <f t="shared" si="5"/>
        <v>34</v>
      </c>
      <c r="N31" s="1" t="s">
        <v>1052</v>
      </c>
      <c r="O31" s="596" t="s">
        <v>2565</v>
      </c>
      <c r="P31" s="596" t="s">
        <v>2700</v>
      </c>
      <c r="Q31" s="927">
        <v>87</v>
      </c>
      <c r="Z31" s="1" t="s">
        <v>919</v>
      </c>
      <c r="AA31" s="596" t="s">
        <v>1643</v>
      </c>
      <c r="AC31" s="596">
        <v>18</v>
      </c>
      <c r="AF31" s="1" t="s">
        <v>1286</v>
      </c>
      <c r="AG31" t="s">
        <v>3100</v>
      </c>
      <c r="AH31" t="s">
        <v>3101</v>
      </c>
      <c r="AI31">
        <v>131</v>
      </c>
      <c r="AM31" t="s">
        <v>850</v>
      </c>
      <c r="AN31" s="934" t="s">
        <v>4065</v>
      </c>
      <c r="AO31" t="s">
        <v>3567</v>
      </c>
      <c r="AP31" t="s">
        <v>1630</v>
      </c>
      <c r="AQ31" s="596" t="str">
        <f t="shared" si="0"/>
        <v>C</v>
      </c>
      <c r="AR31" s="596">
        <f t="shared" ca="1" si="1"/>
        <v>6</v>
      </c>
      <c r="AS31" s="596">
        <f t="shared" ca="1" si="2"/>
        <v>5</v>
      </c>
      <c r="AT31" s="596">
        <f t="shared" ca="1" si="3"/>
        <v>1</v>
      </c>
    </row>
    <row r="32" spans="2:46" x14ac:dyDescent="0.3">
      <c r="B32" s="1" t="s">
        <v>849</v>
      </c>
      <c r="C32" s="596" t="s">
        <v>2440</v>
      </c>
      <c r="D32" s="596" t="s">
        <v>2441</v>
      </c>
      <c r="E32" s="596" t="str">
        <f t="shared" si="4"/>
        <v>56</v>
      </c>
      <c r="F32" s="596"/>
      <c r="G32" s="596"/>
      <c r="H32" s="1" t="s">
        <v>953</v>
      </c>
      <c r="I32" s="596" t="s">
        <v>2551</v>
      </c>
      <c r="J32" s="596" t="s">
        <v>2552</v>
      </c>
      <c r="K32" s="596" t="str">
        <f t="shared" si="5"/>
        <v>65</v>
      </c>
      <c r="N32" s="1" t="s">
        <v>1053</v>
      </c>
      <c r="O32" s="596" t="s">
        <v>2569</v>
      </c>
      <c r="P32" s="596" t="s">
        <v>2570</v>
      </c>
      <c r="Q32" s="927">
        <v>87</v>
      </c>
      <c r="Z32" s="1" t="s">
        <v>920</v>
      </c>
      <c r="AA32" s="596" t="s">
        <v>2434</v>
      </c>
      <c r="AB32" s="596" t="s">
        <v>2944</v>
      </c>
      <c r="AC32" s="596">
        <v>56</v>
      </c>
      <c r="AF32" s="1" t="s">
        <v>1287</v>
      </c>
      <c r="AG32" t="s">
        <v>3102</v>
      </c>
      <c r="AH32" t="s">
        <v>3103</v>
      </c>
      <c r="AI32">
        <v>131</v>
      </c>
      <c r="AM32" t="s">
        <v>851</v>
      </c>
      <c r="AN32" s="934" t="s">
        <v>4065</v>
      </c>
      <c r="AO32" t="s">
        <v>3568</v>
      </c>
      <c r="AP32" t="s">
        <v>1631</v>
      </c>
      <c r="AQ32" s="596" t="str">
        <f t="shared" si="0"/>
        <v>O</v>
      </c>
      <c r="AR32" s="596">
        <f t="shared" ca="1" si="1"/>
        <v>3</v>
      </c>
      <c r="AS32" s="596">
        <f t="shared" ca="1" si="2"/>
        <v>2</v>
      </c>
      <c r="AT32" s="596">
        <f t="shared" ca="1" si="3"/>
        <v>1</v>
      </c>
    </row>
    <row r="33" spans="2:46" hidden="1" x14ac:dyDescent="0.3">
      <c r="B33" s="1" t="s">
        <v>850</v>
      </c>
      <c r="C33" s="596" t="s">
        <v>2442</v>
      </c>
      <c r="D33" s="596" t="s">
        <v>2443</v>
      </c>
      <c r="E33" s="596" t="str">
        <f t="shared" si="4"/>
        <v>46</v>
      </c>
      <c r="F33" s="596"/>
      <c r="G33" s="596"/>
      <c r="H33" s="1" t="s">
        <v>954</v>
      </c>
      <c r="I33" s="596" t="s">
        <v>2553</v>
      </c>
      <c r="J33" s="596" t="s">
        <v>2554</v>
      </c>
      <c r="K33" s="596" t="str">
        <f t="shared" si="5"/>
        <v>44</v>
      </c>
      <c r="N33" s="1" t="s">
        <v>1054</v>
      </c>
      <c r="O33" s="596" t="s">
        <v>2649</v>
      </c>
      <c r="P33" s="596" t="s">
        <v>2701</v>
      </c>
      <c r="Q33" s="596">
        <v>100</v>
      </c>
      <c r="Z33" s="1" t="s">
        <v>921</v>
      </c>
      <c r="AA33" s="596" t="s">
        <v>2945</v>
      </c>
      <c r="AB33" s="596" t="s">
        <v>2435</v>
      </c>
      <c r="AC33" s="596">
        <v>56</v>
      </c>
      <c r="AF33" s="1" t="s">
        <v>1288</v>
      </c>
      <c r="AG33" t="s">
        <v>3104</v>
      </c>
      <c r="AH33" t="s">
        <v>3105</v>
      </c>
      <c r="AI33">
        <v>131</v>
      </c>
      <c r="AM33" t="s">
        <v>852</v>
      </c>
      <c r="AN33" s="934" t="s">
        <v>4065</v>
      </c>
      <c r="AO33" t="s">
        <v>3569</v>
      </c>
      <c r="AP33" t="s">
        <v>1632</v>
      </c>
      <c r="AQ33" s="596" t="str">
        <f t="shared" si="0"/>
        <v>R</v>
      </c>
      <c r="AR33" s="596">
        <f t="shared" ca="1" si="1"/>
        <v>8</v>
      </c>
      <c r="AS33" s="596">
        <f t="shared" ca="1" si="2"/>
        <v>8</v>
      </c>
      <c r="AT33" s="596">
        <f t="shared" ca="1" si="3"/>
        <v>0</v>
      </c>
    </row>
    <row r="34" spans="2:46" x14ac:dyDescent="0.3">
      <c r="B34" s="1" t="s">
        <v>851</v>
      </c>
      <c r="C34" s="596" t="s">
        <v>2444</v>
      </c>
      <c r="D34" s="596" t="s">
        <v>2445</v>
      </c>
      <c r="E34" s="596" t="str">
        <f t="shared" si="4"/>
        <v>46</v>
      </c>
      <c r="F34" s="596"/>
      <c r="G34" s="596"/>
      <c r="H34" s="1" t="s">
        <v>955</v>
      </c>
      <c r="I34" s="596" t="s">
        <v>2301</v>
      </c>
      <c r="J34" s="596" t="s">
        <v>2555</v>
      </c>
      <c r="K34" s="596" t="str">
        <f t="shared" si="5"/>
        <v>54</v>
      </c>
      <c r="N34" s="1" t="s">
        <v>1055</v>
      </c>
      <c r="O34" s="596" t="s">
        <v>2702</v>
      </c>
      <c r="P34" s="596" t="s">
        <v>2703</v>
      </c>
      <c r="Q34" s="596">
        <v>100</v>
      </c>
      <c r="Z34" s="1" t="s">
        <v>922</v>
      </c>
      <c r="AA34" s="596" t="s">
        <v>2946</v>
      </c>
      <c r="AB34" s="596" t="s">
        <v>2438</v>
      </c>
      <c r="AC34" s="596">
        <v>56</v>
      </c>
      <c r="AF34" s="1" t="s">
        <v>1289</v>
      </c>
      <c r="AG34" t="s">
        <v>3106</v>
      </c>
      <c r="AH34" t="s">
        <v>3107</v>
      </c>
      <c r="AI34">
        <v>131</v>
      </c>
      <c r="AM34" t="s">
        <v>853</v>
      </c>
      <c r="AN34" s="934" t="s">
        <v>4065</v>
      </c>
      <c r="AO34" t="s">
        <v>3570</v>
      </c>
      <c r="AP34" t="s">
        <v>1633</v>
      </c>
      <c r="AQ34" s="596" t="str">
        <f t="shared" si="0"/>
        <v>Z</v>
      </c>
      <c r="AR34" s="596">
        <f t="shared" ca="1" si="1"/>
        <v>3</v>
      </c>
      <c r="AS34" s="596">
        <f t="shared" ca="1" si="2"/>
        <v>2</v>
      </c>
      <c r="AT34" s="596">
        <f t="shared" ca="1" si="3"/>
        <v>1</v>
      </c>
    </row>
    <row r="35" spans="2:46" hidden="1" x14ac:dyDescent="0.3">
      <c r="B35" s="1" t="s">
        <v>852</v>
      </c>
      <c r="C35" s="596" t="s">
        <v>2446</v>
      </c>
      <c r="D35" s="596" t="s">
        <v>2447</v>
      </c>
      <c r="E35" s="596" t="str">
        <f t="shared" si="4"/>
        <v>46</v>
      </c>
      <c r="F35" s="596"/>
      <c r="G35" s="596"/>
      <c r="H35" s="1" t="s">
        <v>956</v>
      </c>
      <c r="I35" s="596" t="s">
        <v>2556</v>
      </c>
      <c r="J35" s="596" t="s">
        <v>2557</v>
      </c>
      <c r="K35" s="596" t="str">
        <f t="shared" si="5"/>
        <v>34</v>
      </c>
      <c r="N35" s="1" t="s">
        <v>1056</v>
      </c>
      <c r="O35" s="596" t="s">
        <v>2495</v>
      </c>
      <c r="P35" s="596" t="s">
        <v>2496</v>
      </c>
      <c r="Q35" s="927">
        <v>79</v>
      </c>
      <c r="Z35" s="1" t="s">
        <v>923</v>
      </c>
      <c r="AA35" s="596" t="s">
        <v>2947</v>
      </c>
      <c r="AB35" s="596" t="s">
        <v>2948</v>
      </c>
      <c r="AC35" s="596">
        <v>56</v>
      </c>
      <c r="AF35" s="1" t="s">
        <v>1290</v>
      </c>
      <c r="AG35" t="s">
        <v>3108</v>
      </c>
      <c r="AH35" t="s">
        <v>3109</v>
      </c>
      <c r="AI35">
        <v>131</v>
      </c>
      <c r="AM35" t="s">
        <v>854</v>
      </c>
      <c r="AN35" s="934" t="s">
        <v>4065</v>
      </c>
      <c r="AO35" t="s">
        <v>1634</v>
      </c>
      <c r="AP35" t="s">
        <v>1634</v>
      </c>
      <c r="AQ35" s="596" t="str">
        <f t="shared" si="0"/>
        <v>C</v>
      </c>
      <c r="AR35" s="596">
        <f t="shared" ca="1" si="1"/>
        <v>2</v>
      </c>
      <c r="AS35" s="596">
        <f t="shared" ca="1" si="2"/>
        <v>2</v>
      </c>
      <c r="AT35" s="596">
        <f t="shared" ca="1" si="3"/>
        <v>0</v>
      </c>
    </row>
    <row r="36" spans="2:46" hidden="1" x14ac:dyDescent="0.3">
      <c r="B36" s="1" t="s">
        <v>853</v>
      </c>
      <c r="C36" s="596" t="s">
        <v>2448</v>
      </c>
      <c r="D36" s="596" t="s">
        <v>2449</v>
      </c>
      <c r="E36" s="596" t="str">
        <f t="shared" si="4"/>
        <v>46</v>
      </c>
      <c r="F36" s="596"/>
      <c r="G36" s="596"/>
      <c r="H36" s="1" t="s">
        <v>957</v>
      </c>
      <c r="I36" s="596" t="s">
        <v>2558</v>
      </c>
      <c r="J36" s="596" t="s">
        <v>2559</v>
      </c>
      <c r="K36" s="596" t="str">
        <f t="shared" si="5"/>
        <v>44</v>
      </c>
      <c r="N36" s="1" t="s">
        <v>1057</v>
      </c>
      <c r="O36" s="596" t="s">
        <v>2704</v>
      </c>
      <c r="P36" s="596" t="s">
        <v>2705</v>
      </c>
      <c r="Q36" s="596">
        <v>105</v>
      </c>
      <c r="Z36" s="1" t="s">
        <v>924</v>
      </c>
      <c r="AA36" s="596" t="s">
        <v>2949</v>
      </c>
      <c r="AB36" s="596" t="s">
        <v>2950</v>
      </c>
      <c r="AC36" s="596">
        <v>56</v>
      </c>
      <c r="AF36" s="1" t="s">
        <v>1291</v>
      </c>
      <c r="AG36" t="s">
        <v>3110</v>
      </c>
      <c r="AH36" t="s">
        <v>3111</v>
      </c>
      <c r="AI36">
        <v>71</v>
      </c>
      <c r="AM36" t="s">
        <v>855</v>
      </c>
      <c r="AN36" s="934" t="s">
        <v>4065</v>
      </c>
      <c r="AO36" t="s">
        <v>1635</v>
      </c>
      <c r="AP36" t="s">
        <v>1635</v>
      </c>
      <c r="AQ36" s="596" t="str">
        <f t="shared" si="0"/>
        <v>E</v>
      </c>
      <c r="AR36" s="596">
        <f t="shared" ca="1" si="1"/>
        <v>2</v>
      </c>
      <c r="AS36" s="596">
        <f t="shared" ca="1" si="2"/>
        <v>2</v>
      </c>
      <c r="AT36" s="596">
        <f t="shared" ca="1" si="3"/>
        <v>0</v>
      </c>
    </row>
    <row r="37" spans="2:46" hidden="1" x14ac:dyDescent="0.3">
      <c r="B37" s="1" t="s">
        <v>854</v>
      </c>
      <c r="C37" s="596" t="s">
        <v>1955</v>
      </c>
      <c r="D37" s="596" t="s">
        <v>2450</v>
      </c>
      <c r="E37" s="596" t="str">
        <f t="shared" si="4"/>
        <v>29</v>
      </c>
      <c r="F37" s="596"/>
      <c r="G37" s="596"/>
      <c r="H37" s="1" t="s">
        <v>958</v>
      </c>
      <c r="I37" s="596" t="s">
        <v>2560</v>
      </c>
      <c r="J37" s="596" t="s">
        <v>2561</v>
      </c>
      <c r="K37" s="596" t="str">
        <f t="shared" si="5"/>
        <v>65</v>
      </c>
      <c r="N37" s="1" t="s">
        <v>1058</v>
      </c>
      <c r="O37" s="596" t="s">
        <v>2706</v>
      </c>
      <c r="P37" s="596" t="s">
        <v>2707</v>
      </c>
      <c r="Q37" s="596">
        <v>105</v>
      </c>
      <c r="Z37" s="1" t="s">
        <v>925</v>
      </c>
      <c r="AA37" s="596" t="s">
        <v>2439</v>
      </c>
      <c r="AB37" s="596" t="s">
        <v>2441</v>
      </c>
      <c r="AC37" s="596">
        <v>56</v>
      </c>
      <c r="AF37" s="1" t="s">
        <v>1292</v>
      </c>
      <c r="AG37" t="s">
        <v>3112</v>
      </c>
      <c r="AH37" t="s">
        <v>3113</v>
      </c>
      <c r="AI37">
        <v>71</v>
      </c>
      <c r="AM37" t="s">
        <v>856</v>
      </c>
      <c r="AN37" s="934" t="s">
        <v>4065</v>
      </c>
      <c r="AO37" t="s">
        <v>1636</v>
      </c>
      <c r="AP37" t="s">
        <v>1636</v>
      </c>
      <c r="AQ37" s="596" t="str">
        <f t="shared" si="0"/>
        <v>G</v>
      </c>
      <c r="AR37" s="596">
        <f t="shared" ca="1" si="1"/>
        <v>2</v>
      </c>
      <c r="AS37" s="596">
        <f t="shared" ca="1" si="2"/>
        <v>2</v>
      </c>
      <c r="AT37" s="596">
        <f t="shared" ca="1" si="3"/>
        <v>0</v>
      </c>
    </row>
    <row r="38" spans="2:46" hidden="1" x14ac:dyDescent="0.3">
      <c r="B38" s="1" t="s">
        <v>855</v>
      </c>
      <c r="C38" s="596" t="s">
        <v>2451</v>
      </c>
      <c r="D38" s="596" t="s">
        <v>2452</v>
      </c>
      <c r="E38" s="596" t="str">
        <f t="shared" si="4"/>
        <v>29</v>
      </c>
      <c r="F38" s="596"/>
      <c r="G38" s="596"/>
      <c r="H38" s="1" t="s">
        <v>959</v>
      </c>
      <c r="I38" s="596" t="s">
        <v>2562</v>
      </c>
      <c r="J38" s="596" t="s">
        <v>2563</v>
      </c>
      <c r="K38" s="596" t="str">
        <f t="shared" si="5"/>
        <v>54</v>
      </c>
      <c r="N38" s="1" t="s">
        <v>1059</v>
      </c>
      <c r="O38" s="596" t="s">
        <v>2708</v>
      </c>
      <c r="P38" s="596" t="s">
        <v>2709</v>
      </c>
      <c r="Q38" s="596">
        <v>118</v>
      </c>
      <c r="Z38" s="1" t="s">
        <v>143</v>
      </c>
      <c r="AA38" s="596" t="s">
        <v>2951</v>
      </c>
      <c r="AB38" s="596" t="s">
        <v>2648</v>
      </c>
      <c r="AC38" s="596">
        <v>98</v>
      </c>
      <c r="AF38" s="1" t="s">
        <v>1293</v>
      </c>
      <c r="AG38" t="s">
        <v>3114</v>
      </c>
      <c r="AH38" t="s">
        <v>3115</v>
      </c>
      <c r="AI38">
        <v>71</v>
      </c>
      <c r="AM38" t="s">
        <v>857</v>
      </c>
      <c r="AN38" s="934" t="s">
        <v>4065</v>
      </c>
      <c r="AO38" t="s">
        <v>1637</v>
      </c>
      <c r="AP38" t="s">
        <v>1637</v>
      </c>
      <c r="AQ38" s="596" t="str">
        <f t="shared" si="0"/>
        <v>I</v>
      </c>
      <c r="AR38" s="596">
        <f t="shared" ca="1" si="1"/>
        <v>2</v>
      </c>
      <c r="AS38" s="596">
        <f t="shared" ca="1" si="2"/>
        <v>2</v>
      </c>
      <c r="AT38" s="596">
        <f t="shared" ca="1" si="3"/>
        <v>0</v>
      </c>
    </row>
    <row r="39" spans="2:46" x14ac:dyDescent="0.3">
      <c r="B39" s="1" t="s">
        <v>856</v>
      </c>
      <c r="C39" s="596" t="s">
        <v>2453</v>
      </c>
      <c r="D39" s="596" t="s">
        <v>2454</v>
      </c>
      <c r="E39" s="596" t="str">
        <f t="shared" si="4"/>
        <v>29</v>
      </c>
      <c r="F39" s="596"/>
      <c r="G39" s="596"/>
      <c r="H39" s="1" t="s">
        <v>960</v>
      </c>
      <c r="I39" s="596" t="s">
        <v>2564</v>
      </c>
      <c r="J39" s="596" t="s">
        <v>2565</v>
      </c>
      <c r="K39" s="596" t="str">
        <f t="shared" si="5"/>
        <v>87</v>
      </c>
      <c r="N39" s="1" t="s">
        <v>1060</v>
      </c>
      <c r="O39" s="596" t="s">
        <v>2710</v>
      </c>
      <c r="P39" s="596" t="s">
        <v>2711</v>
      </c>
      <c r="Q39" s="596">
        <v>118</v>
      </c>
      <c r="Z39" s="1" t="s">
        <v>144</v>
      </c>
      <c r="AA39" s="596" t="s">
        <v>2888</v>
      </c>
      <c r="AB39" s="596" t="s">
        <v>2862</v>
      </c>
      <c r="AC39" s="596">
        <v>98</v>
      </c>
      <c r="AF39" s="1" t="s">
        <v>1294</v>
      </c>
      <c r="AG39" t="s">
        <v>3116</v>
      </c>
      <c r="AH39" t="s">
        <v>3117</v>
      </c>
      <c r="AI39">
        <v>71</v>
      </c>
      <c r="AM39" t="s">
        <v>858</v>
      </c>
      <c r="AN39" s="934" t="s">
        <v>4065</v>
      </c>
      <c r="AO39" t="s">
        <v>3571</v>
      </c>
      <c r="AP39" t="s">
        <v>1638</v>
      </c>
      <c r="AQ39" s="596" t="str">
        <f t="shared" si="0"/>
        <v>C</v>
      </c>
      <c r="AR39" s="596">
        <f t="shared" ca="1" si="1"/>
        <v>6</v>
      </c>
      <c r="AS39" s="596">
        <f t="shared" ca="1" si="2"/>
        <v>5</v>
      </c>
      <c r="AT39" s="596">
        <f t="shared" ca="1" si="3"/>
        <v>1</v>
      </c>
    </row>
    <row r="40" spans="2:46" x14ac:dyDescent="0.3">
      <c r="B40" s="1" t="s">
        <v>857</v>
      </c>
      <c r="C40" s="596" t="s">
        <v>2455</v>
      </c>
      <c r="D40" s="596" t="s">
        <v>2456</v>
      </c>
      <c r="E40" s="596" t="str">
        <f t="shared" si="4"/>
        <v>29</v>
      </c>
      <c r="F40" s="596"/>
      <c r="G40" s="596"/>
      <c r="H40" s="1" t="s">
        <v>961</v>
      </c>
      <c r="I40" s="596" t="s">
        <v>2566</v>
      </c>
      <c r="J40" s="596" t="s">
        <v>2567</v>
      </c>
      <c r="K40" s="596" t="str">
        <f t="shared" si="5"/>
        <v>87</v>
      </c>
      <c r="N40" s="1" t="s">
        <v>1061</v>
      </c>
      <c r="O40" s="596" t="s">
        <v>2712</v>
      </c>
      <c r="P40" s="596" t="s">
        <v>2713</v>
      </c>
      <c r="Q40" s="596">
        <v>118</v>
      </c>
      <c r="Z40" s="1" t="s">
        <v>145</v>
      </c>
      <c r="AA40" s="596" t="s">
        <v>2865</v>
      </c>
      <c r="AB40" s="596" t="s">
        <v>2842</v>
      </c>
      <c r="AC40" s="596">
        <v>98</v>
      </c>
      <c r="AF40" s="1" t="s">
        <v>1295</v>
      </c>
      <c r="AG40" t="s">
        <v>3118</v>
      </c>
      <c r="AH40" t="s">
        <v>3119</v>
      </c>
      <c r="AI40">
        <v>71</v>
      </c>
      <c r="AM40" t="s">
        <v>859</v>
      </c>
      <c r="AN40" s="934" t="s">
        <v>4065</v>
      </c>
      <c r="AO40" t="s">
        <v>3572</v>
      </c>
      <c r="AP40" t="s">
        <v>1639</v>
      </c>
      <c r="AQ40" s="596" t="str">
        <f t="shared" si="0"/>
        <v>K</v>
      </c>
      <c r="AR40" s="596">
        <f t="shared" ca="1" si="1"/>
        <v>4</v>
      </c>
      <c r="AS40" s="596">
        <f t="shared" ca="1" si="2"/>
        <v>3</v>
      </c>
      <c r="AT40" s="596">
        <f t="shared" ca="1" si="3"/>
        <v>1</v>
      </c>
    </row>
    <row r="41" spans="2:46" x14ac:dyDescent="0.3">
      <c r="B41" s="1" t="s">
        <v>858</v>
      </c>
      <c r="C41" s="596" t="s">
        <v>2457</v>
      </c>
      <c r="D41" s="596" t="s">
        <v>2458</v>
      </c>
      <c r="E41" s="596" t="str">
        <f t="shared" si="4"/>
        <v>48</v>
      </c>
      <c r="F41" s="596"/>
      <c r="G41" s="596"/>
      <c r="H41" s="1" t="s">
        <v>962</v>
      </c>
      <c r="I41" s="596" t="s">
        <v>2568</v>
      </c>
      <c r="J41" s="596" t="s">
        <v>2569</v>
      </c>
      <c r="K41" s="596" t="str">
        <f t="shared" si="5"/>
        <v>87</v>
      </c>
      <c r="N41" s="1" t="s">
        <v>1062</v>
      </c>
      <c r="O41" s="596" t="s">
        <v>2714</v>
      </c>
      <c r="P41" s="596" t="s">
        <v>2588</v>
      </c>
      <c r="Q41" s="927">
        <v>79</v>
      </c>
      <c r="Z41" s="1" t="s">
        <v>142</v>
      </c>
      <c r="AA41" s="596" t="s">
        <v>2887</v>
      </c>
      <c r="AB41" s="596" t="s">
        <v>2861</v>
      </c>
      <c r="AC41" s="596">
        <v>98</v>
      </c>
      <c r="AF41" s="1" t="s">
        <v>1296</v>
      </c>
      <c r="AG41" t="s">
        <v>3120</v>
      </c>
      <c r="AH41" t="s">
        <v>3121</v>
      </c>
      <c r="AI41">
        <v>71</v>
      </c>
      <c r="AM41" t="s">
        <v>860</v>
      </c>
      <c r="AN41" s="934" t="s">
        <v>4065</v>
      </c>
      <c r="AO41" t="s">
        <v>3573</v>
      </c>
      <c r="AP41" t="s">
        <v>1640</v>
      </c>
      <c r="AQ41" s="596" t="str">
        <f t="shared" si="0"/>
        <v>O</v>
      </c>
      <c r="AR41" s="596">
        <f t="shared" ca="1" si="1"/>
        <v>3</v>
      </c>
      <c r="AS41" s="596">
        <f t="shared" ca="1" si="2"/>
        <v>2</v>
      </c>
      <c r="AT41" s="596">
        <f t="shared" ca="1" si="3"/>
        <v>1</v>
      </c>
    </row>
    <row r="42" spans="2:46" hidden="1" x14ac:dyDescent="0.3">
      <c r="B42" s="1" t="s">
        <v>859</v>
      </c>
      <c r="C42" s="596" t="s">
        <v>2459</v>
      </c>
      <c r="D42" s="596" t="s">
        <v>2460</v>
      </c>
      <c r="E42" s="596" t="str">
        <f t="shared" si="4"/>
        <v>48</v>
      </c>
      <c r="F42" s="596"/>
      <c r="G42" s="596"/>
      <c r="H42" s="1" t="s">
        <v>963</v>
      </c>
      <c r="I42" s="596" t="s">
        <v>2570</v>
      </c>
      <c r="J42" s="596" t="s">
        <v>2571</v>
      </c>
      <c r="K42" s="596" t="str">
        <f t="shared" si="5"/>
        <v>87</v>
      </c>
      <c r="N42" s="1" t="s">
        <v>1063</v>
      </c>
      <c r="O42" s="596" t="s">
        <v>2715</v>
      </c>
      <c r="P42" s="596" t="s">
        <v>2716</v>
      </c>
      <c r="Q42" s="927">
        <v>79</v>
      </c>
      <c r="Z42" s="1" t="s">
        <v>141</v>
      </c>
      <c r="AA42" s="596" t="s">
        <v>2886</v>
      </c>
      <c r="AB42" s="596" t="s">
        <v>2860</v>
      </c>
      <c r="AC42" s="596">
        <v>98</v>
      </c>
      <c r="AF42" s="1" t="s">
        <v>1297</v>
      </c>
      <c r="AG42" t="s">
        <v>2787</v>
      </c>
      <c r="AH42" t="s">
        <v>3122</v>
      </c>
      <c r="AI42">
        <v>91</v>
      </c>
      <c r="AM42" t="s">
        <v>861</v>
      </c>
      <c r="AN42" s="934" t="s">
        <v>4065</v>
      </c>
      <c r="AO42" t="s">
        <v>3574</v>
      </c>
      <c r="AP42" t="s">
        <v>1641</v>
      </c>
      <c r="AQ42" s="596" t="str">
        <f t="shared" si="0"/>
        <v>R</v>
      </c>
      <c r="AR42" s="596">
        <f t="shared" ca="1" si="1"/>
        <v>8</v>
      </c>
      <c r="AS42" s="596">
        <f t="shared" ca="1" si="2"/>
        <v>8</v>
      </c>
      <c r="AT42" s="596">
        <f t="shared" ca="1" si="3"/>
        <v>0</v>
      </c>
    </row>
    <row r="43" spans="2:46" x14ac:dyDescent="0.3">
      <c r="B43" s="1" t="s">
        <v>860</v>
      </c>
      <c r="C43" s="596" t="s">
        <v>2461</v>
      </c>
      <c r="D43" s="596" t="s">
        <v>2462</v>
      </c>
      <c r="E43" s="596" t="str">
        <f t="shared" si="4"/>
        <v>48</v>
      </c>
      <c r="F43" s="596"/>
      <c r="G43" s="596"/>
      <c r="H43" s="1" t="s">
        <v>967</v>
      </c>
      <c r="I43" s="596" t="s">
        <v>2572</v>
      </c>
      <c r="J43" s="596" t="s">
        <v>2573</v>
      </c>
      <c r="K43" s="596" t="str">
        <f t="shared" si="5"/>
        <v>77</v>
      </c>
      <c r="N43" s="1" t="s">
        <v>1064</v>
      </c>
      <c r="O43" s="596" t="s">
        <v>2717</v>
      </c>
      <c r="P43" s="596" t="s">
        <v>2718</v>
      </c>
      <c r="Q43" s="927">
        <v>79</v>
      </c>
      <c r="Z43" s="1" t="s">
        <v>927</v>
      </c>
      <c r="AA43" s="596" t="s">
        <v>2952</v>
      </c>
      <c r="AB43" s="596" t="s">
        <v>2953</v>
      </c>
      <c r="AC43" s="596">
        <v>108</v>
      </c>
      <c r="AF43" s="1" t="s">
        <v>1298</v>
      </c>
      <c r="AG43" t="s">
        <v>3011</v>
      </c>
      <c r="AH43" t="s">
        <v>3123</v>
      </c>
      <c r="AI43">
        <v>60</v>
      </c>
      <c r="AM43" t="s">
        <v>862</v>
      </c>
      <c r="AN43" s="934" t="s">
        <v>4065</v>
      </c>
      <c r="AO43" t="s">
        <v>3575</v>
      </c>
      <c r="AP43" t="s">
        <v>1642</v>
      </c>
      <c r="AQ43" s="596" t="str">
        <f t="shared" si="0"/>
        <v>Z</v>
      </c>
      <c r="AR43" s="596">
        <f t="shared" ca="1" si="1"/>
        <v>3</v>
      </c>
      <c r="AS43" s="596">
        <f t="shared" ca="1" si="2"/>
        <v>2</v>
      </c>
      <c r="AT43" s="596">
        <f t="shared" ca="1" si="3"/>
        <v>1</v>
      </c>
    </row>
    <row r="44" spans="2:46" hidden="1" x14ac:dyDescent="0.3">
      <c r="B44" s="1" t="s">
        <v>861</v>
      </c>
      <c r="C44" s="596" t="s">
        <v>2463</v>
      </c>
      <c r="D44" s="596" t="s">
        <v>2464</v>
      </c>
      <c r="E44" s="596" t="str">
        <f t="shared" si="4"/>
        <v>48</v>
      </c>
      <c r="F44" s="596"/>
      <c r="G44" s="596"/>
      <c r="H44" s="1" t="s">
        <v>968</v>
      </c>
      <c r="I44" s="596" t="s">
        <v>2574</v>
      </c>
      <c r="J44" s="596" t="s">
        <v>2575</v>
      </c>
      <c r="K44" s="596" t="str">
        <f t="shared" si="5"/>
        <v>77</v>
      </c>
      <c r="N44" s="1" t="s">
        <v>1065</v>
      </c>
      <c r="O44" s="596" t="s">
        <v>2719</v>
      </c>
      <c r="P44" s="596" t="s">
        <v>2720</v>
      </c>
      <c r="Q44" s="927">
        <v>92</v>
      </c>
      <c r="Z44" s="1" t="s">
        <v>964</v>
      </c>
      <c r="AA44" s="596" t="s">
        <v>2891</v>
      </c>
      <c r="AB44" s="596" t="s">
        <v>2954</v>
      </c>
      <c r="AC44" s="596">
        <v>144</v>
      </c>
      <c r="AF44" s="1" t="s">
        <v>1299</v>
      </c>
      <c r="AG44" t="s">
        <v>2672</v>
      </c>
      <c r="AH44" t="s">
        <v>3124</v>
      </c>
      <c r="AI44">
        <v>80</v>
      </c>
      <c r="AM44" t="s">
        <v>863</v>
      </c>
      <c r="AN44" s="934" t="s">
        <v>4065</v>
      </c>
      <c r="AO44" t="s">
        <v>1643</v>
      </c>
      <c r="AP44" t="s">
        <v>1643</v>
      </c>
      <c r="AQ44" s="596" t="str">
        <f t="shared" si="0"/>
        <v>C</v>
      </c>
      <c r="AR44" s="596">
        <f t="shared" ca="1" si="1"/>
        <v>1</v>
      </c>
      <c r="AS44" s="596">
        <f t="shared" ca="1" si="2"/>
        <v>1</v>
      </c>
      <c r="AT44" s="596">
        <f t="shared" ca="1" si="3"/>
        <v>0</v>
      </c>
    </row>
    <row r="45" spans="2:46" x14ac:dyDescent="0.3">
      <c r="B45" s="1" t="s">
        <v>862</v>
      </c>
      <c r="C45" s="596" t="s">
        <v>2465</v>
      </c>
      <c r="D45" s="596" t="s">
        <v>2466</v>
      </c>
      <c r="E45" s="596" t="str">
        <f t="shared" si="4"/>
        <v>48</v>
      </c>
      <c r="F45" s="596"/>
      <c r="G45" s="596"/>
      <c r="H45" s="1" t="s">
        <v>969</v>
      </c>
      <c r="I45" s="596" t="s">
        <v>2576</v>
      </c>
      <c r="J45" s="596" t="s">
        <v>2577</v>
      </c>
      <c r="K45" s="596" t="str">
        <f t="shared" si="5"/>
        <v>77</v>
      </c>
      <c r="N45" s="1" t="s">
        <v>1066</v>
      </c>
      <c r="O45" s="596" t="s">
        <v>2721</v>
      </c>
      <c r="P45" s="596" t="s">
        <v>2722</v>
      </c>
      <c r="Q45" s="927">
        <v>92</v>
      </c>
      <c r="Z45" s="1" t="s">
        <v>965</v>
      </c>
      <c r="AA45" s="596" t="s">
        <v>2955</v>
      </c>
      <c r="AB45" s="596" t="s">
        <v>2956</v>
      </c>
      <c r="AC45" s="596">
        <v>143</v>
      </c>
      <c r="AF45" s="1" t="s">
        <v>1300</v>
      </c>
      <c r="AG45" t="s">
        <v>2673</v>
      </c>
      <c r="AH45" t="s">
        <v>3125</v>
      </c>
      <c r="AI45">
        <v>80</v>
      </c>
      <c r="AM45" t="s">
        <v>864</v>
      </c>
      <c r="AN45" s="934" t="s">
        <v>4065</v>
      </c>
      <c r="AO45" t="s">
        <v>3576</v>
      </c>
      <c r="AP45" t="s">
        <v>1644</v>
      </c>
      <c r="AQ45" s="596" t="str">
        <f t="shared" si="0"/>
        <v>C</v>
      </c>
      <c r="AR45" s="596">
        <f t="shared" ca="1" si="1"/>
        <v>8</v>
      </c>
      <c r="AS45" s="596">
        <f t="shared" ca="1" si="2"/>
        <v>7</v>
      </c>
      <c r="AT45" s="596">
        <f t="shared" ca="1" si="3"/>
        <v>1</v>
      </c>
    </row>
    <row r="46" spans="2:46" x14ac:dyDescent="0.3">
      <c r="B46" s="1" t="s">
        <v>863</v>
      </c>
      <c r="C46" s="596" t="s">
        <v>1643</v>
      </c>
      <c r="D46" s="596"/>
      <c r="E46" s="596" t="str">
        <f t="shared" si="4"/>
        <v>18</v>
      </c>
      <c r="F46" s="596"/>
      <c r="G46" s="596"/>
      <c r="H46" s="1" t="s">
        <v>970</v>
      </c>
      <c r="I46" s="596" t="s">
        <v>2578</v>
      </c>
      <c r="J46" s="596" t="s">
        <v>2579</v>
      </c>
      <c r="K46" s="596" t="str">
        <f t="shared" si="5"/>
        <v>77</v>
      </c>
      <c r="N46" s="1" t="s">
        <v>1067</v>
      </c>
      <c r="O46" s="596" t="s">
        <v>2723</v>
      </c>
      <c r="P46" s="596" t="s">
        <v>2724</v>
      </c>
      <c r="Q46" s="927">
        <v>92</v>
      </c>
      <c r="Z46" s="1" t="s">
        <v>966</v>
      </c>
      <c r="AA46" s="596" t="s">
        <v>2957</v>
      </c>
      <c r="AB46" s="596" t="s">
        <v>2958</v>
      </c>
      <c r="AC46" s="596">
        <v>143</v>
      </c>
      <c r="AF46" s="1" t="s">
        <v>1301</v>
      </c>
      <c r="AG46" t="s">
        <v>3126</v>
      </c>
      <c r="AH46" t="s">
        <v>3127</v>
      </c>
      <c r="AI46">
        <v>80</v>
      </c>
      <c r="AM46" t="s">
        <v>865</v>
      </c>
      <c r="AN46" s="934" t="s">
        <v>4065</v>
      </c>
      <c r="AO46" t="s">
        <v>3577</v>
      </c>
      <c r="AP46" t="s">
        <v>1645</v>
      </c>
      <c r="AQ46" s="596" t="str">
        <f t="shared" si="0"/>
        <v>O</v>
      </c>
      <c r="AR46" s="596">
        <f t="shared" ca="1" si="1"/>
        <v>3</v>
      </c>
      <c r="AS46" s="596">
        <f t="shared" ca="1" si="2"/>
        <v>2</v>
      </c>
      <c r="AT46" s="596">
        <f t="shared" ca="1" si="3"/>
        <v>1</v>
      </c>
    </row>
    <row r="47" spans="2:46" hidden="1" x14ac:dyDescent="0.3">
      <c r="B47" s="1" t="s">
        <v>864</v>
      </c>
      <c r="C47" s="596" t="s">
        <v>2467</v>
      </c>
      <c r="D47" s="596" t="s">
        <v>2468</v>
      </c>
      <c r="E47" s="596" t="str">
        <f t="shared" si="4"/>
        <v>45</v>
      </c>
      <c r="F47" s="596"/>
      <c r="G47" s="596"/>
      <c r="H47" s="1" t="s">
        <v>971</v>
      </c>
      <c r="I47" s="596" t="s">
        <v>1954</v>
      </c>
      <c r="J47" s="596" t="s">
        <v>2580</v>
      </c>
      <c r="K47" s="596" t="str">
        <f t="shared" si="5"/>
        <v>27</v>
      </c>
      <c r="N47" s="1" t="s">
        <v>1068</v>
      </c>
      <c r="O47" s="596" t="s">
        <v>1783</v>
      </c>
      <c r="P47" s="596" t="s">
        <v>2725</v>
      </c>
      <c r="Q47" s="596">
        <v>105</v>
      </c>
      <c r="Z47" s="1" t="s">
        <v>975</v>
      </c>
      <c r="AA47" s="596" t="s">
        <v>1649</v>
      </c>
      <c r="AC47" s="596">
        <v>20</v>
      </c>
      <c r="AF47" s="1" t="s">
        <v>1302</v>
      </c>
      <c r="AG47" t="s">
        <v>3128</v>
      </c>
      <c r="AH47" t="s">
        <v>3129</v>
      </c>
      <c r="AI47">
        <v>80</v>
      </c>
      <c r="AM47" t="s">
        <v>866</v>
      </c>
      <c r="AN47" s="934" t="s">
        <v>4065</v>
      </c>
      <c r="AO47" t="s">
        <v>3578</v>
      </c>
      <c r="AP47" t="s">
        <v>1646</v>
      </c>
      <c r="AQ47" s="596" t="str">
        <f t="shared" si="0"/>
        <v>R</v>
      </c>
      <c r="AR47" s="596">
        <f t="shared" ca="1" si="1"/>
        <v>8</v>
      </c>
      <c r="AS47" s="596">
        <f t="shared" ca="1" si="2"/>
        <v>8</v>
      </c>
      <c r="AT47" s="596">
        <f t="shared" ca="1" si="3"/>
        <v>0</v>
      </c>
    </row>
    <row r="48" spans="2:46" x14ac:dyDescent="0.3">
      <c r="B48" s="1" t="s">
        <v>865</v>
      </c>
      <c r="C48" s="596" t="s">
        <v>2469</v>
      </c>
      <c r="D48" s="596" t="s">
        <v>2470</v>
      </c>
      <c r="E48" s="596" t="str">
        <f t="shared" si="4"/>
        <v>45</v>
      </c>
      <c r="F48" s="596"/>
      <c r="G48" s="596"/>
      <c r="H48" s="1" t="s">
        <v>972</v>
      </c>
      <c r="I48" s="596" t="s">
        <v>2581</v>
      </c>
      <c r="J48" s="596" t="s">
        <v>2582</v>
      </c>
      <c r="K48" s="596" t="str">
        <f t="shared" si="5"/>
        <v>27</v>
      </c>
      <c r="N48" s="1" t="s">
        <v>1069</v>
      </c>
      <c r="O48" s="596" t="s">
        <v>2726</v>
      </c>
      <c r="P48" s="596" t="s">
        <v>2727</v>
      </c>
      <c r="Q48" s="596">
        <v>105</v>
      </c>
      <c r="Z48" s="1" t="s">
        <v>524</v>
      </c>
      <c r="AA48" s="596" t="s">
        <v>2959</v>
      </c>
      <c r="AB48" s="596" t="s">
        <v>2569</v>
      </c>
      <c r="AC48" s="596">
        <v>87</v>
      </c>
      <c r="AF48" s="1" t="s">
        <v>1303</v>
      </c>
      <c r="AG48" t="s">
        <v>3130</v>
      </c>
      <c r="AH48" t="s">
        <v>3131</v>
      </c>
      <c r="AI48">
        <v>80</v>
      </c>
      <c r="AM48" t="s">
        <v>867</v>
      </c>
      <c r="AN48" s="934" t="s">
        <v>4065</v>
      </c>
      <c r="AO48" t="s">
        <v>3579</v>
      </c>
      <c r="AP48" t="s">
        <v>1647</v>
      </c>
      <c r="AQ48" s="596" t="str">
        <f t="shared" si="0"/>
        <v>Z</v>
      </c>
      <c r="AR48" s="596">
        <f t="shared" ca="1" si="1"/>
        <v>3</v>
      </c>
      <c r="AS48" s="596">
        <f t="shared" ca="1" si="2"/>
        <v>2</v>
      </c>
      <c r="AT48" s="596">
        <f t="shared" ca="1" si="3"/>
        <v>1</v>
      </c>
    </row>
    <row r="49" spans="2:46" hidden="1" x14ac:dyDescent="0.3">
      <c r="B49" s="1" t="s">
        <v>866</v>
      </c>
      <c r="C49" s="596" t="s">
        <v>2471</v>
      </c>
      <c r="D49" s="596" t="s">
        <v>2472</v>
      </c>
      <c r="E49" s="596" t="str">
        <f t="shared" si="4"/>
        <v>45</v>
      </c>
      <c r="F49" s="596"/>
      <c r="G49" s="596"/>
      <c r="H49" s="1" t="s">
        <v>973</v>
      </c>
      <c r="I49" s="596" t="s">
        <v>2583</v>
      </c>
      <c r="J49" s="596" t="s">
        <v>2584</v>
      </c>
      <c r="K49" s="596" t="str">
        <f t="shared" si="5"/>
        <v>27</v>
      </c>
      <c r="N49" s="1" t="s">
        <v>1070</v>
      </c>
      <c r="O49" s="596" t="s">
        <v>2596</v>
      </c>
      <c r="P49" s="596" t="s">
        <v>2728</v>
      </c>
      <c r="Q49" s="927">
        <v>76</v>
      </c>
      <c r="Z49" s="1" t="s">
        <v>525</v>
      </c>
      <c r="AA49" s="596" t="s">
        <v>2960</v>
      </c>
      <c r="AB49" s="596" t="s">
        <v>2526</v>
      </c>
      <c r="AC49" s="596">
        <v>88</v>
      </c>
      <c r="AF49" s="1" t="s">
        <v>1304</v>
      </c>
      <c r="AG49" t="s">
        <v>2649</v>
      </c>
      <c r="AH49" t="s">
        <v>2650</v>
      </c>
      <c r="AI49">
        <v>100</v>
      </c>
      <c r="AM49" t="s">
        <v>868</v>
      </c>
      <c r="AN49" s="934" t="s">
        <v>4065</v>
      </c>
      <c r="AO49" t="s">
        <v>1648</v>
      </c>
      <c r="AP49" t="s">
        <v>1648</v>
      </c>
      <c r="AQ49" s="596" t="str">
        <f t="shared" si="0"/>
        <v>F</v>
      </c>
      <c r="AR49" s="596">
        <f t="shared" ca="1" si="1"/>
        <v>1</v>
      </c>
      <c r="AS49" s="596">
        <f t="shared" ca="1" si="2"/>
        <v>1</v>
      </c>
      <c r="AT49" s="596">
        <f t="shared" ca="1" si="3"/>
        <v>0</v>
      </c>
    </row>
    <row r="50" spans="2:46" hidden="1" x14ac:dyDescent="0.3">
      <c r="B50" s="1" t="s">
        <v>867</v>
      </c>
      <c r="C50" s="596" t="s">
        <v>2473</v>
      </c>
      <c r="D50" s="596" t="s">
        <v>2474</v>
      </c>
      <c r="E50" s="596" t="str">
        <f t="shared" si="4"/>
        <v>45</v>
      </c>
      <c r="F50" s="596"/>
      <c r="G50" s="596"/>
      <c r="H50" s="1" t="s">
        <v>974</v>
      </c>
      <c r="I50" s="596" t="s">
        <v>2585</v>
      </c>
      <c r="J50" s="596" t="s">
        <v>2586</v>
      </c>
      <c r="K50" s="596" t="str">
        <f t="shared" si="5"/>
        <v>27</v>
      </c>
      <c r="N50" s="1" t="s">
        <v>1071</v>
      </c>
      <c r="O50" s="596" t="s">
        <v>2729</v>
      </c>
      <c r="P50" s="596" t="s">
        <v>2730</v>
      </c>
      <c r="Q50" s="596">
        <v>102</v>
      </c>
      <c r="Z50" s="1" t="s">
        <v>522</v>
      </c>
      <c r="AA50" s="596" t="s">
        <v>2522</v>
      </c>
      <c r="AB50" s="596" t="s">
        <v>2523</v>
      </c>
      <c r="AC50" s="596">
        <v>88</v>
      </c>
      <c r="AF50" s="1" t="s">
        <v>1305</v>
      </c>
      <c r="AG50" t="s">
        <v>2703</v>
      </c>
      <c r="AH50" t="s">
        <v>2375</v>
      </c>
      <c r="AI50">
        <v>100</v>
      </c>
      <c r="AM50" t="s">
        <v>869</v>
      </c>
      <c r="AN50" s="934" t="s">
        <v>4065</v>
      </c>
      <c r="AO50" t="s">
        <v>1649</v>
      </c>
      <c r="AP50" t="s">
        <v>1649</v>
      </c>
      <c r="AQ50" s="596" t="str">
        <f t="shared" si="0"/>
        <v>C</v>
      </c>
      <c r="AR50" s="596">
        <f t="shared" ca="1" si="1"/>
        <v>1</v>
      </c>
      <c r="AS50" s="596">
        <f t="shared" ca="1" si="2"/>
        <v>1</v>
      </c>
      <c r="AT50" s="596">
        <f t="shared" ca="1" si="3"/>
        <v>0</v>
      </c>
    </row>
    <row r="51" spans="2:46" hidden="1" x14ac:dyDescent="0.3">
      <c r="B51" s="1" t="s">
        <v>868</v>
      </c>
      <c r="C51" s="596" t="s">
        <v>2475</v>
      </c>
      <c r="D51" s="596" t="s">
        <v>2476</v>
      </c>
      <c r="E51" s="596" t="str">
        <f t="shared" si="4"/>
        <v>$8</v>
      </c>
      <c r="F51" s="596"/>
      <c r="G51" s="596"/>
      <c r="H51" s="1" t="s">
        <v>977</v>
      </c>
      <c r="I51" s="596" t="s">
        <v>2495</v>
      </c>
      <c r="J51" s="596" t="s">
        <v>2587</v>
      </c>
      <c r="K51" s="596" t="str">
        <f t="shared" si="5"/>
        <v>79</v>
      </c>
      <c r="N51" s="1" t="s">
        <v>1072</v>
      </c>
      <c r="O51" s="596" t="s">
        <v>2731</v>
      </c>
      <c r="P51" s="596" t="s">
        <v>2732</v>
      </c>
      <c r="Q51" s="596">
        <v>102</v>
      </c>
      <c r="Z51" s="1" t="s">
        <v>523</v>
      </c>
      <c r="AA51" s="596" t="s">
        <v>2565</v>
      </c>
      <c r="AB51" s="596" t="s">
        <v>2566</v>
      </c>
      <c r="AC51" s="596">
        <v>87</v>
      </c>
      <c r="AF51" s="1" t="s">
        <v>1306</v>
      </c>
      <c r="AG51" t="s">
        <v>2374</v>
      </c>
      <c r="AH51" t="s">
        <v>2376</v>
      </c>
      <c r="AI51">
        <v>100</v>
      </c>
      <c r="AM51" t="s">
        <v>877</v>
      </c>
      <c r="AN51" s="934" t="s">
        <v>4065</v>
      </c>
      <c r="AO51" t="s">
        <v>1657</v>
      </c>
      <c r="AP51" t="s">
        <v>1657</v>
      </c>
      <c r="AQ51" s="596" t="str">
        <f t="shared" si="0"/>
        <v>C</v>
      </c>
      <c r="AR51" s="596">
        <f t="shared" ca="1" si="1"/>
        <v>1</v>
      </c>
      <c r="AS51" s="596">
        <f t="shared" ca="1" si="2"/>
        <v>1</v>
      </c>
      <c r="AT51" s="596">
        <f t="shared" ca="1" si="3"/>
        <v>0</v>
      </c>
    </row>
    <row r="52" spans="2:46" hidden="1" x14ac:dyDescent="0.3">
      <c r="B52" s="1" t="s">
        <v>869</v>
      </c>
      <c r="C52" s="596" t="s">
        <v>1649</v>
      </c>
      <c r="D52" s="596"/>
      <c r="E52" s="596" t="str">
        <f t="shared" si="4"/>
        <v>20</v>
      </c>
      <c r="F52" s="596"/>
      <c r="G52" s="596"/>
      <c r="H52" s="1" t="s">
        <v>978</v>
      </c>
      <c r="I52" s="596" t="s">
        <v>2588</v>
      </c>
      <c r="J52" s="596" t="s">
        <v>2589</v>
      </c>
      <c r="K52" s="596" t="str">
        <f t="shared" si="5"/>
        <v>79</v>
      </c>
      <c r="N52" s="1" t="s">
        <v>1073</v>
      </c>
      <c r="O52" s="596" t="s">
        <v>2733</v>
      </c>
      <c r="P52" s="596" t="s">
        <v>2734</v>
      </c>
      <c r="Q52" s="596">
        <v>115</v>
      </c>
      <c r="Z52" s="1" t="s">
        <v>995</v>
      </c>
      <c r="AA52" s="596" t="s">
        <v>2961</v>
      </c>
      <c r="AB52" s="596" t="s">
        <v>2962</v>
      </c>
      <c r="AC52" s="596">
        <v>116</v>
      </c>
      <c r="AF52" s="1" t="s">
        <v>1307</v>
      </c>
      <c r="AG52" t="s">
        <v>2687</v>
      </c>
      <c r="AH52" t="s">
        <v>3132</v>
      </c>
      <c r="AI52">
        <v>100</v>
      </c>
      <c r="AM52" t="s">
        <v>878</v>
      </c>
      <c r="AN52" s="934" t="s">
        <v>4065</v>
      </c>
      <c r="AO52" t="s">
        <v>1658</v>
      </c>
      <c r="AP52" t="s">
        <v>1658</v>
      </c>
      <c r="AQ52" s="596" t="str">
        <f t="shared" si="0"/>
        <v>I</v>
      </c>
      <c r="AR52" s="596">
        <f t="shared" ca="1" si="1"/>
        <v>1</v>
      </c>
      <c r="AS52" s="596">
        <f t="shared" ca="1" si="2"/>
        <v>1</v>
      </c>
      <c r="AT52" s="596">
        <f t="shared" ca="1" si="3"/>
        <v>0</v>
      </c>
    </row>
    <row r="53" spans="2:46" x14ac:dyDescent="0.3">
      <c r="B53" s="1" t="s">
        <v>877</v>
      </c>
      <c r="C53" s="596" t="s">
        <v>1657</v>
      </c>
      <c r="D53" s="596"/>
      <c r="E53" s="596" t="str">
        <f t="shared" si="4"/>
        <v>22</v>
      </c>
      <c r="F53" s="596"/>
      <c r="G53" s="596"/>
      <c r="H53" s="1" t="s">
        <v>979</v>
      </c>
      <c r="I53" s="596" t="s">
        <v>2590</v>
      </c>
      <c r="J53" s="596" t="s">
        <v>2591</v>
      </c>
      <c r="K53" s="596" t="str">
        <f t="shared" si="5"/>
        <v>79</v>
      </c>
      <c r="N53" s="1" t="s">
        <v>1074</v>
      </c>
      <c r="O53" s="596" t="s">
        <v>2735</v>
      </c>
      <c r="P53" s="596" t="s">
        <v>2736</v>
      </c>
      <c r="Q53" s="596">
        <v>115</v>
      </c>
      <c r="Z53" s="1" t="s">
        <v>1017</v>
      </c>
      <c r="AA53" s="596" t="s">
        <v>2598</v>
      </c>
      <c r="AB53" s="596" t="s">
        <v>2963</v>
      </c>
      <c r="AC53" s="596">
        <v>76</v>
      </c>
      <c r="AF53" s="1" t="s">
        <v>1308</v>
      </c>
      <c r="AG53" t="s">
        <v>3133</v>
      </c>
      <c r="AH53" t="s">
        <v>3134</v>
      </c>
      <c r="AI53">
        <v>100</v>
      </c>
      <c r="AM53" t="s">
        <v>879</v>
      </c>
      <c r="AN53" s="934" t="s">
        <v>4065</v>
      </c>
      <c r="AO53" t="s">
        <v>3586</v>
      </c>
      <c r="AP53" t="s">
        <v>1659</v>
      </c>
      <c r="AQ53" s="596" t="str">
        <f t="shared" si="0"/>
        <v>C</v>
      </c>
      <c r="AR53" s="596">
        <f t="shared" ca="1" si="1"/>
        <v>8</v>
      </c>
      <c r="AS53" s="596">
        <f t="shared" ca="1" si="2"/>
        <v>7</v>
      </c>
      <c r="AT53" s="596">
        <f t="shared" ca="1" si="3"/>
        <v>1</v>
      </c>
    </row>
    <row r="54" spans="2:46" x14ac:dyDescent="0.3">
      <c r="B54" s="1" t="s">
        <v>878</v>
      </c>
      <c r="C54" s="596" t="s">
        <v>2477</v>
      </c>
      <c r="D54" s="596" t="s">
        <v>2478</v>
      </c>
      <c r="E54" s="596" t="str">
        <f t="shared" si="4"/>
        <v>67</v>
      </c>
      <c r="F54" s="596"/>
      <c r="G54" s="596"/>
      <c r="H54" s="1" t="s">
        <v>980</v>
      </c>
      <c r="I54" s="596" t="s">
        <v>2592</v>
      </c>
      <c r="J54" s="596" t="s">
        <v>2593</v>
      </c>
      <c r="K54" s="596" t="str">
        <f t="shared" si="5"/>
        <v>79</v>
      </c>
      <c r="N54" s="1" t="s">
        <v>1075</v>
      </c>
      <c r="O54" s="596" t="s">
        <v>2737</v>
      </c>
      <c r="P54" s="596" t="s">
        <v>2738</v>
      </c>
      <c r="Q54" s="596">
        <v>115</v>
      </c>
      <c r="Z54" s="1" t="s">
        <v>1018</v>
      </c>
      <c r="AA54" s="596" t="s">
        <v>2964</v>
      </c>
      <c r="AB54" s="596" t="s">
        <v>2965</v>
      </c>
      <c r="AC54" s="596">
        <v>6</v>
      </c>
      <c r="AF54" s="1" t="s">
        <v>1309</v>
      </c>
      <c r="AG54" t="s">
        <v>3013</v>
      </c>
      <c r="AH54" t="s">
        <v>3135</v>
      </c>
      <c r="AI54">
        <v>60</v>
      </c>
      <c r="AM54" t="s">
        <v>880</v>
      </c>
      <c r="AN54" s="934" t="s">
        <v>4065</v>
      </c>
      <c r="AO54" t="s">
        <v>3587</v>
      </c>
      <c r="AP54" t="s">
        <v>1660</v>
      </c>
      <c r="AQ54" s="596" t="str">
        <f t="shared" si="0"/>
        <v>O</v>
      </c>
      <c r="AR54" s="596">
        <f t="shared" ca="1" si="1"/>
        <v>3</v>
      </c>
      <c r="AS54" s="596">
        <f t="shared" ca="1" si="2"/>
        <v>2</v>
      </c>
      <c r="AT54" s="596">
        <f t="shared" ca="1" si="3"/>
        <v>1</v>
      </c>
    </row>
    <row r="55" spans="2:46" hidden="1" x14ac:dyDescent="0.3">
      <c r="B55" s="1" t="s">
        <v>879</v>
      </c>
      <c r="C55" s="596" t="s">
        <v>2479</v>
      </c>
      <c r="D55" s="596" t="s">
        <v>2480</v>
      </c>
      <c r="E55" s="596" t="str">
        <f t="shared" si="4"/>
        <v>59</v>
      </c>
      <c r="F55" s="596"/>
      <c r="G55" s="596"/>
      <c r="H55" s="1" t="s">
        <v>981</v>
      </c>
      <c r="I55" s="596" t="s">
        <v>2594</v>
      </c>
      <c r="J55" s="596" t="s">
        <v>2595</v>
      </c>
      <c r="K55" s="596" t="str">
        <f t="shared" si="5"/>
        <v>15</v>
      </c>
      <c r="N55" s="1" t="s">
        <v>1076</v>
      </c>
      <c r="O55" s="596" t="s">
        <v>2739</v>
      </c>
      <c r="P55" s="596" t="s">
        <v>2574</v>
      </c>
      <c r="Q55" s="927">
        <v>76</v>
      </c>
      <c r="Z55" s="1" t="s">
        <v>47</v>
      </c>
      <c r="AA55" s="596" t="s">
        <v>2966</v>
      </c>
      <c r="AB55" s="596" t="s">
        <v>2967</v>
      </c>
      <c r="AC55" s="596">
        <v>37</v>
      </c>
      <c r="AF55" s="1" t="s">
        <v>1310</v>
      </c>
      <c r="AG55" t="s">
        <v>3136</v>
      </c>
      <c r="AH55" t="s">
        <v>3137</v>
      </c>
      <c r="AI55">
        <v>100</v>
      </c>
      <c r="AM55" t="s">
        <v>881</v>
      </c>
      <c r="AN55" s="934" t="s">
        <v>4065</v>
      </c>
      <c r="AO55" t="s">
        <v>1661</v>
      </c>
      <c r="AP55" t="s">
        <v>1661</v>
      </c>
      <c r="AQ55" s="596" t="str">
        <f t="shared" si="0"/>
        <v>G</v>
      </c>
      <c r="AR55" s="596">
        <f t="shared" ca="1" si="1"/>
        <v>1</v>
      </c>
      <c r="AS55" s="596">
        <f t="shared" ca="1" si="2"/>
        <v>1</v>
      </c>
      <c r="AT55" s="596">
        <f t="shared" ca="1" si="3"/>
        <v>0</v>
      </c>
    </row>
    <row r="56" spans="2:46" hidden="1" x14ac:dyDescent="0.3">
      <c r="B56" s="1" t="s">
        <v>880</v>
      </c>
      <c r="C56" s="596" t="s">
        <v>2481</v>
      </c>
      <c r="D56" s="596" t="s">
        <v>2482</v>
      </c>
      <c r="E56" s="596" t="str">
        <f t="shared" si="4"/>
        <v>59</v>
      </c>
      <c r="F56" s="596"/>
      <c r="G56" s="596"/>
      <c r="H56" s="1" t="s">
        <v>982</v>
      </c>
      <c r="I56" s="596" t="s">
        <v>2596</v>
      </c>
      <c r="J56" s="596" t="s">
        <v>2597</v>
      </c>
      <c r="K56" s="596" t="str">
        <f t="shared" si="5"/>
        <v>76</v>
      </c>
      <c r="N56" s="1" t="s">
        <v>1077</v>
      </c>
      <c r="O56" s="596" t="s">
        <v>2740</v>
      </c>
      <c r="P56" s="596" t="s">
        <v>2741</v>
      </c>
      <c r="Q56" s="927">
        <v>76</v>
      </c>
      <c r="Z56" s="1" t="s">
        <v>49</v>
      </c>
      <c r="AA56" s="596" t="s">
        <v>2968</v>
      </c>
      <c r="AB56" s="596" t="s">
        <v>2969</v>
      </c>
      <c r="AC56" s="596">
        <v>39</v>
      </c>
      <c r="AF56" s="1" t="s">
        <v>1311</v>
      </c>
      <c r="AG56" t="s">
        <v>3138</v>
      </c>
      <c r="AH56" t="s">
        <v>3139</v>
      </c>
      <c r="AI56">
        <v>120</v>
      </c>
      <c r="AM56" t="s">
        <v>882</v>
      </c>
      <c r="AN56" s="934" t="s">
        <v>4065</v>
      </c>
      <c r="AO56" t="s">
        <v>1662</v>
      </c>
      <c r="AP56" t="s">
        <v>1662</v>
      </c>
      <c r="AQ56" s="596" t="str">
        <f t="shared" si="0"/>
        <v>B</v>
      </c>
      <c r="AR56" s="596">
        <f t="shared" ca="1" si="1"/>
        <v>41</v>
      </c>
      <c r="AS56" s="596">
        <f t="shared" ca="1" si="2"/>
        <v>41</v>
      </c>
      <c r="AT56" s="596">
        <f t="shared" ca="1" si="3"/>
        <v>0</v>
      </c>
    </row>
    <row r="57" spans="2:46" hidden="1" x14ac:dyDescent="0.3">
      <c r="B57" s="1" t="s">
        <v>881</v>
      </c>
      <c r="C57" s="596" t="s">
        <v>2483</v>
      </c>
      <c r="D57" s="596" t="s">
        <v>2484</v>
      </c>
      <c r="E57" s="596" t="str">
        <f t="shared" si="4"/>
        <v>$8</v>
      </c>
      <c r="F57" s="596"/>
      <c r="G57" s="596"/>
      <c r="H57" s="1" t="s">
        <v>983</v>
      </c>
      <c r="I57" s="596" t="s">
        <v>2598</v>
      </c>
      <c r="J57" s="596" t="s">
        <v>2599</v>
      </c>
      <c r="K57" s="596" t="str">
        <f t="shared" si="5"/>
        <v>76</v>
      </c>
      <c r="N57" s="1" t="s">
        <v>1078</v>
      </c>
      <c r="O57" s="596" t="s">
        <v>2742</v>
      </c>
      <c r="P57" s="596" t="s">
        <v>2743</v>
      </c>
      <c r="Q57" s="927">
        <v>76</v>
      </c>
      <c r="Z57" s="1" t="s">
        <v>1026</v>
      </c>
      <c r="AA57" s="596" t="s">
        <v>1657</v>
      </c>
      <c r="AC57" s="596">
        <v>22</v>
      </c>
      <c r="AF57" s="1" t="s">
        <v>1312</v>
      </c>
      <c r="AG57" t="s">
        <v>2962</v>
      </c>
      <c r="AH57" t="s">
        <v>3140</v>
      </c>
      <c r="AI57">
        <v>120</v>
      </c>
      <c r="AM57" t="s">
        <v>883</v>
      </c>
      <c r="AN57" s="934" t="s">
        <v>4065</v>
      </c>
      <c r="AO57" t="s">
        <v>1663</v>
      </c>
      <c r="AP57" t="s">
        <v>1663</v>
      </c>
      <c r="AQ57" s="596" t="str">
        <f t="shared" si="0"/>
        <v>C</v>
      </c>
      <c r="AR57" s="596">
        <f t="shared" ca="1" si="1"/>
        <v>1</v>
      </c>
      <c r="AS57" s="596">
        <f t="shared" ca="1" si="2"/>
        <v>1</v>
      </c>
      <c r="AT57" s="596">
        <f t="shared" ca="1" si="3"/>
        <v>0</v>
      </c>
    </row>
    <row r="58" spans="2:46" hidden="1" x14ac:dyDescent="0.3">
      <c r="B58" s="1" t="s">
        <v>882</v>
      </c>
      <c r="C58" s="596" t="s">
        <v>2485</v>
      </c>
      <c r="D58" s="596" t="s">
        <v>2486</v>
      </c>
      <c r="E58" s="596" t="str">
        <f t="shared" si="4"/>
        <v>15</v>
      </c>
      <c r="F58" s="596"/>
      <c r="G58" s="596"/>
      <c r="H58" s="1" t="s">
        <v>984</v>
      </c>
      <c r="I58" s="596" t="s">
        <v>2600</v>
      </c>
      <c r="J58" s="596" t="s">
        <v>2601</v>
      </c>
      <c r="K58" s="596" t="str">
        <f t="shared" si="5"/>
        <v>76</v>
      </c>
      <c r="N58" s="1" t="s">
        <v>1079</v>
      </c>
      <c r="O58" s="596" t="s">
        <v>2505</v>
      </c>
      <c r="P58" s="596" t="s">
        <v>2744</v>
      </c>
      <c r="Q58" s="927">
        <v>89</v>
      </c>
      <c r="Z58" s="1" t="s">
        <v>1027</v>
      </c>
      <c r="AA58" s="596" t="s">
        <v>2505</v>
      </c>
      <c r="AB58" s="596" t="s">
        <v>2787</v>
      </c>
      <c r="AC58" s="596">
        <v>89</v>
      </c>
      <c r="AF58" s="1" t="s">
        <v>1313</v>
      </c>
      <c r="AG58" t="s">
        <v>3141</v>
      </c>
      <c r="AH58" t="s">
        <v>3142</v>
      </c>
      <c r="AI58">
        <v>120</v>
      </c>
      <c r="AM58" t="s">
        <v>884</v>
      </c>
      <c r="AN58" s="934" t="s">
        <v>4065</v>
      </c>
      <c r="AO58" t="s">
        <v>1664</v>
      </c>
      <c r="AP58" t="s">
        <v>1664</v>
      </c>
      <c r="AQ58" s="596" t="str">
        <f t="shared" si="0"/>
        <v>C</v>
      </c>
      <c r="AR58" s="596">
        <f t="shared" ca="1" si="1"/>
        <v>1</v>
      </c>
      <c r="AS58" s="596">
        <f t="shared" ca="1" si="2"/>
        <v>1</v>
      </c>
      <c r="AT58" s="596">
        <f t="shared" ca="1" si="3"/>
        <v>0</v>
      </c>
    </row>
    <row r="59" spans="2:46" hidden="1" x14ac:dyDescent="0.3">
      <c r="B59" s="1" t="s">
        <v>883</v>
      </c>
      <c r="C59" s="596" t="s">
        <v>1663</v>
      </c>
      <c r="D59" s="596"/>
      <c r="E59" s="596" t="str">
        <f t="shared" si="4"/>
        <v>25</v>
      </c>
      <c r="F59" s="596"/>
      <c r="G59" s="596"/>
      <c r="H59" s="1" t="s">
        <v>985</v>
      </c>
      <c r="I59" s="596" t="s">
        <v>2602</v>
      </c>
      <c r="J59" s="596" t="s">
        <v>2603</v>
      </c>
      <c r="K59" s="596" t="str">
        <f t="shared" si="5"/>
        <v>76</v>
      </c>
      <c r="N59" s="1" t="s">
        <v>1080</v>
      </c>
      <c r="O59" s="596" t="s">
        <v>2506</v>
      </c>
      <c r="P59" s="596" t="s">
        <v>2745</v>
      </c>
      <c r="Q59" s="927">
        <v>89</v>
      </c>
      <c r="Z59" s="1" t="s">
        <v>1186</v>
      </c>
      <c r="AA59" s="596" t="s">
        <v>1971</v>
      </c>
      <c r="AC59" s="596">
        <v>83</v>
      </c>
      <c r="AF59" s="1" t="s">
        <v>1314</v>
      </c>
      <c r="AG59" t="s">
        <v>3143</v>
      </c>
      <c r="AH59" t="s">
        <v>3144</v>
      </c>
      <c r="AI59">
        <v>120</v>
      </c>
      <c r="AM59" t="s">
        <v>885</v>
      </c>
      <c r="AN59" s="934" t="s">
        <v>4065</v>
      </c>
      <c r="AO59" t="s">
        <v>1665</v>
      </c>
      <c r="AP59" t="s">
        <v>1665</v>
      </c>
      <c r="AQ59" s="596" t="str">
        <f t="shared" si="0"/>
        <v>D</v>
      </c>
      <c r="AR59" s="596">
        <f t="shared" ca="1" si="1"/>
        <v>1</v>
      </c>
      <c r="AS59" s="596">
        <f t="shared" ca="1" si="2"/>
        <v>1</v>
      </c>
      <c r="AT59" s="596">
        <f t="shared" ca="1" si="3"/>
        <v>0</v>
      </c>
    </row>
    <row r="60" spans="2:46" hidden="1" x14ac:dyDescent="0.3">
      <c r="B60" s="1" t="s">
        <v>884</v>
      </c>
      <c r="C60" s="596" t="s">
        <v>2268</v>
      </c>
      <c r="D60" s="596" t="s">
        <v>2295</v>
      </c>
      <c r="E60" s="596" t="str">
        <f t="shared" si="4"/>
        <v>36</v>
      </c>
      <c r="F60" s="596"/>
      <c r="G60" s="596"/>
      <c r="H60" s="1" t="s">
        <v>986</v>
      </c>
      <c r="I60" s="596" t="s">
        <v>2475</v>
      </c>
      <c r="J60" s="596" t="s">
        <v>2604</v>
      </c>
      <c r="K60" s="596" t="str">
        <f t="shared" si="5"/>
        <v>$8</v>
      </c>
      <c r="N60" s="1" t="s">
        <v>1081</v>
      </c>
      <c r="O60" s="596" t="s">
        <v>2510</v>
      </c>
      <c r="P60" s="596" t="s">
        <v>2625</v>
      </c>
      <c r="Q60" s="927">
        <v>89</v>
      </c>
      <c r="Z60" s="1" t="s">
        <v>1191</v>
      </c>
      <c r="AA60" s="596" t="s">
        <v>2970</v>
      </c>
      <c r="AB60" s="596" t="s">
        <v>2971</v>
      </c>
      <c r="AC60" s="596">
        <v>155</v>
      </c>
      <c r="AF60" s="1" t="s">
        <v>1315</v>
      </c>
      <c r="AG60" t="s">
        <v>3145</v>
      </c>
      <c r="AH60" t="s">
        <v>3146</v>
      </c>
      <c r="AI60">
        <v>120</v>
      </c>
      <c r="AM60" t="s">
        <v>886</v>
      </c>
      <c r="AN60" s="934" t="s">
        <v>4065</v>
      </c>
      <c r="AO60" t="s">
        <v>1666</v>
      </c>
      <c r="AP60" t="s">
        <v>1666</v>
      </c>
      <c r="AQ60" s="596" t="str">
        <f t="shared" si="0"/>
        <v>E</v>
      </c>
      <c r="AR60" s="596">
        <f t="shared" ca="1" si="1"/>
        <v>1</v>
      </c>
      <c r="AS60" s="596">
        <f t="shared" ca="1" si="2"/>
        <v>1</v>
      </c>
      <c r="AT60" s="596">
        <f t="shared" ca="1" si="3"/>
        <v>0</v>
      </c>
    </row>
    <row r="61" spans="2:46" hidden="1" x14ac:dyDescent="0.3">
      <c r="B61" s="1" t="s">
        <v>885</v>
      </c>
      <c r="C61" s="596" t="s">
        <v>2487</v>
      </c>
      <c r="D61" s="596" t="s">
        <v>2488</v>
      </c>
      <c r="E61" s="596" t="str">
        <f t="shared" si="4"/>
        <v>36</v>
      </c>
      <c r="F61" s="596"/>
      <c r="G61" s="596"/>
      <c r="H61" s="1" t="s">
        <v>987</v>
      </c>
      <c r="I61" s="596" t="s">
        <v>2605</v>
      </c>
      <c r="J61" s="596" t="s">
        <v>2606</v>
      </c>
      <c r="K61" s="596" t="str">
        <f t="shared" si="5"/>
        <v>17</v>
      </c>
      <c r="N61" s="1" t="s">
        <v>1082</v>
      </c>
      <c r="O61" s="596" t="s">
        <v>1796</v>
      </c>
      <c r="P61" s="596" t="s">
        <v>2746</v>
      </c>
      <c r="Q61" s="596">
        <v>102</v>
      </c>
      <c r="Z61" s="1" t="s">
        <v>1194</v>
      </c>
      <c r="AA61" s="596" t="s">
        <v>2972</v>
      </c>
      <c r="AB61" s="596" t="s">
        <v>2973</v>
      </c>
      <c r="AC61" s="596">
        <v>76</v>
      </c>
      <c r="AF61" s="1" t="s">
        <v>1316</v>
      </c>
      <c r="AG61" t="s">
        <v>3147</v>
      </c>
      <c r="AH61" t="s">
        <v>3148</v>
      </c>
      <c r="AI61">
        <v>120</v>
      </c>
      <c r="AM61" t="s">
        <v>887</v>
      </c>
      <c r="AN61" s="934" t="s">
        <v>4065</v>
      </c>
      <c r="AO61" t="s">
        <v>1667</v>
      </c>
      <c r="AP61" t="s">
        <v>1667</v>
      </c>
      <c r="AQ61" s="596" t="str">
        <f t="shared" si="0"/>
        <v>F</v>
      </c>
      <c r="AR61" s="596">
        <f t="shared" ca="1" si="1"/>
        <v>1</v>
      </c>
      <c r="AS61" s="596">
        <f t="shared" ca="1" si="2"/>
        <v>1</v>
      </c>
      <c r="AT61" s="596">
        <f t="shared" ca="1" si="3"/>
        <v>0</v>
      </c>
    </row>
    <row r="62" spans="2:46" hidden="1" x14ac:dyDescent="0.3">
      <c r="B62" s="1" t="s">
        <v>886</v>
      </c>
      <c r="C62" s="596" t="s">
        <v>2489</v>
      </c>
      <c r="D62" s="596" t="s">
        <v>2490</v>
      </c>
      <c r="E62" s="596" t="str">
        <f t="shared" si="4"/>
        <v>36</v>
      </c>
      <c r="F62" s="596"/>
      <c r="G62" s="596"/>
      <c r="H62" s="1" t="s">
        <v>988</v>
      </c>
      <c r="I62" s="596" t="s">
        <v>2607</v>
      </c>
      <c r="J62" s="596" t="s">
        <v>2608</v>
      </c>
      <c r="K62" s="596" t="str">
        <f t="shared" si="5"/>
        <v>31</v>
      </c>
      <c r="N62" s="1" t="s">
        <v>1083</v>
      </c>
      <c r="O62" s="596" t="s">
        <v>2747</v>
      </c>
      <c r="P62" s="596" t="s">
        <v>2748</v>
      </c>
      <c r="Q62" s="596">
        <v>102</v>
      </c>
      <c r="Z62" s="1" t="s">
        <v>34</v>
      </c>
      <c r="AA62" s="596" t="s">
        <v>2974</v>
      </c>
      <c r="AB62" s="596" t="s">
        <v>2975</v>
      </c>
      <c r="AC62" s="596">
        <v>21</v>
      </c>
      <c r="AF62" s="1" t="s">
        <v>1317</v>
      </c>
      <c r="AG62" t="s">
        <v>3149</v>
      </c>
      <c r="AH62" t="s">
        <v>3150</v>
      </c>
      <c r="AI62">
        <v>60</v>
      </c>
      <c r="AM62" t="s">
        <v>888</v>
      </c>
      <c r="AN62" s="934" t="s">
        <v>4065</v>
      </c>
      <c r="AO62" t="s">
        <v>1668</v>
      </c>
      <c r="AP62" t="s">
        <v>1668</v>
      </c>
      <c r="AQ62" s="596" t="str">
        <f t="shared" si="0"/>
        <v>B</v>
      </c>
      <c r="AR62" s="596">
        <f t="shared" ca="1" si="1"/>
        <v>9</v>
      </c>
      <c r="AS62" s="596">
        <f t="shared" ca="1" si="2"/>
        <v>9</v>
      </c>
      <c r="AT62" s="596">
        <f t="shared" ca="1" si="3"/>
        <v>0</v>
      </c>
    </row>
    <row r="63" spans="2:46" hidden="1" x14ac:dyDescent="0.3">
      <c r="B63" s="1" t="s">
        <v>887</v>
      </c>
      <c r="C63" s="596" t="s">
        <v>2491</v>
      </c>
      <c r="D63" s="596" t="s">
        <v>2492</v>
      </c>
      <c r="E63" s="596" t="str">
        <f t="shared" si="4"/>
        <v>36</v>
      </c>
      <c r="F63" s="596"/>
      <c r="G63" s="596"/>
      <c r="H63" s="1" t="s">
        <v>994</v>
      </c>
      <c r="I63" s="596" t="s">
        <v>1673</v>
      </c>
      <c r="J63" s="596" t="s">
        <v>2609</v>
      </c>
      <c r="K63" s="596" t="str">
        <f t="shared" si="5"/>
        <v>19</v>
      </c>
      <c r="N63" s="1" t="s">
        <v>1084</v>
      </c>
      <c r="O63" s="596" t="s">
        <v>2749</v>
      </c>
      <c r="P63" s="596" t="s">
        <v>2538</v>
      </c>
      <c r="Q63" s="927">
        <v>63</v>
      </c>
      <c r="Z63" s="1" t="s">
        <v>1195</v>
      </c>
      <c r="AA63" s="596" t="s">
        <v>2539</v>
      </c>
      <c r="AB63" s="596" t="s">
        <v>2552</v>
      </c>
      <c r="AC63" s="596">
        <v>69</v>
      </c>
      <c r="AF63" s="1" t="s">
        <v>1318</v>
      </c>
      <c r="AG63" t="s">
        <v>3151</v>
      </c>
      <c r="AH63" t="s">
        <v>3019</v>
      </c>
      <c r="AI63">
        <v>60</v>
      </c>
      <c r="AM63" t="s">
        <v>889</v>
      </c>
      <c r="AN63" s="934" t="s">
        <v>4065</v>
      </c>
      <c r="AO63" t="s">
        <v>1669</v>
      </c>
      <c r="AP63" t="s">
        <v>1669</v>
      </c>
      <c r="AQ63" s="596" t="str">
        <f t="shared" si="0"/>
        <v>C</v>
      </c>
      <c r="AR63" s="596">
        <f t="shared" ca="1" si="1"/>
        <v>2</v>
      </c>
      <c r="AS63" s="596">
        <f t="shared" ca="1" si="2"/>
        <v>2</v>
      </c>
      <c r="AT63" s="596">
        <f t="shared" ca="1" si="3"/>
        <v>0</v>
      </c>
    </row>
    <row r="64" spans="2:46" hidden="1" x14ac:dyDescent="0.3">
      <c r="B64" s="1" t="s">
        <v>888</v>
      </c>
      <c r="C64" s="596" t="s">
        <v>2493</v>
      </c>
      <c r="D64" s="596" t="s">
        <v>2494</v>
      </c>
      <c r="E64" s="596" t="str">
        <f t="shared" si="4"/>
        <v>11</v>
      </c>
      <c r="F64" s="596"/>
      <c r="G64" s="596"/>
      <c r="H64" s="1" t="s">
        <v>996</v>
      </c>
      <c r="I64" s="596" t="s">
        <v>2610</v>
      </c>
      <c r="J64" s="596" t="s">
        <v>2611</v>
      </c>
      <c r="K64" s="596" t="str">
        <f t="shared" si="5"/>
        <v>16</v>
      </c>
      <c r="N64" s="1" t="s">
        <v>1085</v>
      </c>
      <c r="O64" s="596" t="s">
        <v>2750</v>
      </c>
      <c r="P64" s="596" t="s">
        <v>2751</v>
      </c>
      <c r="Q64" s="927">
        <v>63</v>
      </c>
      <c r="Z64" s="1" t="s">
        <v>1196</v>
      </c>
      <c r="AA64" s="596" t="s">
        <v>2561</v>
      </c>
      <c r="AB64" s="596" t="s">
        <v>2976</v>
      </c>
      <c r="AC64" s="596">
        <v>69</v>
      </c>
      <c r="AF64" s="1" t="s">
        <v>1319</v>
      </c>
      <c r="AG64" t="s">
        <v>3152</v>
      </c>
      <c r="AH64" t="s">
        <v>3153</v>
      </c>
      <c r="AI64">
        <v>60</v>
      </c>
      <c r="AM64" t="s">
        <v>893</v>
      </c>
      <c r="AN64" s="934" t="s">
        <v>4065</v>
      </c>
      <c r="AO64" t="s">
        <v>1673</v>
      </c>
      <c r="AP64" t="s">
        <v>1673</v>
      </c>
      <c r="AQ64" s="596" t="str">
        <f t="shared" si="0"/>
        <v>C</v>
      </c>
      <c r="AR64" s="596">
        <f t="shared" ca="1" si="1"/>
        <v>1</v>
      </c>
      <c r="AS64" s="596">
        <f t="shared" ca="1" si="2"/>
        <v>1</v>
      </c>
      <c r="AT64" s="596">
        <f t="shared" ca="1" si="3"/>
        <v>0</v>
      </c>
    </row>
    <row r="65" spans="2:46" hidden="1" x14ac:dyDescent="0.3">
      <c r="B65" s="1" t="s">
        <v>889</v>
      </c>
      <c r="C65" s="596" t="s">
        <v>2495</v>
      </c>
      <c r="D65" s="596" t="s">
        <v>2496</v>
      </c>
      <c r="E65" s="596" t="str">
        <f t="shared" si="4"/>
        <v>79</v>
      </c>
      <c r="F65" s="596"/>
      <c r="G65" s="596"/>
      <c r="H65" s="1" t="s">
        <v>299</v>
      </c>
      <c r="I65" s="596" t="s">
        <v>1674</v>
      </c>
      <c r="K65" s="596" t="str">
        <f t="shared" si="5"/>
        <v>23</v>
      </c>
      <c r="N65" s="1" t="s">
        <v>1086</v>
      </c>
      <c r="O65" s="596" t="s">
        <v>2752</v>
      </c>
      <c r="P65" s="596" t="s">
        <v>2753</v>
      </c>
      <c r="Q65" s="927">
        <v>63</v>
      </c>
      <c r="Z65" s="1" t="s">
        <v>1197</v>
      </c>
      <c r="AA65" s="596" t="s">
        <v>2977</v>
      </c>
      <c r="AB65" s="596" t="s">
        <v>2978</v>
      </c>
      <c r="AC65" s="596">
        <v>69</v>
      </c>
      <c r="AF65" s="1" t="s">
        <v>1320</v>
      </c>
      <c r="AG65" t="s">
        <v>3154</v>
      </c>
      <c r="AH65" t="s">
        <v>3155</v>
      </c>
      <c r="AI65">
        <v>60</v>
      </c>
      <c r="AM65" t="s">
        <v>894</v>
      </c>
      <c r="AN65" s="934" t="s">
        <v>4065</v>
      </c>
      <c r="AO65" t="s">
        <v>1674</v>
      </c>
      <c r="AP65" t="s">
        <v>1674</v>
      </c>
      <c r="AQ65" s="596" t="str">
        <f t="shared" si="0"/>
        <v>C</v>
      </c>
      <c r="AR65" s="596">
        <f t="shared" ca="1" si="1"/>
        <v>1</v>
      </c>
      <c r="AS65" s="596">
        <f t="shared" ca="1" si="2"/>
        <v>1</v>
      </c>
      <c r="AT65" s="596">
        <f t="shared" ca="1" si="3"/>
        <v>0</v>
      </c>
    </row>
    <row r="66" spans="2:46" hidden="1" x14ac:dyDescent="0.3">
      <c r="B66" s="1" t="s">
        <v>893</v>
      </c>
      <c r="C66" s="596" t="s">
        <v>1673</v>
      </c>
      <c r="D66" s="596"/>
      <c r="E66" s="596" t="str">
        <f t="shared" si="4"/>
        <v>19</v>
      </c>
      <c r="F66" s="596"/>
      <c r="G66" s="596"/>
      <c r="H66" s="1" t="s">
        <v>997</v>
      </c>
      <c r="I66" s="596" t="s">
        <v>1783</v>
      </c>
      <c r="K66" s="596" t="str">
        <f t="shared" si="5"/>
        <v>05</v>
      </c>
      <c r="N66" s="1" t="s">
        <v>1087</v>
      </c>
      <c r="O66" s="596" t="s">
        <v>2754</v>
      </c>
      <c r="P66" s="596" t="s">
        <v>2755</v>
      </c>
      <c r="Q66" s="927">
        <v>63</v>
      </c>
      <c r="Z66" s="1" t="s">
        <v>1198</v>
      </c>
      <c r="AA66" s="596" t="s">
        <v>2979</v>
      </c>
      <c r="AB66" s="596" t="s">
        <v>2980</v>
      </c>
      <c r="AC66" s="596">
        <v>69</v>
      </c>
      <c r="AF66" s="1" t="s">
        <v>1321</v>
      </c>
      <c r="AG66" t="s">
        <v>3156</v>
      </c>
      <c r="AH66" t="s">
        <v>3023</v>
      </c>
      <c r="AI66">
        <v>60</v>
      </c>
      <c r="AM66" t="s">
        <v>895</v>
      </c>
      <c r="AN66" s="934" t="s">
        <v>4065</v>
      </c>
      <c r="AO66" t="s">
        <v>1675</v>
      </c>
      <c r="AP66" t="s">
        <v>1675</v>
      </c>
      <c r="AQ66" s="596" t="str">
        <f t="shared" si="0"/>
        <v>A</v>
      </c>
      <c r="AR66" s="596">
        <f t="shared" ca="1" si="1"/>
        <v>7</v>
      </c>
      <c r="AS66" s="596">
        <f t="shared" ca="1" si="2"/>
        <v>7</v>
      </c>
      <c r="AT66" s="596">
        <f t="shared" ca="1" si="3"/>
        <v>0</v>
      </c>
    </row>
    <row r="67" spans="2:46" hidden="1" x14ac:dyDescent="0.3">
      <c r="B67" s="1" t="s">
        <v>894</v>
      </c>
      <c r="C67" s="596" t="s">
        <v>1674</v>
      </c>
      <c r="D67" s="596"/>
      <c r="E67" s="596" t="str">
        <f t="shared" si="4"/>
        <v>23</v>
      </c>
      <c r="F67" s="596"/>
      <c r="G67" s="596"/>
      <c r="H67" s="1" t="s">
        <v>998</v>
      </c>
      <c r="I67" s="596" t="s">
        <v>2367</v>
      </c>
      <c r="J67" s="596" t="s">
        <v>2612</v>
      </c>
      <c r="K67" s="596" t="str">
        <f t="shared" si="5"/>
        <v>39</v>
      </c>
      <c r="N67" s="1" t="s">
        <v>1088</v>
      </c>
      <c r="O67" s="596" t="s">
        <v>2756</v>
      </c>
      <c r="P67" s="596" t="s">
        <v>2757</v>
      </c>
      <c r="Q67" s="927">
        <v>63</v>
      </c>
      <c r="Z67" s="1" t="s">
        <v>1199</v>
      </c>
      <c r="AA67" s="596" t="s">
        <v>2981</v>
      </c>
      <c r="AB67" s="596" t="s">
        <v>2982</v>
      </c>
      <c r="AC67" s="596">
        <v>69</v>
      </c>
      <c r="AF67" s="1" t="s">
        <v>1322</v>
      </c>
      <c r="AG67" t="s">
        <v>3157</v>
      </c>
      <c r="AH67" t="s">
        <v>3158</v>
      </c>
      <c r="AI67">
        <v>60</v>
      </c>
      <c r="AM67" t="s">
        <v>896</v>
      </c>
      <c r="AN67" s="934" t="s">
        <v>4065</v>
      </c>
      <c r="AO67" t="s">
        <v>1676</v>
      </c>
      <c r="AP67" t="s">
        <v>1676</v>
      </c>
      <c r="AQ67" s="596" t="str">
        <f t="shared" si="0"/>
        <v>C</v>
      </c>
      <c r="AR67" s="596">
        <f t="shared" ca="1" si="1"/>
        <v>1</v>
      </c>
      <c r="AS67" s="596">
        <f t="shared" ca="1" si="2"/>
        <v>1</v>
      </c>
      <c r="AT67" s="596">
        <f t="shared" ca="1" si="3"/>
        <v>0</v>
      </c>
    </row>
    <row r="68" spans="2:46" hidden="1" x14ac:dyDescent="0.3">
      <c r="B68" s="1" t="s">
        <v>895</v>
      </c>
      <c r="C68" s="596" t="s">
        <v>2497</v>
      </c>
      <c r="D68" s="596" t="s">
        <v>2498</v>
      </c>
      <c r="E68" s="596" t="str">
        <f t="shared" si="4"/>
        <v>63</v>
      </c>
      <c r="F68" s="596"/>
      <c r="G68" s="596"/>
      <c r="H68" s="1" t="s">
        <v>999</v>
      </c>
      <c r="I68" s="596" t="s">
        <v>2613</v>
      </c>
      <c r="J68" s="596" t="s">
        <v>2614</v>
      </c>
      <c r="K68" s="596" t="str">
        <f t="shared" si="5"/>
        <v>70</v>
      </c>
      <c r="N68" s="1" t="s">
        <v>1089</v>
      </c>
      <c r="O68" s="596" t="s">
        <v>2758</v>
      </c>
      <c r="P68" s="596" t="s">
        <v>2759</v>
      </c>
      <c r="Q68" s="927">
        <v>63</v>
      </c>
      <c r="Z68" s="1" t="s">
        <v>1200</v>
      </c>
      <c r="AA68" s="596" t="s">
        <v>2983</v>
      </c>
      <c r="AB68" s="596" t="s">
        <v>2984</v>
      </c>
      <c r="AC68" s="596">
        <v>69</v>
      </c>
      <c r="AF68" s="1" t="s">
        <v>1323</v>
      </c>
      <c r="AG68" t="s">
        <v>2529</v>
      </c>
      <c r="AH68" t="s">
        <v>2531</v>
      </c>
      <c r="AI68">
        <v>80</v>
      </c>
      <c r="AM68" t="s">
        <v>897</v>
      </c>
      <c r="AN68" s="934" t="s">
        <v>4065</v>
      </c>
      <c r="AO68" t="s">
        <v>1677</v>
      </c>
      <c r="AP68" t="s">
        <v>1677</v>
      </c>
      <c r="AQ68" s="596" t="str">
        <f t="shared" si="0"/>
        <v>D</v>
      </c>
      <c r="AR68" s="596">
        <f t="shared" ca="1" si="1"/>
        <v>1</v>
      </c>
      <c r="AS68" s="596">
        <f t="shared" ca="1" si="2"/>
        <v>1</v>
      </c>
      <c r="AT68" s="596">
        <f t="shared" ca="1" si="3"/>
        <v>0</v>
      </c>
    </row>
    <row r="69" spans="2:46" hidden="1" x14ac:dyDescent="0.3">
      <c r="B69" s="1" t="s">
        <v>896</v>
      </c>
      <c r="C69" s="596" t="s">
        <v>1676</v>
      </c>
      <c r="D69" s="596"/>
      <c r="E69" s="596" t="str">
        <f t="shared" si="4"/>
        <v>24</v>
      </c>
      <c r="F69" s="596"/>
      <c r="G69" s="596"/>
      <c r="H69" s="1" t="s">
        <v>1000</v>
      </c>
      <c r="I69" s="596" t="s">
        <v>2414</v>
      </c>
      <c r="J69" s="596" t="s">
        <v>2615</v>
      </c>
      <c r="K69" s="596" t="str">
        <f t="shared" si="5"/>
        <v>49</v>
      </c>
      <c r="N69" s="1" t="s">
        <v>1090</v>
      </c>
      <c r="O69" s="596" t="s">
        <v>2760</v>
      </c>
      <c r="P69" s="596" t="s">
        <v>2543</v>
      </c>
      <c r="Q69" s="927">
        <v>63</v>
      </c>
      <c r="Z69" s="1" t="s">
        <v>1201</v>
      </c>
      <c r="AA69" s="596" t="s">
        <v>2985</v>
      </c>
      <c r="AB69" s="596" t="s">
        <v>2986</v>
      </c>
      <c r="AC69" s="596">
        <v>69</v>
      </c>
      <c r="AF69" s="1" t="s">
        <v>1324</v>
      </c>
      <c r="AG69" t="s">
        <v>2613</v>
      </c>
      <c r="AH69" t="s">
        <v>3159</v>
      </c>
      <c r="AI69">
        <v>70</v>
      </c>
      <c r="AM69" t="s">
        <v>898</v>
      </c>
      <c r="AN69" s="934" t="s">
        <v>4065</v>
      </c>
      <c r="AO69" t="s">
        <v>1678</v>
      </c>
      <c r="AP69" t="s">
        <v>1678</v>
      </c>
      <c r="AQ69" s="596" t="str">
        <f t="shared" ref="AQ69:AQ132" si="6">MID(AO69,2,1)</f>
        <v>C</v>
      </c>
      <c r="AR69" s="596">
        <f t="shared" ref="AR69:AR132" ca="1" si="7">+COLUMNS(INDIRECT(AO69))</f>
        <v>1</v>
      </c>
      <c r="AS69" s="596">
        <f t="shared" ref="AS69:AS132" ca="1" si="8">+COLUMNS(INDIRECT(AP69))</f>
        <v>1</v>
      </c>
      <c r="AT69" s="596">
        <f t="shared" ref="AT69:AT132" ca="1" si="9">+AR69-AS69</f>
        <v>0</v>
      </c>
    </row>
    <row r="70" spans="2:46" hidden="1" x14ac:dyDescent="0.3">
      <c r="B70" s="1" t="s">
        <v>897</v>
      </c>
      <c r="C70" s="596" t="s">
        <v>1960</v>
      </c>
      <c r="D70" s="596" t="s">
        <v>2499</v>
      </c>
      <c r="E70" s="596" t="str">
        <f t="shared" si="4"/>
        <v>$8</v>
      </c>
      <c r="F70" s="596"/>
      <c r="G70" s="596"/>
      <c r="H70" s="1" t="s">
        <v>1001</v>
      </c>
      <c r="I70" s="596" t="s">
        <v>2479</v>
      </c>
      <c r="J70" s="596" t="s">
        <v>2616</v>
      </c>
      <c r="K70" s="596" t="str">
        <f t="shared" si="5"/>
        <v>59</v>
      </c>
      <c r="N70" s="1" t="s">
        <v>1091</v>
      </c>
      <c r="O70" s="596" t="s">
        <v>2761</v>
      </c>
      <c r="P70" s="596" t="s">
        <v>2551</v>
      </c>
      <c r="Q70" s="927">
        <v>63</v>
      </c>
      <c r="Z70" s="1" t="s">
        <v>1202</v>
      </c>
      <c r="AA70" s="596" t="s">
        <v>2390</v>
      </c>
      <c r="AB70" s="596" t="s">
        <v>2555</v>
      </c>
      <c r="AC70" s="596">
        <v>58</v>
      </c>
      <c r="AF70" s="1" t="s">
        <v>1325</v>
      </c>
      <c r="AG70" t="s">
        <v>3160</v>
      </c>
      <c r="AH70" t="s">
        <v>3161</v>
      </c>
      <c r="AI70">
        <v>90</v>
      </c>
      <c r="AM70" t="s">
        <v>899</v>
      </c>
      <c r="AN70" s="934" t="s">
        <v>4065</v>
      </c>
      <c r="AO70" t="s">
        <v>1679</v>
      </c>
      <c r="AP70" t="s">
        <v>1679</v>
      </c>
      <c r="AQ70" s="596" t="str">
        <f t="shared" si="6"/>
        <v>R</v>
      </c>
      <c r="AR70" s="596" t="e">
        <f t="shared" ca="1" si="7"/>
        <v>#REF!</v>
      </c>
      <c r="AS70" s="596" t="e">
        <f t="shared" ca="1" si="8"/>
        <v>#REF!</v>
      </c>
      <c r="AT70" s="596" t="e">
        <f t="shared" ca="1" si="9"/>
        <v>#REF!</v>
      </c>
    </row>
    <row r="71" spans="2:46" hidden="1" x14ac:dyDescent="0.3">
      <c r="B71" s="1" t="s">
        <v>898</v>
      </c>
      <c r="C71" s="596" t="s">
        <v>1959</v>
      </c>
      <c r="D71" s="596" t="s">
        <v>2500</v>
      </c>
      <c r="E71" s="596" t="str">
        <f t="shared" si="4"/>
        <v>$8</v>
      </c>
      <c r="F71" s="596"/>
      <c r="G71" s="596"/>
      <c r="H71" s="1" t="s">
        <v>1002</v>
      </c>
      <c r="I71" s="596" t="s">
        <v>2617</v>
      </c>
      <c r="J71" s="596" t="s">
        <v>2618</v>
      </c>
      <c r="K71" s="596" t="str">
        <f t="shared" si="5"/>
        <v>98</v>
      </c>
      <c r="N71" s="1" t="s">
        <v>1092</v>
      </c>
      <c r="O71" s="596" t="s">
        <v>2762</v>
      </c>
      <c r="P71" s="596" t="s">
        <v>2560</v>
      </c>
      <c r="Q71" s="927">
        <v>63</v>
      </c>
      <c r="Z71" s="1" t="s">
        <v>1203</v>
      </c>
      <c r="AA71" s="596" t="s">
        <v>2563</v>
      </c>
      <c r="AB71" s="596" t="s">
        <v>2391</v>
      </c>
      <c r="AC71" s="596">
        <v>58</v>
      </c>
      <c r="AF71" s="1" t="s">
        <v>1326</v>
      </c>
      <c r="AG71" t="s">
        <v>3162</v>
      </c>
      <c r="AH71" t="s">
        <v>2745</v>
      </c>
      <c r="AI71">
        <v>90</v>
      </c>
      <c r="AM71" t="s">
        <v>900</v>
      </c>
      <c r="AN71" s="934" t="s">
        <v>4065</v>
      </c>
      <c r="AO71" t="s">
        <v>1680</v>
      </c>
      <c r="AP71" t="s">
        <v>1680</v>
      </c>
      <c r="AQ71" s="596" t="str">
        <f t="shared" si="6"/>
        <v>E</v>
      </c>
      <c r="AR71" s="596">
        <f t="shared" ca="1" si="7"/>
        <v>1</v>
      </c>
      <c r="AS71" s="596">
        <f t="shared" ca="1" si="8"/>
        <v>1</v>
      </c>
      <c r="AT71" s="596">
        <f t="shared" ca="1" si="9"/>
        <v>0</v>
      </c>
    </row>
    <row r="72" spans="2:46" hidden="1" x14ac:dyDescent="0.3">
      <c r="B72" s="1" t="s">
        <v>899</v>
      </c>
      <c r="C72" s="596" t="s">
        <v>1679</v>
      </c>
      <c r="D72" s="596"/>
      <c r="E72" s="596" t="str">
        <f t="shared" ref="E72:E75" si="10">+RIGHT(C72,2)</f>
        <v>EF</v>
      </c>
      <c r="F72" s="596"/>
      <c r="G72" s="596"/>
      <c r="H72" s="1" t="s">
        <v>1003</v>
      </c>
      <c r="I72" s="596" t="s">
        <v>2619</v>
      </c>
      <c r="J72" s="596" t="s">
        <v>2620</v>
      </c>
      <c r="K72" s="596" t="str">
        <f t="shared" ref="K72:K96" si="11">+RIGHT(I72,2)</f>
        <v>90</v>
      </c>
      <c r="N72" s="1" t="s">
        <v>1093</v>
      </c>
      <c r="O72" s="596" t="s">
        <v>2498</v>
      </c>
      <c r="P72" s="596" t="s">
        <v>2763</v>
      </c>
      <c r="Q72" s="927">
        <v>63</v>
      </c>
      <c r="Z72" s="1" t="s">
        <v>1204</v>
      </c>
      <c r="AA72" s="596" t="s">
        <v>2828</v>
      </c>
      <c r="AB72" s="596" t="s">
        <v>2394</v>
      </c>
      <c r="AC72" s="596">
        <v>58</v>
      </c>
      <c r="AF72" s="1" t="s">
        <v>1327</v>
      </c>
      <c r="AG72" t="s">
        <v>2624</v>
      </c>
      <c r="AH72" t="s">
        <v>3163</v>
      </c>
      <c r="AI72">
        <v>90</v>
      </c>
      <c r="AM72" t="s">
        <v>909</v>
      </c>
      <c r="AN72" s="934" t="s">
        <v>4065</v>
      </c>
      <c r="AO72" t="s">
        <v>1688</v>
      </c>
      <c r="AP72" t="s">
        <v>1688</v>
      </c>
      <c r="AQ72" s="596" t="str">
        <f t="shared" si="6"/>
        <v>C</v>
      </c>
      <c r="AR72" s="596">
        <f t="shared" ca="1" si="7"/>
        <v>1</v>
      </c>
      <c r="AS72" s="596">
        <f t="shared" ca="1" si="8"/>
        <v>1</v>
      </c>
      <c r="AT72" s="596">
        <f t="shared" ca="1" si="9"/>
        <v>0</v>
      </c>
    </row>
    <row r="73" spans="2:46" hidden="1" x14ac:dyDescent="0.3">
      <c r="B73" s="1" t="s">
        <v>900</v>
      </c>
      <c r="C73" s="596" t="s">
        <v>2501</v>
      </c>
      <c r="D73" s="596" t="s">
        <v>2502</v>
      </c>
      <c r="E73" s="596" t="str">
        <f t="shared" si="10"/>
        <v>$8</v>
      </c>
      <c r="F73" s="596"/>
      <c r="G73" s="596"/>
      <c r="H73" s="1" t="s">
        <v>1004</v>
      </c>
      <c r="I73" s="596" t="s">
        <v>2621</v>
      </c>
      <c r="J73" s="596" t="s">
        <v>2622</v>
      </c>
      <c r="K73" s="596" t="str">
        <f t="shared" si="11"/>
        <v>90</v>
      </c>
      <c r="N73" s="1" t="s">
        <v>1094</v>
      </c>
      <c r="O73" s="596" t="s">
        <v>2764</v>
      </c>
      <c r="P73" s="596" t="s">
        <v>2765</v>
      </c>
      <c r="Q73" s="927">
        <v>63</v>
      </c>
      <c r="Z73" s="1" t="s">
        <v>1205</v>
      </c>
      <c r="AA73" s="596" t="s">
        <v>2987</v>
      </c>
      <c r="AB73" s="596" t="s">
        <v>2988</v>
      </c>
      <c r="AC73" s="596">
        <v>58</v>
      </c>
      <c r="AF73" s="1" t="s">
        <v>1328</v>
      </c>
      <c r="AG73" t="s">
        <v>3164</v>
      </c>
      <c r="AH73" t="s">
        <v>3165</v>
      </c>
      <c r="AI73">
        <v>90</v>
      </c>
      <c r="AM73" t="s">
        <v>1265</v>
      </c>
      <c r="AN73" s="934" t="s">
        <v>4065</v>
      </c>
      <c r="AO73" t="s">
        <v>2050</v>
      </c>
      <c r="AP73" t="s">
        <v>2050</v>
      </c>
      <c r="AQ73" s="596" t="str">
        <f t="shared" si="6"/>
        <v>A</v>
      </c>
      <c r="AR73" s="596">
        <f t="shared" ca="1" si="7"/>
        <v>3</v>
      </c>
      <c r="AS73" s="596">
        <f t="shared" ca="1" si="8"/>
        <v>3</v>
      </c>
      <c r="AT73" s="596">
        <f t="shared" ca="1" si="9"/>
        <v>0</v>
      </c>
    </row>
    <row r="74" spans="2:46" x14ac:dyDescent="0.3">
      <c r="B74" s="1" t="s">
        <v>909</v>
      </c>
      <c r="C74" s="596" t="s">
        <v>1688</v>
      </c>
      <c r="D74" s="596"/>
      <c r="E74" s="596" t="str">
        <f t="shared" si="10"/>
        <v>21</v>
      </c>
      <c r="F74" s="596"/>
      <c r="G74" s="596"/>
      <c r="H74" s="1" t="s">
        <v>1005</v>
      </c>
      <c r="I74" s="596" t="s">
        <v>2623</v>
      </c>
      <c r="J74" s="596" t="s">
        <v>2624</v>
      </c>
      <c r="K74" s="596" t="str">
        <f t="shared" si="11"/>
        <v>90</v>
      </c>
      <c r="N74" s="1" t="s">
        <v>1095</v>
      </c>
      <c r="O74" s="596" t="s">
        <v>2766</v>
      </c>
      <c r="P74" s="596" t="s">
        <v>2767</v>
      </c>
      <c r="Q74" s="927">
        <v>63</v>
      </c>
      <c r="Z74" s="1" t="s">
        <v>1206</v>
      </c>
      <c r="AA74" s="596" t="s">
        <v>2989</v>
      </c>
      <c r="AB74" s="596" t="s">
        <v>2990</v>
      </c>
      <c r="AC74" s="596">
        <v>58</v>
      </c>
      <c r="AF74" s="1" t="s">
        <v>1329</v>
      </c>
      <c r="AG74" t="s">
        <v>3166</v>
      </c>
      <c r="AH74" t="s">
        <v>3167</v>
      </c>
      <c r="AI74">
        <v>90</v>
      </c>
      <c r="AM74" t="s">
        <v>928</v>
      </c>
      <c r="AN74" s="934" t="s">
        <v>4069</v>
      </c>
      <c r="AO74" t="s">
        <v>2210</v>
      </c>
      <c r="AP74" t="s">
        <v>1711</v>
      </c>
      <c r="AQ74" s="596" t="str">
        <f t="shared" si="6"/>
        <v>C</v>
      </c>
      <c r="AR74" s="596">
        <f t="shared" ca="1" si="7"/>
        <v>5</v>
      </c>
      <c r="AS74" s="596">
        <f t="shared" ca="1" si="8"/>
        <v>4</v>
      </c>
      <c r="AT74" s="596">
        <f t="shared" ca="1" si="9"/>
        <v>1</v>
      </c>
    </row>
    <row r="75" spans="2:46" x14ac:dyDescent="0.3">
      <c r="B75" s="1" t="s">
        <v>1265</v>
      </c>
      <c r="C75" s="596" t="s">
        <v>2503</v>
      </c>
      <c r="D75" s="596" t="s">
        <v>2504</v>
      </c>
      <c r="E75" s="596" t="str">
        <f t="shared" si="10"/>
        <v>85</v>
      </c>
      <c r="F75" s="596"/>
      <c r="G75" s="596"/>
      <c r="H75" s="1" t="s">
        <v>1006</v>
      </c>
      <c r="I75" s="596" t="s">
        <v>2625</v>
      </c>
      <c r="J75" s="596" t="s">
        <v>2626</v>
      </c>
      <c r="K75" s="596" t="str">
        <f t="shared" si="11"/>
        <v>90</v>
      </c>
      <c r="N75" s="1" t="s">
        <v>1096</v>
      </c>
      <c r="O75" s="596" t="s">
        <v>2768</v>
      </c>
      <c r="P75" s="596" t="s">
        <v>2769</v>
      </c>
      <c r="Q75" s="927">
        <v>63</v>
      </c>
      <c r="Z75" s="1" t="s">
        <v>1207</v>
      </c>
      <c r="AA75" s="596" t="s">
        <v>2395</v>
      </c>
      <c r="AB75" s="596" t="s">
        <v>2397</v>
      </c>
      <c r="AC75" s="596">
        <v>58</v>
      </c>
      <c r="AF75" s="1" t="s">
        <v>1330</v>
      </c>
      <c r="AG75" t="s">
        <v>1794</v>
      </c>
      <c r="AH75" t="s">
        <v>3168</v>
      </c>
      <c r="AI75">
        <v>110</v>
      </c>
      <c r="AM75" t="s">
        <v>929</v>
      </c>
      <c r="AN75" s="934" t="s">
        <v>4069</v>
      </c>
      <c r="AO75" t="s">
        <v>2186</v>
      </c>
      <c r="AP75" t="s">
        <v>1712</v>
      </c>
      <c r="AQ75" s="596" t="str">
        <f t="shared" si="6"/>
        <v>H</v>
      </c>
      <c r="AR75" s="596">
        <f t="shared" ca="1" si="7"/>
        <v>4</v>
      </c>
      <c r="AS75" s="596">
        <f t="shared" ca="1" si="8"/>
        <v>3</v>
      </c>
      <c r="AT75" s="596">
        <f t="shared" ca="1" si="9"/>
        <v>1</v>
      </c>
    </row>
    <row r="76" spans="2:46" hidden="1" x14ac:dyDescent="0.3">
      <c r="D76" s="596"/>
      <c r="E76" s="596"/>
      <c r="F76" s="596"/>
      <c r="G76" s="596"/>
      <c r="H76" s="1" t="s">
        <v>1007</v>
      </c>
      <c r="I76" s="596" t="s">
        <v>1688</v>
      </c>
      <c r="K76" s="596" t="str">
        <f t="shared" si="11"/>
        <v>21</v>
      </c>
      <c r="N76" s="1" t="s">
        <v>1097</v>
      </c>
      <c r="O76" s="596" t="s">
        <v>2770</v>
      </c>
      <c r="P76" s="596" t="s">
        <v>2771</v>
      </c>
      <c r="Q76" s="927">
        <v>63</v>
      </c>
      <c r="Z76" s="1" t="s">
        <v>1208</v>
      </c>
      <c r="AA76" s="596" t="s">
        <v>2991</v>
      </c>
      <c r="AB76" s="596" t="s">
        <v>2992</v>
      </c>
      <c r="AC76" s="596">
        <v>58</v>
      </c>
      <c r="AF76" s="1" t="s">
        <v>1331</v>
      </c>
      <c r="AG76" t="s">
        <v>3169</v>
      </c>
      <c r="AH76" t="s">
        <v>3170</v>
      </c>
      <c r="AI76">
        <v>110</v>
      </c>
      <c r="AM76" t="s">
        <v>930</v>
      </c>
      <c r="AN76" s="934" t="s">
        <v>4069</v>
      </c>
      <c r="AO76" t="s">
        <v>3600</v>
      </c>
      <c r="AP76" t="s">
        <v>1713</v>
      </c>
      <c r="AQ76" s="596" t="str">
        <f t="shared" si="6"/>
        <v>L</v>
      </c>
      <c r="AR76" s="596">
        <f t="shared" ca="1" si="7"/>
        <v>7</v>
      </c>
      <c r="AS76" s="596">
        <f t="shared" ca="1" si="8"/>
        <v>7</v>
      </c>
      <c r="AT76" s="596">
        <f t="shared" ca="1" si="9"/>
        <v>0</v>
      </c>
    </row>
    <row r="77" spans="2:46" x14ac:dyDescent="0.3">
      <c r="D77" s="596"/>
      <c r="E77" s="596"/>
      <c r="F77" s="596"/>
      <c r="G77" s="596"/>
      <c r="H77" s="1" t="s">
        <v>334</v>
      </c>
      <c r="I77" s="596" t="s">
        <v>2627</v>
      </c>
      <c r="J77" s="596" t="s">
        <v>2628</v>
      </c>
      <c r="K77" s="596" t="str">
        <f t="shared" si="11"/>
        <v>17</v>
      </c>
      <c r="N77" s="1" t="s">
        <v>1098</v>
      </c>
      <c r="O77" s="596" t="s">
        <v>2513</v>
      </c>
      <c r="P77" s="596" t="s">
        <v>2772</v>
      </c>
      <c r="Q77" s="927">
        <v>78</v>
      </c>
      <c r="Z77" s="1" t="s">
        <v>1209</v>
      </c>
      <c r="AA77" s="596" t="s">
        <v>2993</v>
      </c>
      <c r="AB77" s="596" t="s">
        <v>2994</v>
      </c>
      <c r="AC77" s="596">
        <v>130</v>
      </c>
      <c r="AF77" s="1" t="s">
        <v>1332</v>
      </c>
      <c r="AG77" t="s">
        <v>3171</v>
      </c>
      <c r="AH77" t="s">
        <v>3172</v>
      </c>
      <c r="AI77">
        <v>110</v>
      </c>
      <c r="AM77" t="s">
        <v>931</v>
      </c>
      <c r="AN77" s="934" t="s">
        <v>4069</v>
      </c>
      <c r="AO77" t="s">
        <v>3601</v>
      </c>
      <c r="AP77" t="s">
        <v>1714</v>
      </c>
      <c r="AQ77" s="596" t="str">
        <f t="shared" si="6"/>
        <v>S</v>
      </c>
      <c r="AR77" s="596">
        <f t="shared" ca="1" si="7"/>
        <v>3</v>
      </c>
      <c r="AS77" s="596">
        <f t="shared" ca="1" si="8"/>
        <v>2</v>
      </c>
      <c r="AT77" s="596">
        <f t="shared" ca="1" si="9"/>
        <v>1</v>
      </c>
    </row>
    <row r="78" spans="2:46" x14ac:dyDescent="0.3">
      <c r="D78" s="596"/>
      <c r="E78" s="596"/>
      <c r="F78" s="596"/>
      <c r="G78" s="596"/>
      <c r="H78" s="1" t="s">
        <v>323</v>
      </c>
      <c r="I78" s="596" t="s">
        <v>1794</v>
      </c>
      <c r="K78" s="596" t="str">
        <f t="shared" si="11"/>
        <v>10</v>
      </c>
      <c r="N78" s="1" t="s">
        <v>1099</v>
      </c>
      <c r="O78" s="596" t="s">
        <v>2773</v>
      </c>
      <c r="P78" s="596" t="s">
        <v>2774</v>
      </c>
      <c r="Q78" s="596">
        <v>104</v>
      </c>
      <c r="Z78" s="1" t="s">
        <v>1210</v>
      </c>
      <c r="AA78" s="596" t="s">
        <v>2995</v>
      </c>
      <c r="AB78" s="596" t="s">
        <v>2996</v>
      </c>
      <c r="AC78" s="596">
        <v>125</v>
      </c>
      <c r="AF78" s="1" t="s">
        <v>1333</v>
      </c>
      <c r="AG78" t="s">
        <v>3173</v>
      </c>
      <c r="AH78" t="s">
        <v>3174</v>
      </c>
      <c r="AI78">
        <v>110</v>
      </c>
      <c r="AM78" t="s">
        <v>932</v>
      </c>
      <c r="AN78" s="934" t="s">
        <v>4069</v>
      </c>
      <c r="AO78" t="s">
        <v>2293</v>
      </c>
      <c r="AP78" t="s">
        <v>1715</v>
      </c>
      <c r="AQ78" s="596" t="str">
        <f t="shared" si="6"/>
        <v>C</v>
      </c>
      <c r="AR78" s="596">
        <f t="shared" ca="1" si="7"/>
        <v>5</v>
      </c>
      <c r="AS78" s="596">
        <f t="shared" ca="1" si="8"/>
        <v>4</v>
      </c>
      <c r="AT78" s="596">
        <f t="shared" ca="1" si="9"/>
        <v>1</v>
      </c>
    </row>
    <row r="79" spans="2:46" x14ac:dyDescent="0.3">
      <c r="D79" s="596"/>
      <c r="E79" s="596"/>
      <c r="F79" s="596"/>
      <c r="G79" s="596"/>
      <c r="H79" s="1" t="s">
        <v>1008</v>
      </c>
      <c r="I79" s="596" t="s">
        <v>2629</v>
      </c>
      <c r="J79" s="596" t="s">
        <v>2630</v>
      </c>
      <c r="K79" s="596" t="str">
        <f t="shared" si="11"/>
        <v>92</v>
      </c>
      <c r="N79" s="1" t="s">
        <v>1100</v>
      </c>
      <c r="O79" s="596" t="s">
        <v>2775</v>
      </c>
      <c r="P79" s="596" t="s">
        <v>2776</v>
      </c>
      <c r="Q79" s="596">
        <v>104</v>
      </c>
      <c r="Z79" s="1" t="s">
        <v>1211</v>
      </c>
      <c r="AA79" s="596" t="s">
        <v>2997</v>
      </c>
      <c r="AB79" s="596" t="s">
        <v>2998</v>
      </c>
      <c r="AC79" s="596">
        <v>68</v>
      </c>
      <c r="AF79" s="1" t="s">
        <v>1334</v>
      </c>
      <c r="AG79" t="s">
        <v>3175</v>
      </c>
      <c r="AH79" t="s">
        <v>3176</v>
      </c>
      <c r="AI79">
        <v>110</v>
      </c>
      <c r="AM79" t="s">
        <v>933</v>
      </c>
      <c r="AN79" s="934" t="s">
        <v>4069</v>
      </c>
      <c r="AO79" t="s">
        <v>2269</v>
      </c>
      <c r="AP79" t="s">
        <v>1716</v>
      </c>
      <c r="AQ79" s="596" t="str">
        <f t="shared" si="6"/>
        <v>H</v>
      </c>
      <c r="AR79" s="596">
        <f t="shared" ca="1" si="7"/>
        <v>4</v>
      </c>
      <c r="AS79" s="596">
        <f t="shared" ca="1" si="8"/>
        <v>3</v>
      </c>
      <c r="AT79" s="596">
        <f t="shared" ca="1" si="9"/>
        <v>1</v>
      </c>
    </row>
    <row r="80" spans="2:46" hidden="1" x14ac:dyDescent="0.3">
      <c r="D80" s="596"/>
      <c r="E80" s="596"/>
      <c r="F80" s="596"/>
      <c r="G80" s="596"/>
      <c r="H80" s="1" t="s">
        <v>1009</v>
      </c>
      <c r="I80" s="596" t="s">
        <v>1796</v>
      </c>
      <c r="K80" s="596" t="str">
        <f t="shared" si="11"/>
        <v>02</v>
      </c>
      <c r="N80" s="1" t="s">
        <v>1101</v>
      </c>
      <c r="O80" s="596" t="s">
        <v>2627</v>
      </c>
      <c r="P80" s="596" t="s">
        <v>2777</v>
      </c>
      <c r="Q80" s="596">
        <v>117</v>
      </c>
      <c r="Z80" s="1" t="s">
        <v>1212</v>
      </c>
      <c r="AA80" s="596" t="s">
        <v>2999</v>
      </c>
      <c r="AB80" s="596" t="s">
        <v>3000</v>
      </c>
      <c r="AC80" s="596">
        <v>68</v>
      </c>
      <c r="AF80" s="1" t="s">
        <v>1335</v>
      </c>
      <c r="AG80" t="s">
        <v>2614</v>
      </c>
      <c r="AH80" t="s">
        <v>3177</v>
      </c>
      <c r="AI80">
        <v>70</v>
      </c>
      <c r="AM80" t="s">
        <v>934</v>
      </c>
      <c r="AN80" s="934" t="s">
        <v>4069</v>
      </c>
      <c r="AO80" t="s">
        <v>3602</v>
      </c>
      <c r="AP80" t="s">
        <v>1717</v>
      </c>
      <c r="AQ80" s="596" t="str">
        <f t="shared" si="6"/>
        <v>L</v>
      </c>
      <c r="AR80" s="596">
        <f t="shared" ca="1" si="7"/>
        <v>7</v>
      </c>
      <c r="AS80" s="596">
        <f t="shared" ca="1" si="8"/>
        <v>7</v>
      </c>
      <c r="AT80" s="596">
        <f t="shared" ca="1" si="9"/>
        <v>0</v>
      </c>
    </row>
    <row r="81" spans="4:46" x14ac:dyDescent="0.3">
      <c r="D81" s="596"/>
      <c r="E81" s="596"/>
      <c r="F81" s="596"/>
      <c r="G81" s="596"/>
      <c r="H81" s="1" t="s">
        <v>1010</v>
      </c>
      <c r="I81" s="596" t="s">
        <v>2631</v>
      </c>
      <c r="J81" s="596" t="s">
        <v>2632</v>
      </c>
      <c r="K81" s="596" t="str">
        <f t="shared" si="11"/>
        <v>13</v>
      </c>
      <c r="N81" s="1" t="s">
        <v>1102</v>
      </c>
      <c r="O81" s="596" t="s">
        <v>2778</v>
      </c>
      <c r="P81" s="596" t="s">
        <v>2779</v>
      </c>
      <c r="Q81" s="596">
        <v>117</v>
      </c>
      <c r="Z81" s="1" t="s">
        <v>1213</v>
      </c>
      <c r="AA81" s="596" t="s">
        <v>3001</v>
      </c>
      <c r="AB81" s="596" t="s">
        <v>3002</v>
      </c>
      <c r="AC81" s="596">
        <v>68</v>
      </c>
      <c r="AF81" s="1" t="s">
        <v>1336</v>
      </c>
      <c r="AG81" t="s">
        <v>3178</v>
      </c>
      <c r="AH81" t="s">
        <v>3179</v>
      </c>
      <c r="AI81">
        <v>110</v>
      </c>
      <c r="AM81" t="s">
        <v>935</v>
      </c>
      <c r="AN81" s="934" t="s">
        <v>4069</v>
      </c>
      <c r="AO81" t="s">
        <v>3603</v>
      </c>
      <c r="AP81" t="s">
        <v>1718</v>
      </c>
      <c r="AQ81" s="596" t="str">
        <f t="shared" si="6"/>
        <v>S</v>
      </c>
      <c r="AR81" s="596">
        <f t="shared" ca="1" si="7"/>
        <v>3</v>
      </c>
      <c r="AS81" s="596">
        <f t="shared" ca="1" si="8"/>
        <v>2</v>
      </c>
      <c r="AT81" s="596">
        <f t="shared" ca="1" si="9"/>
        <v>1</v>
      </c>
    </row>
    <row r="82" spans="4:46" x14ac:dyDescent="0.3">
      <c r="D82" s="596"/>
      <c r="E82" s="596"/>
      <c r="F82" s="596"/>
      <c r="G82" s="596"/>
      <c r="H82" s="1" t="s">
        <v>1011</v>
      </c>
      <c r="I82" s="596" t="s">
        <v>2633</v>
      </c>
      <c r="J82" s="596" t="s">
        <v>2634</v>
      </c>
      <c r="K82" s="596" t="str">
        <f t="shared" si="11"/>
        <v>05</v>
      </c>
      <c r="N82" s="1" t="s">
        <v>1103</v>
      </c>
      <c r="O82" s="596" t="s">
        <v>2780</v>
      </c>
      <c r="P82" s="596" t="s">
        <v>2781</v>
      </c>
      <c r="Q82" s="596">
        <v>117</v>
      </c>
      <c r="Z82" s="1" t="s">
        <v>1214</v>
      </c>
      <c r="AA82" s="596" t="s">
        <v>3003</v>
      </c>
      <c r="AB82" s="596" t="s">
        <v>3004</v>
      </c>
      <c r="AC82" s="596">
        <v>68</v>
      </c>
      <c r="AF82" s="1" t="s">
        <v>1337</v>
      </c>
      <c r="AG82" t="s">
        <v>3180</v>
      </c>
      <c r="AH82" t="s">
        <v>3181</v>
      </c>
      <c r="AI82">
        <v>130</v>
      </c>
      <c r="AM82" t="s">
        <v>936</v>
      </c>
      <c r="AN82" s="934" t="s">
        <v>4069</v>
      </c>
      <c r="AO82" t="s">
        <v>3604</v>
      </c>
      <c r="AP82" t="s">
        <v>1719</v>
      </c>
      <c r="AQ82" s="596" t="str">
        <f t="shared" si="6"/>
        <v>C</v>
      </c>
      <c r="AR82" s="596">
        <f t="shared" ca="1" si="7"/>
        <v>5</v>
      </c>
      <c r="AS82" s="596">
        <f t="shared" ca="1" si="8"/>
        <v>4</v>
      </c>
      <c r="AT82" s="596">
        <f t="shared" ca="1" si="9"/>
        <v>1</v>
      </c>
    </row>
    <row r="83" spans="4:46" x14ac:dyDescent="0.3">
      <c r="D83" s="596"/>
      <c r="E83" s="596"/>
      <c r="F83" s="596"/>
      <c r="G83" s="596"/>
      <c r="H83" s="1" t="s">
        <v>1012</v>
      </c>
      <c r="I83" s="596" t="s">
        <v>2635</v>
      </c>
      <c r="J83" s="596" t="s">
        <v>2636</v>
      </c>
      <c r="K83" s="596" t="str">
        <f t="shared" si="11"/>
        <v>93</v>
      </c>
      <c r="N83" s="1" t="s">
        <v>1104</v>
      </c>
      <c r="O83" s="596" t="s">
        <v>2782</v>
      </c>
      <c r="P83" s="596" t="s">
        <v>2515</v>
      </c>
      <c r="Q83" s="927">
        <v>78</v>
      </c>
      <c r="Z83" s="1" t="s">
        <v>1215</v>
      </c>
      <c r="AA83" s="596" t="s">
        <v>3005</v>
      </c>
      <c r="AB83" s="596" t="s">
        <v>3006</v>
      </c>
      <c r="AC83" s="596">
        <v>68</v>
      </c>
      <c r="AF83" s="1" t="s">
        <v>1338</v>
      </c>
      <c r="AG83" t="s">
        <v>3182</v>
      </c>
      <c r="AH83" t="s">
        <v>3183</v>
      </c>
      <c r="AI83">
        <v>130</v>
      </c>
      <c r="AM83" t="s">
        <v>937</v>
      </c>
      <c r="AN83" s="934" t="s">
        <v>4069</v>
      </c>
      <c r="AO83" t="s">
        <v>3605</v>
      </c>
      <c r="AP83" t="s">
        <v>1720</v>
      </c>
      <c r="AQ83" s="596" t="str">
        <f t="shared" si="6"/>
        <v>H</v>
      </c>
      <c r="AR83" s="596">
        <f t="shared" ca="1" si="7"/>
        <v>4</v>
      </c>
      <c r="AS83" s="596">
        <f t="shared" ca="1" si="8"/>
        <v>3</v>
      </c>
      <c r="AT83" s="596">
        <f t="shared" ca="1" si="9"/>
        <v>1</v>
      </c>
    </row>
    <row r="84" spans="4:46" hidden="1" x14ac:dyDescent="0.3">
      <c r="D84" s="596"/>
      <c r="E84" s="596"/>
      <c r="F84" s="596"/>
      <c r="G84" s="596"/>
      <c r="H84" s="1" t="s">
        <v>1013</v>
      </c>
      <c r="I84" s="596" t="s">
        <v>2637</v>
      </c>
      <c r="J84" s="596" t="s">
        <v>2638</v>
      </c>
      <c r="K84" s="596" t="str">
        <f t="shared" si="11"/>
        <v>93</v>
      </c>
      <c r="N84" s="1" t="s">
        <v>1105</v>
      </c>
      <c r="O84" s="596" t="s">
        <v>2783</v>
      </c>
      <c r="P84" s="596" t="s">
        <v>2784</v>
      </c>
      <c r="Q84" s="927">
        <v>78</v>
      </c>
      <c r="Z84" s="1" t="s">
        <v>1216</v>
      </c>
      <c r="AA84" s="596" t="s">
        <v>3007</v>
      </c>
      <c r="AB84" s="596" t="s">
        <v>3008</v>
      </c>
      <c r="AC84" s="596">
        <v>68</v>
      </c>
      <c r="AF84" s="1" t="s">
        <v>1339</v>
      </c>
      <c r="AG84" t="s">
        <v>2994</v>
      </c>
      <c r="AH84" t="s">
        <v>3184</v>
      </c>
      <c r="AI84">
        <v>130</v>
      </c>
      <c r="AM84" t="s">
        <v>938</v>
      </c>
      <c r="AN84" s="934" t="s">
        <v>4069</v>
      </c>
      <c r="AO84" t="s">
        <v>3606</v>
      </c>
      <c r="AP84" t="s">
        <v>1721</v>
      </c>
      <c r="AQ84" s="596" t="str">
        <f t="shared" si="6"/>
        <v>L</v>
      </c>
      <c r="AR84" s="596">
        <f t="shared" ca="1" si="7"/>
        <v>7</v>
      </c>
      <c r="AS84" s="596">
        <f t="shared" ca="1" si="8"/>
        <v>7</v>
      </c>
      <c r="AT84" s="596">
        <f t="shared" ca="1" si="9"/>
        <v>0</v>
      </c>
    </row>
    <row r="85" spans="4:46" x14ac:dyDescent="0.3">
      <c r="D85" s="596"/>
      <c r="E85" s="596"/>
      <c r="F85" s="596"/>
      <c r="G85" s="596"/>
      <c r="H85" s="1" t="s">
        <v>1014</v>
      </c>
      <c r="I85" s="596" t="s">
        <v>1657</v>
      </c>
      <c r="K85" s="596" t="str">
        <f t="shared" si="11"/>
        <v>22</v>
      </c>
      <c r="N85" s="1" t="s">
        <v>1106</v>
      </c>
      <c r="O85" s="596" t="s">
        <v>2785</v>
      </c>
      <c r="P85" s="596" t="s">
        <v>2786</v>
      </c>
      <c r="Q85" s="927">
        <v>78</v>
      </c>
      <c r="Z85" s="1" t="s">
        <v>1217</v>
      </c>
      <c r="AA85" s="596" t="s">
        <v>3009</v>
      </c>
      <c r="AB85" s="596" t="s">
        <v>3010</v>
      </c>
      <c r="AC85" s="596">
        <v>68</v>
      </c>
      <c r="AF85" s="1" t="s">
        <v>1340</v>
      </c>
      <c r="AG85" t="s">
        <v>3185</v>
      </c>
      <c r="AH85" t="s">
        <v>3186</v>
      </c>
      <c r="AI85">
        <v>130</v>
      </c>
      <c r="AM85" t="s">
        <v>939</v>
      </c>
      <c r="AN85" s="934" t="s">
        <v>4069</v>
      </c>
      <c r="AO85" t="s">
        <v>3607</v>
      </c>
      <c r="AP85" t="s">
        <v>1722</v>
      </c>
      <c r="AQ85" s="596" t="str">
        <f t="shared" si="6"/>
        <v>S</v>
      </c>
      <c r="AR85" s="596">
        <f t="shared" ca="1" si="7"/>
        <v>3</v>
      </c>
      <c r="AS85" s="596">
        <f t="shared" ca="1" si="8"/>
        <v>2</v>
      </c>
      <c r="AT85" s="596">
        <f t="shared" ca="1" si="9"/>
        <v>1</v>
      </c>
    </row>
    <row r="86" spans="4:46" x14ac:dyDescent="0.3">
      <c r="D86" s="596"/>
      <c r="E86" s="596"/>
      <c r="F86" s="596"/>
      <c r="G86" s="596"/>
      <c r="H86" s="1" t="s">
        <v>1015</v>
      </c>
      <c r="I86" s="596" t="s">
        <v>1960</v>
      </c>
      <c r="J86" s="596" t="s">
        <v>2639</v>
      </c>
      <c r="K86" s="596" t="str">
        <f t="shared" si="11"/>
        <v>$8</v>
      </c>
      <c r="N86" s="1" t="s">
        <v>1107</v>
      </c>
      <c r="O86" s="596" t="s">
        <v>2787</v>
      </c>
      <c r="P86" s="596" t="s">
        <v>2788</v>
      </c>
      <c r="Q86" s="927">
        <v>91</v>
      </c>
      <c r="Z86" s="1" t="s">
        <v>1218</v>
      </c>
      <c r="AA86" s="596" t="s">
        <v>3011</v>
      </c>
      <c r="AB86" s="596" t="s">
        <v>3012</v>
      </c>
      <c r="AC86" s="596">
        <v>60</v>
      </c>
      <c r="AF86" s="1" t="s">
        <v>1341</v>
      </c>
      <c r="AG86" t="s">
        <v>3187</v>
      </c>
      <c r="AH86" t="s">
        <v>3188</v>
      </c>
      <c r="AI86">
        <v>130</v>
      </c>
      <c r="AM86" t="s">
        <v>940</v>
      </c>
      <c r="AN86" s="934" t="s">
        <v>4069</v>
      </c>
      <c r="AO86" t="s">
        <v>3608</v>
      </c>
      <c r="AP86" t="s">
        <v>1723</v>
      </c>
      <c r="AQ86" s="596" t="str">
        <f t="shared" si="6"/>
        <v>C</v>
      </c>
      <c r="AR86" s="596">
        <f t="shared" ca="1" si="7"/>
        <v>5</v>
      </c>
      <c r="AS86" s="596">
        <f t="shared" ca="1" si="8"/>
        <v>4</v>
      </c>
      <c r="AT86" s="596">
        <f t="shared" ca="1" si="9"/>
        <v>1</v>
      </c>
    </row>
    <row r="87" spans="4:46" x14ac:dyDescent="0.3">
      <c r="D87" s="596"/>
      <c r="E87" s="596"/>
      <c r="F87" s="596"/>
      <c r="G87" s="596"/>
      <c r="H87" s="1" t="s">
        <v>1016</v>
      </c>
      <c r="I87" s="596" t="s">
        <v>1959</v>
      </c>
      <c r="J87" s="596" t="s">
        <v>2640</v>
      </c>
      <c r="K87" s="596" t="str">
        <f t="shared" si="11"/>
        <v>$8</v>
      </c>
      <c r="N87" s="1" t="s">
        <v>1108</v>
      </c>
      <c r="O87" s="596" t="s">
        <v>2789</v>
      </c>
      <c r="P87" s="596" t="s">
        <v>2790</v>
      </c>
      <c r="Q87" s="927">
        <v>91</v>
      </c>
      <c r="Z87" s="1" t="s">
        <v>1219</v>
      </c>
      <c r="AA87" s="596" t="s">
        <v>3013</v>
      </c>
      <c r="AB87" s="596" t="s">
        <v>3014</v>
      </c>
      <c r="AC87" s="596">
        <v>60</v>
      </c>
      <c r="AF87" s="1" t="s">
        <v>1342</v>
      </c>
      <c r="AG87" t="s">
        <v>3189</v>
      </c>
      <c r="AH87" t="s">
        <v>3190</v>
      </c>
      <c r="AI87">
        <v>130</v>
      </c>
      <c r="AM87" t="s">
        <v>941</v>
      </c>
      <c r="AN87" s="934" t="s">
        <v>4069</v>
      </c>
      <c r="AO87" t="s">
        <v>3609</v>
      </c>
      <c r="AP87" t="s">
        <v>1724</v>
      </c>
      <c r="AQ87" s="596" t="str">
        <f t="shared" si="6"/>
        <v>H</v>
      </c>
      <c r="AR87" s="596">
        <f t="shared" ca="1" si="7"/>
        <v>4</v>
      </c>
      <c r="AS87" s="596">
        <f t="shared" ca="1" si="8"/>
        <v>3</v>
      </c>
      <c r="AT87" s="596">
        <f t="shared" ca="1" si="9"/>
        <v>1</v>
      </c>
    </row>
    <row r="88" spans="4:46" hidden="1" x14ac:dyDescent="0.3">
      <c r="D88" s="596"/>
      <c r="E88" s="596"/>
      <c r="F88" s="596"/>
      <c r="G88" s="596"/>
      <c r="H88" s="1" t="s">
        <v>1019</v>
      </c>
      <c r="I88" s="596" t="s">
        <v>2641</v>
      </c>
      <c r="J88" s="596" t="s">
        <v>2642</v>
      </c>
      <c r="K88" s="596" t="str">
        <f t="shared" si="11"/>
        <v>91</v>
      </c>
      <c r="N88" s="1" t="s">
        <v>1109</v>
      </c>
      <c r="O88" s="596" t="s">
        <v>2642</v>
      </c>
      <c r="P88" s="596" t="s">
        <v>2643</v>
      </c>
      <c r="Q88" s="927">
        <v>91</v>
      </c>
      <c r="Z88" s="1" t="s">
        <v>1220</v>
      </c>
      <c r="AA88" s="596" t="s">
        <v>3015</v>
      </c>
      <c r="AB88" s="596" t="s">
        <v>3016</v>
      </c>
      <c r="AC88" s="596">
        <v>60</v>
      </c>
      <c r="AF88" s="1" t="s">
        <v>1343</v>
      </c>
      <c r="AG88" t="s">
        <v>3191</v>
      </c>
      <c r="AH88" t="s">
        <v>3192</v>
      </c>
      <c r="AI88">
        <v>70</v>
      </c>
      <c r="AM88" t="s">
        <v>942</v>
      </c>
      <c r="AN88" s="934" t="s">
        <v>4069</v>
      </c>
      <c r="AO88" t="s">
        <v>3610</v>
      </c>
      <c r="AP88" t="s">
        <v>1725</v>
      </c>
      <c r="AQ88" s="596" t="str">
        <f t="shared" si="6"/>
        <v>L</v>
      </c>
      <c r="AR88" s="596">
        <f t="shared" ca="1" si="7"/>
        <v>7</v>
      </c>
      <c r="AS88" s="596">
        <f t="shared" ca="1" si="8"/>
        <v>7</v>
      </c>
      <c r="AT88" s="596">
        <f t="shared" ca="1" si="9"/>
        <v>0</v>
      </c>
    </row>
    <row r="89" spans="4:46" x14ac:dyDescent="0.3">
      <c r="D89" s="596"/>
      <c r="E89" s="596"/>
      <c r="F89" s="596"/>
      <c r="G89" s="596"/>
      <c r="H89" s="1" t="s">
        <v>1020</v>
      </c>
      <c r="I89" s="596" t="s">
        <v>2643</v>
      </c>
      <c r="J89" s="596" t="s">
        <v>2644</v>
      </c>
      <c r="K89" s="596" t="str">
        <f t="shared" si="11"/>
        <v>91</v>
      </c>
      <c r="N89" s="1" t="s">
        <v>1110</v>
      </c>
      <c r="O89" s="596" t="s">
        <v>2791</v>
      </c>
      <c r="P89" s="596" t="s">
        <v>2792</v>
      </c>
      <c r="Q89" s="596">
        <v>104</v>
      </c>
      <c r="Z89" s="1" t="s">
        <v>1221</v>
      </c>
      <c r="AA89" s="596" t="s">
        <v>3017</v>
      </c>
      <c r="AB89" s="596" t="s">
        <v>3018</v>
      </c>
      <c r="AC89" s="596">
        <v>60</v>
      </c>
      <c r="AF89" s="1" t="s">
        <v>1344</v>
      </c>
      <c r="AG89" t="s">
        <v>3193</v>
      </c>
      <c r="AH89" t="s">
        <v>3194</v>
      </c>
      <c r="AI89">
        <v>70</v>
      </c>
      <c r="AM89" t="s">
        <v>943</v>
      </c>
      <c r="AN89" s="934" t="s">
        <v>4069</v>
      </c>
      <c r="AO89" t="s">
        <v>3611</v>
      </c>
      <c r="AP89" t="s">
        <v>1726</v>
      </c>
      <c r="AQ89" s="596" t="str">
        <f t="shared" si="6"/>
        <v>S</v>
      </c>
      <c r="AR89" s="596">
        <f t="shared" ca="1" si="7"/>
        <v>3</v>
      </c>
      <c r="AS89" s="596">
        <f t="shared" ca="1" si="8"/>
        <v>2</v>
      </c>
      <c r="AT89" s="596">
        <f t="shared" ca="1" si="9"/>
        <v>1</v>
      </c>
    </row>
    <row r="90" spans="4:46" hidden="1" x14ac:dyDescent="0.3">
      <c r="D90" s="596"/>
      <c r="E90" s="596"/>
      <c r="F90" s="596"/>
      <c r="G90" s="596"/>
      <c r="H90" s="1" t="s">
        <v>1023</v>
      </c>
      <c r="I90" s="596" t="s">
        <v>2501</v>
      </c>
      <c r="J90" s="596" t="s">
        <v>2645</v>
      </c>
      <c r="K90" s="596" t="str">
        <f t="shared" si="11"/>
        <v>$8</v>
      </c>
      <c r="N90" s="1" t="s">
        <v>1111</v>
      </c>
      <c r="O90" s="596" t="s">
        <v>2793</v>
      </c>
      <c r="P90" s="596" t="s">
        <v>2794</v>
      </c>
      <c r="Q90" s="596">
        <v>104</v>
      </c>
      <c r="Z90" s="1" t="s">
        <v>1222</v>
      </c>
      <c r="AA90" s="596" t="s">
        <v>3019</v>
      </c>
      <c r="AB90" s="596" t="s">
        <v>3020</v>
      </c>
      <c r="AC90" s="596">
        <v>60</v>
      </c>
      <c r="AF90" s="1" t="s">
        <v>1345</v>
      </c>
      <c r="AG90" t="s">
        <v>3195</v>
      </c>
      <c r="AH90" t="s">
        <v>3196</v>
      </c>
      <c r="AI90">
        <v>70</v>
      </c>
      <c r="AM90" t="s">
        <v>944</v>
      </c>
      <c r="AN90" s="934" t="s">
        <v>4069</v>
      </c>
      <c r="AO90" t="s">
        <v>1727</v>
      </c>
      <c r="AP90" t="s">
        <v>1727</v>
      </c>
      <c r="AQ90" s="596" t="str">
        <f t="shared" si="6"/>
        <v>C</v>
      </c>
      <c r="AR90" s="596">
        <f t="shared" ca="1" si="7"/>
        <v>1</v>
      </c>
      <c r="AS90" s="596">
        <f t="shared" ca="1" si="8"/>
        <v>1</v>
      </c>
      <c r="AT90" s="596">
        <f t="shared" ca="1" si="9"/>
        <v>0</v>
      </c>
    </row>
    <row r="91" spans="4:46" hidden="1" x14ac:dyDescent="0.3">
      <c r="D91" s="596"/>
      <c r="E91" s="596"/>
      <c r="F91" s="596"/>
      <c r="G91" s="596"/>
      <c r="H91" s="1" t="s">
        <v>1024</v>
      </c>
      <c r="I91" s="596" t="s">
        <v>1643</v>
      </c>
      <c r="J91" s="596" t="s">
        <v>2646</v>
      </c>
      <c r="K91" s="596" t="str">
        <f t="shared" si="11"/>
        <v>18</v>
      </c>
      <c r="N91" s="1" t="s">
        <v>1112</v>
      </c>
      <c r="O91" s="596" t="s">
        <v>2795</v>
      </c>
      <c r="P91" s="596" t="s">
        <v>2796</v>
      </c>
      <c r="Q91" s="927">
        <v>73</v>
      </c>
      <c r="Z91" s="1" t="s">
        <v>1223</v>
      </c>
      <c r="AA91" s="596" t="s">
        <v>3021</v>
      </c>
      <c r="AB91" s="596" t="s">
        <v>3022</v>
      </c>
      <c r="AC91" s="596">
        <v>60</v>
      </c>
      <c r="AF91" s="1" t="s">
        <v>1346</v>
      </c>
      <c r="AG91" t="s">
        <v>3197</v>
      </c>
      <c r="AH91" t="s">
        <v>3198</v>
      </c>
      <c r="AI91">
        <v>70</v>
      </c>
      <c r="AM91" t="s">
        <v>945</v>
      </c>
      <c r="AN91" s="934" t="s">
        <v>4069</v>
      </c>
      <c r="AO91" t="s">
        <v>1728</v>
      </c>
      <c r="AP91" t="s">
        <v>1728</v>
      </c>
      <c r="AQ91" s="596" t="str">
        <f t="shared" si="6"/>
        <v>C</v>
      </c>
      <c r="AR91" s="596">
        <f t="shared" ca="1" si="7"/>
        <v>1</v>
      </c>
      <c r="AS91" s="596">
        <f t="shared" ca="1" si="8"/>
        <v>1</v>
      </c>
      <c r="AT91" s="596">
        <f t="shared" ca="1" si="9"/>
        <v>0</v>
      </c>
    </row>
    <row r="92" spans="4:46" hidden="1" x14ac:dyDescent="0.3">
      <c r="D92" s="596"/>
      <c r="E92" s="596"/>
      <c r="F92" s="596"/>
      <c r="G92" s="596"/>
      <c r="H92" s="1" t="s">
        <v>319</v>
      </c>
      <c r="I92" s="596" t="s">
        <v>2647</v>
      </c>
      <c r="J92" s="596" t="s">
        <v>2648</v>
      </c>
      <c r="K92" s="596" t="str">
        <f t="shared" si="11"/>
        <v>01</v>
      </c>
      <c r="N92" s="1" t="s">
        <v>1113</v>
      </c>
      <c r="O92" s="596" t="s">
        <v>2797</v>
      </c>
      <c r="P92" s="596" t="s">
        <v>2798</v>
      </c>
      <c r="Q92" s="927">
        <v>99</v>
      </c>
      <c r="Z92" s="1" t="s">
        <v>1224</v>
      </c>
      <c r="AA92" s="596" t="s">
        <v>3023</v>
      </c>
      <c r="AB92" s="596" t="s">
        <v>3024</v>
      </c>
      <c r="AC92" s="596">
        <v>60</v>
      </c>
      <c r="AF92" s="1" t="s">
        <v>1347</v>
      </c>
      <c r="AG92" t="s">
        <v>3199</v>
      </c>
      <c r="AH92" t="s">
        <v>3200</v>
      </c>
      <c r="AI92">
        <v>70</v>
      </c>
      <c r="AM92" t="s">
        <v>946</v>
      </c>
      <c r="AN92" s="934" t="s">
        <v>4069</v>
      </c>
      <c r="AO92" t="s">
        <v>1729</v>
      </c>
      <c r="AP92" t="s">
        <v>1729</v>
      </c>
      <c r="AQ92" s="596" t="str">
        <f t="shared" si="6"/>
        <v>C</v>
      </c>
      <c r="AR92" s="596">
        <f t="shared" ca="1" si="7"/>
        <v>1</v>
      </c>
      <c r="AS92" s="596">
        <f t="shared" ca="1" si="8"/>
        <v>1</v>
      </c>
      <c r="AT92" s="596">
        <f t="shared" ca="1" si="9"/>
        <v>0</v>
      </c>
    </row>
    <row r="93" spans="4:46" hidden="1" x14ac:dyDescent="0.3">
      <c r="D93" s="596"/>
      <c r="E93" s="596"/>
      <c r="F93" s="596"/>
      <c r="G93" s="596"/>
      <c r="H93" s="1" t="s">
        <v>1185</v>
      </c>
      <c r="I93" s="596" t="s">
        <v>2649</v>
      </c>
      <c r="J93" s="596" t="s">
        <v>2650</v>
      </c>
      <c r="K93" s="596" t="str">
        <f t="shared" si="11"/>
        <v>00</v>
      </c>
      <c r="N93" s="1" t="s">
        <v>1114</v>
      </c>
      <c r="O93" s="596" t="s">
        <v>2799</v>
      </c>
      <c r="P93" s="596" t="s">
        <v>2800</v>
      </c>
      <c r="Q93" s="927">
        <v>99</v>
      </c>
      <c r="Z93" s="1" t="s">
        <v>1225</v>
      </c>
      <c r="AA93" s="596" t="s">
        <v>2398</v>
      </c>
      <c r="AB93" s="596" t="s">
        <v>2414</v>
      </c>
      <c r="AC93" s="596">
        <v>47</v>
      </c>
      <c r="AF93" s="1" t="s">
        <v>1348</v>
      </c>
      <c r="AG93" t="s">
        <v>3201</v>
      </c>
      <c r="AH93" t="s">
        <v>3202</v>
      </c>
      <c r="AI93">
        <v>70</v>
      </c>
      <c r="AM93" t="s">
        <v>947</v>
      </c>
      <c r="AN93" s="934" t="s">
        <v>4069</v>
      </c>
      <c r="AO93" t="s">
        <v>1730</v>
      </c>
      <c r="AP93" t="s">
        <v>1730</v>
      </c>
      <c r="AQ93" s="596" t="str">
        <f t="shared" si="6"/>
        <v>C</v>
      </c>
      <c r="AR93" s="596">
        <f t="shared" ca="1" si="7"/>
        <v>1</v>
      </c>
      <c r="AS93" s="596">
        <f t="shared" ca="1" si="8"/>
        <v>1</v>
      </c>
      <c r="AT93" s="596">
        <f t="shared" ca="1" si="9"/>
        <v>0</v>
      </c>
    </row>
    <row r="94" spans="4:46" hidden="1" x14ac:dyDescent="0.3">
      <c r="H94" s="1" t="s">
        <v>1192</v>
      </c>
      <c r="I94" s="596" t="s">
        <v>2651</v>
      </c>
      <c r="J94" s="596" t="s">
        <v>2652</v>
      </c>
      <c r="K94" s="596" t="str">
        <f t="shared" si="11"/>
        <v>$7</v>
      </c>
      <c r="N94" s="1" t="s">
        <v>1115</v>
      </c>
      <c r="O94" s="596" t="s">
        <v>2801</v>
      </c>
      <c r="P94" s="596" t="s">
        <v>2802</v>
      </c>
      <c r="Q94" s="596">
        <v>112</v>
      </c>
      <c r="Z94" s="1" t="s">
        <v>1226</v>
      </c>
      <c r="AA94" s="596" t="s">
        <v>3025</v>
      </c>
      <c r="AB94" s="596" t="s">
        <v>3026</v>
      </c>
      <c r="AC94" s="596">
        <v>47</v>
      </c>
      <c r="AF94" s="1" t="s">
        <v>1349</v>
      </c>
      <c r="AG94" t="s">
        <v>2619</v>
      </c>
      <c r="AH94" t="s">
        <v>2621</v>
      </c>
      <c r="AI94">
        <v>90</v>
      </c>
      <c r="AM94" t="s">
        <v>948</v>
      </c>
      <c r="AN94" s="934" t="s">
        <v>4069</v>
      </c>
      <c r="AO94" t="s">
        <v>1731</v>
      </c>
      <c r="AP94" t="s">
        <v>1731</v>
      </c>
      <c r="AQ94" s="596" t="str">
        <f t="shared" si="6"/>
        <v>D</v>
      </c>
      <c r="AR94" s="596">
        <f t="shared" ca="1" si="7"/>
        <v>1</v>
      </c>
      <c r="AS94" s="596">
        <f t="shared" ca="1" si="8"/>
        <v>1</v>
      </c>
      <c r="AT94" s="596">
        <f t="shared" ca="1" si="9"/>
        <v>0</v>
      </c>
    </row>
    <row r="95" spans="4:46" hidden="1" x14ac:dyDescent="0.3">
      <c r="H95" s="1" t="s">
        <v>1193</v>
      </c>
      <c r="I95" s="596" t="s">
        <v>2653</v>
      </c>
      <c r="J95" s="596" t="s">
        <v>2654</v>
      </c>
      <c r="K95" s="596" t="str">
        <f t="shared" si="11"/>
        <v>$9</v>
      </c>
      <c r="N95" s="1" t="s">
        <v>1116</v>
      </c>
      <c r="O95" s="596" t="s">
        <v>2803</v>
      </c>
      <c r="P95" s="596" t="s">
        <v>2804</v>
      </c>
      <c r="Q95" s="596">
        <v>112</v>
      </c>
      <c r="Z95" s="1" t="s">
        <v>1227</v>
      </c>
      <c r="AA95" s="596" t="s">
        <v>3027</v>
      </c>
      <c r="AB95" s="596" t="s">
        <v>3028</v>
      </c>
      <c r="AC95" s="596">
        <v>20</v>
      </c>
      <c r="AF95" s="1" t="s">
        <v>1350</v>
      </c>
      <c r="AG95" t="s">
        <v>3203</v>
      </c>
      <c r="AH95" t="s">
        <v>3029</v>
      </c>
      <c r="AI95">
        <v>62</v>
      </c>
      <c r="AM95" t="s">
        <v>949</v>
      </c>
      <c r="AN95" s="934" t="s">
        <v>4069</v>
      </c>
      <c r="AO95" t="s">
        <v>1732</v>
      </c>
      <c r="AP95" t="s">
        <v>1732</v>
      </c>
      <c r="AQ95" s="596" t="str">
        <f t="shared" si="6"/>
        <v>D</v>
      </c>
      <c r="AR95" s="596">
        <f t="shared" ca="1" si="7"/>
        <v>1</v>
      </c>
      <c r="AS95" s="596">
        <f t="shared" ca="1" si="8"/>
        <v>1</v>
      </c>
      <c r="AT95" s="596">
        <f t="shared" ca="1" si="9"/>
        <v>0</v>
      </c>
    </row>
    <row r="96" spans="4:46" hidden="1" x14ac:dyDescent="0.3">
      <c r="H96" s="1" t="s">
        <v>1266</v>
      </c>
      <c r="I96" s="596" t="s">
        <v>2655</v>
      </c>
      <c r="J96" s="596" t="s">
        <v>2656</v>
      </c>
      <c r="K96" s="596" t="str">
        <f t="shared" si="11"/>
        <v>27</v>
      </c>
      <c r="N96" s="1" t="s">
        <v>1117</v>
      </c>
      <c r="O96" s="596" t="s">
        <v>2805</v>
      </c>
      <c r="P96" s="596" t="s">
        <v>2806</v>
      </c>
      <c r="Q96" s="596">
        <v>112</v>
      </c>
      <c r="Z96" s="1" t="s">
        <v>1228</v>
      </c>
      <c r="AA96" s="596" t="s">
        <v>2538</v>
      </c>
      <c r="AB96" s="596" t="s">
        <v>3029</v>
      </c>
      <c r="AC96" s="596">
        <v>65</v>
      </c>
      <c r="AF96" s="1" t="s">
        <v>1351</v>
      </c>
      <c r="AG96" t="s">
        <v>3204</v>
      </c>
      <c r="AH96" t="s">
        <v>3205</v>
      </c>
      <c r="AI96">
        <v>82</v>
      </c>
      <c r="AM96" t="s">
        <v>950</v>
      </c>
      <c r="AN96" s="934" t="s">
        <v>4069</v>
      </c>
      <c r="AO96" t="s">
        <v>1733</v>
      </c>
      <c r="AP96" t="s">
        <v>1733</v>
      </c>
      <c r="AQ96" s="596" t="str">
        <f t="shared" si="6"/>
        <v>D</v>
      </c>
      <c r="AR96" s="596">
        <f t="shared" ca="1" si="7"/>
        <v>1</v>
      </c>
      <c r="AS96" s="596">
        <f t="shared" ca="1" si="8"/>
        <v>1</v>
      </c>
      <c r="AT96" s="596">
        <f t="shared" ca="1" si="9"/>
        <v>0</v>
      </c>
    </row>
    <row r="97" spans="14:46" hidden="1" x14ac:dyDescent="0.3">
      <c r="N97" s="1" t="s">
        <v>1118</v>
      </c>
      <c r="O97" s="596" t="s">
        <v>2807</v>
      </c>
      <c r="P97" s="596" t="s">
        <v>2808</v>
      </c>
      <c r="Q97" s="927">
        <v>73</v>
      </c>
      <c r="Z97" s="1" t="s">
        <v>1229</v>
      </c>
      <c r="AA97" s="596" t="s">
        <v>2560</v>
      </c>
      <c r="AB97" s="596" t="s">
        <v>3030</v>
      </c>
      <c r="AC97" s="596">
        <v>65</v>
      </c>
      <c r="AF97" s="1" t="s">
        <v>1352</v>
      </c>
      <c r="AG97" t="s">
        <v>3206</v>
      </c>
      <c r="AH97" t="s">
        <v>2816</v>
      </c>
      <c r="AI97">
        <v>82</v>
      </c>
      <c r="AM97" t="s">
        <v>951</v>
      </c>
      <c r="AN97" s="934" t="s">
        <v>4069</v>
      </c>
      <c r="AO97" t="s">
        <v>1734</v>
      </c>
      <c r="AP97" t="s">
        <v>1734</v>
      </c>
      <c r="AQ97" s="596" t="str">
        <f t="shared" si="6"/>
        <v>D</v>
      </c>
      <c r="AR97" s="596">
        <f t="shared" ca="1" si="7"/>
        <v>1</v>
      </c>
      <c r="AS97" s="596">
        <f t="shared" ca="1" si="8"/>
        <v>1</v>
      </c>
      <c r="AT97" s="596">
        <f t="shared" ca="1" si="9"/>
        <v>0</v>
      </c>
    </row>
    <row r="98" spans="14:46" hidden="1" x14ac:dyDescent="0.3">
      <c r="N98" s="1" t="s">
        <v>1119</v>
      </c>
      <c r="O98" s="596" t="s">
        <v>2809</v>
      </c>
      <c r="P98" s="596" t="s">
        <v>2810</v>
      </c>
      <c r="Q98" s="927">
        <v>73</v>
      </c>
      <c r="Z98" s="1" t="s">
        <v>1230</v>
      </c>
      <c r="AA98" s="596" t="s">
        <v>2765</v>
      </c>
      <c r="AB98" s="596" t="s">
        <v>3031</v>
      </c>
      <c r="AC98" s="596">
        <v>65</v>
      </c>
      <c r="AF98" s="1" t="s">
        <v>1353</v>
      </c>
      <c r="AG98" t="s">
        <v>3207</v>
      </c>
      <c r="AH98" t="s">
        <v>3208</v>
      </c>
      <c r="AI98">
        <v>82</v>
      </c>
      <c r="AM98" t="s">
        <v>952</v>
      </c>
      <c r="AN98" s="934" t="s">
        <v>4069</v>
      </c>
      <c r="AO98" t="s">
        <v>1735</v>
      </c>
      <c r="AP98" t="s">
        <v>1735</v>
      </c>
      <c r="AQ98" s="596" t="str">
        <f t="shared" si="6"/>
        <v>E</v>
      </c>
      <c r="AR98" s="596">
        <f t="shared" ca="1" si="7"/>
        <v>1</v>
      </c>
      <c r="AS98" s="596">
        <f t="shared" ca="1" si="8"/>
        <v>1</v>
      </c>
      <c r="AT98" s="596">
        <f t="shared" ca="1" si="9"/>
        <v>0</v>
      </c>
    </row>
    <row r="99" spans="14:46" hidden="1" x14ac:dyDescent="0.3">
      <c r="N99" s="1" t="s">
        <v>1120</v>
      </c>
      <c r="O99" s="596" t="s">
        <v>2811</v>
      </c>
      <c r="P99" s="596" t="s">
        <v>2812</v>
      </c>
      <c r="Q99" s="927">
        <v>73</v>
      </c>
      <c r="Z99" s="1" t="s">
        <v>1231</v>
      </c>
      <c r="AA99" s="596" t="s">
        <v>2759</v>
      </c>
      <c r="AB99" s="596" t="s">
        <v>3032</v>
      </c>
      <c r="AC99" s="596">
        <v>65</v>
      </c>
      <c r="AF99" s="1" t="s">
        <v>1354</v>
      </c>
      <c r="AG99" t="s">
        <v>3209</v>
      </c>
      <c r="AH99" t="s">
        <v>3210</v>
      </c>
      <c r="AI99">
        <v>82</v>
      </c>
      <c r="AM99" t="s">
        <v>953</v>
      </c>
      <c r="AN99" s="934" t="s">
        <v>4069</v>
      </c>
      <c r="AO99" t="s">
        <v>1736</v>
      </c>
      <c r="AP99" t="s">
        <v>1736</v>
      </c>
      <c r="AQ99" s="596" t="str">
        <f t="shared" si="6"/>
        <v>E</v>
      </c>
      <c r="AR99" s="596">
        <f t="shared" ca="1" si="7"/>
        <v>1</v>
      </c>
      <c r="AS99" s="596">
        <f t="shared" ca="1" si="8"/>
        <v>1</v>
      </c>
      <c r="AT99" s="596">
        <f t="shared" ca="1" si="9"/>
        <v>0</v>
      </c>
    </row>
    <row r="100" spans="14:46" hidden="1" x14ac:dyDescent="0.3">
      <c r="N100" s="1" t="s">
        <v>1121</v>
      </c>
      <c r="O100" s="596" t="s">
        <v>2813</v>
      </c>
      <c r="P100" s="596" t="s">
        <v>2814</v>
      </c>
      <c r="Q100" s="927">
        <v>86</v>
      </c>
      <c r="Z100" s="1" t="s">
        <v>1232</v>
      </c>
      <c r="AA100" s="596" t="s">
        <v>3033</v>
      </c>
      <c r="AB100" s="596" t="s">
        <v>3034</v>
      </c>
      <c r="AC100" s="596">
        <v>65</v>
      </c>
      <c r="AF100" s="1" t="s">
        <v>1355</v>
      </c>
      <c r="AG100" t="s">
        <v>3211</v>
      </c>
      <c r="AH100" t="s">
        <v>3212</v>
      </c>
      <c r="AI100">
        <v>82</v>
      </c>
      <c r="AM100" t="s">
        <v>954</v>
      </c>
      <c r="AN100" s="934" t="s">
        <v>4069</v>
      </c>
      <c r="AO100" t="s">
        <v>1737</v>
      </c>
      <c r="AP100" t="s">
        <v>1737</v>
      </c>
      <c r="AQ100" s="596" t="str">
        <f t="shared" si="6"/>
        <v>E</v>
      </c>
      <c r="AR100" s="596">
        <f t="shared" ca="1" si="7"/>
        <v>1</v>
      </c>
      <c r="AS100" s="596">
        <f t="shared" ca="1" si="8"/>
        <v>1</v>
      </c>
      <c r="AT100" s="596">
        <f t="shared" ca="1" si="9"/>
        <v>0</v>
      </c>
    </row>
    <row r="101" spans="14:46" hidden="1" x14ac:dyDescent="0.3">
      <c r="N101" s="1" t="s">
        <v>1122</v>
      </c>
      <c r="O101" s="596" t="s">
        <v>2815</v>
      </c>
      <c r="P101" s="596" t="s">
        <v>2816</v>
      </c>
      <c r="Q101" s="927">
        <v>86</v>
      </c>
      <c r="Z101" s="1" t="s">
        <v>1233</v>
      </c>
      <c r="AA101" s="596" t="s">
        <v>3035</v>
      </c>
      <c r="AB101" s="596" t="s">
        <v>3036</v>
      </c>
      <c r="AC101" s="596">
        <v>65</v>
      </c>
      <c r="AF101" s="1" t="s">
        <v>1356</v>
      </c>
      <c r="AG101" t="s">
        <v>1796</v>
      </c>
      <c r="AH101" t="s">
        <v>3213</v>
      </c>
      <c r="AI101">
        <v>102</v>
      </c>
      <c r="AM101" t="s">
        <v>955</v>
      </c>
      <c r="AN101" s="934" t="s">
        <v>4069</v>
      </c>
      <c r="AO101" t="s">
        <v>1738</v>
      </c>
      <c r="AP101" t="s">
        <v>1738</v>
      </c>
      <c r="AQ101" s="596" t="str">
        <f t="shared" si="6"/>
        <v>E</v>
      </c>
      <c r="AR101" s="596">
        <f t="shared" ca="1" si="7"/>
        <v>1</v>
      </c>
      <c r="AS101" s="596">
        <f t="shared" ca="1" si="8"/>
        <v>1</v>
      </c>
      <c r="AT101" s="596">
        <f t="shared" ca="1" si="9"/>
        <v>0</v>
      </c>
    </row>
    <row r="102" spans="14:46" hidden="1" x14ac:dyDescent="0.3">
      <c r="N102" s="1" t="s">
        <v>1123</v>
      </c>
      <c r="O102" s="596" t="s">
        <v>2817</v>
      </c>
      <c r="P102" s="596" t="s">
        <v>2818</v>
      </c>
      <c r="Q102" s="927">
        <v>86</v>
      </c>
      <c r="Z102" s="1" t="s">
        <v>1234</v>
      </c>
      <c r="AA102" s="596" t="s">
        <v>3037</v>
      </c>
      <c r="AB102" s="596" t="s">
        <v>3038</v>
      </c>
      <c r="AC102" s="596">
        <v>65</v>
      </c>
      <c r="AF102" s="1" t="s">
        <v>1357</v>
      </c>
      <c r="AG102" t="s">
        <v>3214</v>
      </c>
      <c r="AH102" t="s">
        <v>3215</v>
      </c>
      <c r="AI102">
        <v>102</v>
      </c>
      <c r="AM102" t="s">
        <v>956</v>
      </c>
      <c r="AN102" s="934" t="s">
        <v>4069</v>
      </c>
      <c r="AO102" t="s">
        <v>1739</v>
      </c>
      <c r="AP102" t="s">
        <v>1739</v>
      </c>
      <c r="AQ102" s="596" t="str">
        <f t="shared" si="6"/>
        <v>F</v>
      </c>
      <c r="AR102" s="596">
        <f t="shared" ca="1" si="7"/>
        <v>1</v>
      </c>
      <c r="AS102" s="596">
        <f t="shared" ca="1" si="8"/>
        <v>1</v>
      </c>
      <c r="AT102" s="596">
        <f t="shared" ca="1" si="9"/>
        <v>0</v>
      </c>
    </row>
    <row r="103" spans="14:46" hidden="1" x14ac:dyDescent="0.3">
      <c r="N103" s="1" t="s">
        <v>1124</v>
      </c>
      <c r="O103" s="596" t="s">
        <v>2618</v>
      </c>
      <c r="P103" s="596" t="s">
        <v>2819</v>
      </c>
      <c r="Q103" s="927">
        <v>99</v>
      </c>
      <c r="Z103" s="1" t="s">
        <v>1235</v>
      </c>
      <c r="AA103" s="596" t="s">
        <v>3039</v>
      </c>
      <c r="AB103" s="596" t="s">
        <v>3040</v>
      </c>
      <c r="AC103" s="596">
        <v>67</v>
      </c>
      <c r="AF103" s="1" t="s">
        <v>1358</v>
      </c>
      <c r="AG103" t="s">
        <v>3216</v>
      </c>
      <c r="AH103" t="s">
        <v>2662</v>
      </c>
      <c r="AI103">
        <v>102</v>
      </c>
      <c r="AM103" t="s">
        <v>957</v>
      </c>
      <c r="AN103" s="934" t="s">
        <v>4069</v>
      </c>
      <c r="AO103" t="s">
        <v>1740</v>
      </c>
      <c r="AP103" t="s">
        <v>1740</v>
      </c>
      <c r="AQ103" s="596" t="str">
        <f t="shared" si="6"/>
        <v>F</v>
      </c>
      <c r="AR103" s="596">
        <f t="shared" ca="1" si="7"/>
        <v>1</v>
      </c>
      <c r="AS103" s="596">
        <f t="shared" ca="1" si="8"/>
        <v>1</v>
      </c>
      <c r="AT103" s="596">
        <f t="shared" ca="1" si="9"/>
        <v>0</v>
      </c>
    </row>
    <row r="104" spans="14:46" hidden="1" x14ac:dyDescent="0.3">
      <c r="N104" s="1" t="s">
        <v>1125</v>
      </c>
      <c r="O104" s="596" t="s">
        <v>2820</v>
      </c>
      <c r="P104" s="596" t="s">
        <v>2821</v>
      </c>
      <c r="Q104" s="927">
        <v>99</v>
      </c>
      <c r="Z104" s="1" t="s">
        <v>1236</v>
      </c>
      <c r="AA104" s="596" t="s">
        <v>3041</v>
      </c>
      <c r="AB104" s="596" t="s">
        <v>3042</v>
      </c>
      <c r="AC104" s="596">
        <v>67</v>
      </c>
      <c r="AF104" s="1" t="s">
        <v>1359</v>
      </c>
      <c r="AG104" t="s">
        <v>2731</v>
      </c>
      <c r="AH104" t="s">
        <v>3217</v>
      </c>
      <c r="AI104">
        <v>102</v>
      </c>
      <c r="AM104" t="s">
        <v>958</v>
      </c>
      <c r="AN104" s="934" t="s">
        <v>4069</v>
      </c>
      <c r="AO104" t="s">
        <v>1741</v>
      </c>
      <c r="AP104" t="s">
        <v>1741</v>
      </c>
      <c r="AQ104" s="596" t="str">
        <f t="shared" si="6"/>
        <v>F</v>
      </c>
      <c r="AR104" s="596">
        <f t="shared" ca="1" si="7"/>
        <v>1</v>
      </c>
      <c r="AS104" s="596">
        <f t="shared" ca="1" si="8"/>
        <v>1</v>
      </c>
      <c r="AT104" s="596">
        <f t="shared" ca="1" si="9"/>
        <v>0</v>
      </c>
    </row>
    <row r="105" spans="14:46" hidden="1" x14ac:dyDescent="0.3">
      <c r="N105" s="1" t="s">
        <v>1126</v>
      </c>
      <c r="O105" s="596" t="s">
        <v>2537</v>
      </c>
      <c r="P105" s="596" t="s">
        <v>2822</v>
      </c>
      <c r="Q105" s="927">
        <v>34</v>
      </c>
      <c r="Z105" s="1" t="s">
        <v>1237</v>
      </c>
      <c r="AA105" s="596" t="s">
        <v>3043</v>
      </c>
      <c r="AB105" s="596" t="s">
        <v>3044</v>
      </c>
      <c r="AC105" s="596">
        <v>67</v>
      </c>
      <c r="AF105" s="1" t="s">
        <v>1360</v>
      </c>
      <c r="AG105" t="s">
        <v>3218</v>
      </c>
      <c r="AH105" t="s">
        <v>3219</v>
      </c>
      <c r="AI105">
        <v>102</v>
      </c>
      <c r="AM105" t="s">
        <v>959</v>
      </c>
      <c r="AN105" s="934" t="s">
        <v>4069</v>
      </c>
      <c r="AO105" t="s">
        <v>1742</v>
      </c>
      <c r="AP105" t="s">
        <v>1742</v>
      </c>
      <c r="AQ105" s="596" t="str">
        <f t="shared" si="6"/>
        <v>F</v>
      </c>
      <c r="AR105" s="596">
        <f t="shared" ca="1" si="7"/>
        <v>1</v>
      </c>
      <c r="AS105" s="596">
        <f t="shared" ca="1" si="8"/>
        <v>1</v>
      </c>
      <c r="AT105" s="596">
        <f t="shared" ca="1" si="9"/>
        <v>0</v>
      </c>
    </row>
    <row r="106" spans="14:46" x14ac:dyDescent="0.3">
      <c r="N106" s="1" t="s">
        <v>1127</v>
      </c>
      <c r="O106" s="596" t="s">
        <v>2458</v>
      </c>
      <c r="P106" s="596" t="s">
        <v>2823</v>
      </c>
      <c r="Q106" s="927">
        <v>48</v>
      </c>
      <c r="Z106" s="1" t="s">
        <v>1238</v>
      </c>
      <c r="AA106" s="596" t="s">
        <v>3045</v>
      </c>
      <c r="AB106" s="596" t="s">
        <v>3046</v>
      </c>
      <c r="AC106" s="596">
        <v>67</v>
      </c>
      <c r="AF106" s="1" t="s">
        <v>1361</v>
      </c>
      <c r="AG106" t="s">
        <v>3220</v>
      </c>
      <c r="AH106" t="s">
        <v>3221</v>
      </c>
      <c r="AI106">
        <v>62</v>
      </c>
      <c r="AM106" t="s">
        <v>960</v>
      </c>
      <c r="AN106" s="934" t="s">
        <v>4069</v>
      </c>
      <c r="AO106" t="s">
        <v>3612</v>
      </c>
      <c r="AP106" t="s">
        <v>1743</v>
      </c>
      <c r="AQ106" s="596" t="str">
        <f t="shared" si="6"/>
        <v>C</v>
      </c>
      <c r="AR106" s="596">
        <f t="shared" ca="1" si="7"/>
        <v>5</v>
      </c>
      <c r="AS106" s="596">
        <f t="shared" ca="1" si="8"/>
        <v>4</v>
      </c>
      <c r="AT106" s="596">
        <f t="shared" ca="1" si="9"/>
        <v>1</v>
      </c>
    </row>
    <row r="107" spans="14:46" x14ac:dyDescent="0.3">
      <c r="N107" s="1" t="s">
        <v>1128</v>
      </c>
      <c r="O107" s="596" t="s">
        <v>2824</v>
      </c>
      <c r="P107" s="596" t="s">
        <v>2825</v>
      </c>
      <c r="Q107" s="927">
        <v>48</v>
      </c>
      <c r="Z107" s="1" t="s">
        <v>1239</v>
      </c>
      <c r="AA107" s="596" t="s">
        <v>3047</v>
      </c>
      <c r="AB107" s="596" t="s">
        <v>3048</v>
      </c>
      <c r="AC107" s="596">
        <v>67</v>
      </c>
      <c r="AF107" s="1" t="s">
        <v>1362</v>
      </c>
      <c r="AG107" t="s">
        <v>3222</v>
      </c>
      <c r="AH107" t="s">
        <v>3223</v>
      </c>
      <c r="AI107">
        <v>102</v>
      </c>
      <c r="AM107" t="s">
        <v>961</v>
      </c>
      <c r="AN107" s="934" t="s">
        <v>4069</v>
      </c>
      <c r="AO107" t="s">
        <v>3613</v>
      </c>
      <c r="AP107" t="s">
        <v>1744</v>
      </c>
      <c r="AQ107" s="596" t="str">
        <f t="shared" si="6"/>
        <v>H</v>
      </c>
      <c r="AR107" s="596">
        <f t="shared" ca="1" si="7"/>
        <v>4</v>
      </c>
      <c r="AS107" s="596">
        <f t="shared" ca="1" si="8"/>
        <v>3</v>
      </c>
      <c r="AT107" s="596">
        <f t="shared" ca="1" si="9"/>
        <v>1</v>
      </c>
    </row>
    <row r="108" spans="14:46" hidden="1" x14ac:dyDescent="0.3">
      <c r="N108" s="1" t="s">
        <v>1129</v>
      </c>
      <c r="O108" s="596" t="s">
        <v>2826</v>
      </c>
      <c r="P108" s="596" t="s">
        <v>2548</v>
      </c>
      <c r="Q108" s="927">
        <v>55</v>
      </c>
      <c r="Z108" s="1" t="s">
        <v>1240</v>
      </c>
      <c r="AA108" s="596" t="s">
        <v>3049</v>
      </c>
      <c r="AB108" s="596" t="s">
        <v>3050</v>
      </c>
      <c r="AC108" s="596">
        <v>67</v>
      </c>
      <c r="AF108" s="1" t="s">
        <v>1363</v>
      </c>
      <c r="AG108" t="s">
        <v>1962</v>
      </c>
      <c r="AH108" t="s">
        <v>3224</v>
      </c>
      <c r="AI108">
        <v>122</v>
      </c>
      <c r="AM108" t="s">
        <v>962</v>
      </c>
      <c r="AN108" s="934" t="s">
        <v>4069</v>
      </c>
      <c r="AO108" t="s">
        <v>3614</v>
      </c>
      <c r="AP108" t="s">
        <v>1745</v>
      </c>
      <c r="AQ108" s="596" t="str">
        <f t="shared" si="6"/>
        <v>L</v>
      </c>
      <c r="AR108" s="596">
        <f t="shared" ca="1" si="7"/>
        <v>7</v>
      </c>
      <c r="AS108" s="596">
        <f t="shared" ca="1" si="8"/>
        <v>7</v>
      </c>
      <c r="AT108" s="596">
        <f t="shared" ca="1" si="9"/>
        <v>0</v>
      </c>
    </row>
    <row r="109" spans="14:46" x14ac:dyDescent="0.3">
      <c r="N109" s="1" t="s">
        <v>1130</v>
      </c>
      <c r="O109" s="596" t="s">
        <v>2827</v>
      </c>
      <c r="P109" s="596" t="s">
        <v>2563</v>
      </c>
      <c r="Q109" s="927">
        <v>55</v>
      </c>
      <c r="Z109" s="1" t="s">
        <v>1241</v>
      </c>
      <c r="AA109" s="596" t="s">
        <v>3051</v>
      </c>
      <c r="AB109" s="596" t="s">
        <v>3052</v>
      </c>
      <c r="AC109" s="596">
        <v>67</v>
      </c>
      <c r="AF109" s="1" t="s">
        <v>1364</v>
      </c>
      <c r="AG109" t="s">
        <v>3225</v>
      </c>
      <c r="AH109" t="s">
        <v>3226</v>
      </c>
      <c r="AI109">
        <v>122</v>
      </c>
      <c r="AM109" t="s">
        <v>963</v>
      </c>
      <c r="AN109" s="934" t="s">
        <v>4069</v>
      </c>
      <c r="AO109" t="s">
        <v>3615</v>
      </c>
      <c r="AP109" t="s">
        <v>1746</v>
      </c>
      <c r="AQ109" s="596" t="str">
        <f t="shared" si="6"/>
        <v>S</v>
      </c>
      <c r="AR109" s="596">
        <f t="shared" ca="1" si="7"/>
        <v>3</v>
      </c>
      <c r="AS109" s="596">
        <f t="shared" ca="1" si="8"/>
        <v>2</v>
      </c>
      <c r="AT109" s="596">
        <f t="shared" ca="1" si="9"/>
        <v>1</v>
      </c>
    </row>
    <row r="110" spans="14:46" x14ac:dyDescent="0.3">
      <c r="N110" s="1" t="s">
        <v>1131</v>
      </c>
      <c r="O110" s="596" t="s">
        <v>2427</v>
      </c>
      <c r="P110" s="596" t="s">
        <v>2828</v>
      </c>
      <c r="Q110" s="927">
        <v>55</v>
      </c>
      <c r="Z110" s="1" t="s">
        <v>1242</v>
      </c>
      <c r="AA110" s="596" t="s">
        <v>2483</v>
      </c>
      <c r="AB110" s="596" t="s">
        <v>3053</v>
      </c>
      <c r="AC110" s="596">
        <v>8</v>
      </c>
      <c r="AF110" s="1" t="s">
        <v>1365</v>
      </c>
      <c r="AG110" t="s">
        <v>3227</v>
      </c>
      <c r="AH110" t="s">
        <v>3228</v>
      </c>
      <c r="AI110">
        <v>122</v>
      </c>
      <c r="AM110" t="s">
        <v>967</v>
      </c>
      <c r="AN110" s="934" t="s">
        <v>4069</v>
      </c>
      <c r="AO110" t="s">
        <v>3616</v>
      </c>
      <c r="AP110" t="s">
        <v>1750</v>
      </c>
      <c r="AQ110" s="596" t="str">
        <f t="shared" si="6"/>
        <v>C</v>
      </c>
      <c r="AR110" s="596">
        <f t="shared" ca="1" si="7"/>
        <v>5</v>
      </c>
      <c r="AS110" s="596">
        <f t="shared" ca="1" si="8"/>
        <v>4</v>
      </c>
      <c r="AT110" s="596">
        <f t="shared" ca="1" si="9"/>
        <v>1</v>
      </c>
    </row>
    <row r="111" spans="14:46" x14ac:dyDescent="0.3">
      <c r="N111" s="1" t="s">
        <v>1132</v>
      </c>
      <c r="O111" s="596" t="s">
        <v>2549</v>
      </c>
      <c r="P111" s="596" t="s">
        <v>2829</v>
      </c>
      <c r="Q111" s="927">
        <v>34</v>
      </c>
      <c r="Z111" s="1" t="s">
        <v>1243</v>
      </c>
      <c r="AA111" s="596" t="s">
        <v>2501</v>
      </c>
      <c r="AB111" s="596" t="s">
        <v>3054</v>
      </c>
      <c r="AC111" s="596">
        <v>8</v>
      </c>
      <c r="AF111" s="1" t="s">
        <v>1366</v>
      </c>
      <c r="AG111" t="s">
        <v>3229</v>
      </c>
      <c r="AH111" t="s">
        <v>3230</v>
      </c>
      <c r="AI111">
        <v>122</v>
      </c>
      <c r="AM111" t="s">
        <v>968</v>
      </c>
      <c r="AN111" s="934" t="s">
        <v>4069</v>
      </c>
      <c r="AO111" t="s">
        <v>3617</v>
      </c>
      <c r="AP111" t="s">
        <v>1751</v>
      </c>
      <c r="AQ111" s="596" t="str">
        <f t="shared" si="6"/>
        <v>H</v>
      </c>
      <c r="AR111" s="596">
        <f t="shared" ca="1" si="7"/>
        <v>4</v>
      </c>
      <c r="AS111" s="596">
        <f t="shared" ca="1" si="8"/>
        <v>3</v>
      </c>
      <c r="AT111" s="596">
        <f t="shared" ca="1" si="9"/>
        <v>1</v>
      </c>
    </row>
    <row r="112" spans="14:46" hidden="1" x14ac:dyDescent="0.3">
      <c r="N112" s="1" t="s">
        <v>1133</v>
      </c>
      <c r="O112" s="596" t="s">
        <v>2830</v>
      </c>
      <c r="P112" s="596" t="s">
        <v>2831</v>
      </c>
      <c r="Q112" s="927">
        <v>34</v>
      </c>
      <c r="Z112" s="1" t="s">
        <v>1253</v>
      </c>
      <c r="AA112" s="596" t="s">
        <v>1673</v>
      </c>
      <c r="AC112" s="596">
        <v>19</v>
      </c>
      <c r="AF112" s="1" t="s">
        <v>1367</v>
      </c>
      <c r="AG112" t="s">
        <v>3231</v>
      </c>
      <c r="AH112" t="s">
        <v>3232</v>
      </c>
      <c r="AI112">
        <v>122</v>
      </c>
      <c r="AM112" t="s">
        <v>969</v>
      </c>
      <c r="AN112" s="934" t="s">
        <v>4069</v>
      </c>
      <c r="AO112" t="s">
        <v>3618</v>
      </c>
      <c r="AP112" t="s">
        <v>1752</v>
      </c>
      <c r="AQ112" s="596" t="str">
        <f t="shared" si="6"/>
        <v>L</v>
      </c>
      <c r="AR112" s="596">
        <f t="shared" ca="1" si="7"/>
        <v>7</v>
      </c>
      <c r="AS112" s="596">
        <f t="shared" ca="1" si="8"/>
        <v>7</v>
      </c>
      <c r="AT112" s="596">
        <f t="shared" ca="1" si="9"/>
        <v>0</v>
      </c>
    </row>
    <row r="113" spans="14:46" x14ac:dyDescent="0.3">
      <c r="N113" s="1" t="s">
        <v>1134</v>
      </c>
      <c r="O113" s="596" t="s">
        <v>2832</v>
      </c>
      <c r="P113" s="596" t="s">
        <v>2833</v>
      </c>
      <c r="Q113" s="927">
        <v>34</v>
      </c>
      <c r="Z113" s="1" t="s">
        <v>1264</v>
      </c>
      <c r="AA113" s="596" t="s">
        <v>3055</v>
      </c>
      <c r="AB113" s="596" t="s">
        <v>3056</v>
      </c>
      <c r="AC113" s="596">
        <v>150</v>
      </c>
      <c r="AF113" s="1" t="s">
        <v>1368</v>
      </c>
      <c r="AG113" t="s">
        <v>3233</v>
      </c>
      <c r="AH113" t="s">
        <v>3234</v>
      </c>
      <c r="AI113">
        <v>122</v>
      </c>
      <c r="AM113" t="s">
        <v>970</v>
      </c>
      <c r="AN113" s="934" t="s">
        <v>4069</v>
      </c>
      <c r="AO113" t="s">
        <v>3619</v>
      </c>
      <c r="AP113" t="s">
        <v>1753</v>
      </c>
      <c r="AQ113" s="596" t="str">
        <f t="shared" si="6"/>
        <v>S</v>
      </c>
      <c r="AR113" s="596">
        <f t="shared" ca="1" si="7"/>
        <v>3</v>
      </c>
      <c r="AS113" s="596">
        <f t="shared" ca="1" si="8"/>
        <v>2</v>
      </c>
      <c r="AT113" s="596">
        <f t="shared" ca="1" si="9"/>
        <v>1</v>
      </c>
    </row>
    <row r="114" spans="14:46" hidden="1" x14ac:dyDescent="0.3">
      <c r="N114" s="1" t="s">
        <v>1135</v>
      </c>
      <c r="O114" s="596" t="s">
        <v>2834</v>
      </c>
      <c r="P114" s="596" t="s">
        <v>2545</v>
      </c>
      <c r="Q114" s="927">
        <v>41</v>
      </c>
      <c r="Z114" s="1" t="s">
        <v>1268</v>
      </c>
      <c r="AA114" s="596" t="s">
        <v>3057</v>
      </c>
      <c r="AB114" s="596" t="s">
        <v>3058</v>
      </c>
      <c r="AC114" s="596">
        <v>154</v>
      </c>
      <c r="AF114" s="1" t="s">
        <v>1369</v>
      </c>
      <c r="AG114" t="s">
        <v>3235</v>
      </c>
      <c r="AH114" t="s">
        <v>3236</v>
      </c>
      <c r="AI114">
        <v>62</v>
      </c>
      <c r="AM114" t="s">
        <v>971</v>
      </c>
      <c r="AN114" s="934" t="s">
        <v>4069</v>
      </c>
      <c r="AO114" t="s">
        <v>1754</v>
      </c>
      <c r="AP114" t="s">
        <v>1754</v>
      </c>
      <c r="AQ114" s="596" t="str">
        <f t="shared" si="6"/>
        <v>C</v>
      </c>
      <c r="AR114" s="596">
        <f t="shared" ca="1" si="7"/>
        <v>2</v>
      </c>
      <c r="AS114" s="596">
        <f t="shared" ca="1" si="8"/>
        <v>2</v>
      </c>
      <c r="AT114" s="596">
        <f t="shared" ca="1" si="9"/>
        <v>0</v>
      </c>
    </row>
    <row r="115" spans="14:46" hidden="1" x14ac:dyDescent="0.3">
      <c r="N115" s="1" t="s">
        <v>1136</v>
      </c>
      <c r="O115" s="596" t="s">
        <v>2835</v>
      </c>
      <c r="P115" s="596" t="s">
        <v>2558</v>
      </c>
      <c r="Q115" s="927">
        <v>41</v>
      </c>
      <c r="Z115" s="1" t="s">
        <v>1269</v>
      </c>
      <c r="AA115" s="596" t="s">
        <v>2053</v>
      </c>
      <c r="AC115" s="596">
        <v>82</v>
      </c>
      <c r="AF115" s="1" t="s">
        <v>1370</v>
      </c>
      <c r="AG115" t="s">
        <v>3237</v>
      </c>
      <c r="AH115" t="s">
        <v>3238</v>
      </c>
      <c r="AI115">
        <v>62</v>
      </c>
      <c r="AM115" t="s">
        <v>972</v>
      </c>
      <c r="AN115" s="934" t="s">
        <v>4069</v>
      </c>
      <c r="AO115" t="s">
        <v>1755</v>
      </c>
      <c r="AP115" t="s">
        <v>1755</v>
      </c>
      <c r="AQ115" s="596" t="str">
        <f t="shared" si="6"/>
        <v>E</v>
      </c>
      <c r="AR115" s="596">
        <f t="shared" ca="1" si="7"/>
        <v>2</v>
      </c>
      <c r="AS115" s="596">
        <f t="shared" ca="1" si="8"/>
        <v>2</v>
      </c>
      <c r="AT115" s="596">
        <f t="shared" ca="1" si="9"/>
        <v>0</v>
      </c>
    </row>
    <row r="116" spans="14:46" hidden="1" x14ac:dyDescent="0.3">
      <c r="N116" s="1" t="s">
        <v>1137</v>
      </c>
      <c r="O116" s="596" t="s">
        <v>2836</v>
      </c>
      <c r="P116" s="596" t="s">
        <v>2837</v>
      </c>
      <c r="Q116" s="927">
        <v>41</v>
      </c>
      <c r="Z116" s="1" t="s">
        <v>1270</v>
      </c>
      <c r="AA116" s="596" t="s">
        <v>1960</v>
      </c>
      <c r="AB116" s="596" t="s">
        <v>3059</v>
      </c>
      <c r="AC116" s="596">
        <v>8</v>
      </c>
      <c r="AF116" s="1" t="s">
        <v>1371</v>
      </c>
      <c r="AG116" t="s">
        <v>3239</v>
      </c>
      <c r="AH116" t="s">
        <v>3240</v>
      </c>
      <c r="AI116">
        <v>62</v>
      </c>
      <c r="AM116" t="s">
        <v>973</v>
      </c>
      <c r="AN116" s="934" t="s">
        <v>4069</v>
      </c>
      <c r="AO116" t="s">
        <v>1756</v>
      </c>
      <c r="AP116" t="s">
        <v>1756</v>
      </c>
      <c r="AQ116" s="596" t="str">
        <f t="shared" si="6"/>
        <v>G</v>
      </c>
      <c r="AR116" s="596">
        <f t="shared" ca="1" si="7"/>
        <v>2</v>
      </c>
      <c r="AS116" s="596">
        <f t="shared" ca="1" si="8"/>
        <v>2</v>
      </c>
      <c r="AT116" s="596">
        <f t="shared" ca="1" si="9"/>
        <v>0</v>
      </c>
    </row>
    <row r="117" spans="14:46" hidden="1" x14ac:dyDescent="0.3">
      <c r="N117" s="1" t="s">
        <v>1138</v>
      </c>
      <c r="O117" s="596" t="s">
        <v>2457</v>
      </c>
      <c r="P117" s="596" t="s">
        <v>2838</v>
      </c>
      <c r="Q117" s="927">
        <v>48</v>
      </c>
      <c r="Z117" s="1" t="s">
        <v>1271</v>
      </c>
      <c r="AA117" s="596" t="s">
        <v>1959</v>
      </c>
      <c r="AB117" s="596" t="s">
        <v>2594</v>
      </c>
      <c r="AC117" s="596">
        <v>8</v>
      </c>
      <c r="AF117" s="1" t="s">
        <v>1372</v>
      </c>
      <c r="AG117" t="s">
        <v>3241</v>
      </c>
      <c r="AH117" t="s">
        <v>3242</v>
      </c>
      <c r="AI117">
        <v>62</v>
      </c>
      <c r="AM117" t="s">
        <v>974</v>
      </c>
      <c r="AN117" s="934" t="s">
        <v>4069</v>
      </c>
      <c r="AO117" t="s">
        <v>1757</v>
      </c>
      <c r="AP117" t="s">
        <v>1757</v>
      </c>
      <c r="AQ117" s="596" t="str">
        <f t="shared" si="6"/>
        <v>I</v>
      </c>
      <c r="AR117" s="596">
        <f t="shared" ca="1" si="7"/>
        <v>2</v>
      </c>
      <c r="AS117" s="596">
        <f t="shared" ca="1" si="8"/>
        <v>2</v>
      </c>
      <c r="AT117" s="596">
        <f t="shared" ca="1" si="9"/>
        <v>0</v>
      </c>
    </row>
    <row r="118" spans="14:46" x14ac:dyDescent="0.3">
      <c r="N118" s="1" t="s">
        <v>1139</v>
      </c>
      <c r="O118" s="596" t="s">
        <v>2554</v>
      </c>
      <c r="P118" s="596" t="s">
        <v>2839</v>
      </c>
      <c r="Q118" s="927">
        <v>48</v>
      </c>
      <c r="Z118" s="1" t="s">
        <v>48</v>
      </c>
      <c r="AA118" s="596" t="s">
        <v>3060</v>
      </c>
      <c r="AB118" s="596" t="s">
        <v>2550</v>
      </c>
      <c r="AC118" s="596">
        <v>38</v>
      </c>
      <c r="AF118" s="1" t="s">
        <v>1373</v>
      </c>
      <c r="AG118" t="s">
        <v>3243</v>
      </c>
      <c r="AH118" t="s">
        <v>3244</v>
      </c>
      <c r="AI118">
        <v>62</v>
      </c>
      <c r="AM118" t="s">
        <v>977</v>
      </c>
      <c r="AN118" s="934" t="s">
        <v>4069</v>
      </c>
      <c r="AO118" t="s">
        <v>2237</v>
      </c>
      <c r="AP118" t="s">
        <v>1759</v>
      </c>
      <c r="AQ118" s="596" t="str">
        <f t="shared" si="6"/>
        <v>C</v>
      </c>
      <c r="AR118" s="596">
        <f t="shared" ca="1" si="7"/>
        <v>5</v>
      </c>
      <c r="AS118" s="596">
        <f t="shared" ca="1" si="8"/>
        <v>4</v>
      </c>
      <c r="AT118" s="596">
        <f t="shared" ca="1" si="9"/>
        <v>1</v>
      </c>
    </row>
    <row r="119" spans="14:46" x14ac:dyDescent="0.3">
      <c r="N119" s="1" t="s">
        <v>1140</v>
      </c>
      <c r="O119" s="596" t="s">
        <v>2840</v>
      </c>
      <c r="P119" s="596" t="s">
        <v>2841</v>
      </c>
      <c r="Q119" s="927">
        <v>75</v>
      </c>
      <c r="Z119" s="1" t="s">
        <v>50</v>
      </c>
      <c r="AA119" s="596" t="s">
        <v>3061</v>
      </c>
      <c r="AB119" s="596" t="s">
        <v>2490</v>
      </c>
      <c r="AC119" s="596">
        <v>40</v>
      </c>
      <c r="AF119" s="1" t="s">
        <v>1374</v>
      </c>
      <c r="AG119" t="s">
        <v>3245</v>
      </c>
      <c r="AH119" t="s">
        <v>3246</v>
      </c>
      <c r="AI119">
        <v>62</v>
      </c>
      <c r="AM119" t="s">
        <v>978</v>
      </c>
      <c r="AN119" s="934" t="s">
        <v>4069</v>
      </c>
      <c r="AO119" t="s">
        <v>2213</v>
      </c>
      <c r="AP119" t="s">
        <v>1760</v>
      </c>
      <c r="AQ119" s="596" t="str">
        <f t="shared" si="6"/>
        <v>H</v>
      </c>
      <c r="AR119" s="596">
        <f t="shared" ca="1" si="7"/>
        <v>4</v>
      </c>
      <c r="AS119" s="596">
        <f t="shared" ca="1" si="8"/>
        <v>3</v>
      </c>
      <c r="AT119" s="596">
        <f t="shared" ca="1" si="9"/>
        <v>1</v>
      </c>
    </row>
    <row r="120" spans="14:46" hidden="1" x14ac:dyDescent="0.3">
      <c r="N120" s="1" t="s">
        <v>1141</v>
      </c>
      <c r="O120" s="596" t="s">
        <v>2842</v>
      </c>
      <c r="P120" s="596" t="s">
        <v>2843</v>
      </c>
      <c r="Q120" s="596">
        <v>101</v>
      </c>
      <c r="Z120" s="1" t="s">
        <v>1586</v>
      </c>
      <c r="AA120" s="596" t="s">
        <v>2572</v>
      </c>
      <c r="AB120" s="596" t="s">
        <v>3062</v>
      </c>
      <c r="AC120" s="596">
        <v>77</v>
      </c>
      <c r="AF120" s="1" t="s">
        <v>1375</v>
      </c>
      <c r="AG120" t="s">
        <v>2053</v>
      </c>
      <c r="AH120" t="s">
        <v>3247</v>
      </c>
      <c r="AI120">
        <v>82</v>
      </c>
      <c r="AM120" t="s">
        <v>979</v>
      </c>
      <c r="AN120" s="934" t="s">
        <v>4069</v>
      </c>
      <c r="AO120" t="s">
        <v>3620</v>
      </c>
      <c r="AP120" t="s">
        <v>1761</v>
      </c>
      <c r="AQ120" s="596" t="str">
        <f t="shared" si="6"/>
        <v>L</v>
      </c>
      <c r="AR120" s="596">
        <f t="shared" ca="1" si="7"/>
        <v>7</v>
      </c>
      <c r="AS120" s="596">
        <f t="shared" ca="1" si="8"/>
        <v>7</v>
      </c>
      <c r="AT120" s="596">
        <f t="shared" ca="1" si="9"/>
        <v>0</v>
      </c>
    </row>
    <row r="121" spans="14:46" x14ac:dyDescent="0.3">
      <c r="N121" s="1" t="s">
        <v>1142</v>
      </c>
      <c r="O121" s="596" t="s">
        <v>2844</v>
      </c>
      <c r="P121" s="596" t="s">
        <v>2845</v>
      </c>
      <c r="Q121" s="596">
        <v>101</v>
      </c>
      <c r="Z121" s="1" t="s">
        <v>1587</v>
      </c>
      <c r="AA121" s="596" t="s">
        <v>3063</v>
      </c>
      <c r="AB121" s="596" t="s">
        <v>3064</v>
      </c>
      <c r="AC121" s="596">
        <v>96</v>
      </c>
      <c r="AF121" s="1" t="s">
        <v>1376</v>
      </c>
      <c r="AG121" t="s">
        <v>2442</v>
      </c>
      <c r="AH121" t="s">
        <v>3248</v>
      </c>
      <c r="AI121">
        <v>46</v>
      </c>
      <c r="AM121" t="s">
        <v>980</v>
      </c>
      <c r="AN121" s="934" t="s">
        <v>4069</v>
      </c>
      <c r="AO121" t="s">
        <v>3621</v>
      </c>
      <c r="AP121" t="s">
        <v>1762</v>
      </c>
      <c r="AQ121" s="596" t="str">
        <f t="shared" si="6"/>
        <v>S</v>
      </c>
      <c r="AR121" s="596">
        <f t="shared" ca="1" si="7"/>
        <v>3</v>
      </c>
      <c r="AS121" s="596">
        <f t="shared" ca="1" si="8"/>
        <v>2</v>
      </c>
      <c r="AT121" s="596">
        <f t="shared" ca="1" si="9"/>
        <v>1</v>
      </c>
    </row>
    <row r="122" spans="14:46" hidden="1" x14ac:dyDescent="0.3">
      <c r="N122" s="1" t="s">
        <v>1143</v>
      </c>
      <c r="O122" s="596" t="s">
        <v>2846</v>
      </c>
      <c r="P122" s="596" t="s">
        <v>2847</v>
      </c>
      <c r="Q122" s="596">
        <v>114</v>
      </c>
      <c r="Z122" s="1" t="s">
        <v>1588</v>
      </c>
      <c r="AA122" s="596" t="s">
        <v>3065</v>
      </c>
      <c r="AB122" s="596" t="s">
        <v>3066</v>
      </c>
      <c r="AC122" s="596">
        <v>95</v>
      </c>
      <c r="AF122" s="1" t="s">
        <v>1377</v>
      </c>
      <c r="AG122" t="s">
        <v>3039</v>
      </c>
      <c r="AH122" t="s">
        <v>2998</v>
      </c>
      <c r="AI122">
        <v>67</v>
      </c>
      <c r="AM122" t="s">
        <v>981</v>
      </c>
      <c r="AN122" s="934" t="s">
        <v>4069</v>
      </c>
      <c r="AO122" t="s">
        <v>1763</v>
      </c>
      <c r="AP122" t="s">
        <v>1763</v>
      </c>
      <c r="AQ122" s="596" t="str">
        <f t="shared" si="6"/>
        <v>C</v>
      </c>
      <c r="AR122" s="596">
        <f t="shared" ca="1" si="7"/>
        <v>4</v>
      </c>
      <c r="AS122" s="596">
        <f t="shared" ca="1" si="8"/>
        <v>4</v>
      </c>
      <c r="AT122" s="596">
        <f t="shared" ca="1" si="9"/>
        <v>0</v>
      </c>
    </row>
    <row r="123" spans="14:46" x14ac:dyDescent="0.3">
      <c r="N123" s="1" t="s">
        <v>1144</v>
      </c>
      <c r="O123" s="596" t="s">
        <v>2848</v>
      </c>
      <c r="P123" s="596" t="s">
        <v>2849</v>
      </c>
      <c r="Q123" s="596">
        <v>114</v>
      </c>
      <c r="Z123" s="1" t="s">
        <v>1589</v>
      </c>
      <c r="AA123" s="596" t="s">
        <v>2687</v>
      </c>
      <c r="AB123" s="596" t="s">
        <v>2688</v>
      </c>
      <c r="AC123" s="596">
        <v>100</v>
      </c>
      <c r="AF123" s="1" t="s">
        <v>1378</v>
      </c>
      <c r="AG123" t="s">
        <v>3249</v>
      </c>
      <c r="AH123" t="s">
        <v>3250</v>
      </c>
      <c r="AI123">
        <v>87</v>
      </c>
      <c r="AM123" t="s">
        <v>982</v>
      </c>
      <c r="AN123" s="934" t="s">
        <v>4069</v>
      </c>
      <c r="AO123" t="s">
        <v>3622</v>
      </c>
      <c r="AP123" t="s">
        <v>1764</v>
      </c>
      <c r="AQ123" s="596" t="str">
        <f t="shared" si="6"/>
        <v>C</v>
      </c>
      <c r="AR123" s="596">
        <f t="shared" ca="1" si="7"/>
        <v>5</v>
      </c>
      <c r="AS123" s="596">
        <f t="shared" ca="1" si="8"/>
        <v>4</v>
      </c>
      <c r="AT123" s="596">
        <f t="shared" ca="1" si="9"/>
        <v>1</v>
      </c>
    </row>
    <row r="124" spans="14:46" x14ac:dyDescent="0.3">
      <c r="N124" s="1" t="s">
        <v>1145</v>
      </c>
      <c r="O124" s="596" t="s">
        <v>2850</v>
      </c>
      <c r="P124" s="596" t="s">
        <v>2851</v>
      </c>
      <c r="Q124" s="596">
        <v>114</v>
      </c>
      <c r="Z124" s="1" t="s">
        <v>1590</v>
      </c>
      <c r="AA124" s="596" t="s">
        <v>2373</v>
      </c>
      <c r="AC124" s="596">
        <v>100</v>
      </c>
      <c r="AF124" s="1" t="s">
        <v>1379</v>
      </c>
      <c r="AG124" t="s">
        <v>3251</v>
      </c>
      <c r="AH124" t="s">
        <v>2859</v>
      </c>
      <c r="AI124">
        <v>87</v>
      </c>
      <c r="AM124" t="s">
        <v>983</v>
      </c>
      <c r="AN124" s="934" t="s">
        <v>4069</v>
      </c>
      <c r="AO124" t="s">
        <v>3623</v>
      </c>
      <c r="AP124" t="s">
        <v>1765</v>
      </c>
      <c r="AQ124" s="596" t="str">
        <f t="shared" si="6"/>
        <v>H</v>
      </c>
      <c r="AR124" s="596">
        <f t="shared" ca="1" si="7"/>
        <v>4</v>
      </c>
      <c r="AS124" s="596">
        <f t="shared" ca="1" si="8"/>
        <v>3</v>
      </c>
      <c r="AT124" s="596">
        <f t="shared" ca="1" si="9"/>
        <v>1</v>
      </c>
    </row>
    <row r="125" spans="14:46" hidden="1" x14ac:dyDescent="0.3">
      <c r="N125" s="1" t="s">
        <v>1146</v>
      </c>
      <c r="O125" s="596" t="s">
        <v>2852</v>
      </c>
      <c r="P125" s="596" t="s">
        <v>2853</v>
      </c>
      <c r="Q125" s="927">
        <v>75</v>
      </c>
      <c r="Z125" s="1" t="s">
        <v>1591</v>
      </c>
      <c r="AA125" s="596" t="s">
        <v>2374</v>
      </c>
      <c r="AC125" s="596">
        <v>100</v>
      </c>
      <c r="AF125" s="1" t="s">
        <v>1380</v>
      </c>
      <c r="AG125" t="s">
        <v>2569</v>
      </c>
      <c r="AH125" t="s">
        <v>3252</v>
      </c>
      <c r="AI125">
        <v>87</v>
      </c>
      <c r="AM125" t="s">
        <v>984</v>
      </c>
      <c r="AN125" s="934" t="s">
        <v>4069</v>
      </c>
      <c r="AO125" t="s">
        <v>3624</v>
      </c>
      <c r="AP125" t="s">
        <v>1766</v>
      </c>
      <c r="AQ125" s="596" t="str">
        <f t="shared" si="6"/>
        <v>L</v>
      </c>
      <c r="AR125" s="596">
        <f t="shared" ca="1" si="7"/>
        <v>7</v>
      </c>
      <c r="AS125" s="596">
        <f t="shared" ca="1" si="8"/>
        <v>7</v>
      </c>
      <c r="AT125" s="596">
        <f t="shared" ca="1" si="9"/>
        <v>0</v>
      </c>
    </row>
    <row r="126" spans="14:46" x14ac:dyDescent="0.3">
      <c r="N126" s="1" t="s">
        <v>1147</v>
      </c>
      <c r="O126" s="596" t="s">
        <v>2854</v>
      </c>
      <c r="P126" s="596" t="s">
        <v>2855</v>
      </c>
      <c r="Q126" s="927">
        <v>75</v>
      </c>
      <c r="Z126" s="1" t="s">
        <v>1592</v>
      </c>
      <c r="AA126" s="596" t="s">
        <v>2375</v>
      </c>
      <c r="AC126" s="596">
        <v>100</v>
      </c>
      <c r="AF126" s="1" t="s">
        <v>1381</v>
      </c>
      <c r="AG126" t="s">
        <v>3253</v>
      </c>
      <c r="AH126" t="s">
        <v>3254</v>
      </c>
      <c r="AI126">
        <v>87</v>
      </c>
      <c r="AM126" t="s">
        <v>985</v>
      </c>
      <c r="AN126" s="934" t="s">
        <v>4069</v>
      </c>
      <c r="AO126" t="s">
        <v>3625</v>
      </c>
      <c r="AP126" t="s">
        <v>1767</v>
      </c>
      <c r="AQ126" s="596" t="str">
        <f t="shared" si="6"/>
        <v>S</v>
      </c>
      <c r="AR126" s="596">
        <f t="shared" ca="1" si="7"/>
        <v>3</v>
      </c>
      <c r="AS126" s="596">
        <f t="shared" ca="1" si="8"/>
        <v>2</v>
      </c>
      <c r="AT126" s="596">
        <f t="shared" ca="1" si="9"/>
        <v>1</v>
      </c>
    </row>
    <row r="127" spans="14:46" hidden="1" x14ac:dyDescent="0.3">
      <c r="N127" s="1" t="s">
        <v>1148</v>
      </c>
      <c r="O127" s="596" t="s">
        <v>2856</v>
      </c>
      <c r="P127" s="596" t="s">
        <v>2857</v>
      </c>
      <c r="Q127" s="927">
        <v>75</v>
      </c>
      <c r="Z127" s="1" t="s">
        <v>1593</v>
      </c>
      <c r="AA127" s="596" t="s">
        <v>2376</v>
      </c>
      <c r="AC127" s="596">
        <v>100</v>
      </c>
      <c r="AF127" s="1" t="s">
        <v>1382</v>
      </c>
      <c r="AG127" t="s">
        <v>3255</v>
      </c>
      <c r="AH127" t="s">
        <v>3256</v>
      </c>
      <c r="AI127">
        <v>87</v>
      </c>
      <c r="AM127" t="s">
        <v>986</v>
      </c>
      <c r="AN127" s="934" t="s">
        <v>4069</v>
      </c>
      <c r="AO127" t="s">
        <v>1768</v>
      </c>
      <c r="AP127" t="s">
        <v>1768</v>
      </c>
      <c r="AQ127" s="596" t="str">
        <f t="shared" si="6"/>
        <v>F</v>
      </c>
      <c r="AR127" s="596">
        <f t="shared" ca="1" si="7"/>
        <v>1</v>
      </c>
      <c r="AS127" s="596">
        <f t="shared" ca="1" si="8"/>
        <v>1</v>
      </c>
      <c r="AT127" s="596">
        <f t="shared" ca="1" si="9"/>
        <v>0</v>
      </c>
    </row>
    <row r="128" spans="14:46" hidden="1" x14ac:dyDescent="0.3">
      <c r="N128" s="1" t="s">
        <v>1149</v>
      </c>
      <c r="O128" s="596" t="s">
        <v>2521</v>
      </c>
      <c r="P128" s="596" t="s">
        <v>2858</v>
      </c>
      <c r="Q128" s="927">
        <v>88</v>
      </c>
      <c r="Z128" s="1" t="s">
        <v>1594</v>
      </c>
      <c r="AA128" s="596" t="s">
        <v>2377</v>
      </c>
      <c r="AC128" s="596">
        <v>121</v>
      </c>
      <c r="AF128" s="1" t="s">
        <v>1383</v>
      </c>
      <c r="AG128" t="s">
        <v>3257</v>
      </c>
      <c r="AH128" t="s">
        <v>3258</v>
      </c>
      <c r="AI128">
        <v>107</v>
      </c>
      <c r="AM128" t="s">
        <v>987</v>
      </c>
      <c r="AN128" s="934" t="s">
        <v>4069</v>
      </c>
      <c r="AO128" t="s">
        <v>1773</v>
      </c>
      <c r="AP128" t="s">
        <v>1773</v>
      </c>
      <c r="AQ128" s="596" t="str">
        <f t="shared" si="6"/>
        <v>C</v>
      </c>
      <c r="AR128" s="596">
        <f t="shared" ca="1" si="7"/>
        <v>4</v>
      </c>
      <c r="AS128" s="596">
        <f t="shared" ca="1" si="8"/>
        <v>4</v>
      </c>
      <c r="AT128" s="596">
        <f t="shared" ca="1" si="9"/>
        <v>0</v>
      </c>
    </row>
    <row r="129" spans="14:46" hidden="1" x14ac:dyDescent="0.3">
      <c r="N129" s="1" t="s">
        <v>1150</v>
      </c>
      <c r="O129" s="596" t="s">
        <v>2522</v>
      </c>
      <c r="P129" s="596" t="s">
        <v>2859</v>
      </c>
      <c r="Q129" s="927">
        <v>88</v>
      </c>
      <c r="Z129" s="1" t="s">
        <v>1595</v>
      </c>
      <c r="AA129" s="596" t="s">
        <v>2738</v>
      </c>
      <c r="AB129" s="596" t="s">
        <v>3067</v>
      </c>
      <c r="AC129" s="596">
        <v>116</v>
      </c>
      <c r="AF129" s="1" t="s">
        <v>1384</v>
      </c>
      <c r="AG129" t="s">
        <v>3259</v>
      </c>
      <c r="AH129" t="s">
        <v>3260</v>
      </c>
      <c r="AI129">
        <v>107</v>
      </c>
      <c r="AM129" t="s">
        <v>988</v>
      </c>
      <c r="AN129" s="934" t="s">
        <v>4069</v>
      </c>
      <c r="AO129" t="s">
        <v>1774</v>
      </c>
      <c r="AP129" t="s">
        <v>1774</v>
      </c>
      <c r="AQ129" s="596" t="str">
        <f t="shared" si="6"/>
        <v>B</v>
      </c>
      <c r="AR129" s="596">
        <f t="shared" ca="1" si="7"/>
        <v>9</v>
      </c>
      <c r="AS129" s="596">
        <f t="shared" ca="1" si="8"/>
        <v>9</v>
      </c>
      <c r="AT129" s="596">
        <f t="shared" ca="1" si="9"/>
        <v>0</v>
      </c>
    </row>
    <row r="130" spans="14:46" hidden="1" x14ac:dyDescent="0.3">
      <c r="N130" s="1" t="s">
        <v>1151</v>
      </c>
      <c r="O130" s="596" t="s">
        <v>2526</v>
      </c>
      <c r="P130" s="596" t="s">
        <v>2527</v>
      </c>
      <c r="Q130" s="927">
        <v>88</v>
      </c>
      <c r="Z130" s="1" t="s">
        <v>1596</v>
      </c>
      <c r="AA130" s="596" t="s">
        <v>3068</v>
      </c>
      <c r="AB130" s="596" t="s">
        <v>3069</v>
      </c>
      <c r="AC130" s="596">
        <v>153</v>
      </c>
      <c r="AF130" s="1" t="s">
        <v>1385</v>
      </c>
      <c r="AG130" t="s">
        <v>3261</v>
      </c>
      <c r="AH130" t="s">
        <v>3262</v>
      </c>
      <c r="AI130">
        <v>107</v>
      </c>
      <c r="AM130" t="s">
        <v>994</v>
      </c>
      <c r="AN130" s="934" t="s">
        <v>4069</v>
      </c>
      <c r="AO130" t="s">
        <v>1780</v>
      </c>
      <c r="AP130" t="s">
        <v>1780</v>
      </c>
      <c r="AQ130" s="596" t="str">
        <f t="shared" si="6"/>
        <v>C</v>
      </c>
      <c r="AR130" s="596">
        <f t="shared" ca="1" si="7"/>
        <v>4</v>
      </c>
      <c r="AS130" s="596">
        <f t="shared" ca="1" si="8"/>
        <v>4</v>
      </c>
      <c r="AT130" s="596">
        <f t="shared" ca="1" si="9"/>
        <v>0</v>
      </c>
    </row>
    <row r="131" spans="14:46" hidden="1" x14ac:dyDescent="0.3">
      <c r="N131" s="1" t="s">
        <v>1152</v>
      </c>
      <c r="O131" s="596" t="s">
        <v>2647</v>
      </c>
      <c r="P131" s="596" t="s">
        <v>2860</v>
      </c>
      <c r="Q131" s="596">
        <v>101</v>
      </c>
      <c r="Z131" s="1" t="s">
        <v>1598</v>
      </c>
      <c r="AA131" s="596" t="s">
        <v>2381</v>
      </c>
      <c r="AC131" s="596">
        <v>6</v>
      </c>
      <c r="AF131" s="1" t="s">
        <v>1386</v>
      </c>
      <c r="AG131" t="s">
        <v>3263</v>
      </c>
      <c r="AH131" t="s">
        <v>3264</v>
      </c>
      <c r="AI131">
        <v>107</v>
      </c>
      <c r="AM131" t="s">
        <v>996</v>
      </c>
      <c r="AN131" s="934" t="s">
        <v>4069</v>
      </c>
      <c r="AO131" t="s">
        <v>1782</v>
      </c>
      <c r="AP131" t="s">
        <v>1782</v>
      </c>
      <c r="AQ131" s="596" t="str">
        <f t="shared" si="6"/>
        <v>C</v>
      </c>
      <c r="AR131" s="596">
        <f t="shared" ca="1" si="7"/>
        <v>4</v>
      </c>
      <c r="AS131" s="596">
        <f t="shared" ca="1" si="8"/>
        <v>4</v>
      </c>
      <c r="AT131" s="596">
        <f t="shared" ca="1" si="9"/>
        <v>0</v>
      </c>
    </row>
    <row r="132" spans="14:46" hidden="1" x14ac:dyDescent="0.3">
      <c r="N132" s="1" t="s">
        <v>1153</v>
      </c>
      <c r="O132" s="596" t="s">
        <v>2861</v>
      </c>
      <c r="P132" s="596" t="s">
        <v>2862</v>
      </c>
      <c r="Q132" s="596">
        <v>101</v>
      </c>
      <c r="Z132" s="1" t="s">
        <v>1603</v>
      </c>
      <c r="AA132" s="596" t="s">
        <v>1688</v>
      </c>
      <c r="AC132" s="596">
        <v>21</v>
      </c>
      <c r="AF132" s="1" t="s">
        <v>1387</v>
      </c>
      <c r="AG132" t="s">
        <v>3265</v>
      </c>
      <c r="AH132" t="s">
        <v>3266</v>
      </c>
      <c r="AI132">
        <v>107</v>
      </c>
      <c r="AM132" t="s">
        <v>299</v>
      </c>
      <c r="AN132" s="934" t="s">
        <v>4069</v>
      </c>
      <c r="AO132" t="s">
        <v>1674</v>
      </c>
      <c r="AP132" t="s">
        <v>1674</v>
      </c>
      <c r="AQ132" s="596" t="str">
        <f t="shared" si="6"/>
        <v>C</v>
      </c>
      <c r="AR132" s="596">
        <f t="shared" ca="1" si="7"/>
        <v>1</v>
      </c>
      <c r="AS132" s="596">
        <f t="shared" ca="1" si="8"/>
        <v>1</v>
      </c>
      <c r="AT132" s="596">
        <f t="shared" ca="1" si="9"/>
        <v>0</v>
      </c>
    </row>
    <row r="133" spans="14:46" hidden="1" x14ac:dyDescent="0.3">
      <c r="N133" s="1" t="s">
        <v>1154</v>
      </c>
      <c r="O133" s="596" t="s">
        <v>1663</v>
      </c>
      <c r="Q133" s="927">
        <v>25</v>
      </c>
      <c r="AF133" s="1" t="s">
        <v>1388</v>
      </c>
      <c r="AG133" t="s">
        <v>3041</v>
      </c>
      <c r="AH133" t="s">
        <v>3267</v>
      </c>
      <c r="AI133">
        <v>67</v>
      </c>
      <c r="AM133" t="s">
        <v>997</v>
      </c>
      <c r="AN133" s="934" t="s">
        <v>4069</v>
      </c>
      <c r="AO133" t="s">
        <v>1783</v>
      </c>
      <c r="AP133" t="s">
        <v>1783</v>
      </c>
      <c r="AQ133" s="596" t="str">
        <f t="shared" ref="AQ133:AQ196" si="12">MID(AO133,2,1)</f>
        <v>C</v>
      </c>
      <c r="AR133" s="596">
        <f t="shared" ref="AR133:AR196" ca="1" si="13">+COLUMNS(INDIRECT(AO133))</f>
        <v>1</v>
      </c>
      <c r="AS133" s="596">
        <f t="shared" ref="AS133:AS196" ca="1" si="14">+COLUMNS(INDIRECT(AP133))</f>
        <v>1</v>
      </c>
      <c r="AT133" s="596">
        <f t="shared" ref="AT133:AT196" ca="1" si="15">+AR133-AS133</f>
        <v>0</v>
      </c>
    </row>
    <row r="134" spans="14:46" hidden="1" x14ac:dyDescent="0.3">
      <c r="N134" s="1" t="s">
        <v>1155</v>
      </c>
      <c r="O134" s="596" t="s">
        <v>2863</v>
      </c>
      <c r="P134" s="596" t="s">
        <v>2864</v>
      </c>
      <c r="Q134" s="927">
        <v>72</v>
      </c>
      <c r="AF134" s="1" t="s">
        <v>1389</v>
      </c>
      <c r="AG134" t="s">
        <v>3268</v>
      </c>
      <c r="AH134" t="s">
        <v>3269</v>
      </c>
      <c r="AI134">
        <v>107</v>
      </c>
      <c r="AM134" t="s">
        <v>998</v>
      </c>
      <c r="AN134" s="934" t="s">
        <v>4069</v>
      </c>
      <c r="AO134" t="s">
        <v>1784</v>
      </c>
      <c r="AP134" t="s">
        <v>1784</v>
      </c>
      <c r="AQ134" s="596" t="str">
        <f t="shared" si="12"/>
        <v>C</v>
      </c>
      <c r="AR134" s="596">
        <f t="shared" ca="1" si="13"/>
        <v>4</v>
      </c>
      <c r="AS134" s="596">
        <f t="shared" ca="1" si="14"/>
        <v>4</v>
      </c>
      <c r="AT134" s="596">
        <f t="shared" ca="1" si="15"/>
        <v>0</v>
      </c>
    </row>
    <row r="135" spans="14:46" hidden="1" x14ac:dyDescent="0.3">
      <c r="N135" s="1" t="s">
        <v>1156</v>
      </c>
      <c r="O135" s="596" t="s">
        <v>2865</v>
      </c>
      <c r="P135" s="596" t="s">
        <v>2866</v>
      </c>
      <c r="Q135" s="927">
        <v>98</v>
      </c>
      <c r="AF135" s="1" t="s">
        <v>1390</v>
      </c>
      <c r="AG135" t="s">
        <v>3270</v>
      </c>
      <c r="AH135" t="s">
        <v>3271</v>
      </c>
      <c r="AI135">
        <v>127</v>
      </c>
      <c r="AM135" t="s">
        <v>999</v>
      </c>
      <c r="AN135" s="934" t="s">
        <v>4069</v>
      </c>
      <c r="AO135" t="s">
        <v>1785</v>
      </c>
      <c r="AP135" t="s">
        <v>1785</v>
      </c>
      <c r="AQ135" s="596" t="str">
        <f t="shared" si="12"/>
        <v>C</v>
      </c>
      <c r="AR135" s="596">
        <f t="shared" ca="1" si="13"/>
        <v>4</v>
      </c>
      <c r="AS135" s="596">
        <f t="shared" ca="1" si="14"/>
        <v>4</v>
      </c>
      <c r="AT135" s="596">
        <f t="shared" ca="1" si="15"/>
        <v>0</v>
      </c>
    </row>
    <row r="136" spans="14:46" hidden="1" x14ac:dyDescent="0.3">
      <c r="N136" s="1" t="s">
        <v>1157</v>
      </c>
      <c r="O136" s="596" t="s">
        <v>2867</v>
      </c>
      <c r="P136" s="596" t="s">
        <v>2868</v>
      </c>
      <c r="Q136" s="927">
        <v>98</v>
      </c>
      <c r="AF136" s="1" t="s">
        <v>1391</v>
      </c>
      <c r="AG136" t="s">
        <v>3272</v>
      </c>
      <c r="AH136" t="s">
        <v>3273</v>
      </c>
      <c r="AI136">
        <v>127</v>
      </c>
      <c r="AM136" t="s">
        <v>1000</v>
      </c>
      <c r="AN136" s="934" t="s">
        <v>4069</v>
      </c>
      <c r="AO136" t="s">
        <v>1786</v>
      </c>
      <c r="AP136" t="s">
        <v>1786</v>
      </c>
      <c r="AQ136" s="596" t="str">
        <f t="shared" si="12"/>
        <v>C</v>
      </c>
      <c r="AR136" s="596">
        <f t="shared" ca="1" si="13"/>
        <v>4</v>
      </c>
      <c r="AS136" s="596">
        <f t="shared" ca="1" si="14"/>
        <v>4</v>
      </c>
      <c r="AT136" s="596">
        <f t="shared" ca="1" si="15"/>
        <v>0</v>
      </c>
    </row>
    <row r="137" spans="14:46" hidden="1" x14ac:dyDescent="0.3">
      <c r="N137" s="1" t="s">
        <v>1158</v>
      </c>
      <c r="O137" s="596" t="s">
        <v>2869</v>
      </c>
      <c r="P137" s="596" t="s">
        <v>2870</v>
      </c>
      <c r="Q137" s="596">
        <v>111</v>
      </c>
      <c r="AF137" s="1" t="s">
        <v>1392</v>
      </c>
      <c r="AG137" t="s">
        <v>3274</v>
      </c>
      <c r="AH137" t="s">
        <v>3275</v>
      </c>
      <c r="AI137">
        <v>127</v>
      </c>
      <c r="AM137" t="s">
        <v>1001</v>
      </c>
      <c r="AN137" s="934" t="s">
        <v>4069</v>
      </c>
      <c r="AO137" t="s">
        <v>1787</v>
      </c>
      <c r="AP137" t="s">
        <v>1787</v>
      </c>
      <c r="AQ137" s="596" t="str">
        <f t="shared" si="12"/>
        <v>C</v>
      </c>
      <c r="AR137" s="596">
        <f t="shared" ca="1" si="13"/>
        <v>4</v>
      </c>
      <c r="AS137" s="596">
        <f t="shared" ca="1" si="14"/>
        <v>4</v>
      </c>
      <c r="AT137" s="596">
        <f t="shared" ca="1" si="15"/>
        <v>0</v>
      </c>
    </row>
    <row r="138" spans="14:46" hidden="1" x14ac:dyDescent="0.3">
      <c r="N138" s="1" t="s">
        <v>1159</v>
      </c>
      <c r="O138" s="596" t="s">
        <v>2871</v>
      </c>
      <c r="P138" s="596" t="s">
        <v>2872</v>
      </c>
      <c r="Q138" s="596">
        <v>111</v>
      </c>
      <c r="AF138" s="1" t="s">
        <v>1393</v>
      </c>
      <c r="AG138" t="s">
        <v>3276</v>
      </c>
      <c r="AH138" t="s">
        <v>3277</v>
      </c>
      <c r="AI138">
        <v>127</v>
      </c>
      <c r="AM138" t="s">
        <v>1002</v>
      </c>
      <c r="AN138" s="934" t="s">
        <v>4069</v>
      </c>
      <c r="AO138" t="s">
        <v>1788</v>
      </c>
      <c r="AP138" t="s">
        <v>1788</v>
      </c>
      <c r="AQ138" s="596" t="str">
        <f t="shared" si="12"/>
        <v>C</v>
      </c>
      <c r="AR138" s="596">
        <f t="shared" ca="1" si="13"/>
        <v>1</v>
      </c>
      <c r="AS138" s="596">
        <f t="shared" ca="1" si="14"/>
        <v>1</v>
      </c>
      <c r="AT138" s="596">
        <f t="shared" ca="1" si="15"/>
        <v>0</v>
      </c>
    </row>
    <row r="139" spans="14:46" x14ac:dyDescent="0.3">
      <c r="N139" s="1" t="s">
        <v>1160</v>
      </c>
      <c r="O139" s="596" t="s">
        <v>2873</v>
      </c>
      <c r="P139" s="596" t="s">
        <v>2874</v>
      </c>
      <c r="Q139" s="596">
        <v>111</v>
      </c>
      <c r="AF139" s="1" t="s">
        <v>1394</v>
      </c>
      <c r="AG139" t="s">
        <v>3278</v>
      </c>
      <c r="AH139" t="s">
        <v>3279</v>
      </c>
      <c r="AI139">
        <v>127</v>
      </c>
      <c r="AM139" t="s">
        <v>1003</v>
      </c>
      <c r="AN139" s="934" t="s">
        <v>4069</v>
      </c>
      <c r="AO139" t="s">
        <v>2132</v>
      </c>
      <c r="AP139" t="s">
        <v>1789</v>
      </c>
      <c r="AQ139" s="596" t="str">
        <f t="shared" si="12"/>
        <v>C</v>
      </c>
      <c r="AR139" s="596">
        <f t="shared" ca="1" si="13"/>
        <v>5</v>
      </c>
      <c r="AS139" s="596">
        <f t="shared" ca="1" si="14"/>
        <v>4</v>
      </c>
      <c r="AT139" s="596">
        <f t="shared" ca="1" si="15"/>
        <v>1</v>
      </c>
    </row>
    <row r="140" spans="14:46" x14ac:dyDescent="0.3">
      <c r="N140" s="1" t="s">
        <v>1161</v>
      </c>
      <c r="O140" s="596" t="s">
        <v>2875</v>
      </c>
      <c r="P140" s="596" t="s">
        <v>2876</v>
      </c>
      <c r="Q140" s="927">
        <v>72</v>
      </c>
      <c r="AF140" s="1" t="s">
        <v>1395</v>
      </c>
      <c r="AG140" t="s">
        <v>3280</v>
      </c>
      <c r="AH140" t="s">
        <v>3281</v>
      </c>
      <c r="AI140">
        <v>127</v>
      </c>
      <c r="AM140" t="s">
        <v>1004</v>
      </c>
      <c r="AN140" s="934" t="s">
        <v>4069</v>
      </c>
      <c r="AO140" t="s">
        <v>2108</v>
      </c>
      <c r="AP140" t="s">
        <v>1790</v>
      </c>
      <c r="AQ140" s="596" t="str">
        <f t="shared" si="12"/>
        <v>H</v>
      </c>
      <c r="AR140" s="596">
        <f t="shared" ca="1" si="13"/>
        <v>4</v>
      </c>
      <c r="AS140" s="596">
        <f t="shared" ca="1" si="14"/>
        <v>3</v>
      </c>
      <c r="AT140" s="596">
        <f t="shared" ca="1" si="15"/>
        <v>1</v>
      </c>
    </row>
    <row r="141" spans="14:46" hidden="1" x14ac:dyDescent="0.3">
      <c r="N141" s="1" t="s">
        <v>1162</v>
      </c>
      <c r="O141" s="596" t="s">
        <v>2877</v>
      </c>
      <c r="P141" s="596" t="s">
        <v>2878</v>
      </c>
      <c r="Q141" s="927">
        <v>72</v>
      </c>
      <c r="AF141" s="1" t="s">
        <v>1396</v>
      </c>
      <c r="AG141" t="s">
        <v>3282</v>
      </c>
      <c r="AH141" t="s">
        <v>3283</v>
      </c>
      <c r="AI141">
        <v>67</v>
      </c>
      <c r="AM141" t="s">
        <v>1005</v>
      </c>
      <c r="AN141" s="934" t="s">
        <v>4069</v>
      </c>
      <c r="AO141" t="s">
        <v>3626</v>
      </c>
      <c r="AP141" t="s">
        <v>1791</v>
      </c>
      <c r="AQ141" s="596" t="str">
        <f t="shared" si="12"/>
        <v>L</v>
      </c>
      <c r="AR141" s="596">
        <f t="shared" ca="1" si="13"/>
        <v>7</v>
      </c>
      <c r="AS141" s="596">
        <f t="shared" ca="1" si="14"/>
        <v>7</v>
      </c>
      <c r="AT141" s="596">
        <f t="shared" ca="1" si="15"/>
        <v>0</v>
      </c>
    </row>
    <row r="142" spans="14:46" x14ac:dyDescent="0.3">
      <c r="N142" s="1" t="s">
        <v>1163</v>
      </c>
      <c r="O142" s="596" t="s">
        <v>2879</v>
      </c>
      <c r="P142" s="596" t="s">
        <v>2880</v>
      </c>
      <c r="Q142" s="927">
        <v>72</v>
      </c>
      <c r="AF142" s="1" t="s">
        <v>1397</v>
      </c>
      <c r="AG142" t="s">
        <v>3044</v>
      </c>
      <c r="AH142" t="s">
        <v>3005</v>
      </c>
      <c r="AI142">
        <v>67</v>
      </c>
      <c r="AM142" t="s">
        <v>1006</v>
      </c>
      <c r="AN142" s="934" t="s">
        <v>4069</v>
      </c>
      <c r="AO142" t="s">
        <v>3627</v>
      </c>
      <c r="AP142" t="s">
        <v>1792</v>
      </c>
      <c r="AQ142" s="596" t="str">
        <f t="shared" si="12"/>
        <v>S</v>
      </c>
      <c r="AR142" s="596">
        <f t="shared" ca="1" si="13"/>
        <v>3</v>
      </c>
      <c r="AS142" s="596">
        <f t="shared" ca="1" si="14"/>
        <v>2</v>
      </c>
      <c r="AT142" s="596">
        <f t="shared" ca="1" si="15"/>
        <v>1</v>
      </c>
    </row>
    <row r="143" spans="14:46" hidden="1" x14ac:dyDescent="0.3">
      <c r="N143" s="1" t="s">
        <v>1164</v>
      </c>
      <c r="O143" s="596" t="s">
        <v>2504</v>
      </c>
      <c r="P143" s="596" t="s">
        <v>2881</v>
      </c>
      <c r="Q143" s="927">
        <v>85</v>
      </c>
      <c r="AF143" s="1" t="s">
        <v>1398</v>
      </c>
      <c r="AG143" t="s">
        <v>3284</v>
      </c>
      <c r="AH143" t="s">
        <v>3285</v>
      </c>
      <c r="AI143">
        <v>67</v>
      </c>
      <c r="AM143" t="s">
        <v>1007</v>
      </c>
      <c r="AN143" s="934" t="s">
        <v>4069</v>
      </c>
      <c r="AO143" t="s">
        <v>1688</v>
      </c>
      <c r="AP143" t="s">
        <v>1688</v>
      </c>
      <c r="AQ143" s="596" t="str">
        <f t="shared" si="12"/>
        <v>C</v>
      </c>
      <c r="AR143" s="596">
        <f t="shared" ca="1" si="13"/>
        <v>1</v>
      </c>
      <c r="AS143" s="596">
        <f t="shared" ca="1" si="14"/>
        <v>1</v>
      </c>
      <c r="AT143" s="596">
        <f t="shared" ca="1" si="15"/>
        <v>0</v>
      </c>
    </row>
    <row r="144" spans="14:46" hidden="1" x14ac:dyDescent="0.3">
      <c r="N144" s="1" t="s">
        <v>1165</v>
      </c>
      <c r="O144" s="596" t="s">
        <v>2882</v>
      </c>
      <c r="P144" s="596" t="s">
        <v>2883</v>
      </c>
      <c r="Q144" s="927">
        <v>85</v>
      </c>
      <c r="AF144" s="1" t="s">
        <v>1399</v>
      </c>
      <c r="AG144" t="s">
        <v>3048</v>
      </c>
      <c r="AH144" t="s">
        <v>3286</v>
      </c>
      <c r="AI144">
        <v>67</v>
      </c>
      <c r="AM144" t="s">
        <v>334</v>
      </c>
      <c r="AN144" s="934" t="s">
        <v>4069</v>
      </c>
      <c r="AO144" t="s">
        <v>1793</v>
      </c>
      <c r="AP144" t="s">
        <v>1793</v>
      </c>
      <c r="AQ144" s="596" t="str">
        <f t="shared" si="12"/>
        <v>C</v>
      </c>
      <c r="AR144" s="596">
        <f t="shared" ca="1" si="13"/>
        <v>5</v>
      </c>
      <c r="AS144" s="596">
        <f t="shared" ca="1" si="14"/>
        <v>5</v>
      </c>
      <c r="AT144" s="596">
        <f t="shared" ca="1" si="15"/>
        <v>0</v>
      </c>
    </row>
    <row r="145" spans="14:46" hidden="1" x14ac:dyDescent="0.3">
      <c r="N145" s="1" t="s">
        <v>1166</v>
      </c>
      <c r="O145" s="596" t="s">
        <v>2884</v>
      </c>
      <c r="P145" s="596" t="s">
        <v>2885</v>
      </c>
      <c r="Q145" s="927">
        <v>85</v>
      </c>
      <c r="AF145" s="1" t="s">
        <v>1400</v>
      </c>
      <c r="AG145" t="s">
        <v>3050</v>
      </c>
      <c r="AH145" t="s">
        <v>3009</v>
      </c>
      <c r="AI145">
        <v>67</v>
      </c>
      <c r="AM145" t="s">
        <v>323</v>
      </c>
      <c r="AN145" s="934" t="s">
        <v>4069</v>
      </c>
      <c r="AO145" t="s">
        <v>1794</v>
      </c>
      <c r="AP145" t="s">
        <v>1794</v>
      </c>
      <c r="AQ145" s="596" t="str">
        <f t="shared" si="12"/>
        <v>C</v>
      </c>
      <c r="AR145" s="596">
        <f t="shared" ca="1" si="13"/>
        <v>1</v>
      </c>
      <c r="AS145" s="596">
        <f t="shared" ca="1" si="14"/>
        <v>1</v>
      </c>
      <c r="AT145" s="596">
        <f t="shared" ca="1" si="15"/>
        <v>0</v>
      </c>
    </row>
    <row r="146" spans="14:46" x14ac:dyDescent="0.3">
      <c r="N146" s="1" t="s">
        <v>1167</v>
      </c>
      <c r="O146" s="596" t="s">
        <v>2617</v>
      </c>
      <c r="P146" s="596" t="s">
        <v>2886</v>
      </c>
      <c r="Q146" s="927">
        <v>98</v>
      </c>
      <c r="AF146" s="1" t="s">
        <v>1401</v>
      </c>
      <c r="AG146" t="s">
        <v>3052</v>
      </c>
      <c r="AH146" t="s">
        <v>3287</v>
      </c>
      <c r="AI146">
        <v>67</v>
      </c>
      <c r="AM146" t="s">
        <v>1008</v>
      </c>
      <c r="AN146" s="934" t="s">
        <v>4069</v>
      </c>
      <c r="AO146" t="s">
        <v>2312</v>
      </c>
      <c r="AP146" t="s">
        <v>1795</v>
      </c>
      <c r="AQ146" s="596" t="str">
        <f t="shared" si="12"/>
        <v>H</v>
      </c>
      <c r="AR146" s="596">
        <f t="shared" ca="1" si="13"/>
        <v>4</v>
      </c>
      <c r="AS146" s="596">
        <f t="shared" ca="1" si="14"/>
        <v>3</v>
      </c>
      <c r="AT146" s="596">
        <f t="shared" ca="1" si="15"/>
        <v>1</v>
      </c>
    </row>
    <row r="147" spans="14:46" hidden="1" x14ac:dyDescent="0.3">
      <c r="N147" s="1" t="s">
        <v>1168</v>
      </c>
      <c r="O147" s="596" t="s">
        <v>2887</v>
      </c>
      <c r="P147" s="596" t="s">
        <v>2888</v>
      </c>
      <c r="Q147" s="927">
        <v>98</v>
      </c>
      <c r="AF147" s="1" t="s">
        <v>1402</v>
      </c>
      <c r="AG147" t="s">
        <v>2564</v>
      </c>
      <c r="AH147" t="s">
        <v>2523</v>
      </c>
      <c r="AI147">
        <v>87</v>
      </c>
      <c r="AM147" t="s">
        <v>1009</v>
      </c>
      <c r="AN147" s="934" t="s">
        <v>4069</v>
      </c>
      <c r="AO147" t="s">
        <v>1796</v>
      </c>
      <c r="AP147" t="s">
        <v>1796</v>
      </c>
      <c r="AQ147" s="596" t="str">
        <f t="shared" si="12"/>
        <v>C</v>
      </c>
      <c r="AR147" s="596">
        <f t="shared" ca="1" si="13"/>
        <v>1</v>
      </c>
      <c r="AS147" s="596">
        <f t="shared" ca="1" si="14"/>
        <v>1</v>
      </c>
      <c r="AT147" s="596">
        <f t="shared" ca="1" si="15"/>
        <v>0</v>
      </c>
    </row>
    <row r="148" spans="14:46" hidden="1" x14ac:dyDescent="0.3">
      <c r="N148" s="1" t="s">
        <v>1169</v>
      </c>
      <c r="O148" s="596" t="s">
        <v>1954</v>
      </c>
      <c r="Q148" s="927">
        <v>27</v>
      </c>
      <c r="AF148" s="1" t="s">
        <v>1403</v>
      </c>
      <c r="AG148" t="s">
        <v>2539</v>
      </c>
      <c r="AH148" t="s">
        <v>2552</v>
      </c>
      <c r="AI148">
        <v>69</v>
      </c>
      <c r="AM148" t="s">
        <v>1010</v>
      </c>
      <c r="AN148" s="934" t="s">
        <v>4069</v>
      </c>
      <c r="AO148" t="s">
        <v>1797</v>
      </c>
      <c r="AP148" t="s">
        <v>1797</v>
      </c>
      <c r="AQ148" s="596" t="str">
        <f t="shared" si="12"/>
        <v>C</v>
      </c>
      <c r="AR148" s="596">
        <f t="shared" ca="1" si="13"/>
        <v>2</v>
      </c>
      <c r="AS148" s="596">
        <f t="shared" ca="1" si="14"/>
        <v>2</v>
      </c>
      <c r="AT148" s="596">
        <f t="shared" ca="1" si="15"/>
        <v>0</v>
      </c>
    </row>
    <row r="149" spans="14:46" hidden="1" x14ac:dyDescent="0.3">
      <c r="N149" s="1" t="s">
        <v>1170</v>
      </c>
      <c r="O149" s="596" t="s">
        <v>1955</v>
      </c>
      <c r="Q149" s="927">
        <v>29</v>
      </c>
      <c r="AF149" s="1" t="s">
        <v>1404</v>
      </c>
      <c r="AG149" t="s">
        <v>3288</v>
      </c>
      <c r="AH149" t="s">
        <v>3289</v>
      </c>
      <c r="AI149">
        <v>89</v>
      </c>
      <c r="AM149" t="s">
        <v>1011</v>
      </c>
      <c r="AN149" s="934" t="s">
        <v>4069</v>
      </c>
      <c r="AO149" t="s">
        <v>1798</v>
      </c>
      <c r="AP149" t="s">
        <v>1798</v>
      </c>
      <c r="AQ149" s="596" t="str">
        <f t="shared" si="12"/>
        <v>B</v>
      </c>
      <c r="AR149" s="596">
        <f t="shared" ca="1" si="13"/>
        <v>1</v>
      </c>
      <c r="AS149" s="596">
        <f t="shared" ca="1" si="14"/>
        <v>1</v>
      </c>
      <c r="AT149" s="596">
        <f t="shared" ca="1" si="15"/>
        <v>0</v>
      </c>
    </row>
    <row r="150" spans="14:46" hidden="1" x14ac:dyDescent="0.3">
      <c r="N150" s="1" t="s">
        <v>1171</v>
      </c>
      <c r="O150" s="596" t="s">
        <v>2889</v>
      </c>
      <c r="P150" s="596" t="s">
        <v>2890</v>
      </c>
      <c r="Q150" s="596">
        <v>131</v>
      </c>
      <c r="AF150" s="1" t="s">
        <v>1405</v>
      </c>
      <c r="AG150" t="s">
        <v>3290</v>
      </c>
      <c r="AH150" t="s">
        <v>3291</v>
      </c>
      <c r="AI150">
        <v>89</v>
      </c>
      <c r="AM150" t="s">
        <v>1012</v>
      </c>
      <c r="AN150" s="934" t="s">
        <v>4069</v>
      </c>
      <c r="AO150" t="s">
        <v>3628</v>
      </c>
      <c r="AP150" t="s">
        <v>1799</v>
      </c>
      <c r="AQ150" s="596" t="str">
        <f t="shared" si="12"/>
        <v>L</v>
      </c>
      <c r="AR150" s="596">
        <f t="shared" ca="1" si="13"/>
        <v>7</v>
      </c>
      <c r="AS150" s="596">
        <f t="shared" ca="1" si="14"/>
        <v>7</v>
      </c>
      <c r="AT150" s="596">
        <f t="shared" ca="1" si="15"/>
        <v>0</v>
      </c>
    </row>
    <row r="151" spans="14:46" x14ac:dyDescent="0.3">
      <c r="N151" s="1" t="s">
        <v>1172</v>
      </c>
      <c r="O151" s="596" t="s">
        <v>2891</v>
      </c>
      <c r="P151" s="596" t="s">
        <v>2892</v>
      </c>
      <c r="Q151" s="596">
        <v>144</v>
      </c>
      <c r="AF151" s="1" t="s">
        <v>1406</v>
      </c>
      <c r="AG151" t="s">
        <v>2510</v>
      </c>
      <c r="AH151" t="s">
        <v>3292</v>
      </c>
      <c r="AI151">
        <v>89</v>
      </c>
      <c r="AM151" t="s">
        <v>1013</v>
      </c>
      <c r="AN151" s="934" t="s">
        <v>4069</v>
      </c>
      <c r="AO151" t="s">
        <v>3629</v>
      </c>
      <c r="AP151" t="s">
        <v>1800</v>
      </c>
      <c r="AQ151" s="596" t="str">
        <f t="shared" si="12"/>
        <v>S</v>
      </c>
      <c r="AR151" s="596">
        <f t="shared" ca="1" si="13"/>
        <v>3</v>
      </c>
      <c r="AS151" s="596">
        <f t="shared" ca="1" si="14"/>
        <v>2</v>
      </c>
      <c r="AT151" s="596">
        <f t="shared" ca="1" si="15"/>
        <v>1</v>
      </c>
    </row>
    <row r="152" spans="14:46" hidden="1" x14ac:dyDescent="0.3">
      <c r="N152" s="1" t="s">
        <v>1177</v>
      </c>
      <c r="O152" s="596" t="s">
        <v>1962</v>
      </c>
      <c r="Q152" s="596">
        <v>122</v>
      </c>
      <c r="AF152" s="1" t="s">
        <v>1407</v>
      </c>
      <c r="AG152" t="s">
        <v>3293</v>
      </c>
      <c r="AH152" t="s">
        <v>3294</v>
      </c>
      <c r="AI152">
        <v>89</v>
      </c>
      <c r="AM152" t="s">
        <v>1014</v>
      </c>
      <c r="AN152" s="934" t="s">
        <v>4069</v>
      </c>
      <c r="AO152" t="s">
        <v>1657</v>
      </c>
      <c r="AP152" t="s">
        <v>1657</v>
      </c>
      <c r="AQ152" s="596" t="str">
        <f t="shared" si="12"/>
        <v>C</v>
      </c>
      <c r="AR152" s="596">
        <f t="shared" ca="1" si="13"/>
        <v>1</v>
      </c>
      <c r="AS152" s="596">
        <f t="shared" ca="1" si="14"/>
        <v>1</v>
      </c>
      <c r="AT152" s="596">
        <f t="shared" ca="1" si="15"/>
        <v>0</v>
      </c>
    </row>
    <row r="153" spans="14:46" hidden="1" x14ac:dyDescent="0.3">
      <c r="N153" s="1" t="s">
        <v>1178</v>
      </c>
      <c r="O153" s="596" t="s">
        <v>1963</v>
      </c>
      <c r="Q153" s="927">
        <v>26</v>
      </c>
      <c r="AF153" s="1" t="s">
        <v>1408</v>
      </c>
      <c r="AG153" t="s">
        <v>3295</v>
      </c>
      <c r="AH153" t="s">
        <v>3296</v>
      </c>
      <c r="AI153">
        <v>89</v>
      </c>
      <c r="AM153" t="s">
        <v>1015</v>
      </c>
      <c r="AN153" s="934" t="s">
        <v>4069</v>
      </c>
      <c r="AO153" t="s">
        <v>1801</v>
      </c>
      <c r="AP153" t="s">
        <v>1801</v>
      </c>
      <c r="AQ153" s="596" t="str">
        <f t="shared" si="12"/>
        <v>D</v>
      </c>
      <c r="AR153" s="596">
        <f t="shared" ca="1" si="13"/>
        <v>1</v>
      </c>
      <c r="AS153" s="596">
        <f t="shared" ca="1" si="14"/>
        <v>1</v>
      </c>
      <c r="AT153" s="596">
        <f t="shared" ca="1" si="15"/>
        <v>0</v>
      </c>
    </row>
    <row r="154" spans="14:46" hidden="1" x14ac:dyDescent="0.3">
      <c r="N154" s="1" t="s">
        <v>1179</v>
      </c>
      <c r="O154" s="596" t="s">
        <v>2893</v>
      </c>
      <c r="P154" s="596" t="s">
        <v>2894</v>
      </c>
      <c r="Q154" s="596">
        <v>141</v>
      </c>
      <c r="AF154" s="1" t="s">
        <v>1409</v>
      </c>
      <c r="AG154" t="s">
        <v>3297</v>
      </c>
      <c r="AH154" t="s">
        <v>3298</v>
      </c>
      <c r="AI154">
        <v>109</v>
      </c>
      <c r="AM154" t="s">
        <v>1016</v>
      </c>
      <c r="AN154" s="934" t="s">
        <v>4069</v>
      </c>
      <c r="AO154" t="s">
        <v>1802</v>
      </c>
      <c r="AP154" t="s">
        <v>1802</v>
      </c>
      <c r="AQ154" s="596" t="str">
        <f t="shared" si="12"/>
        <v>C</v>
      </c>
      <c r="AR154" s="596">
        <f t="shared" ca="1" si="13"/>
        <v>1</v>
      </c>
      <c r="AS154" s="596">
        <f t="shared" ca="1" si="14"/>
        <v>1</v>
      </c>
      <c r="AT154" s="596">
        <f t="shared" ca="1" si="15"/>
        <v>0</v>
      </c>
    </row>
    <row r="155" spans="14:46" hidden="1" x14ac:dyDescent="0.3">
      <c r="N155" s="1" t="s">
        <v>1180</v>
      </c>
      <c r="O155" s="596" t="s">
        <v>2895</v>
      </c>
      <c r="P155" s="596" t="s">
        <v>2896</v>
      </c>
      <c r="Q155" s="596">
        <v>124</v>
      </c>
      <c r="AF155" s="1" t="s">
        <v>1410</v>
      </c>
      <c r="AG155" t="s">
        <v>3299</v>
      </c>
      <c r="AH155" t="s">
        <v>3300</v>
      </c>
      <c r="AI155">
        <v>109</v>
      </c>
      <c r="AM155" t="s">
        <v>1019</v>
      </c>
      <c r="AN155" s="934" t="s">
        <v>4069</v>
      </c>
      <c r="AO155" t="s">
        <v>3630</v>
      </c>
      <c r="AP155" t="s">
        <v>1805</v>
      </c>
      <c r="AQ155" s="596" t="str">
        <f t="shared" si="12"/>
        <v>L</v>
      </c>
      <c r="AR155" s="596">
        <f t="shared" ca="1" si="13"/>
        <v>7</v>
      </c>
      <c r="AS155" s="596">
        <f t="shared" ca="1" si="14"/>
        <v>7</v>
      </c>
      <c r="AT155" s="596">
        <f t="shared" ca="1" si="15"/>
        <v>0</v>
      </c>
    </row>
    <row r="156" spans="14:46" x14ac:dyDescent="0.3">
      <c r="N156" s="1" t="s">
        <v>1181</v>
      </c>
      <c r="O156" s="596" t="s">
        <v>1960</v>
      </c>
      <c r="P156" s="596" t="s">
        <v>2897</v>
      </c>
      <c r="Q156" s="927">
        <v>8</v>
      </c>
      <c r="AF156" s="1" t="s">
        <v>1411</v>
      </c>
      <c r="AG156" t="s">
        <v>3301</v>
      </c>
      <c r="AH156" t="s">
        <v>3302</v>
      </c>
      <c r="AI156">
        <v>109</v>
      </c>
      <c r="AM156" t="s">
        <v>1020</v>
      </c>
      <c r="AN156" s="934" t="s">
        <v>4069</v>
      </c>
      <c r="AO156" t="s">
        <v>3631</v>
      </c>
      <c r="AP156" t="s">
        <v>1806</v>
      </c>
      <c r="AQ156" s="596" t="str">
        <f t="shared" si="12"/>
        <v>S</v>
      </c>
      <c r="AR156" s="596">
        <f t="shared" ca="1" si="13"/>
        <v>3</v>
      </c>
      <c r="AS156" s="596">
        <f t="shared" ca="1" si="14"/>
        <v>2</v>
      </c>
      <c r="AT156" s="596">
        <f t="shared" ca="1" si="15"/>
        <v>1</v>
      </c>
    </row>
    <row r="157" spans="14:46" hidden="1" x14ac:dyDescent="0.3">
      <c r="N157" s="1" t="s">
        <v>1182</v>
      </c>
      <c r="O157" s="596" t="s">
        <v>1959</v>
      </c>
      <c r="P157" s="596" t="s">
        <v>1688</v>
      </c>
      <c r="Q157" s="927">
        <v>8</v>
      </c>
      <c r="AF157" s="1" t="s">
        <v>1412</v>
      </c>
      <c r="AG157" t="s">
        <v>3303</v>
      </c>
      <c r="AH157" t="s">
        <v>3304</v>
      </c>
      <c r="AI157">
        <v>109</v>
      </c>
      <c r="AM157" t="s">
        <v>1023</v>
      </c>
      <c r="AN157" s="934" t="s">
        <v>4069</v>
      </c>
      <c r="AO157" t="s">
        <v>1809</v>
      </c>
      <c r="AP157" t="s">
        <v>1809</v>
      </c>
      <c r="AQ157" s="596" t="str">
        <f t="shared" si="12"/>
        <v>E</v>
      </c>
      <c r="AR157" s="596">
        <f t="shared" ca="1" si="13"/>
        <v>1</v>
      </c>
      <c r="AS157" s="596">
        <f t="shared" ca="1" si="14"/>
        <v>1</v>
      </c>
      <c r="AT157" s="596">
        <f t="shared" ca="1" si="15"/>
        <v>0</v>
      </c>
    </row>
    <row r="158" spans="14:46" hidden="1" x14ac:dyDescent="0.3">
      <c r="N158" s="1" t="s">
        <v>1183</v>
      </c>
      <c r="O158" s="596" t="s">
        <v>2501</v>
      </c>
      <c r="P158" s="596" t="s">
        <v>2898</v>
      </c>
      <c r="Q158" s="927">
        <v>8</v>
      </c>
      <c r="AF158" s="1" t="s">
        <v>1413</v>
      </c>
      <c r="AG158" t="s">
        <v>3305</v>
      </c>
      <c r="AH158" t="s">
        <v>3306</v>
      </c>
      <c r="AI158">
        <v>109</v>
      </c>
      <c r="AM158" t="s">
        <v>1024</v>
      </c>
      <c r="AN158" s="934" t="s">
        <v>4069</v>
      </c>
      <c r="AO158" t="s">
        <v>1810</v>
      </c>
      <c r="AP158" t="s">
        <v>1810</v>
      </c>
      <c r="AQ158" s="596" t="str">
        <f t="shared" si="12"/>
        <v>C</v>
      </c>
      <c r="AR158" s="596">
        <f t="shared" ca="1" si="13"/>
        <v>4</v>
      </c>
      <c r="AS158" s="596">
        <f t="shared" ca="1" si="14"/>
        <v>4</v>
      </c>
      <c r="AT158" s="596">
        <f t="shared" ca="1" si="15"/>
        <v>0</v>
      </c>
    </row>
    <row r="159" spans="14:46" hidden="1" x14ac:dyDescent="0.3">
      <c r="N159" s="1" t="s">
        <v>1184</v>
      </c>
      <c r="O159" s="596" t="s">
        <v>1969</v>
      </c>
      <c r="Q159" s="927">
        <v>28</v>
      </c>
      <c r="AF159" s="1" t="s">
        <v>1414</v>
      </c>
      <c r="AG159" t="s">
        <v>2561</v>
      </c>
      <c r="AH159" t="s">
        <v>3307</v>
      </c>
      <c r="AI159">
        <v>69</v>
      </c>
      <c r="AM159" t="s">
        <v>319</v>
      </c>
      <c r="AN159" s="934" t="s">
        <v>4069</v>
      </c>
      <c r="AO159" t="s">
        <v>1814</v>
      </c>
      <c r="AP159" t="s">
        <v>1814</v>
      </c>
      <c r="AQ159" s="596" t="str">
        <f t="shared" si="12"/>
        <v>C</v>
      </c>
      <c r="AR159" s="596">
        <f t="shared" ca="1" si="13"/>
        <v>4</v>
      </c>
      <c r="AS159" s="596">
        <f t="shared" ca="1" si="14"/>
        <v>4</v>
      </c>
      <c r="AT159" s="596">
        <f t="shared" ca="1" si="15"/>
        <v>0</v>
      </c>
    </row>
    <row r="160" spans="14:46" hidden="1" x14ac:dyDescent="0.3">
      <c r="N160" s="1" t="s">
        <v>1267</v>
      </c>
      <c r="O160" s="596" t="s">
        <v>2893</v>
      </c>
      <c r="P160" s="596" t="s">
        <v>2894</v>
      </c>
      <c r="Q160" s="596">
        <v>141</v>
      </c>
      <c r="AF160" s="1" t="s">
        <v>1415</v>
      </c>
      <c r="AG160" t="s">
        <v>3308</v>
      </c>
      <c r="AH160" t="s">
        <v>3309</v>
      </c>
      <c r="AI160">
        <v>109</v>
      </c>
      <c r="AM160" t="s">
        <v>1185</v>
      </c>
      <c r="AN160" s="934" t="s">
        <v>4069</v>
      </c>
      <c r="AO160" t="s">
        <v>1970</v>
      </c>
      <c r="AP160" t="s">
        <v>1970</v>
      </c>
      <c r="AQ160" s="596" t="str">
        <f t="shared" si="12"/>
        <v>C</v>
      </c>
      <c r="AR160" s="596">
        <f t="shared" ca="1" si="13"/>
        <v>4</v>
      </c>
      <c r="AS160" s="596">
        <f t="shared" ca="1" si="14"/>
        <v>4</v>
      </c>
      <c r="AT160" s="596">
        <f t="shared" ca="1" si="15"/>
        <v>0</v>
      </c>
    </row>
    <row r="161" spans="32:46" hidden="1" x14ac:dyDescent="0.3">
      <c r="AF161" s="1" t="s">
        <v>1416</v>
      </c>
      <c r="AG161" t="s">
        <v>3310</v>
      </c>
      <c r="AH161" t="s">
        <v>3311</v>
      </c>
      <c r="AI161">
        <v>129</v>
      </c>
      <c r="AM161" t="s">
        <v>1192</v>
      </c>
      <c r="AN161" s="934" t="s">
        <v>4069</v>
      </c>
      <c r="AO161" t="s">
        <v>1977</v>
      </c>
      <c r="AP161" t="s">
        <v>1977</v>
      </c>
      <c r="AQ161" s="596" t="str">
        <f t="shared" si="12"/>
        <v>A</v>
      </c>
      <c r="AR161" s="596">
        <f t="shared" ca="1" si="13"/>
        <v>20</v>
      </c>
      <c r="AS161" s="596">
        <f t="shared" ca="1" si="14"/>
        <v>20</v>
      </c>
      <c r="AT161" s="596">
        <f t="shared" ca="1" si="15"/>
        <v>0</v>
      </c>
    </row>
    <row r="162" spans="32:46" hidden="1" x14ac:dyDescent="0.3">
      <c r="AF162" s="1" t="s">
        <v>1417</v>
      </c>
      <c r="AG162" t="s">
        <v>3312</v>
      </c>
      <c r="AH162" t="s">
        <v>3313</v>
      </c>
      <c r="AI162">
        <v>129</v>
      </c>
      <c r="AM162" t="s">
        <v>1193</v>
      </c>
      <c r="AN162" s="934" t="s">
        <v>4069</v>
      </c>
      <c r="AO162" t="s">
        <v>1978</v>
      </c>
      <c r="AP162" t="s">
        <v>1978</v>
      </c>
      <c r="AQ162" s="596" t="str">
        <f t="shared" si="12"/>
        <v>A</v>
      </c>
      <c r="AR162" s="596">
        <f t="shared" ca="1" si="13"/>
        <v>20</v>
      </c>
      <c r="AS162" s="596">
        <f t="shared" ca="1" si="14"/>
        <v>20</v>
      </c>
      <c r="AT162" s="596">
        <f t="shared" ca="1" si="15"/>
        <v>0</v>
      </c>
    </row>
    <row r="163" spans="32:46" hidden="1" x14ac:dyDescent="0.3">
      <c r="AF163" s="1" t="s">
        <v>1418</v>
      </c>
      <c r="AG163" t="s">
        <v>3314</v>
      </c>
      <c r="AH163" t="s">
        <v>3315</v>
      </c>
      <c r="AI163">
        <v>129</v>
      </c>
      <c r="AM163" t="s">
        <v>1266</v>
      </c>
      <c r="AN163" s="934" t="s">
        <v>4069</v>
      </c>
      <c r="AO163" t="s">
        <v>2051</v>
      </c>
      <c r="AP163" t="s">
        <v>2051</v>
      </c>
      <c r="AQ163" s="596" t="str">
        <f t="shared" si="12"/>
        <v>A</v>
      </c>
      <c r="AR163" s="596">
        <f t="shared" ca="1" si="13"/>
        <v>5</v>
      </c>
      <c r="AS163" s="596">
        <f t="shared" ca="1" si="14"/>
        <v>5</v>
      </c>
      <c r="AT163" s="596">
        <f t="shared" ca="1" si="15"/>
        <v>0</v>
      </c>
    </row>
    <row r="164" spans="32:46" x14ac:dyDescent="0.3">
      <c r="AF164" s="1" t="s">
        <v>1419</v>
      </c>
      <c r="AG164" t="s">
        <v>3316</v>
      </c>
      <c r="AH164" t="s">
        <v>3317</v>
      </c>
      <c r="AI164">
        <v>129</v>
      </c>
      <c r="AM164" t="s">
        <v>1028</v>
      </c>
      <c r="AN164" s="934" t="s">
        <v>4070</v>
      </c>
      <c r="AO164" t="s">
        <v>3632</v>
      </c>
      <c r="AP164" t="s">
        <v>1816</v>
      </c>
      <c r="AQ164" s="596" t="str">
        <f t="shared" si="12"/>
        <v>C</v>
      </c>
      <c r="AR164" s="596">
        <f t="shared" ca="1" si="13"/>
        <v>3</v>
      </c>
      <c r="AS164" s="596">
        <f t="shared" ca="1" si="14"/>
        <v>2</v>
      </c>
      <c r="AT164" s="596">
        <f t="shared" ca="1" si="15"/>
        <v>1</v>
      </c>
    </row>
    <row r="165" spans="32:46" x14ac:dyDescent="0.3">
      <c r="AF165" s="1" t="s">
        <v>1420</v>
      </c>
      <c r="AG165" t="s">
        <v>3318</v>
      </c>
      <c r="AH165" t="s">
        <v>3319</v>
      </c>
      <c r="AI165">
        <v>129</v>
      </c>
      <c r="AM165" t="s">
        <v>1029</v>
      </c>
      <c r="AN165" s="934" t="s">
        <v>4070</v>
      </c>
      <c r="AO165" t="s">
        <v>3633</v>
      </c>
      <c r="AP165" t="s">
        <v>1817</v>
      </c>
      <c r="AQ165" s="596" t="str">
        <f t="shared" si="12"/>
        <v>J</v>
      </c>
      <c r="AR165" s="596">
        <f t="shared" ca="1" si="13"/>
        <v>6</v>
      </c>
      <c r="AS165" s="596">
        <f t="shared" ca="1" si="14"/>
        <v>5</v>
      </c>
      <c r="AT165" s="596">
        <f t="shared" ca="1" si="15"/>
        <v>1</v>
      </c>
    </row>
    <row r="166" spans="32:46" x14ac:dyDescent="0.3">
      <c r="AF166" s="1" t="s">
        <v>1421</v>
      </c>
      <c r="AG166" t="s">
        <v>3320</v>
      </c>
      <c r="AH166" t="s">
        <v>3321</v>
      </c>
      <c r="AI166">
        <v>129</v>
      </c>
      <c r="AM166" t="s">
        <v>1030</v>
      </c>
      <c r="AN166" s="934" t="s">
        <v>4070</v>
      </c>
      <c r="AO166" t="s">
        <v>3634</v>
      </c>
      <c r="AP166" t="s">
        <v>1818</v>
      </c>
      <c r="AQ166" s="596" t="str">
        <f t="shared" si="12"/>
        <v>P</v>
      </c>
      <c r="AR166" s="596">
        <f t="shared" ca="1" si="13"/>
        <v>3</v>
      </c>
      <c r="AS166" s="596">
        <f t="shared" ca="1" si="14"/>
        <v>2</v>
      </c>
      <c r="AT166" s="596">
        <f t="shared" ca="1" si="15"/>
        <v>1</v>
      </c>
    </row>
    <row r="167" spans="32:46" x14ac:dyDescent="0.3">
      <c r="AF167" s="1" t="s">
        <v>1422</v>
      </c>
      <c r="AG167" t="s">
        <v>3322</v>
      </c>
      <c r="AH167" t="s">
        <v>3323</v>
      </c>
      <c r="AI167">
        <v>69</v>
      </c>
      <c r="AM167" t="s">
        <v>1031</v>
      </c>
      <c r="AN167" s="934" t="s">
        <v>4070</v>
      </c>
      <c r="AO167" t="s">
        <v>2225</v>
      </c>
      <c r="AP167" t="s">
        <v>1819</v>
      </c>
      <c r="AQ167" s="596" t="str">
        <f t="shared" si="12"/>
        <v>C</v>
      </c>
      <c r="AR167" s="596">
        <f t="shared" ca="1" si="13"/>
        <v>3</v>
      </c>
      <c r="AS167" s="596">
        <f t="shared" ca="1" si="14"/>
        <v>2</v>
      </c>
      <c r="AT167" s="596">
        <f t="shared" ca="1" si="15"/>
        <v>1</v>
      </c>
    </row>
    <row r="168" spans="32:46" x14ac:dyDescent="0.3">
      <c r="AF168" s="1" t="s">
        <v>1423</v>
      </c>
      <c r="AG168" t="s">
        <v>2978</v>
      </c>
      <c r="AH168" t="s">
        <v>2981</v>
      </c>
      <c r="AI168">
        <v>69</v>
      </c>
      <c r="AM168" t="s">
        <v>1032</v>
      </c>
      <c r="AN168" s="934" t="s">
        <v>4070</v>
      </c>
      <c r="AO168" t="s">
        <v>3635</v>
      </c>
      <c r="AP168" t="s">
        <v>1820</v>
      </c>
      <c r="AQ168" s="596" t="str">
        <f t="shared" si="12"/>
        <v>F</v>
      </c>
      <c r="AR168" s="596">
        <f t="shared" ca="1" si="13"/>
        <v>5</v>
      </c>
      <c r="AS168" s="596">
        <f t="shared" ca="1" si="14"/>
        <v>4</v>
      </c>
      <c r="AT168" s="596">
        <f t="shared" ca="1" si="15"/>
        <v>1</v>
      </c>
    </row>
    <row r="169" spans="32:46" x14ac:dyDescent="0.3">
      <c r="AF169" s="1" t="s">
        <v>1424</v>
      </c>
      <c r="AG169" t="s">
        <v>3324</v>
      </c>
      <c r="AH169" t="s">
        <v>3325</v>
      </c>
      <c r="AI169">
        <v>69</v>
      </c>
      <c r="AM169" t="s">
        <v>1033</v>
      </c>
      <c r="AN169" s="934" t="s">
        <v>4070</v>
      </c>
      <c r="AO169" t="s">
        <v>3636</v>
      </c>
      <c r="AP169" t="s">
        <v>1821</v>
      </c>
      <c r="AQ169" s="596" t="str">
        <f t="shared" si="12"/>
        <v>K</v>
      </c>
      <c r="AR169" s="596">
        <f t="shared" ca="1" si="13"/>
        <v>3</v>
      </c>
      <c r="AS169" s="596">
        <f t="shared" ca="1" si="14"/>
        <v>2</v>
      </c>
      <c r="AT169" s="596">
        <f t="shared" ca="1" si="15"/>
        <v>1</v>
      </c>
    </row>
    <row r="170" spans="32:46" x14ac:dyDescent="0.3">
      <c r="AF170" s="1" t="s">
        <v>1425</v>
      </c>
      <c r="AG170" t="s">
        <v>2982</v>
      </c>
      <c r="AH170" t="s">
        <v>3326</v>
      </c>
      <c r="AI170">
        <v>69</v>
      </c>
      <c r="AM170" t="s">
        <v>1034</v>
      </c>
      <c r="AN170" s="934" t="s">
        <v>4070</v>
      </c>
      <c r="AO170" t="s">
        <v>3637</v>
      </c>
      <c r="AP170" t="s">
        <v>1822</v>
      </c>
      <c r="AQ170" s="596" t="str">
        <f t="shared" si="12"/>
        <v>F</v>
      </c>
      <c r="AR170" s="596">
        <f t="shared" ca="1" si="13"/>
        <v>4</v>
      </c>
      <c r="AS170" s="596">
        <f t="shared" ca="1" si="14"/>
        <v>3</v>
      </c>
      <c r="AT170" s="596">
        <f t="shared" ca="1" si="15"/>
        <v>1</v>
      </c>
    </row>
    <row r="171" spans="32:46" x14ac:dyDescent="0.3">
      <c r="AF171" s="1" t="s">
        <v>1426</v>
      </c>
      <c r="AG171" t="s">
        <v>2984</v>
      </c>
      <c r="AH171" t="s">
        <v>2985</v>
      </c>
      <c r="AI171">
        <v>69</v>
      </c>
      <c r="AM171" t="s">
        <v>1035</v>
      </c>
      <c r="AN171" s="934" t="s">
        <v>4070</v>
      </c>
      <c r="AO171" t="s">
        <v>3638</v>
      </c>
      <c r="AP171" t="s">
        <v>1823</v>
      </c>
      <c r="AQ171" s="596" t="str">
        <f t="shared" si="12"/>
        <v>J</v>
      </c>
      <c r="AR171" s="596">
        <f t="shared" ca="1" si="13"/>
        <v>6</v>
      </c>
      <c r="AS171" s="596">
        <f t="shared" ca="1" si="14"/>
        <v>5</v>
      </c>
      <c r="AT171" s="596">
        <f t="shared" ca="1" si="15"/>
        <v>1</v>
      </c>
    </row>
    <row r="172" spans="32:46" x14ac:dyDescent="0.3">
      <c r="AF172" s="1" t="s">
        <v>1427</v>
      </c>
      <c r="AG172" t="s">
        <v>2986</v>
      </c>
      <c r="AH172" t="s">
        <v>3327</v>
      </c>
      <c r="AI172">
        <v>69</v>
      </c>
      <c r="AM172" t="s">
        <v>1036</v>
      </c>
      <c r="AN172" s="934" t="s">
        <v>4070</v>
      </c>
      <c r="AO172" t="s">
        <v>3639</v>
      </c>
      <c r="AP172" t="s">
        <v>1824</v>
      </c>
      <c r="AQ172" s="596" t="str">
        <f t="shared" si="12"/>
        <v>P</v>
      </c>
      <c r="AR172" s="596">
        <f t="shared" ca="1" si="13"/>
        <v>3</v>
      </c>
      <c r="AS172" s="596">
        <f t="shared" ca="1" si="14"/>
        <v>2</v>
      </c>
      <c r="AT172" s="596">
        <f t="shared" ca="1" si="15"/>
        <v>1</v>
      </c>
    </row>
    <row r="173" spans="32:46" x14ac:dyDescent="0.3">
      <c r="AF173" s="1" t="s">
        <v>1428</v>
      </c>
      <c r="AG173" t="s">
        <v>2505</v>
      </c>
      <c r="AH173" t="s">
        <v>2507</v>
      </c>
      <c r="AI173">
        <v>89</v>
      </c>
      <c r="AM173" t="s">
        <v>1037</v>
      </c>
      <c r="AN173" s="934" t="s">
        <v>4070</v>
      </c>
      <c r="AO173" t="s">
        <v>3640</v>
      </c>
      <c r="AP173" t="s">
        <v>1825</v>
      </c>
      <c r="AQ173" s="596" t="str">
        <f t="shared" si="12"/>
        <v>C</v>
      </c>
      <c r="AR173" s="596">
        <f t="shared" ca="1" si="13"/>
        <v>4</v>
      </c>
      <c r="AS173" s="596">
        <f t="shared" ca="1" si="14"/>
        <v>3</v>
      </c>
      <c r="AT173" s="596">
        <f t="shared" ca="1" si="15"/>
        <v>1</v>
      </c>
    </row>
    <row r="174" spans="32:46" x14ac:dyDescent="0.3">
      <c r="AF174" s="1" t="s">
        <v>1429</v>
      </c>
      <c r="AG174" t="s">
        <v>3328</v>
      </c>
      <c r="AH174" t="s">
        <v>3329</v>
      </c>
      <c r="AI174">
        <v>204</v>
      </c>
      <c r="AM174" t="s">
        <v>1038</v>
      </c>
      <c r="AN174" s="934" t="s">
        <v>4070</v>
      </c>
      <c r="AO174" t="s">
        <v>3641</v>
      </c>
      <c r="AP174" t="s">
        <v>1826</v>
      </c>
      <c r="AQ174" s="596" t="str">
        <f t="shared" si="12"/>
        <v>G</v>
      </c>
      <c r="AR174" s="596">
        <f t="shared" ca="1" si="13"/>
        <v>11</v>
      </c>
      <c r="AS174" s="596">
        <f t="shared" ca="1" si="14"/>
        <v>10</v>
      </c>
      <c r="AT174" s="596">
        <f t="shared" ca="1" si="15"/>
        <v>1</v>
      </c>
    </row>
    <row r="175" spans="32:46" x14ac:dyDescent="0.3">
      <c r="AF175" s="1" t="s">
        <v>1431</v>
      </c>
      <c r="AG175" t="s">
        <v>2479</v>
      </c>
      <c r="AH175" t="s">
        <v>2915</v>
      </c>
      <c r="AI175">
        <v>59</v>
      </c>
      <c r="AM175" t="s">
        <v>1039</v>
      </c>
      <c r="AN175" s="934" t="s">
        <v>4070</v>
      </c>
      <c r="AO175" t="s">
        <v>3642</v>
      </c>
      <c r="AP175" t="s">
        <v>1827</v>
      </c>
      <c r="AQ175" s="596" t="str">
        <f t="shared" si="12"/>
        <v>R</v>
      </c>
      <c r="AR175" s="596">
        <f t="shared" ca="1" si="13"/>
        <v>3</v>
      </c>
      <c r="AS175" s="596">
        <f t="shared" ca="1" si="14"/>
        <v>2</v>
      </c>
      <c r="AT175" s="596">
        <f t="shared" ca="1" si="15"/>
        <v>1</v>
      </c>
    </row>
    <row r="176" spans="32:46" x14ac:dyDescent="0.3">
      <c r="AF176" s="1" t="s">
        <v>1432</v>
      </c>
      <c r="AG176" t="s">
        <v>2715</v>
      </c>
      <c r="AH176" t="s">
        <v>3330</v>
      </c>
      <c r="AI176">
        <v>79</v>
      </c>
      <c r="AM176" t="s">
        <v>1040</v>
      </c>
      <c r="AN176" s="934" t="s">
        <v>4070</v>
      </c>
      <c r="AO176" t="s">
        <v>3643</v>
      </c>
      <c r="AP176" t="s">
        <v>1828</v>
      </c>
      <c r="AQ176" s="596" t="str">
        <f t="shared" si="12"/>
        <v>C</v>
      </c>
      <c r="AR176" s="596">
        <f t="shared" ca="1" si="13"/>
        <v>3</v>
      </c>
      <c r="AS176" s="596">
        <f t="shared" ca="1" si="14"/>
        <v>2</v>
      </c>
      <c r="AT176" s="596">
        <f t="shared" ca="1" si="15"/>
        <v>1</v>
      </c>
    </row>
    <row r="177" spans="32:46" x14ac:dyDescent="0.3">
      <c r="AF177" s="1" t="s">
        <v>1433</v>
      </c>
      <c r="AG177" t="s">
        <v>2716</v>
      </c>
      <c r="AH177" t="s">
        <v>3331</v>
      </c>
      <c r="AI177">
        <v>79</v>
      </c>
      <c r="AM177" t="s">
        <v>1041</v>
      </c>
      <c r="AN177" s="934" t="s">
        <v>4070</v>
      </c>
      <c r="AO177" t="s">
        <v>3644</v>
      </c>
      <c r="AP177" t="s">
        <v>1829</v>
      </c>
      <c r="AQ177" s="596" t="str">
        <f t="shared" si="12"/>
        <v>F</v>
      </c>
      <c r="AR177" s="596">
        <f t="shared" ca="1" si="13"/>
        <v>4</v>
      </c>
      <c r="AS177" s="596">
        <f t="shared" ca="1" si="14"/>
        <v>3</v>
      </c>
      <c r="AT177" s="596">
        <f t="shared" ca="1" si="15"/>
        <v>1</v>
      </c>
    </row>
    <row r="178" spans="32:46" x14ac:dyDescent="0.3">
      <c r="AF178" s="1" t="s">
        <v>1434</v>
      </c>
      <c r="AG178" t="s">
        <v>2591</v>
      </c>
      <c r="AH178" t="s">
        <v>3332</v>
      </c>
      <c r="AI178">
        <v>79</v>
      </c>
      <c r="AM178" t="s">
        <v>1042</v>
      </c>
      <c r="AN178" s="934" t="s">
        <v>4070</v>
      </c>
      <c r="AO178" t="s">
        <v>3645</v>
      </c>
      <c r="AP178" t="s">
        <v>1830</v>
      </c>
      <c r="AQ178" s="596" t="str">
        <f t="shared" si="12"/>
        <v>C</v>
      </c>
      <c r="AR178" s="596">
        <f t="shared" ca="1" si="13"/>
        <v>3</v>
      </c>
      <c r="AS178" s="596">
        <f t="shared" ca="1" si="14"/>
        <v>2</v>
      </c>
      <c r="AT178" s="596">
        <f t="shared" ca="1" si="15"/>
        <v>1</v>
      </c>
    </row>
    <row r="179" spans="32:46" x14ac:dyDescent="0.3">
      <c r="AF179" s="1" t="s">
        <v>1435</v>
      </c>
      <c r="AG179" t="s">
        <v>3333</v>
      </c>
      <c r="AH179" t="s">
        <v>3334</v>
      </c>
      <c r="AI179">
        <v>79</v>
      </c>
      <c r="AM179" t="s">
        <v>1043</v>
      </c>
      <c r="AN179" s="934" t="s">
        <v>4070</v>
      </c>
      <c r="AO179" t="s">
        <v>3646</v>
      </c>
      <c r="AP179" t="s">
        <v>1831</v>
      </c>
      <c r="AQ179" s="596" t="str">
        <f t="shared" si="12"/>
        <v>J</v>
      </c>
      <c r="AR179" s="596">
        <f t="shared" ca="1" si="13"/>
        <v>6</v>
      </c>
      <c r="AS179" s="596">
        <f t="shared" ca="1" si="14"/>
        <v>5</v>
      </c>
      <c r="AT179" s="596">
        <f t="shared" ca="1" si="15"/>
        <v>1</v>
      </c>
    </row>
    <row r="180" spans="32:46" x14ac:dyDescent="0.3">
      <c r="AF180" s="1" t="s">
        <v>1436</v>
      </c>
      <c r="AG180" t="s">
        <v>3335</v>
      </c>
      <c r="AH180" t="s">
        <v>3336</v>
      </c>
      <c r="AI180">
        <v>79</v>
      </c>
      <c r="AM180" t="s">
        <v>1044</v>
      </c>
      <c r="AN180" s="934" t="s">
        <v>4070</v>
      </c>
      <c r="AO180" t="s">
        <v>3647</v>
      </c>
      <c r="AP180" t="s">
        <v>1832</v>
      </c>
      <c r="AQ180" s="596" t="str">
        <f t="shared" si="12"/>
        <v>P</v>
      </c>
      <c r="AR180" s="596">
        <f t="shared" ca="1" si="13"/>
        <v>3</v>
      </c>
      <c r="AS180" s="596">
        <f t="shared" ca="1" si="14"/>
        <v>2</v>
      </c>
      <c r="AT180" s="596">
        <f t="shared" ca="1" si="15"/>
        <v>1</v>
      </c>
    </row>
    <row r="181" spans="32:46" x14ac:dyDescent="0.3">
      <c r="AF181" s="1" t="s">
        <v>1437</v>
      </c>
      <c r="AG181" t="s">
        <v>2618</v>
      </c>
      <c r="AH181" t="s">
        <v>3337</v>
      </c>
      <c r="AI181">
        <v>99</v>
      </c>
      <c r="AM181" t="s">
        <v>1045</v>
      </c>
      <c r="AN181" s="934" t="s">
        <v>4070</v>
      </c>
      <c r="AO181" t="s">
        <v>3648</v>
      </c>
      <c r="AP181" t="s">
        <v>1797</v>
      </c>
      <c r="AQ181" s="596" t="str">
        <f t="shared" si="12"/>
        <v>C</v>
      </c>
      <c r="AR181" s="596">
        <f t="shared" ca="1" si="13"/>
        <v>3</v>
      </c>
      <c r="AS181" s="596">
        <f t="shared" ca="1" si="14"/>
        <v>2</v>
      </c>
      <c r="AT181" s="596">
        <f t="shared" ca="1" si="15"/>
        <v>1</v>
      </c>
    </row>
    <row r="182" spans="32:46" x14ac:dyDescent="0.3">
      <c r="AF182" s="1" t="s">
        <v>1438</v>
      </c>
      <c r="AG182" t="s">
        <v>2821</v>
      </c>
      <c r="AH182" t="s">
        <v>3338</v>
      </c>
      <c r="AI182">
        <v>99</v>
      </c>
      <c r="AM182" t="s">
        <v>1046</v>
      </c>
      <c r="AN182" s="934" t="s">
        <v>4070</v>
      </c>
      <c r="AO182" t="s">
        <v>3649</v>
      </c>
      <c r="AP182" t="s">
        <v>1833</v>
      </c>
      <c r="AQ182" s="596" t="str">
        <f t="shared" si="12"/>
        <v>F</v>
      </c>
      <c r="AR182" s="596">
        <f t="shared" ca="1" si="13"/>
        <v>5</v>
      </c>
      <c r="AS182" s="596">
        <f t="shared" ca="1" si="14"/>
        <v>4</v>
      </c>
      <c r="AT182" s="596">
        <f t="shared" ca="1" si="15"/>
        <v>1</v>
      </c>
    </row>
    <row r="183" spans="32:46" x14ac:dyDescent="0.3">
      <c r="AF183" s="1" t="s">
        <v>1439</v>
      </c>
      <c r="AG183" t="s">
        <v>3339</v>
      </c>
      <c r="AH183" t="s">
        <v>2798</v>
      </c>
      <c r="AI183">
        <v>99</v>
      </c>
      <c r="AM183" t="s">
        <v>1047</v>
      </c>
      <c r="AN183" s="934" t="s">
        <v>4070</v>
      </c>
      <c r="AO183" t="s">
        <v>3650</v>
      </c>
      <c r="AP183" t="s">
        <v>1834</v>
      </c>
      <c r="AQ183" s="596" t="str">
        <f t="shared" si="12"/>
        <v>K</v>
      </c>
      <c r="AR183" s="596">
        <f t="shared" ca="1" si="13"/>
        <v>3</v>
      </c>
      <c r="AS183" s="596">
        <f t="shared" ca="1" si="14"/>
        <v>2</v>
      </c>
      <c r="AT183" s="596">
        <f t="shared" ca="1" si="15"/>
        <v>1</v>
      </c>
    </row>
    <row r="184" spans="32:46" x14ac:dyDescent="0.3">
      <c r="AF184" s="1" t="s">
        <v>1440</v>
      </c>
      <c r="AG184" t="s">
        <v>2799</v>
      </c>
      <c r="AH184" t="s">
        <v>3340</v>
      </c>
      <c r="AI184">
        <v>99</v>
      </c>
      <c r="AM184" t="s">
        <v>1048</v>
      </c>
      <c r="AN184" s="934" t="s">
        <v>4070</v>
      </c>
      <c r="AO184" t="s">
        <v>3651</v>
      </c>
      <c r="AP184" t="s">
        <v>1835</v>
      </c>
      <c r="AQ184" s="596" t="str">
        <f t="shared" si="12"/>
        <v>F</v>
      </c>
      <c r="AR184" s="596">
        <f t="shared" ca="1" si="13"/>
        <v>4</v>
      </c>
      <c r="AS184" s="596">
        <f t="shared" ca="1" si="14"/>
        <v>3</v>
      </c>
      <c r="AT184" s="596">
        <f t="shared" ca="1" si="15"/>
        <v>1</v>
      </c>
    </row>
    <row r="185" spans="32:46" x14ac:dyDescent="0.3">
      <c r="AF185" s="1" t="s">
        <v>1441</v>
      </c>
      <c r="AG185" t="s">
        <v>3341</v>
      </c>
      <c r="AH185" t="s">
        <v>3342</v>
      </c>
      <c r="AI185">
        <v>99</v>
      </c>
      <c r="AM185" t="s">
        <v>1049</v>
      </c>
      <c r="AN185" s="934" t="s">
        <v>4070</v>
      </c>
      <c r="AO185" t="s">
        <v>3652</v>
      </c>
      <c r="AP185" t="s">
        <v>1836</v>
      </c>
      <c r="AQ185" s="596" t="str">
        <f t="shared" si="12"/>
        <v>J</v>
      </c>
      <c r="AR185" s="596">
        <f t="shared" ca="1" si="13"/>
        <v>6</v>
      </c>
      <c r="AS185" s="596">
        <f t="shared" ca="1" si="14"/>
        <v>5</v>
      </c>
      <c r="AT185" s="596">
        <f t="shared" ca="1" si="15"/>
        <v>1</v>
      </c>
    </row>
    <row r="186" spans="32:46" x14ac:dyDescent="0.3">
      <c r="AF186" s="1" t="s">
        <v>1442</v>
      </c>
      <c r="AG186" t="s">
        <v>2616</v>
      </c>
      <c r="AH186" t="s">
        <v>3343</v>
      </c>
      <c r="AI186">
        <v>59</v>
      </c>
      <c r="AM186" t="s">
        <v>1050</v>
      </c>
      <c r="AN186" s="934" t="s">
        <v>4070</v>
      </c>
      <c r="AO186" t="s">
        <v>3653</v>
      </c>
      <c r="AP186" t="s">
        <v>1837</v>
      </c>
      <c r="AQ186" s="596" t="str">
        <f t="shared" si="12"/>
        <v>P</v>
      </c>
      <c r="AR186" s="596">
        <f t="shared" ca="1" si="13"/>
        <v>3</v>
      </c>
      <c r="AS186" s="596">
        <f t="shared" ca="1" si="14"/>
        <v>2</v>
      </c>
      <c r="AT186" s="596">
        <f t="shared" ca="1" si="15"/>
        <v>1</v>
      </c>
    </row>
    <row r="187" spans="32:46" x14ac:dyDescent="0.3">
      <c r="AF187" s="1" t="s">
        <v>1443</v>
      </c>
      <c r="AG187" t="s">
        <v>3344</v>
      </c>
      <c r="AH187" t="s">
        <v>3345</v>
      </c>
      <c r="AI187">
        <v>99</v>
      </c>
      <c r="AM187" t="s">
        <v>1051</v>
      </c>
      <c r="AN187" s="934" t="s">
        <v>4070</v>
      </c>
      <c r="AO187" t="s">
        <v>1743</v>
      </c>
      <c r="AP187" t="s">
        <v>1838</v>
      </c>
      <c r="AQ187" s="596" t="str">
        <f t="shared" si="12"/>
        <v>C</v>
      </c>
      <c r="AR187" s="596">
        <f t="shared" ca="1" si="13"/>
        <v>4</v>
      </c>
      <c r="AS187" s="596">
        <f t="shared" ca="1" si="14"/>
        <v>3</v>
      </c>
      <c r="AT187" s="596">
        <f t="shared" ca="1" si="15"/>
        <v>1</v>
      </c>
    </row>
    <row r="188" spans="32:46" x14ac:dyDescent="0.3">
      <c r="AF188" s="1" t="s">
        <v>1444</v>
      </c>
      <c r="AG188" t="s">
        <v>2665</v>
      </c>
      <c r="AH188" t="s">
        <v>2667</v>
      </c>
      <c r="AI188">
        <v>119</v>
      </c>
      <c r="AM188" t="s">
        <v>1052</v>
      </c>
      <c r="AN188" s="934" t="s">
        <v>4070</v>
      </c>
      <c r="AO188" t="s">
        <v>3654</v>
      </c>
      <c r="AP188" t="s">
        <v>1839</v>
      </c>
      <c r="AQ188" s="596" t="str">
        <f t="shared" si="12"/>
        <v>G</v>
      </c>
      <c r="AR188" s="596">
        <f t="shared" ca="1" si="13"/>
        <v>11</v>
      </c>
      <c r="AS188" s="596">
        <f t="shared" ca="1" si="14"/>
        <v>10</v>
      </c>
      <c r="AT188" s="596">
        <f t="shared" ca="1" si="15"/>
        <v>1</v>
      </c>
    </row>
    <row r="189" spans="32:46" x14ac:dyDescent="0.3">
      <c r="AF189" s="1" t="s">
        <v>1445</v>
      </c>
      <c r="AG189" t="s">
        <v>3346</v>
      </c>
      <c r="AH189" t="s">
        <v>3347</v>
      </c>
      <c r="AI189">
        <v>119</v>
      </c>
      <c r="AM189" t="s">
        <v>1053</v>
      </c>
      <c r="AN189" s="934" t="s">
        <v>4070</v>
      </c>
      <c r="AO189" t="s">
        <v>4077</v>
      </c>
      <c r="AP189" t="s">
        <v>1840</v>
      </c>
      <c r="AQ189" s="596" t="str">
        <f t="shared" si="12"/>
        <v>R</v>
      </c>
      <c r="AR189" s="596">
        <f t="shared" ca="1" si="13"/>
        <v>3</v>
      </c>
      <c r="AS189" s="596">
        <f t="shared" ca="1" si="14"/>
        <v>2</v>
      </c>
      <c r="AT189" s="596">
        <f t="shared" ca="1" si="15"/>
        <v>1</v>
      </c>
    </row>
    <row r="190" spans="32:46" x14ac:dyDescent="0.3">
      <c r="AF190" s="1" t="s">
        <v>1446</v>
      </c>
      <c r="AG190" t="s">
        <v>2668</v>
      </c>
      <c r="AH190" t="s">
        <v>2669</v>
      </c>
      <c r="AI190">
        <v>119</v>
      </c>
      <c r="AM190" t="s">
        <v>1054</v>
      </c>
      <c r="AN190" s="934" t="s">
        <v>4070</v>
      </c>
      <c r="AO190" t="s">
        <v>3655</v>
      </c>
      <c r="AP190" t="s">
        <v>1841</v>
      </c>
      <c r="AQ190" s="596" t="str">
        <f t="shared" si="12"/>
        <v>C</v>
      </c>
      <c r="AR190" s="596">
        <f t="shared" ca="1" si="13"/>
        <v>3</v>
      </c>
      <c r="AS190" s="596">
        <f t="shared" ca="1" si="14"/>
        <v>2</v>
      </c>
      <c r="AT190" s="596">
        <f t="shared" ca="1" si="15"/>
        <v>1</v>
      </c>
    </row>
    <row r="191" spans="32:46" x14ac:dyDescent="0.3">
      <c r="AF191" s="1" t="s">
        <v>1447</v>
      </c>
      <c r="AG191" t="s">
        <v>2670</v>
      </c>
      <c r="AH191" t="s">
        <v>3348</v>
      </c>
      <c r="AI191">
        <v>119</v>
      </c>
      <c r="AM191" t="s">
        <v>1055</v>
      </c>
      <c r="AN191" s="934" t="s">
        <v>4070</v>
      </c>
      <c r="AO191" t="s">
        <v>3656</v>
      </c>
      <c r="AP191" t="s">
        <v>1842</v>
      </c>
      <c r="AQ191" s="596" t="str">
        <f t="shared" si="12"/>
        <v>F</v>
      </c>
      <c r="AR191" s="596">
        <f t="shared" ca="1" si="13"/>
        <v>4</v>
      </c>
      <c r="AS191" s="596">
        <f t="shared" ca="1" si="14"/>
        <v>3</v>
      </c>
      <c r="AT191" s="596">
        <f t="shared" ca="1" si="15"/>
        <v>1</v>
      </c>
    </row>
    <row r="192" spans="32:46" x14ac:dyDescent="0.3">
      <c r="AF192" s="1" t="s">
        <v>1448</v>
      </c>
      <c r="AG192" t="s">
        <v>3349</v>
      </c>
      <c r="AH192" t="s">
        <v>3350</v>
      </c>
      <c r="AI192">
        <v>119</v>
      </c>
      <c r="AM192" t="s">
        <v>1056</v>
      </c>
      <c r="AN192" s="934" t="s">
        <v>4070</v>
      </c>
      <c r="AO192" t="s">
        <v>3657</v>
      </c>
      <c r="AP192" t="s">
        <v>1669</v>
      </c>
      <c r="AQ192" s="596" t="str">
        <f t="shared" si="12"/>
        <v>C</v>
      </c>
      <c r="AR192" s="596">
        <f t="shared" ca="1" si="13"/>
        <v>3</v>
      </c>
      <c r="AS192" s="596">
        <f t="shared" ca="1" si="14"/>
        <v>2</v>
      </c>
      <c r="AT192" s="596">
        <f t="shared" ca="1" si="15"/>
        <v>1</v>
      </c>
    </row>
    <row r="193" spans="32:46" x14ac:dyDescent="0.3">
      <c r="AF193" s="1" t="s">
        <v>1449</v>
      </c>
      <c r="AG193" t="s">
        <v>3351</v>
      </c>
      <c r="AH193" t="s">
        <v>3352</v>
      </c>
      <c r="AI193">
        <v>119</v>
      </c>
      <c r="AM193" t="s">
        <v>1057</v>
      </c>
      <c r="AN193" s="934" t="s">
        <v>4070</v>
      </c>
      <c r="AO193" t="s">
        <v>3658</v>
      </c>
      <c r="AP193" t="s">
        <v>1843</v>
      </c>
      <c r="AQ193" s="596" t="str">
        <f t="shared" si="12"/>
        <v>J</v>
      </c>
      <c r="AR193" s="596">
        <f t="shared" ca="1" si="13"/>
        <v>6</v>
      </c>
      <c r="AS193" s="596">
        <f t="shared" ca="1" si="14"/>
        <v>5</v>
      </c>
      <c r="AT193" s="596">
        <f t="shared" ca="1" si="15"/>
        <v>1</v>
      </c>
    </row>
    <row r="194" spans="32:46" x14ac:dyDescent="0.3">
      <c r="AF194" s="1" t="s">
        <v>1450</v>
      </c>
      <c r="AG194" t="s">
        <v>3353</v>
      </c>
      <c r="AH194" t="s">
        <v>2482</v>
      </c>
      <c r="AI194">
        <v>59</v>
      </c>
      <c r="AM194" t="s">
        <v>1058</v>
      </c>
      <c r="AN194" s="934" t="s">
        <v>4070</v>
      </c>
      <c r="AO194" t="s">
        <v>3659</v>
      </c>
      <c r="AP194" t="s">
        <v>1844</v>
      </c>
      <c r="AQ194" s="596" t="str">
        <f t="shared" si="12"/>
        <v>P</v>
      </c>
      <c r="AR194" s="596">
        <f t="shared" ca="1" si="13"/>
        <v>3</v>
      </c>
      <c r="AS194" s="596">
        <f t="shared" ca="1" si="14"/>
        <v>2</v>
      </c>
      <c r="AT194" s="596">
        <f t="shared" ca="1" si="15"/>
        <v>1</v>
      </c>
    </row>
    <row r="195" spans="32:46" x14ac:dyDescent="0.3">
      <c r="AF195" s="1" t="s">
        <v>1451</v>
      </c>
      <c r="AG195" t="s">
        <v>2918</v>
      </c>
      <c r="AH195" t="s">
        <v>2921</v>
      </c>
      <c r="AI195">
        <v>59</v>
      </c>
      <c r="AM195" t="s">
        <v>1059</v>
      </c>
      <c r="AN195" s="934" t="s">
        <v>4070</v>
      </c>
      <c r="AO195" t="s">
        <v>2281</v>
      </c>
      <c r="AP195" t="s">
        <v>1845</v>
      </c>
      <c r="AQ195" s="596" t="str">
        <f t="shared" si="12"/>
        <v>C</v>
      </c>
      <c r="AR195" s="596">
        <f t="shared" ca="1" si="13"/>
        <v>3</v>
      </c>
      <c r="AS195" s="596">
        <f t="shared" ca="1" si="14"/>
        <v>2</v>
      </c>
      <c r="AT195" s="596">
        <f t="shared" ca="1" si="15"/>
        <v>1</v>
      </c>
    </row>
    <row r="196" spans="32:46" x14ac:dyDescent="0.3">
      <c r="AF196" s="1" t="s">
        <v>1452</v>
      </c>
      <c r="AG196" t="s">
        <v>3354</v>
      </c>
      <c r="AH196" t="s">
        <v>3355</v>
      </c>
      <c r="AI196">
        <v>59</v>
      </c>
      <c r="AM196" t="s">
        <v>1060</v>
      </c>
      <c r="AN196" s="934" t="s">
        <v>4070</v>
      </c>
      <c r="AO196" t="s">
        <v>3660</v>
      </c>
      <c r="AP196" t="s">
        <v>1846</v>
      </c>
      <c r="AQ196" s="596" t="str">
        <f t="shared" si="12"/>
        <v>F</v>
      </c>
      <c r="AR196" s="596">
        <f t="shared" ca="1" si="13"/>
        <v>5</v>
      </c>
      <c r="AS196" s="596">
        <f t="shared" ca="1" si="14"/>
        <v>4</v>
      </c>
      <c r="AT196" s="596">
        <f t="shared" ca="1" si="15"/>
        <v>1</v>
      </c>
    </row>
    <row r="197" spans="32:46" x14ac:dyDescent="0.3">
      <c r="AF197" s="1" t="s">
        <v>1453</v>
      </c>
      <c r="AG197" t="s">
        <v>2922</v>
      </c>
      <c r="AH197" t="s">
        <v>3356</v>
      </c>
      <c r="AI197">
        <v>59</v>
      </c>
      <c r="AM197" t="s">
        <v>1061</v>
      </c>
      <c r="AN197" s="934" t="s">
        <v>4070</v>
      </c>
      <c r="AO197" t="s">
        <v>3661</v>
      </c>
      <c r="AP197" t="s">
        <v>1847</v>
      </c>
      <c r="AQ197" s="596" t="str">
        <f t="shared" ref="AQ197:AQ260" si="16">MID(AO197,2,1)</f>
        <v>K</v>
      </c>
      <c r="AR197" s="596">
        <f t="shared" ref="AR197:AR260" ca="1" si="17">+COLUMNS(INDIRECT(AO197))</f>
        <v>3</v>
      </c>
      <c r="AS197" s="596">
        <f t="shared" ref="AS197:AS260" ca="1" si="18">+COLUMNS(INDIRECT(AP197))</f>
        <v>2</v>
      </c>
      <c r="AT197" s="596">
        <f t="shared" ref="AT197:AT260" ca="1" si="19">+AR197-AS197</f>
        <v>1</v>
      </c>
    </row>
    <row r="198" spans="32:46" x14ac:dyDescent="0.3">
      <c r="AF198" s="1" t="s">
        <v>1454</v>
      </c>
      <c r="AG198" t="s">
        <v>2924</v>
      </c>
      <c r="AH198" t="s">
        <v>2925</v>
      </c>
      <c r="AI198">
        <v>59</v>
      </c>
      <c r="AM198" t="s">
        <v>1062</v>
      </c>
      <c r="AN198" s="934" t="s">
        <v>4070</v>
      </c>
      <c r="AO198" t="s">
        <v>3662</v>
      </c>
      <c r="AP198" t="s">
        <v>1848</v>
      </c>
      <c r="AQ198" s="596" t="str">
        <f t="shared" si="16"/>
        <v>F</v>
      </c>
      <c r="AR198" s="596">
        <f t="shared" ca="1" si="17"/>
        <v>4</v>
      </c>
      <c r="AS198" s="596">
        <f t="shared" ca="1" si="18"/>
        <v>3</v>
      </c>
      <c r="AT198" s="596">
        <f t="shared" ca="1" si="19"/>
        <v>1</v>
      </c>
    </row>
    <row r="199" spans="32:46" x14ac:dyDescent="0.3">
      <c r="AF199" s="1" t="s">
        <v>1455</v>
      </c>
      <c r="AG199" t="s">
        <v>2926</v>
      </c>
      <c r="AH199" t="s">
        <v>3357</v>
      </c>
      <c r="AI199">
        <v>59</v>
      </c>
      <c r="AM199" t="s">
        <v>1063</v>
      </c>
      <c r="AN199" s="934" t="s">
        <v>4070</v>
      </c>
      <c r="AO199" t="s">
        <v>3663</v>
      </c>
      <c r="AP199" t="s">
        <v>1849</v>
      </c>
      <c r="AQ199" s="596" t="str">
        <f t="shared" si="16"/>
        <v>J</v>
      </c>
      <c r="AR199" s="596">
        <f t="shared" ca="1" si="17"/>
        <v>6</v>
      </c>
      <c r="AS199" s="596">
        <f t="shared" ca="1" si="18"/>
        <v>5</v>
      </c>
      <c r="AT199" s="596">
        <f t="shared" ca="1" si="19"/>
        <v>1</v>
      </c>
    </row>
    <row r="200" spans="32:46" x14ac:dyDescent="0.3">
      <c r="AF200" s="1" t="s">
        <v>1456</v>
      </c>
      <c r="AG200" t="s">
        <v>2495</v>
      </c>
      <c r="AH200" t="s">
        <v>2588</v>
      </c>
      <c r="AI200">
        <v>79</v>
      </c>
      <c r="AM200" t="s">
        <v>1064</v>
      </c>
      <c r="AN200" s="934" t="s">
        <v>4070</v>
      </c>
      <c r="AO200" t="s">
        <v>3664</v>
      </c>
      <c r="AP200" t="s">
        <v>1850</v>
      </c>
      <c r="AQ200" s="596" t="str">
        <f t="shared" si="16"/>
        <v>P</v>
      </c>
      <c r="AR200" s="596">
        <f t="shared" ca="1" si="17"/>
        <v>3</v>
      </c>
      <c r="AS200" s="596">
        <f t="shared" ca="1" si="18"/>
        <v>2</v>
      </c>
      <c r="AT200" s="596">
        <f t="shared" ca="1" si="19"/>
        <v>1</v>
      </c>
    </row>
    <row r="201" spans="32:46" x14ac:dyDescent="0.3">
      <c r="AF201" s="1" t="s">
        <v>1457</v>
      </c>
      <c r="AG201" t="s">
        <v>2834</v>
      </c>
      <c r="AH201" t="s">
        <v>3358</v>
      </c>
      <c r="AI201">
        <v>41</v>
      </c>
      <c r="AM201" t="s">
        <v>1065</v>
      </c>
      <c r="AN201" s="934" t="s">
        <v>4070</v>
      </c>
      <c r="AO201" t="s">
        <v>3665</v>
      </c>
      <c r="AP201" t="s">
        <v>1851</v>
      </c>
      <c r="AQ201" s="596" t="str">
        <f t="shared" si="16"/>
        <v>C</v>
      </c>
      <c r="AR201" s="596">
        <f t="shared" ca="1" si="17"/>
        <v>4</v>
      </c>
      <c r="AS201" s="596">
        <f t="shared" ca="1" si="18"/>
        <v>3</v>
      </c>
      <c r="AT201" s="596">
        <f t="shared" ca="1" si="19"/>
        <v>1</v>
      </c>
    </row>
    <row r="202" spans="32:46" x14ac:dyDescent="0.3">
      <c r="AF202" s="1" t="s">
        <v>1461</v>
      </c>
      <c r="AG202" t="s">
        <v>3359</v>
      </c>
      <c r="AH202" t="s">
        <v>3360</v>
      </c>
      <c r="AI202">
        <v>146</v>
      </c>
      <c r="AM202" t="s">
        <v>1066</v>
      </c>
      <c r="AN202" s="934" t="s">
        <v>4070</v>
      </c>
      <c r="AO202" t="s">
        <v>3666</v>
      </c>
      <c r="AP202" t="s">
        <v>1852</v>
      </c>
      <c r="AQ202" s="596" t="str">
        <f t="shared" si="16"/>
        <v>G</v>
      </c>
      <c r="AR202" s="596">
        <f t="shared" ca="1" si="17"/>
        <v>11</v>
      </c>
      <c r="AS202" s="596">
        <f t="shared" ca="1" si="18"/>
        <v>10</v>
      </c>
      <c r="AT202" s="596">
        <f t="shared" ca="1" si="19"/>
        <v>1</v>
      </c>
    </row>
    <row r="203" spans="32:46" x14ac:dyDescent="0.3">
      <c r="AF203" s="1" t="s">
        <v>1462</v>
      </c>
      <c r="AG203" t="s">
        <v>3361</v>
      </c>
      <c r="AH203" t="s">
        <v>3362</v>
      </c>
      <c r="AI203">
        <v>61</v>
      </c>
      <c r="AM203" t="s">
        <v>1067</v>
      </c>
      <c r="AN203" s="934" t="s">
        <v>4070</v>
      </c>
      <c r="AO203" t="s">
        <v>3667</v>
      </c>
      <c r="AP203" t="s">
        <v>1853</v>
      </c>
      <c r="AQ203" s="596" t="str">
        <f t="shared" si="16"/>
        <v>R</v>
      </c>
      <c r="AR203" s="596">
        <f t="shared" ca="1" si="17"/>
        <v>3</v>
      </c>
      <c r="AS203" s="596">
        <f t="shared" ca="1" si="18"/>
        <v>2</v>
      </c>
      <c r="AT203" s="596">
        <f t="shared" ca="1" si="19"/>
        <v>1</v>
      </c>
    </row>
    <row r="204" spans="32:46" x14ac:dyDescent="0.3">
      <c r="AF204" s="1" t="s">
        <v>1463</v>
      </c>
      <c r="AG204" t="s">
        <v>2963</v>
      </c>
      <c r="AH204" t="s">
        <v>3363</v>
      </c>
      <c r="AI204">
        <v>81</v>
      </c>
      <c r="AM204" t="s">
        <v>1068</v>
      </c>
      <c r="AN204" s="934" t="s">
        <v>4070</v>
      </c>
      <c r="AO204" t="s">
        <v>3668</v>
      </c>
      <c r="AP204" t="s">
        <v>1854</v>
      </c>
      <c r="AQ204" s="596" t="str">
        <f t="shared" si="16"/>
        <v>C</v>
      </c>
      <c r="AR204" s="596">
        <f t="shared" ca="1" si="17"/>
        <v>3</v>
      </c>
      <c r="AS204" s="596">
        <f t="shared" ca="1" si="18"/>
        <v>2</v>
      </c>
      <c r="AT204" s="596">
        <f t="shared" ca="1" si="19"/>
        <v>1</v>
      </c>
    </row>
    <row r="205" spans="32:46" x14ac:dyDescent="0.3">
      <c r="AF205" s="1" t="s">
        <v>1464</v>
      </c>
      <c r="AG205" t="s">
        <v>3364</v>
      </c>
      <c r="AH205" t="s">
        <v>3365</v>
      </c>
      <c r="AI205">
        <v>81</v>
      </c>
      <c r="AM205" t="s">
        <v>1069</v>
      </c>
      <c r="AN205" s="934" t="s">
        <v>4070</v>
      </c>
      <c r="AO205" t="s">
        <v>3669</v>
      </c>
      <c r="AP205" t="s">
        <v>1855</v>
      </c>
      <c r="AQ205" s="596" t="str">
        <f t="shared" si="16"/>
        <v>F</v>
      </c>
      <c r="AR205" s="596">
        <f t="shared" ca="1" si="17"/>
        <v>4</v>
      </c>
      <c r="AS205" s="596">
        <f t="shared" ca="1" si="18"/>
        <v>3</v>
      </c>
      <c r="AT205" s="596">
        <f t="shared" ca="1" si="19"/>
        <v>1</v>
      </c>
    </row>
    <row r="206" spans="32:46" x14ac:dyDescent="0.3">
      <c r="AF206" s="1" t="s">
        <v>1465</v>
      </c>
      <c r="AG206" t="s">
        <v>3366</v>
      </c>
      <c r="AH206" t="s">
        <v>3367</v>
      </c>
      <c r="AI206">
        <v>81</v>
      </c>
      <c r="AM206" t="s">
        <v>1070</v>
      </c>
      <c r="AN206" s="934" t="s">
        <v>4070</v>
      </c>
      <c r="AO206" t="s">
        <v>3670</v>
      </c>
      <c r="AP206" t="s">
        <v>1856</v>
      </c>
      <c r="AQ206" s="596" t="str">
        <f t="shared" si="16"/>
        <v>C</v>
      </c>
      <c r="AR206" s="596">
        <f t="shared" ca="1" si="17"/>
        <v>3</v>
      </c>
      <c r="AS206" s="596">
        <f t="shared" ca="1" si="18"/>
        <v>2</v>
      </c>
      <c r="AT206" s="596">
        <f t="shared" ca="1" si="19"/>
        <v>1</v>
      </c>
    </row>
    <row r="207" spans="32:46" x14ac:dyDescent="0.3">
      <c r="AF207" s="1" t="s">
        <v>1466</v>
      </c>
      <c r="AG207" t="s">
        <v>3368</v>
      </c>
      <c r="AH207" t="s">
        <v>3369</v>
      </c>
      <c r="AI207">
        <v>81</v>
      </c>
      <c r="AM207" t="s">
        <v>1071</v>
      </c>
      <c r="AN207" s="934" t="s">
        <v>4070</v>
      </c>
      <c r="AO207" t="s">
        <v>3671</v>
      </c>
      <c r="AP207" t="s">
        <v>1857</v>
      </c>
      <c r="AQ207" s="596" t="str">
        <f t="shared" si="16"/>
        <v>J</v>
      </c>
      <c r="AR207" s="596">
        <f t="shared" ca="1" si="17"/>
        <v>6</v>
      </c>
      <c r="AS207" s="596">
        <f t="shared" ca="1" si="18"/>
        <v>5</v>
      </c>
      <c r="AT207" s="596">
        <f t="shared" ca="1" si="19"/>
        <v>1</v>
      </c>
    </row>
    <row r="208" spans="32:46" x14ac:dyDescent="0.3">
      <c r="AF208" s="1" t="s">
        <v>1467</v>
      </c>
      <c r="AG208" t="s">
        <v>3370</v>
      </c>
      <c r="AH208" t="s">
        <v>3371</v>
      </c>
      <c r="AI208">
        <v>81</v>
      </c>
      <c r="AM208" t="s">
        <v>1072</v>
      </c>
      <c r="AN208" s="934" t="s">
        <v>4070</v>
      </c>
      <c r="AO208" t="s">
        <v>3672</v>
      </c>
      <c r="AP208" t="s">
        <v>1858</v>
      </c>
      <c r="AQ208" s="596" t="str">
        <f t="shared" si="16"/>
        <v>P</v>
      </c>
      <c r="AR208" s="596">
        <f t="shared" ca="1" si="17"/>
        <v>3</v>
      </c>
      <c r="AS208" s="596">
        <f t="shared" ca="1" si="18"/>
        <v>2</v>
      </c>
      <c r="AT208" s="596">
        <f t="shared" ca="1" si="19"/>
        <v>1</v>
      </c>
    </row>
    <row r="209" spans="32:46" x14ac:dyDescent="0.3">
      <c r="AF209" s="1" t="s">
        <v>1468</v>
      </c>
      <c r="AG209" t="s">
        <v>2647</v>
      </c>
      <c r="AH209" t="s">
        <v>2648</v>
      </c>
      <c r="AI209">
        <v>101</v>
      </c>
      <c r="AM209" t="s">
        <v>1073</v>
      </c>
      <c r="AN209" s="934" t="s">
        <v>4070</v>
      </c>
      <c r="AO209" t="s">
        <v>3673</v>
      </c>
      <c r="AP209" t="s">
        <v>1859</v>
      </c>
      <c r="AQ209" s="596" t="str">
        <f t="shared" si="16"/>
        <v>C</v>
      </c>
      <c r="AR209" s="596">
        <f t="shared" ca="1" si="17"/>
        <v>3</v>
      </c>
      <c r="AS209" s="596">
        <f t="shared" ca="1" si="18"/>
        <v>2</v>
      </c>
      <c r="AT209" s="596">
        <f t="shared" ca="1" si="19"/>
        <v>1</v>
      </c>
    </row>
    <row r="210" spans="32:46" x14ac:dyDescent="0.3">
      <c r="AF210" s="1" t="s">
        <v>1469</v>
      </c>
      <c r="AG210" t="s">
        <v>2862</v>
      </c>
      <c r="AH210" t="s">
        <v>3372</v>
      </c>
      <c r="AI210">
        <v>101</v>
      </c>
      <c r="AM210" t="s">
        <v>1074</v>
      </c>
      <c r="AN210" s="934" t="s">
        <v>4070</v>
      </c>
      <c r="AO210" t="s">
        <v>3674</v>
      </c>
      <c r="AP210" t="s">
        <v>1860</v>
      </c>
      <c r="AQ210" s="596" t="str">
        <f t="shared" si="16"/>
        <v>F</v>
      </c>
      <c r="AR210" s="596">
        <f t="shared" ca="1" si="17"/>
        <v>5</v>
      </c>
      <c r="AS210" s="596">
        <f t="shared" ca="1" si="18"/>
        <v>4</v>
      </c>
      <c r="AT210" s="596">
        <f t="shared" ca="1" si="19"/>
        <v>1</v>
      </c>
    </row>
    <row r="211" spans="32:46" x14ac:dyDescent="0.3">
      <c r="AF211" s="1" t="s">
        <v>1470</v>
      </c>
      <c r="AG211" t="s">
        <v>3373</v>
      </c>
      <c r="AH211" t="s">
        <v>2843</v>
      </c>
      <c r="AI211">
        <v>101</v>
      </c>
      <c r="AM211" t="s">
        <v>1075</v>
      </c>
      <c r="AN211" s="934" t="s">
        <v>4070</v>
      </c>
      <c r="AO211" t="s">
        <v>3675</v>
      </c>
      <c r="AP211" t="s">
        <v>1861</v>
      </c>
      <c r="AQ211" s="596" t="str">
        <f t="shared" si="16"/>
        <v>K</v>
      </c>
      <c r="AR211" s="596">
        <f t="shared" ca="1" si="17"/>
        <v>3</v>
      </c>
      <c r="AS211" s="596">
        <f t="shared" ca="1" si="18"/>
        <v>2</v>
      </c>
      <c r="AT211" s="596">
        <f t="shared" ca="1" si="19"/>
        <v>1</v>
      </c>
    </row>
    <row r="212" spans="32:46" x14ac:dyDescent="0.3">
      <c r="AF212" s="1" t="s">
        <v>1471</v>
      </c>
      <c r="AG212" t="s">
        <v>2844</v>
      </c>
      <c r="AH212" t="s">
        <v>3374</v>
      </c>
      <c r="AI212">
        <v>101</v>
      </c>
      <c r="AM212" t="s">
        <v>1076</v>
      </c>
      <c r="AN212" s="934" t="s">
        <v>4070</v>
      </c>
      <c r="AO212" t="s">
        <v>3676</v>
      </c>
      <c r="AP212" t="s">
        <v>1862</v>
      </c>
      <c r="AQ212" s="596" t="str">
        <f t="shared" si="16"/>
        <v>F</v>
      </c>
      <c r="AR212" s="596">
        <f t="shared" ca="1" si="17"/>
        <v>4</v>
      </c>
      <c r="AS212" s="596">
        <f t="shared" ca="1" si="18"/>
        <v>3</v>
      </c>
      <c r="AT212" s="596">
        <f t="shared" ca="1" si="19"/>
        <v>1</v>
      </c>
    </row>
    <row r="213" spans="32:46" x14ac:dyDescent="0.3">
      <c r="AF213" s="1" t="s">
        <v>1472</v>
      </c>
      <c r="AG213" t="s">
        <v>3375</v>
      </c>
      <c r="AH213" t="s">
        <v>3376</v>
      </c>
      <c r="AI213">
        <v>101</v>
      </c>
      <c r="AM213" t="s">
        <v>1077</v>
      </c>
      <c r="AN213" s="934" t="s">
        <v>4070</v>
      </c>
      <c r="AO213" t="s">
        <v>3677</v>
      </c>
      <c r="AP213" t="s">
        <v>1863</v>
      </c>
      <c r="AQ213" s="596" t="str">
        <f t="shared" si="16"/>
        <v>J</v>
      </c>
      <c r="AR213" s="596">
        <f t="shared" ca="1" si="17"/>
        <v>6</v>
      </c>
      <c r="AS213" s="596">
        <f t="shared" ca="1" si="18"/>
        <v>5</v>
      </c>
      <c r="AT213" s="596">
        <f t="shared" ca="1" si="19"/>
        <v>1</v>
      </c>
    </row>
    <row r="214" spans="32:46" x14ac:dyDescent="0.3">
      <c r="AF214" s="1" t="s">
        <v>1473</v>
      </c>
      <c r="AG214" t="s">
        <v>3377</v>
      </c>
      <c r="AH214" t="s">
        <v>3378</v>
      </c>
      <c r="AI214">
        <v>61</v>
      </c>
      <c r="AM214" t="s">
        <v>1078</v>
      </c>
      <c r="AN214" s="934" t="s">
        <v>4070</v>
      </c>
      <c r="AO214" t="s">
        <v>3678</v>
      </c>
      <c r="AP214" t="s">
        <v>1864</v>
      </c>
      <c r="AQ214" s="596" t="str">
        <f t="shared" si="16"/>
        <v>P</v>
      </c>
      <c r="AR214" s="596">
        <f t="shared" ca="1" si="17"/>
        <v>3</v>
      </c>
      <c r="AS214" s="596">
        <f t="shared" ca="1" si="18"/>
        <v>2</v>
      </c>
      <c r="AT214" s="596">
        <f t="shared" ca="1" si="19"/>
        <v>1</v>
      </c>
    </row>
    <row r="215" spans="32:46" x14ac:dyDescent="0.3">
      <c r="AF215" s="1" t="s">
        <v>1474</v>
      </c>
      <c r="AG215" t="s">
        <v>3379</v>
      </c>
      <c r="AH215" t="s">
        <v>3380</v>
      </c>
      <c r="AI215">
        <v>101</v>
      </c>
      <c r="AM215" t="s">
        <v>1079</v>
      </c>
      <c r="AN215" s="934" t="s">
        <v>4070</v>
      </c>
      <c r="AO215" t="s">
        <v>3679</v>
      </c>
      <c r="AP215" t="s">
        <v>1865</v>
      </c>
      <c r="AQ215" s="596" t="str">
        <f t="shared" si="16"/>
        <v>C</v>
      </c>
      <c r="AR215" s="596">
        <f t="shared" ca="1" si="17"/>
        <v>4</v>
      </c>
      <c r="AS215" s="596">
        <f t="shared" ca="1" si="18"/>
        <v>3</v>
      </c>
      <c r="AT215" s="596">
        <f t="shared" ca="1" si="19"/>
        <v>1</v>
      </c>
    </row>
    <row r="216" spans="32:46" x14ac:dyDescent="0.3">
      <c r="AF216" s="1" t="s">
        <v>1475</v>
      </c>
      <c r="AG216" t="s">
        <v>3381</v>
      </c>
      <c r="AH216" t="s">
        <v>3382</v>
      </c>
      <c r="AI216">
        <v>121</v>
      </c>
      <c r="AM216" t="s">
        <v>1080</v>
      </c>
      <c r="AN216" s="934" t="s">
        <v>4070</v>
      </c>
      <c r="AO216" t="s">
        <v>3680</v>
      </c>
      <c r="AP216" t="s">
        <v>1866</v>
      </c>
      <c r="AQ216" s="596" t="str">
        <f t="shared" si="16"/>
        <v>G</v>
      </c>
      <c r="AR216" s="596">
        <f t="shared" ca="1" si="17"/>
        <v>11</v>
      </c>
      <c r="AS216" s="596">
        <f t="shared" ca="1" si="18"/>
        <v>10</v>
      </c>
      <c r="AT216" s="596">
        <f t="shared" ca="1" si="19"/>
        <v>1</v>
      </c>
    </row>
    <row r="217" spans="32:46" x14ac:dyDescent="0.3">
      <c r="AF217" s="1" t="s">
        <v>1476</v>
      </c>
      <c r="AG217" t="s">
        <v>3383</v>
      </c>
      <c r="AH217" t="s">
        <v>3384</v>
      </c>
      <c r="AI217">
        <v>121</v>
      </c>
      <c r="AM217" t="s">
        <v>1081</v>
      </c>
      <c r="AN217" s="934" t="s">
        <v>4070</v>
      </c>
      <c r="AO217" t="s">
        <v>3681</v>
      </c>
      <c r="AP217" t="s">
        <v>1867</v>
      </c>
      <c r="AQ217" s="596" t="str">
        <f t="shared" si="16"/>
        <v>R</v>
      </c>
      <c r="AR217" s="596">
        <f t="shared" ca="1" si="17"/>
        <v>3</v>
      </c>
      <c r="AS217" s="596">
        <f t="shared" ca="1" si="18"/>
        <v>2</v>
      </c>
      <c r="AT217" s="596">
        <f t="shared" ca="1" si="19"/>
        <v>1</v>
      </c>
    </row>
    <row r="218" spans="32:46" x14ac:dyDescent="0.3">
      <c r="AF218" s="1" t="s">
        <v>1477</v>
      </c>
      <c r="AG218" t="s">
        <v>3385</v>
      </c>
      <c r="AH218" t="s">
        <v>3386</v>
      </c>
      <c r="AI218">
        <v>121</v>
      </c>
      <c r="AM218" t="s">
        <v>1082</v>
      </c>
      <c r="AN218" s="934" t="s">
        <v>4070</v>
      </c>
      <c r="AO218" t="s">
        <v>3682</v>
      </c>
      <c r="AP218" t="s">
        <v>1868</v>
      </c>
      <c r="AQ218" s="596" t="str">
        <f t="shared" si="16"/>
        <v>C</v>
      </c>
      <c r="AR218" s="596">
        <f t="shared" ca="1" si="17"/>
        <v>3</v>
      </c>
      <c r="AS218" s="596">
        <f t="shared" ca="1" si="18"/>
        <v>2</v>
      </c>
      <c r="AT218" s="596">
        <f t="shared" ca="1" si="19"/>
        <v>1</v>
      </c>
    </row>
    <row r="219" spans="32:46" x14ac:dyDescent="0.3">
      <c r="AF219" s="1" t="s">
        <v>1478</v>
      </c>
      <c r="AG219" t="s">
        <v>3387</v>
      </c>
      <c r="AH219" t="s">
        <v>3388</v>
      </c>
      <c r="AI219">
        <v>121</v>
      </c>
      <c r="AM219" t="s">
        <v>1083</v>
      </c>
      <c r="AN219" s="934" t="s">
        <v>4070</v>
      </c>
      <c r="AO219" t="s">
        <v>3683</v>
      </c>
      <c r="AP219" t="s">
        <v>1869</v>
      </c>
      <c r="AQ219" s="596" t="str">
        <f t="shared" si="16"/>
        <v>F</v>
      </c>
      <c r="AR219" s="596">
        <f t="shared" ca="1" si="17"/>
        <v>4</v>
      </c>
      <c r="AS219" s="596">
        <f t="shared" ca="1" si="18"/>
        <v>3</v>
      </c>
      <c r="AT219" s="596">
        <f t="shared" ca="1" si="19"/>
        <v>1</v>
      </c>
    </row>
    <row r="220" spans="32:46" hidden="1" x14ac:dyDescent="0.3">
      <c r="AF220" s="1" t="s">
        <v>1479</v>
      </c>
      <c r="AG220" t="s">
        <v>3389</v>
      </c>
      <c r="AH220" t="s">
        <v>3390</v>
      </c>
      <c r="AI220">
        <v>121</v>
      </c>
      <c r="AM220" t="s">
        <v>1084</v>
      </c>
      <c r="AN220" s="934" t="s">
        <v>4070</v>
      </c>
      <c r="AO220" t="s">
        <v>1870</v>
      </c>
      <c r="AP220" t="s">
        <v>1870</v>
      </c>
      <c r="AQ220" s="596" t="str">
        <f t="shared" si="16"/>
        <v>C</v>
      </c>
      <c r="AR220" s="596">
        <f t="shared" ca="1" si="17"/>
        <v>1</v>
      </c>
      <c r="AS220" s="596">
        <f t="shared" ca="1" si="18"/>
        <v>1</v>
      </c>
      <c r="AT220" s="596">
        <f t="shared" ca="1" si="19"/>
        <v>0</v>
      </c>
    </row>
    <row r="221" spans="32:46" hidden="1" x14ac:dyDescent="0.3">
      <c r="AF221" s="1" t="s">
        <v>1480</v>
      </c>
      <c r="AG221" t="s">
        <v>3391</v>
      </c>
      <c r="AH221" t="s">
        <v>3392</v>
      </c>
      <c r="AI221">
        <v>121</v>
      </c>
      <c r="AM221" t="s">
        <v>1085</v>
      </c>
      <c r="AN221" s="934" t="s">
        <v>4070</v>
      </c>
      <c r="AO221" t="s">
        <v>1871</v>
      </c>
      <c r="AP221" t="s">
        <v>1871</v>
      </c>
      <c r="AQ221" s="596" t="str">
        <f t="shared" si="16"/>
        <v>L</v>
      </c>
      <c r="AR221" s="596">
        <f t="shared" ca="1" si="17"/>
        <v>1</v>
      </c>
      <c r="AS221" s="596">
        <f t="shared" ca="1" si="18"/>
        <v>1</v>
      </c>
      <c r="AT221" s="596">
        <f t="shared" ca="1" si="19"/>
        <v>0</v>
      </c>
    </row>
    <row r="222" spans="32:46" hidden="1" x14ac:dyDescent="0.3">
      <c r="AF222" s="1" t="s">
        <v>1481</v>
      </c>
      <c r="AG222" t="s">
        <v>3393</v>
      </c>
      <c r="AH222" t="s">
        <v>3394</v>
      </c>
      <c r="AI222">
        <v>61</v>
      </c>
      <c r="AM222" t="s">
        <v>1086</v>
      </c>
      <c r="AN222" s="934" t="s">
        <v>4070</v>
      </c>
      <c r="AO222" t="s">
        <v>1872</v>
      </c>
      <c r="AP222" t="s">
        <v>1872</v>
      </c>
      <c r="AQ222" s="596" t="str">
        <f t="shared" si="16"/>
        <v>M</v>
      </c>
      <c r="AR222" s="596">
        <f t="shared" ca="1" si="17"/>
        <v>1</v>
      </c>
      <c r="AS222" s="596">
        <f t="shared" ca="1" si="18"/>
        <v>1</v>
      </c>
      <c r="AT222" s="596">
        <f t="shared" ca="1" si="19"/>
        <v>0</v>
      </c>
    </row>
    <row r="223" spans="32:46" hidden="1" x14ac:dyDescent="0.3">
      <c r="AF223" s="1" t="s">
        <v>1482</v>
      </c>
      <c r="AG223" t="s">
        <v>3395</v>
      </c>
      <c r="AH223" t="s">
        <v>3396</v>
      </c>
      <c r="AI223">
        <v>61</v>
      </c>
      <c r="AM223" t="s">
        <v>1087</v>
      </c>
      <c r="AN223" s="934" t="s">
        <v>4070</v>
      </c>
      <c r="AO223" t="s">
        <v>1873</v>
      </c>
      <c r="AP223" t="s">
        <v>1873</v>
      </c>
      <c r="AQ223" s="596" t="str">
        <f t="shared" si="16"/>
        <v>N</v>
      </c>
      <c r="AR223" s="596">
        <f t="shared" ca="1" si="17"/>
        <v>1</v>
      </c>
      <c r="AS223" s="596">
        <f t="shared" ca="1" si="18"/>
        <v>1</v>
      </c>
      <c r="AT223" s="596">
        <f t="shared" ca="1" si="19"/>
        <v>0</v>
      </c>
    </row>
    <row r="224" spans="32:46" hidden="1" x14ac:dyDescent="0.3">
      <c r="AF224" s="1" t="s">
        <v>1483</v>
      </c>
      <c r="AG224" t="s">
        <v>3397</v>
      </c>
      <c r="AH224" t="s">
        <v>3398</v>
      </c>
      <c r="AI224">
        <v>61</v>
      </c>
      <c r="AM224" t="s">
        <v>1088</v>
      </c>
      <c r="AN224" s="934" t="s">
        <v>4070</v>
      </c>
      <c r="AO224" t="s">
        <v>1874</v>
      </c>
      <c r="AP224" t="s">
        <v>1874</v>
      </c>
      <c r="AQ224" s="596" t="str">
        <f t="shared" si="16"/>
        <v>O</v>
      </c>
      <c r="AR224" s="596">
        <f t="shared" ca="1" si="17"/>
        <v>1</v>
      </c>
      <c r="AS224" s="596">
        <f t="shared" ca="1" si="18"/>
        <v>1</v>
      </c>
      <c r="AT224" s="596">
        <f t="shared" ca="1" si="19"/>
        <v>0</v>
      </c>
    </row>
    <row r="225" spans="32:46" hidden="1" x14ac:dyDescent="0.3">
      <c r="AF225" s="1" t="s">
        <v>1484</v>
      </c>
      <c r="AG225" t="s">
        <v>3399</v>
      </c>
      <c r="AH225" t="s">
        <v>3400</v>
      </c>
      <c r="AI225">
        <v>61</v>
      </c>
      <c r="AM225" t="s">
        <v>1089</v>
      </c>
      <c r="AN225" s="934" t="s">
        <v>4070</v>
      </c>
      <c r="AO225" t="s">
        <v>1875</v>
      </c>
      <c r="AP225" t="s">
        <v>1875</v>
      </c>
      <c r="AQ225" s="596" t="str">
        <f t="shared" si="16"/>
        <v>P</v>
      </c>
      <c r="AR225" s="596">
        <f t="shared" ca="1" si="17"/>
        <v>1</v>
      </c>
      <c r="AS225" s="596">
        <f t="shared" ca="1" si="18"/>
        <v>1</v>
      </c>
      <c r="AT225" s="596">
        <f t="shared" ca="1" si="19"/>
        <v>0</v>
      </c>
    </row>
    <row r="226" spans="32:46" hidden="1" x14ac:dyDescent="0.3">
      <c r="AF226" s="1" t="s">
        <v>1485</v>
      </c>
      <c r="AG226" t="s">
        <v>3401</v>
      </c>
      <c r="AH226" t="s">
        <v>3402</v>
      </c>
      <c r="AI226">
        <v>61</v>
      </c>
      <c r="AM226" t="s">
        <v>1090</v>
      </c>
      <c r="AN226" s="934" t="s">
        <v>4070</v>
      </c>
      <c r="AO226" t="s">
        <v>1876</v>
      </c>
      <c r="AP226" t="s">
        <v>1876</v>
      </c>
      <c r="AQ226" s="596" t="str">
        <f t="shared" si="16"/>
        <v>D</v>
      </c>
      <c r="AR226" s="596">
        <f t="shared" ca="1" si="17"/>
        <v>1</v>
      </c>
      <c r="AS226" s="596">
        <f t="shared" ca="1" si="18"/>
        <v>1</v>
      </c>
      <c r="AT226" s="596">
        <f t="shared" ca="1" si="19"/>
        <v>0</v>
      </c>
    </row>
    <row r="227" spans="32:46" hidden="1" x14ac:dyDescent="0.3">
      <c r="AF227" s="1" t="s">
        <v>1486</v>
      </c>
      <c r="AG227" t="s">
        <v>3403</v>
      </c>
      <c r="AH227" t="s">
        <v>3404</v>
      </c>
      <c r="AI227">
        <v>61</v>
      </c>
      <c r="AM227" t="s">
        <v>1091</v>
      </c>
      <c r="AN227" s="934" t="s">
        <v>4070</v>
      </c>
      <c r="AO227" t="s">
        <v>1877</v>
      </c>
      <c r="AP227" t="s">
        <v>1877</v>
      </c>
      <c r="AQ227" s="596" t="str">
        <f t="shared" si="16"/>
        <v>E</v>
      </c>
      <c r="AR227" s="596">
        <f t="shared" ca="1" si="17"/>
        <v>1</v>
      </c>
      <c r="AS227" s="596">
        <f t="shared" ca="1" si="18"/>
        <v>1</v>
      </c>
      <c r="AT227" s="596">
        <f t="shared" ca="1" si="19"/>
        <v>0</v>
      </c>
    </row>
    <row r="228" spans="32:46" hidden="1" x14ac:dyDescent="0.3">
      <c r="AF228" s="1" t="s">
        <v>1487</v>
      </c>
      <c r="AG228" t="s">
        <v>3062</v>
      </c>
      <c r="AH228" t="s">
        <v>3405</v>
      </c>
      <c r="AI228">
        <v>81</v>
      </c>
      <c r="AM228" t="s">
        <v>1092</v>
      </c>
      <c r="AN228" s="934" t="s">
        <v>4070</v>
      </c>
      <c r="AO228" t="s">
        <v>1878</v>
      </c>
      <c r="AP228" t="s">
        <v>1878</v>
      </c>
      <c r="AQ228" s="596" t="str">
        <f t="shared" si="16"/>
        <v>F</v>
      </c>
      <c r="AR228" s="596">
        <f t="shared" ca="1" si="17"/>
        <v>1</v>
      </c>
      <c r="AS228" s="596">
        <f t="shared" ca="1" si="18"/>
        <v>1</v>
      </c>
      <c r="AT228" s="596">
        <f t="shared" ca="1" si="19"/>
        <v>0</v>
      </c>
    </row>
    <row r="229" spans="32:46" hidden="1" x14ac:dyDescent="0.3">
      <c r="AF229" s="1" t="s">
        <v>1488</v>
      </c>
      <c r="AG229" t="s">
        <v>2268</v>
      </c>
      <c r="AI229">
        <v>36</v>
      </c>
      <c r="AM229" t="s">
        <v>1093</v>
      </c>
      <c r="AN229" s="934" t="s">
        <v>4070</v>
      </c>
      <c r="AO229" t="s">
        <v>1879</v>
      </c>
      <c r="AP229" t="s">
        <v>1879</v>
      </c>
      <c r="AQ229" s="596" t="str">
        <f t="shared" si="16"/>
        <v>G</v>
      </c>
      <c r="AR229" s="596">
        <f t="shared" ca="1" si="17"/>
        <v>1</v>
      </c>
      <c r="AS229" s="596">
        <f t="shared" ca="1" si="18"/>
        <v>1</v>
      </c>
      <c r="AT229" s="596">
        <f t="shared" ca="1" si="19"/>
        <v>0</v>
      </c>
    </row>
    <row r="230" spans="32:46" hidden="1" x14ac:dyDescent="0.3">
      <c r="AF230" s="1" t="s">
        <v>1489</v>
      </c>
      <c r="AG230" t="s">
        <v>2390</v>
      </c>
      <c r="AH230" t="s">
        <v>2555</v>
      </c>
      <c r="AI230">
        <v>58</v>
      </c>
      <c r="AM230" t="s">
        <v>1094</v>
      </c>
      <c r="AN230" s="934" t="s">
        <v>4070</v>
      </c>
      <c r="AO230" t="s">
        <v>1880</v>
      </c>
      <c r="AP230" t="s">
        <v>1880</v>
      </c>
      <c r="AQ230" s="596" t="str">
        <f t="shared" si="16"/>
        <v>H</v>
      </c>
      <c r="AR230" s="596">
        <f t="shared" ca="1" si="17"/>
        <v>1</v>
      </c>
      <c r="AS230" s="596">
        <f t="shared" ca="1" si="18"/>
        <v>1</v>
      </c>
      <c r="AT230" s="596">
        <f t="shared" ca="1" si="19"/>
        <v>0</v>
      </c>
    </row>
    <row r="231" spans="32:46" hidden="1" x14ac:dyDescent="0.3">
      <c r="AF231" s="1" t="s">
        <v>1490</v>
      </c>
      <c r="AG231" t="s">
        <v>2783</v>
      </c>
      <c r="AH231" t="s">
        <v>3406</v>
      </c>
      <c r="AI231">
        <v>78</v>
      </c>
      <c r="AM231" t="s">
        <v>1095</v>
      </c>
      <c r="AN231" s="934" t="s">
        <v>4070</v>
      </c>
      <c r="AO231" t="s">
        <v>1881</v>
      </c>
      <c r="AP231" t="s">
        <v>1881</v>
      </c>
      <c r="AQ231" s="596" t="str">
        <f t="shared" si="16"/>
        <v>I</v>
      </c>
      <c r="AR231" s="596">
        <f t="shared" ca="1" si="17"/>
        <v>1</v>
      </c>
      <c r="AS231" s="596">
        <f t="shared" ca="1" si="18"/>
        <v>1</v>
      </c>
      <c r="AT231" s="596">
        <f t="shared" ca="1" si="19"/>
        <v>0</v>
      </c>
    </row>
    <row r="232" spans="32:46" hidden="1" x14ac:dyDescent="0.3">
      <c r="AF232" s="1" t="s">
        <v>1491</v>
      </c>
      <c r="AG232" t="s">
        <v>2784</v>
      </c>
      <c r="AH232" t="s">
        <v>3407</v>
      </c>
      <c r="AI232">
        <v>78</v>
      </c>
      <c r="AM232" t="s">
        <v>1096</v>
      </c>
      <c r="AN232" s="934" t="s">
        <v>4070</v>
      </c>
      <c r="AO232" t="s">
        <v>1882</v>
      </c>
      <c r="AP232" t="s">
        <v>1882</v>
      </c>
      <c r="AQ232" s="596" t="str">
        <f t="shared" si="16"/>
        <v>J</v>
      </c>
      <c r="AR232" s="596">
        <f t="shared" ca="1" si="17"/>
        <v>1</v>
      </c>
      <c r="AS232" s="596">
        <f t="shared" ca="1" si="18"/>
        <v>1</v>
      </c>
      <c r="AT232" s="596">
        <f t="shared" ca="1" si="19"/>
        <v>0</v>
      </c>
    </row>
    <row r="233" spans="32:46" hidden="1" x14ac:dyDescent="0.3">
      <c r="AF233" s="1" t="s">
        <v>1492</v>
      </c>
      <c r="AG233" t="s">
        <v>2518</v>
      </c>
      <c r="AH233" t="s">
        <v>3408</v>
      </c>
      <c r="AI233">
        <v>78</v>
      </c>
      <c r="AM233" t="s">
        <v>1097</v>
      </c>
      <c r="AN233" s="934" t="s">
        <v>4070</v>
      </c>
      <c r="AO233" t="s">
        <v>1883</v>
      </c>
      <c r="AP233" t="s">
        <v>1883</v>
      </c>
      <c r="AQ233" s="596" t="str">
        <f t="shared" si="16"/>
        <v>K</v>
      </c>
      <c r="AR233" s="596">
        <f t="shared" ca="1" si="17"/>
        <v>1</v>
      </c>
      <c r="AS233" s="596">
        <f t="shared" ca="1" si="18"/>
        <v>1</v>
      </c>
      <c r="AT233" s="596">
        <f t="shared" ca="1" si="19"/>
        <v>0</v>
      </c>
    </row>
    <row r="234" spans="32:46" x14ac:dyDescent="0.3">
      <c r="AF234" s="1" t="s">
        <v>1493</v>
      </c>
      <c r="AG234" t="s">
        <v>3409</v>
      </c>
      <c r="AH234" t="s">
        <v>3410</v>
      </c>
      <c r="AI234">
        <v>78</v>
      </c>
      <c r="AM234" t="s">
        <v>1098</v>
      </c>
      <c r="AN234" s="934" t="s">
        <v>4070</v>
      </c>
      <c r="AO234" t="s">
        <v>3684</v>
      </c>
      <c r="AP234" t="s">
        <v>1884</v>
      </c>
      <c r="AQ234" s="596" t="str">
        <f t="shared" si="16"/>
        <v>C</v>
      </c>
      <c r="AR234" s="596">
        <f t="shared" ca="1" si="17"/>
        <v>3</v>
      </c>
      <c r="AS234" s="596">
        <f t="shared" ca="1" si="18"/>
        <v>2</v>
      </c>
      <c r="AT234" s="596">
        <f t="shared" ca="1" si="19"/>
        <v>1</v>
      </c>
    </row>
    <row r="235" spans="32:46" x14ac:dyDescent="0.3">
      <c r="AF235" s="1" t="s">
        <v>1494</v>
      </c>
      <c r="AG235" t="s">
        <v>3411</v>
      </c>
      <c r="AH235" t="s">
        <v>3412</v>
      </c>
      <c r="AI235">
        <v>78</v>
      </c>
      <c r="AM235" t="s">
        <v>1099</v>
      </c>
      <c r="AN235" s="934" t="s">
        <v>4070</v>
      </c>
      <c r="AO235" t="s">
        <v>3685</v>
      </c>
      <c r="AP235" t="s">
        <v>1885</v>
      </c>
      <c r="AQ235" s="596" t="str">
        <f t="shared" si="16"/>
        <v>J</v>
      </c>
      <c r="AR235" s="596">
        <f t="shared" ca="1" si="17"/>
        <v>6</v>
      </c>
      <c r="AS235" s="596">
        <f t="shared" ca="1" si="18"/>
        <v>5</v>
      </c>
      <c r="AT235" s="596">
        <f t="shared" ca="1" si="19"/>
        <v>1</v>
      </c>
    </row>
    <row r="236" spans="32:46" x14ac:dyDescent="0.3">
      <c r="AF236" s="1" t="s">
        <v>1495</v>
      </c>
      <c r="AG236" t="s">
        <v>2617</v>
      </c>
      <c r="AH236" t="s">
        <v>2951</v>
      </c>
      <c r="AI236">
        <v>98</v>
      </c>
      <c r="AM236" t="s">
        <v>1100</v>
      </c>
      <c r="AN236" s="934" t="s">
        <v>4070</v>
      </c>
      <c r="AO236" t="s">
        <v>3686</v>
      </c>
      <c r="AP236" t="s">
        <v>1886</v>
      </c>
      <c r="AQ236" s="596" t="str">
        <f t="shared" si="16"/>
        <v>P</v>
      </c>
      <c r="AR236" s="596">
        <f t="shared" ca="1" si="17"/>
        <v>3</v>
      </c>
      <c r="AS236" s="596">
        <f t="shared" ca="1" si="18"/>
        <v>2</v>
      </c>
      <c r="AT236" s="596">
        <f t="shared" ca="1" si="19"/>
        <v>1</v>
      </c>
    </row>
    <row r="237" spans="32:46" x14ac:dyDescent="0.3">
      <c r="AF237" s="1" t="s">
        <v>1496</v>
      </c>
      <c r="AG237" t="s">
        <v>2888</v>
      </c>
      <c r="AH237" t="s">
        <v>3413</v>
      </c>
      <c r="AI237">
        <v>98</v>
      </c>
      <c r="AM237" t="s">
        <v>1101</v>
      </c>
      <c r="AN237" s="934" t="s">
        <v>4070</v>
      </c>
      <c r="AO237" t="s">
        <v>3687</v>
      </c>
      <c r="AP237" t="s">
        <v>1887</v>
      </c>
      <c r="AQ237" s="596" t="str">
        <f t="shared" si="16"/>
        <v>C</v>
      </c>
      <c r="AR237" s="596">
        <f t="shared" ca="1" si="17"/>
        <v>3</v>
      </c>
      <c r="AS237" s="596">
        <f t="shared" ca="1" si="18"/>
        <v>2</v>
      </c>
      <c r="AT237" s="596">
        <f t="shared" ca="1" si="19"/>
        <v>1</v>
      </c>
    </row>
    <row r="238" spans="32:46" x14ac:dyDescent="0.3">
      <c r="AF238" s="1" t="s">
        <v>1497</v>
      </c>
      <c r="AG238" t="s">
        <v>3414</v>
      </c>
      <c r="AH238" t="s">
        <v>2866</v>
      </c>
      <c r="AI238">
        <v>98</v>
      </c>
      <c r="AM238" t="s">
        <v>1102</v>
      </c>
      <c r="AN238" s="934" t="s">
        <v>4070</v>
      </c>
      <c r="AO238" t="s">
        <v>3688</v>
      </c>
      <c r="AP238" t="s">
        <v>1888</v>
      </c>
      <c r="AQ238" s="596" t="str">
        <f t="shared" si="16"/>
        <v>F</v>
      </c>
      <c r="AR238" s="596">
        <f t="shared" ca="1" si="17"/>
        <v>5</v>
      </c>
      <c r="AS238" s="596">
        <f t="shared" ca="1" si="18"/>
        <v>4</v>
      </c>
      <c r="AT238" s="596">
        <f t="shared" ca="1" si="19"/>
        <v>1</v>
      </c>
    </row>
    <row r="239" spans="32:46" x14ac:dyDescent="0.3">
      <c r="AF239" s="1" t="s">
        <v>1498</v>
      </c>
      <c r="AG239" t="s">
        <v>2867</v>
      </c>
      <c r="AH239" t="s">
        <v>3415</v>
      </c>
      <c r="AI239">
        <v>98</v>
      </c>
      <c r="AM239" t="s">
        <v>1103</v>
      </c>
      <c r="AN239" s="934" t="s">
        <v>4070</v>
      </c>
      <c r="AO239" t="s">
        <v>3689</v>
      </c>
      <c r="AP239" t="s">
        <v>1889</v>
      </c>
      <c r="AQ239" s="596" t="str">
        <f t="shared" si="16"/>
        <v>K</v>
      </c>
      <c r="AR239" s="596">
        <f t="shared" ca="1" si="17"/>
        <v>3</v>
      </c>
      <c r="AS239" s="596">
        <f t="shared" ca="1" si="18"/>
        <v>2</v>
      </c>
      <c r="AT239" s="596">
        <f t="shared" ca="1" si="19"/>
        <v>1</v>
      </c>
    </row>
    <row r="240" spans="32:46" x14ac:dyDescent="0.3">
      <c r="AF240" s="1" t="s">
        <v>1499</v>
      </c>
      <c r="AG240" t="s">
        <v>3416</v>
      </c>
      <c r="AH240" t="s">
        <v>3417</v>
      </c>
      <c r="AI240">
        <v>98</v>
      </c>
      <c r="AM240" t="s">
        <v>1104</v>
      </c>
      <c r="AN240" s="934" t="s">
        <v>4070</v>
      </c>
      <c r="AO240" t="s">
        <v>3690</v>
      </c>
      <c r="AP240" t="s">
        <v>1890</v>
      </c>
      <c r="AQ240" s="596" t="str">
        <f t="shared" si="16"/>
        <v>F</v>
      </c>
      <c r="AR240" s="596">
        <f t="shared" ca="1" si="17"/>
        <v>4</v>
      </c>
      <c r="AS240" s="596">
        <f t="shared" ca="1" si="18"/>
        <v>3</v>
      </c>
      <c r="AT240" s="596">
        <f t="shared" ca="1" si="19"/>
        <v>1</v>
      </c>
    </row>
    <row r="241" spans="32:46" x14ac:dyDescent="0.3">
      <c r="AF241" s="1" t="s">
        <v>1500</v>
      </c>
      <c r="AG241" t="s">
        <v>2563</v>
      </c>
      <c r="AH241" t="s">
        <v>3418</v>
      </c>
      <c r="AI241">
        <v>58</v>
      </c>
      <c r="AM241" t="s">
        <v>1105</v>
      </c>
      <c r="AN241" s="934" t="s">
        <v>4070</v>
      </c>
      <c r="AO241" t="s">
        <v>3691</v>
      </c>
      <c r="AP241" t="s">
        <v>1891</v>
      </c>
      <c r="AQ241" s="596" t="str">
        <f t="shared" si="16"/>
        <v>J</v>
      </c>
      <c r="AR241" s="596">
        <f t="shared" ca="1" si="17"/>
        <v>6</v>
      </c>
      <c r="AS241" s="596">
        <f t="shared" ca="1" si="18"/>
        <v>5</v>
      </c>
      <c r="AT241" s="596">
        <f t="shared" ca="1" si="19"/>
        <v>1</v>
      </c>
    </row>
    <row r="242" spans="32:46" x14ac:dyDescent="0.3">
      <c r="AF242" s="1" t="s">
        <v>1501</v>
      </c>
      <c r="AG242" t="s">
        <v>3419</v>
      </c>
      <c r="AH242" t="s">
        <v>3420</v>
      </c>
      <c r="AI242">
        <v>98</v>
      </c>
      <c r="AM242" t="s">
        <v>1106</v>
      </c>
      <c r="AN242" s="934" t="s">
        <v>4070</v>
      </c>
      <c r="AO242" t="s">
        <v>3692</v>
      </c>
      <c r="AP242" t="s">
        <v>1892</v>
      </c>
      <c r="AQ242" s="596" t="str">
        <f t="shared" si="16"/>
        <v>P</v>
      </c>
      <c r="AR242" s="596">
        <f t="shared" ca="1" si="17"/>
        <v>3</v>
      </c>
      <c r="AS242" s="596">
        <f t="shared" ca="1" si="18"/>
        <v>2</v>
      </c>
      <c r="AT242" s="596">
        <f t="shared" ca="1" si="19"/>
        <v>1</v>
      </c>
    </row>
    <row r="243" spans="32:46" x14ac:dyDescent="0.3">
      <c r="AF243" s="1" t="s">
        <v>1502</v>
      </c>
      <c r="AG243" t="s">
        <v>2708</v>
      </c>
      <c r="AH243" t="s">
        <v>2710</v>
      </c>
      <c r="AI243">
        <v>118</v>
      </c>
      <c r="AM243" t="s">
        <v>1107</v>
      </c>
      <c r="AN243" s="934" t="s">
        <v>4070</v>
      </c>
      <c r="AO243" t="s">
        <v>3693</v>
      </c>
      <c r="AP243" t="s">
        <v>1893</v>
      </c>
      <c r="AQ243" s="596" t="str">
        <f t="shared" si="16"/>
        <v>C</v>
      </c>
      <c r="AR243" s="596">
        <f t="shared" ca="1" si="17"/>
        <v>4</v>
      </c>
      <c r="AS243" s="596">
        <f t="shared" ca="1" si="18"/>
        <v>3</v>
      </c>
      <c r="AT243" s="596">
        <f t="shared" ca="1" si="19"/>
        <v>1</v>
      </c>
    </row>
    <row r="244" spans="32:46" x14ac:dyDescent="0.3">
      <c r="AF244" s="1" t="s">
        <v>1503</v>
      </c>
      <c r="AG244" t="s">
        <v>3421</v>
      </c>
      <c r="AH244" t="s">
        <v>3422</v>
      </c>
      <c r="AI244">
        <v>118</v>
      </c>
      <c r="AM244" t="s">
        <v>1108</v>
      </c>
      <c r="AN244" s="934" t="s">
        <v>4070</v>
      </c>
      <c r="AO244" t="s">
        <v>3694</v>
      </c>
      <c r="AP244" t="s">
        <v>1894</v>
      </c>
      <c r="AQ244" s="596" t="str">
        <f t="shared" si="16"/>
        <v>G</v>
      </c>
      <c r="AR244" s="596">
        <f t="shared" ca="1" si="17"/>
        <v>11</v>
      </c>
      <c r="AS244" s="596">
        <f t="shared" ca="1" si="18"/>
        <v>10</v>
      </c>
      <c r="AT244" s="596">
        <f t="shared" ca="1" si="19"/>
        <v>1</v>
      </c>
    </row>
    <row r="245" spans="32:46" x14ac:dyDescent="0.3">
      <c r="AF245" s="1" t="s">
        <v>1504</v>
      </c>
      <c r="AG245" t="s">
        <v>2711</v>
      </c>
      <c r="AH245" t="s">
        <v>2712</v>
      </c>
      <c r="AI245">
        <v>118</v>
      </c>
      <c r="AM245" t="s">
        <v>1109</v>
      </c>
      <c r="AN245" s="934" t="s">
        <v>4070</v>
      </c>
      <c r="AO245" t="s">
        <v>3695</v>
      </c>
      <c r="AP245" t="s">
        <v>1895</v>
      </c>
      <c r="AQ245" s="596" t="str">
        <f t="shared" si="16"/>
        <v>R</v>
      </c>
      <c r="AR245" s="596">
        <f t="shared" ca="1" si="17"/>
        <v>3</v>
      </c>
      <c r="AS245" s="596">
        <f t="shared" ca="1" si="18"/>
        <v>2</v>
      </c>
      <c r="AT245" s="596">
        <f t="shared" ca="1" si="19"/>
        <v>1</v>
      </c>
    </row>
    <row r="246" spans="32:46" x14ac:dyDescent="0.3">
      <c r="AF246" s="1" t="s">
        <v>1505</v>
      </c>
      <c r="AG246" t="s">
        <v>2713</v>
      </c>
      <c r="AH246" t="s">
        <v>3423</v>
      </c>
      <c r="AI246">
        <v>118</v>
      </c>
      <c r="AM246" t="s">
        <v>1110</v>
      </c>
      <c r="AN246" s="934" t="s">
        <v>4070</v>
      </c>
      <c r="AO246" t="s">
        <v>3696</v>
      </c>
      <c r="AP246" t="s">
        <v>1896</v>
      </c>
      <c r="AQ246" s="596" t="str">
        <f t="shared" si="16"/>
        <v>C</v>
      </c>
      <c r="AR246" s="596">
        <f t="shared" ca="1" si="17"/>
        <v>3</v>
      </c>
      <c r="AS246" s="596">
        <f t="shared" ca="1" si="18"/>
        <v>2</v>
      </c>
      <c r="AT246" s="596">
        <f t="shared" ca="1" si="19"/>
        <v>1</v>
      </c>
    </row>
    <row r="247" spans="32:46" x14ac:dyDescent="0.3">
      <c r="AF247" s="1" t="s">
        <v>1506</v>
      </c>
      <c r="AG247" t="s">
        <v>3424</v>
      </c>
      <c r="AH247" t="s">
        <v>3425</v>
      </c>
      <c r="AI247">
        <v>118</v>
      </c>
      <c r="AM247" t="s">
        <v>1111</v>
      </c>
      <c r="AN247" s="934" t="s">
        <v>4070</v>
      </c>
      <c r="AO247" t="s">
        <v>3697</v>
      </c>
      <c r="AP247" t="s">
        <v>1897</v>
      </c>
      <c r="AQ247" s="596" t="str">
        <f t="shared" si="16"/>
        <v>F</v>
      </c>
      <c r="AR247" s="596">
        <f t="shared" ca="1" si="17"/>
        <v>4</v>
      </c>
      <c r="AS247" s="596">
        <f t="shared" ca="1" si="18"/>
        <v>3</v>
      </c>
      <c r="AT247" s="596">
        <f t="shared" ca="1" si="19"/>
        <v>1</v>
      </c>
    </row>
    <row r="248" spans="32:46" x14ac:dyDescent="0.3">
      <c r="AF248" s="1" t="s">
        <v>1507</v>
      </c>
      <c r="AG248" t="s">
        <v>3426</v>
      </c>
      <c r="AH248" t="s">
        <v>3427</v>
      </c>
      <c r="AI248">
        <v>118</v>
      </c>
      <c r="AM248" t="s">
        <v>1112</v>
      </c>
      <c r="AN248" s="934" t="s">
        <v>4070</v>
      </c>
      <c r="AO248" t="s">
        <v>2341</v>
      </c>
      <c r="AP248" t="s">
        <v>1898</v>
      </c>
      <c r="AQ248" s="596" t="str">
        <f t="shared" si="16"/>
        <v>C</v>
      </c>
      <c r="AR248" s="596">
        <f t="shared" ca="1" si="17"/>
        <v>3</v>
      </c>
      <c r="AS248" s="596">
        <f t="shared" ca="1" si="18"/>
        <v>2</v>
      </c>
      <c r="AT248" s="596">
        <f t="shared" ca="1" si="19"/>
        <v>1</v>
      </c>
    </row>
    <row r="249" spans="32:46" x14ac:dyDescent="0.3">
      <c r="AF249" s="1" t="s">
        <v>1508</v>
      </c>
      <c r="AG249" t="s">
        <v>3428</v>
      </c>
      <c r="AH249" t="s">
        <v>2393</v>
      </c>
      <c r="AI249">
        <v>58</v>
      </c>
      <c r="AM249" t="s">
        <v>1113</v>
      </c>
      <c r="AN249" s="934" t="s">
        <v>4070</v>
      </c>
      <c r="AO249" t="s">
        <v>3698</v>
      </c>
      <c r="AP249" t="s">
        <v>1899</v>
      </c>
      <c r="AQ249" s="596" t="str">
        <f t="shared" si="16"/>
        <v>J</v>
      </c>
      <c r="AR249" s="596">
        <f t="shared" ca="1" si="17"/>
        <v>6</v>
      </c>
      <c r="AS249" s="596">
        <f t="shared" ca="1" si="18"/>
        <v>5</v>
      </c>
      <c r="AT249" s="596">
        <f t="shared" ca="1" si="19"/>
        <v>1</v>
      </c>
    </row>
    <row r="250" spans="32:46" x14ac:dyDescent="0.3">
      <c r="AF250" s="1" t="s">
        <v>1509</v>
      </c>
      <c r="AG250" t="s">
        <v>2394</v>
      </c>
      <c r="AH250" t="s">
        <v>2989</v>
      </c>
      <c r="AI250">
        <v>58</v>
      </c>
      <c r="AM250" t="s">
        <v>1114</v>
      </c>
      <c r="AN250" s="934" t="s">
        <v>4070</v>
      </c>
      <c r="AO250" t="s">
        <v>3699</v>
      </c>
      <c r="AP250" t="s">
        <v>1900</v>
      </c>
      <c r="AQ250" s="596" t="str">
        <f t="shared" si="16"/>
        <v>P</v>
      </c>
      <c r="AR250" s="596">
        <f t="shared" ca="1" si="17"/>
        <v>3</v>
      </c>
      <c r="AS250" s="596">
        <f t="shared" ca="1" si="18"/>
        <v>2</v>
      </c>
      <c r="AT250" s="596">
        <f t="shared" ca="1" si="19"/>
        <v>1</v>
      </c>
    </row>
    <row r="251" spans="32:46" x14ac:dyDescent="0.3">
      <c r="AF251" s="1" t="s">
        <v>1510</v>
      </c>
      <c r="AG251" t="s">
        <v>3429</v>
      </c>
      <c r="AH251" t="s">
        <v>3430</v>
      </c>
      <c r="AI251">
        <v>58</v>
      </c>
      <c r="AM251" t="s">
        <v>1115</v>
      </c>
      <c r="AN251" s="934" t="s">
        <v>4070</v>
      </c>
      <c r="AO251" t="s">
        <v>3700</v>
      </c>
      <c r="AP251" t="s">
        <v>1901</v>
      </c>
      <c r="AQ251" s="596" t="str">
        <f t="shared" si="16"/>
        <v>C</v>
      </c>
      <c r="AR251" s="596">
        <f t="shared" ca="1" si="17"/>
        <v>3</v>
      </c>
      <c r="AS251" s="596">
        <f t="shared" ca="1" si="18"/>
        <v>2</v>
      </c>
      <c r="AT251" s="596">
        <f t="shared" ca="1" si="19"/>
        <v>1</v>
      </c>
    </row>
    <row r="252" spans="32:46" x14ac:dyDescent="0.3">
      <c r="AF252" s="1" t="s">
        <v>1511</v>
      </c>
      <c r="AG252" t="s">
        <v>2990</v>
      </c>
      <c r="AH252" t="s">
        <v>2396</v>
      </c>
      <c r="AI252">
        <v>58</v>
      </c>
      <c r="AM252" t="s">
        <v>1116</v>
      </c>
      <c r="AN252" s="934" t="s">
        <v>4070</v>
      </c>
      <c r="AO252" t="s">
        <v>3701</v>
      </c>
      <c r="AP252" t="s">
        <v>1902</v>
      </c>
      <c r="AQ252" s="596" t="str">
        <f t="shared" si="16"/>
        <v>F</v>
      </c>
      <c r="AR252" s="596">
        <f t="shared" ca="1" si="17"/>
        <v>5</v>
      </c>
      <c r="AS252" s="596">
        <f t="shared" ca="1" si="18"/>
        <v>4</v>
      </c>
      <c r="AT252" s="596">
        <f t="shared" ca="1" si="19"/>
        <v>1</v>
      </c>
    </row>
    <row r="253" spans="32:46" x14ac:dyDescent="0.3">
      <c r="AF253" s="1" t="s">
        <v>1512</v>
      </c>
      <c r="AG253" t="s">
        <v>2397</v>
      </c>
      <c r="AH253" t="s">
        <v>2991</v>
      </c>
      <c r="AI253">
        <v>58</v>
      </c>
      <c r="AM253" t="s">
        <v>1117</v>
      </c>
      <c r="AN253" s="934" t="s">
        <v>4070</v>
      </c>
      <c r="AO253" t="s">
        <v>3702</v>
      </c>
      <c r="AP253" t="s">
        <v>1903</v>
      </c>
      <c r="AQ253" s="596" t="str">
        <f t="shared" si="16"/>
        <v>K</v>
      </c>
      <c r="AR253" s="596">
        <f t="shared" ca="1" si="17"/>
        <v>3</v>
      </c>
      <c r="AS253" s="596">
        <f t="shared" ca="1" si="18"/>
        <v>2</v>
      </c>
      <c r="AT253" s="596">
        <f t="shared" ca="1" si="19"/>
        <v>1</v>
      </c>
    </row>
    <row r="254" spans="32:46" x14ac:dyDescent="0.3">
      <c r="AF254" s="1" t="s">
        <v>1513</v>
      </c>
      <c r="AG254" t="s">
        <v>2992</v>
      </c>
      <c r="AH254" t="s">
        <v>3431</v>
      </c>
      <c r="AI254">
        <v>58</v>
      </c>
      <c r="AM254" t="s">
        <v>1118</v>
      </c>
      <c r="AN254" s="934" t="s">
        <v>4070</v>
      </c>
      <c r="AO254" t="s">
        <v>3703</v>
      </c>
      <c r="AP254" t="s">
        <v>1904</v>
      </c>
      <c r="AQ254" s="596" t="str">
        <f t="shared" si="16"/>
        <v>F</v>
      </c>
      <c r="AR254" s="596">
        <f t="shared" ca="1" si="17"/>
        <v>4</v>
      </c>
      <c r="AS254" s="596">
        <f t="shared" ca="1" si="18"/>
        <v>3</v>
      </c>
      <c r="AT254" s="596">
        <f t="shared" ca="1" si="19"/>
        <v>1</v>
      </c>
    </row>
    <row r="255" spans="32:46" x14ac:dyDescent="0.3">
      <c r="AF255" s="1" t="s">
        <v>1514</v>
      </c>
      <c r="AG255" t="s">
        <v>2513</v>
      </c>
      <c r="AH255" t="s">
        <v>2515</v>
      </c>
      <c r="AI255">
        <v>78</v>
      </c>
      <c r="AM255" t="s">
        <v>1119</v>
      </c>
      <c r="AN255" s="934" t="s">
        <v>4070</v>
      </c>
      <c r="AO255" t="s">
        <v>3704</v>
      </c>
      <c r="AP255" t="s">
        <v>1905</v>
      </c>
      <c r="AQ255" s="596" t="str">
        <f t="shared" si="16"/>
        <v>J</v>
      </c>
      <c r="AR255" s="596">
        <f t="shared" ca="1" si="17"/>
        <v>6</v>
      </c>
      <c r="AS255" s="596">
        <f t="shared" ca="1" si="18"/>
        <v>5</v>
      </c>
      <c r="AT255" s="596">
        <f t="shared" ca="1" si="19"/>
        <v>1</v>
      </c>
    </row>
    <row r="256" spans="32:46" x14ac:dyDescent="0.3">
      <c r="AF256" s="1" t="s">
        <v>1515</v>
      </c>
      <c r="AG256" t="s">
        <v>2294</v>
      </c>
      <c r="AI256">
        <v>38</v>
      </c>
      <c r="AM256" t="s">
        <v>1120</v>
      </c>
      <c r="AN256" s="934" t="s">
        <v>4070</v>
      </c>
      <c r="AO256" t="s">
        <v>3705</v>
      </c>
      <c r="AP256" t="s">
        <v>1906</v>
      </c>
      <c r="AQ256" s="596" t="str">
        <f t="shared" si="16"/>
        <v>P</v>
      </c>
      <c r="AR256" s="596">
        <f t="shared" ca="1" si="17"/>
        <v>3</v>
      </c>
      <c r="AS256" s="596">
        <f t="shared" ca="1" si="18"/>
        <v>2</v>
      </c>
      <c r="AT256" s="596">
        <f t="shared" ca="1" si="19"/>
        <v>1</v>
      </c>
    </row>
    <row r="257" spans="32:46" x14ac:dyDescent="0.3">
      <c r="AF257" s="1" t="s">
        <v>1516</v>
      </c>
      <c r="AG257" t="s">
        <v>2295</v>
      </c>
      <c r="AI257">
        <v>40</v>
      </c>
      <c r="AM257" t="s">
        <v>1121</v>
      </c>
      <c r="AN257" s="934" t="s">
        <v>4070</v>
      </c>
      <c r="AO257" t="s">
        <v>3706</v>
      </c>
      <c r="AP257" t="s">
        <v>1907</v>
      </c>
      <c r="AQ257" s="596" t="str">
        <f t="shared" si="16"/>
        <v>C</v>
      </c>
      <c r="AR257" s="596">
        <f t="shared" ca="1" si="17"/>
        <v>4</v>
      </c>
      <c r="AS257" s="596">
        <f t="shared" ca="1" si="18"/>
        <v>3</v>
      </c>
      <c r="AT257" s="596">
        <f t="shared" ca="1" si="19"/>
        <v>1</v>
      </c>
    </row>
    <row r="258" spans="32:46" x14ac:dyDescent="0.3">
      <c r="AF258" s="1" t="s">
        <v>1517</v>
      </c>
      <c r="AG258" t="s">
        <v>2298</v>
      </c>
      <c r="AI258">
        <v>37</v>
      </c>
      <c r="AM258" t="s">
        <v>1122</v>
      </c>
      <c r="AN258" s="934" t="s">
        <v>4070</v>
      </c>
      <c r="AO258" t="s">
        <v>3707</v>
      </c>
      <c r="AP258" t="s">
        <v>1908</v>
      </c>
      <c r="AQ258" s="596" t="str">
        <f t="shared" si="16"/>
        <v>G</v>
      </c>
      <c r="AR258" s="596">
        <f t="shared" ca="1" si="17"/>
        <v>11</v>
      </c>
      <c r="AS258" s="596">
        <f t="shared" ca="1" si="18"/>
        <v>10</v>
      </c>
      <c r="AT258" s="596">
        <f t="shared" ca="1" si="19"/>
        <v>1</v>
      </c>
    </row>
    <row r="259" spans="32:46" x14ac:dyDescent="0.3">
      <c r="AF259" s="1" t="s">
        <v>1518</v>
      </c>
      <c r="AG259" t="s">
        <v>1960</v>
      </c>
      <c r="AH259" t="s">
        <v>3432</v>
      </c>
      <c r="AI259">
        <v>8</v>
      </c>
      <c r="AM259" t="s">
        <v>1123</v>
      </c>
      <c r="AN259" s="934" t="s">
        <v>4070</v>
      </c>
      <c r="AO259" t="s">
        <v>3708</v>
      </c>
      <c r="AP259" t="s">
        <v>1909</v>
      </c>
      <c r="AQ259" s="596" t="str">
        <f t="shared" si="16"/>
        <v>R</v>
      </c>
      <c r="AR259" s="596">
        <f t="shared" ca="1" si="17"/>
        <v>3</v>
      </c>
      <c r="AS259" s="596">
        <f t="shared" ca="1" si="18"/>
        <v>2</v>
      </c>
      <c r="AT259" s="596">
        <f t="shared" ca="1" si="19"/>
        <v>1</v>
      </c>
    </row>
    <row r="260" spans="32:46" x14ac:dyDescent="0.3">
      <c r="AF260" s="1" t="s">
        <v>1519</v>
      </c>
      <c r="AG260" t="s">
        <v>1959</v>
      </c>
      <c r="AH260" t="s">
        <v>3433</v>
      </c>
      <c r="AI260">
        <v>8</v>
      </c>
      <c r="AM260" t="s">
        <v>1124</v>
      </c>
      <c r="AN260" s="934" t="s">
        <v>4070</v>
      </c>
      <c r="AO260" t="s">
        <v>3709</v>
      </c>
      <c r="AP260" t="s">
        <v>1910</v>
      </c>
      <c r="AQ260" s="596" t="str">
        <f t="shared" si="16"/>
        <v>C</v>
      </c>
      <c r="AR260" s="596">
        <f t="shared" ca="1" si="17"/>
        <v>3</v>
      </c>
      <c r="AS260" s="596">
        <f t="shared" ca="1" si="18"/>
        <v>2</v>
      </c>
      <c r="AT260" s="596">
        <f t="shared" ca="1" si="19"/>
        <v>1</v>
      </c>
    </row>
    <row r="261" spans="32:46" x14ac:dyDescent="0.3">
      <c r="AF261" s="1" t="s">
        <v>437</v>
      </c>
      <c r="AG261" t="s">
        <v>2301</v>
      </c>
      <c r="AI261">
        <v>54</v>
      </c>
      <c r="AM261" t="s">
        <v>1125</v>
      </c>
      <c r="AN261" s="934" t="s">
        <v>4070</v>
      </c>
      <c r="AO261" t="s">
        <v>3710</v>
      </c>
      <c r="AP261" t="s">
        <v>1911</v>
      </c>
      <c r="AQ261" s="596" t="str">
        <f t="shared" ref="AQ261:AQ324" si="20">MID(AO261,2,1)</f>
        <v>F</v>
      </c>
      <c r="AR261" s="596">
        <f t="shared" ref="AR261:AR324" ca="1" si="21">+COLUMNS(INDIRECT(AO261))</f>
        <v>4</v>
      </c>
      <c r="AS261" s="596">
        <f t="shared" ref="AS261:AS324" ca="1" si="22">+COLUMNS(INDIRECT(AP261))</f>
        <v>3</v>
      </c>
      <c r="AT261" s="596">
        <f t="shared" ref="AT261:AT324" ca="1" si="23">+AR261-AS261</f>
        <v>1</v>
      </c>
    </row>
    <row r="262" spans="32:46" hidden="1" x14ac:dyDescent="0.3">
      <c r="AF262" s="1" t="s">
        <v>1520</v>
      </c>
      <c r="AG262" t="s">
        <v>2302</v>
      </c>
      <c r="AI262">
        <v>52</v>
      </c>
      <c r="AM262" t="s">
        <v>1126</v>
      </c>
      <c r="AN262" s="934" t="s">
        <v>4070</v>
      </c>
      <c r="AO262" t="s">
        <v>1912</v>
      </c>
      <c r="AP262" t="s">
        <v>1912</v>
      </c>
      <c r="AQ262" s="596" t="str">
        <f t="shared" si="20"/>
        <v>C</v>
      </c>
      <c r="AR262" s="596">
        <f t="shared" ca="1" si="21"/>
        <v>2</v>
      </c>
      <c r="AS262" s="596">
        <f t="shared" ca="1" si="22"/>
        <v>2</v>
      </c>
      <c r="AT262" s="596">
        <f t="shared" ca="1" si="23"/>
        <v>0</v>
      </c>
    </row>
    <row r="263" spans="32:46" hidden="1" x14ac:dyDescent="0.3">
      <c r="AF263" s="1" t="s">
        <v>1521</v>
      </c>
      <c r="AG263" t="s">
        <v>3434</v>
      </c>
      <c r="AH263" t="s">
        <v>3435</v>
      </c>
      <c r="AI263">
        <v>211</v>
      </c>
      <c r="AM263" t="s">
        <v>1127</v>
      </c>
      <c r="AN263" s="934" t="s">
        <v>4070</v>
      </c>
      <c r="AO263" t="s">
        <v>1913</v>
      </c>
      <c r="AP263" t="s">
        <v>1913</v>
      </c>
      <c r="AQ263" s="596" t="str">
        <f t="shared" si="20"/>
        <v>G</v>
      </c>
      <c r="AR263" s="596">
        <f t="shared" ca="1" si="21"/>
        <v>2</v>
      </c>
      <c r="AS263" s="596">
        <f t="shared" ca="1" si="22"/>
        <v>2</v>
      </c>
      <c r="AT263" s="596">
        <f t="shared" ca="1" si="23"/>
        <v>0</v>
      </c>
    </row>
    <row r="264" spans="32:46" hidden="1" x14ac:dyDescent="0.3">
      <c r="AF264" s="1" t="s">
        <v>1522</v>
      </c>
      <c r="AG264" t="s">
        <v>3436</v>
      </c>
      <c r="AH264" t="s">
        <v>3437</v>
      </c>
      <c r="AI264">
        <v>204</v>
      </c>
      <c r="AM264" t="s">
        <v>1128</v>
      </c>
      <c r="AN264" s="934" t="s">
        <v>4070</v>
      </c>
      <c r="AO264" t="s">
        <v>1914</v>
      </c>
      <c r="AP264" t="s">
        <v>1914</v>
      </c>
      <c r="AQ264" s="596" t="str">
        <f t="shared" si="20"/>
        <v>I</v>
      </c>
      <c r="AR264" s="596">
        <f t="shared" ca="1" si="21"/>
        <v>2</v>
      </c>
      <c r="AS264" s="596">
        <f t="shared" ca="1" si="22"/>
        <v>2</v>
      </c>
      <c r="AT264" s="596">
        <f t="shared" ca="1" si="23"/>
        <v>0</v>
      </c>
    </row>
    <row r="265" spans="32:46" hidden="1" x14ac:dyDescent="0.3">
      <c r="AF265" s="1" t="s">
        <v>1523</v>
      </c>
      <c r="AG265" t="s">
        <v>3438</v>
      </c>
      <c r="AH265" t="s">
        <v>3439</v>
      </c>
      <c r="AI265">
        <v>199</v>
      </c>
      <c r="AM265" t="s">
        <v>1129</v>
      </c>
      <c r="AN265" s="934" t="s">
        <v>4070</v>
      </c>
      <c r="AO265" t="s">
        <v>1915</v>
      </c>
      <c r="AP265" t="s">
        <v>1915</v>
      </c>
      <c r="AQ265" s="596" t="str">
        <f t="shared" si="20"/>
        <v>C</v>
      </c>
      <c r="AR265" s="596">
        <f t="shared" ca="1" si="21"/>
        <v>2</v>
      </c>
      <c r="AS265" s="596">
        <f t="shared" ca="1" si="22"/>
        <v>2</v>
      </c>
      <c r="AT265" s="596">
        <f t="shared" ca="1" si="23"/>
        <v>0</v>
      </c>
    </row>
    <row r="266" spans="32:46" hidden="1" x14ac:dyDescent="0.3">
      <c r="AF266" s="1" t="s">
        <v>1524</v>
      </c>
      <c r="AG266" t="s">
        <v>3440</v>
      </c>
      <c r="AH266" t="s">
        <v>3441</v>
      </c>
      <c r="AI266">
        <v>203</v>
      </c>
      <c r="AM266" t="s">
        <v>1130</v>
      </c>
      <c r="AN266" s="934" t="s">
        <v>4070</v>
      </c>
      <c r="AO266" t="s">
        <v>1916</v>
      </c>
      <c r="AP266" t="s">
        <v>1916</v>
      </c>
      <c r="AQ266" s="596" t="str">
        <f t="shared" si="20"/>
        <v>E</v>
      </c>
      <c r="AR266" s="596">
        <f t="shared" ca="1" si="21"/>
        <v>2</v>
      </c>
      <c r="AS266" s="596">
        <f t="shared" ca="1" si="22"/>
        <v>2</v>
      </c>
      <c r="AT266" s="596">
        <f t="shared" ca="1" si="23"/>
        <v>0</v>
      </c>
    </row>
    <row r="267" spans="32:46" hidden="1" x14ac:dyDescent="0.3">
      <c r="AF267" s="1" t="s">
        <v>1525</v>
      </c>
      <c r="AG267" t="s">
        <v>3442</v>
      </c>
      <c r="AH267" t="s">
        <v>3443</v>
      </c>
      <c r="AI267">
        <v>143</v>
      </c>
      <c r="AM267" t="s">
        <v>1131</v>
      </c>
      <c r="AN267" s="934" t="s">
        <v>4070</v>
      </c>
      <c r="AO267" t="s">
        <v>1917</v>
      </c>
      <c r="AP267" t="s">
        <v>1917</v>
      </c>
      <c r="AQ267" s="596" t="str">
        <f t="shared" si="20"/>
        <v>G</v>
      </c>
      <c r="AR267" s="596">
        <f t="shared" ca="1" si="21"/>
        <v>2</v>
      </c>
      <c r="AS267" s="596">
        <f t="shared" ca="1" si="22"/>
        <v>2</v>
      </c>
      <c r="AT267" s="596">
        <f t="shared" ca="1" si="23"/>
        <v>0</v>
      </c>
    </row>
    <row r="268" spans="32:46" hidden="1" x14ac:dyDescent="0.3">
      <c r="AF268" s="1" t="s">
        <v>435</v>
      </c>
      <c r="AG268" t="s">
        <v>2308</v>
      </c>
      <c r="AI268">
        <v>53</v>
      </c>
      <c r="AM268" t="s">
        <v>1132</v>
      </c>
      <c r="AN268" s="934" t="s">
        <v>4070</v>
      </c>
      <c r="AO268" t="s">
        <v>1918</v>
      </c>
      <c r="AP268" t="s">
        <v>1918</v>
      </c>
      <c r="AQ268" s="596" t="str">
        <f t="shared" si="20"/>
        <v>E</v>
      </c>
      <c r="AR268" s="596">
        <f t="shared" ca="1" si="21"/>
        <v>2</v>
      </c>
      <c r="AS268" s="596">
        <f t="shared" ca="1" si="22"/>
        <v>2</v>
      </c>
      <c r="AT268" s="596">
        <f t="shared" ca="1" si="23"/>
        <v>0</v>
      </c>
    </row>
    <row r="269" spans="32:46" hidden="1" x14ac:dyDescent="0.3">
      <c r="AF269" s="1" t="s">
        <v>1526</v>
      </c>
      <c r="AG269" t="s">
        <v>3444</v>
      </c>
      <c r="AH269" t="s">
        <v>3445</v>
      </c>
      <c r="AI269">
        <v>158</v>
      </c>
      <c r="AM269" t="s">
        <v>1133</v>
      </c>
      <c r="AN269" s="934" t="s">
        <v>4070</v>
      </c>
      <c r="AO269" t="s">
        <v>1919</v>
      </c>
      <c r="AP269" t="s">
        <v>1919</v>
      </c>
      <c r="AQ269" s="596" t="str">
        <f t="shared" si="20"/>
        <v>G</v>
      </c>
      <c r="AR269" s="596">
        <f t="shared" ca="1" si="21"/>
        <v>2</v>
      </c>
      <c r="AS269" s="596">
        <f t="shared" ca="1" si="22"/>
        <v>2</v>
      </c>
      <c r="AT269" s="596">
        <f t="shared" ca="1" si="23"/>
        <v>0</v>
      </c>
    </row>
    <row r="270" spans="32:46" hidden="1" x14ac:dyDescent="0.3">
      <c r="AF270" s="1" t="s">
        <v>1527</v>
      </c>
      <c r="AG270" t="s">
        <v>3446</v>
      </c>
      <c r="AH270" t="s">
        <v>3447</v>
      </c>
      <c r="AI270">
        <v>165</v>
      </c>
      <c r="AM270" t="s">
        <v>1134</v>
      </c>
      <c r="AN270" s="934" t="s">
        <v>4070</v>
      </c>
      <c r="AO270" t="s">
        <v>1920</v>
      </c>
      <c r="AP270" t="s">
        <v>1920</v>
      </c>
      <c r="AQ270" s="596" t="str">
        <f t="shared" si="20"/>
        <v>I</v>
      </c>
      <c r="AR270" s="596">
        <f t="shared" ca="1" si="21"/>
        <v>2</v>
      </c>
      <c r="AS270" s="596">
        <f t="shared" ca="1" si="22"/>
        <v>2</v>
      </c>
      <c r="AT270" s="596">
        <f t="shared" ca="1" si="23"/>
        <v>0</v>
      </c>
    </row>
    <row r="271" spans="32:46" hidden="1" x14ac:dyDescent="0.3">
      <c r="AF271" s="1" t="s">
        <v>1528</v>
      </c>
      <c r="AG271" t="s">
        <v>2863</v>
      </c>
      <c r="AH271" t="s">
        <v>2875</v>
      </c>
      <c r="AI271">
        <v>72</v>
      </c>
      <c r="AM271" t="s">
        <v>1135</v>
      </c>
      <c r="AN271" s="934" t="s">
        <v>4070</v>
      </c>
      <c r="AO271" t="s">
        <v>1921</v>
      </c>
      <c r="AP271" t="s">
        <v>1921</v>
      </c>
      <c r="AQ271" s="596" t="str">
        <f t="shared" si="20"/>
        <v>C</v>
      </c>
      <c r="AR271" s="596">
        <f t="shared" ca="1" si="21"/>
        <v>2</v>
      </c>
      <c r="AS271" s="596">
        <f t="shared" ca="1" si="22"/>
        <v>2</v>
      </c>
      <c r="AT271" s="596">
        <f t="shared" ca="1" si="23"/>
        <v>0</v>
      </c>
    </row>
    <row r="272" spans="32:46" hidden="1" x14ac:dyDescent="0.3">
      <c r="AF272" s="1" t="s">
        <v>1529</v>
      </c>
      <c r="AG272" t="s">
        <v>3448</v>
      </c>
      <c r="AH272" t="s">
        <v>3449</v>
      </c>
      <c r="AI272">
        <v>92</v>
      </c>
      <c r="AM272" t="s">
        <v>1136</v>
      </c>
      <c r="AN272" s="934" t="s">
        <v>4070</v>
      </c>
      <c r="AO272" t="s">
        <v>1922</v>
      </c>
      <c r="AP272" t="s">
        <v>1922</v>
      </c>
      <c r="AQ272" s="596" t="str">
        <f t="shared" si="20"/>
        <v>E</v>
      </c>
      <c r="AR272" s="596">
        <f t="shared" ca="1" si="21"/>
        <v>2</v>
      </c>
      <c r="AS272" s="596">
        <f t="shared" ca="1" si="22"/>
        <v>2</v>
      </c>
      <c r="AT272" s="596">
        <f t="shared" ca="1" si="23"/>
        <v>0</v>
      </c>
    </row>
    <row r="273" spans="32:46" hidden="1" x14ac:dyDescent="0.3">
      <c r="AF273" s="1" t="s">
        <v>1530</v>
      </c>
      <c r="AG273" t="s">
        <v>3450</v>
      </c>
      <c r="AH273" t="s">
        <v>2722</v>
      </c>
      <c r="AI273">
        <v>92</v>
      </c>
      <c r="AM273" t="s">
        <v>1137</v>
      </c>
      <c r="AN273" s="934" t="s">
        <v>4070</v>
      </c>
      <c r="AO273" t="s">
        <v>1923</v>
      </c>
      <c r="AP273" t="s">
        <v>1923</v>
      </c>
      <c r="AQ273" s="596" t="str">
        <f t="shared" si="20"/>
        <v>G</v>
      </c>
      <c r="AR273" s="596">
        <f t="shared" ca="1" si="21"/>
        <v>2</v>
      </c>
      <c r="AS273" s="596">
        <f t="shared" ca="1" si="22"/>
        <v>2</v>
      </c>
      <c r="AT273" s="596">
        <f t="shared" ca="1" si="23"/>
        <v>0</v>
      </c>
    </row>
    <row r="274" spans="32:46" hidden="1" x14ac:dyDescent="0.3">
      <c r="AF274" s="1" t="s">
        <v>1531</v>
      </c>
      <c r="AG274" t="s">
        <v>2723</v>
      </c>
      <c r="AH274" t="s">
        <v>3451</v>
      </c>
      <c r="AI274">
        <v>92</v>
      </c>
      <c r="AM274" t="s">
        <v>1138</v>
      </c>
      <c r="AN274" s="934" t="s">
        <v>4070</v>
      </c>
      <c r="AO274" t="s">
        <v>1924</v>
      </c>
      <c r="AP274" t="s">
        <v>1924</v>
      </c>
      <c r="AQ274" s="596" t="str">
        <f t="shared" si="20"/>
        <v>C</v>
      </c>
      <c r="AR274" s="596">
        <f t="shared" ca="1" si="21"/>
        <v>2</v>
      </c>
      <c r="AS274" s="596">
        <f t="shared" ca="1" si="22"/>
        <v>2</v>
      </c>
      <c r="AT274" s="596">
        <f t="shared" ca="1" si="23"/>
        <v>0</v>
      </c>
    </row>
    <row r="275" spans="32:46" hidden="1" x14ac:dyDescent="0.3">
      <c r="AF275" s="1" t="s">
        <v>1532</v>
      </c>
      <c r="AG275" t="s">
        <v>3452</v>
      </c>
      <c r="AH275" t="s">
        <v>3453</v>
      </c>
      <c r="AI275">
        <v>92</v>
      </c>
      <c r="AM275" t="s">
        <v>1139</v>
      </c>
      <c r="AN275" s="934" t="s">
        <v>4070</v>
      </c>
      <c r="AO275" t="s">
        <v>1925</v>
      </c>
      <c r="AP275" t="s">
        <v>1925</v>
      </c>
      <c r="AQ275" s="596" t="str">
        <f t="shared" si="20"/>
        <v>E</v>
      </c>
      <c r="AR275" s="596">
        <f t="shared" ca="1" si="21"/>
        <v>2</v>
      </c>
      <c r="AS275" s="596">
        <f t="shared" ca="1" si="22"/>
        <v>2</v>
      </c>
      <c r="AT275" s="596">
        <f t="shared" ca="1" si="23"/>
        <v>0</v>
      </c>
    </row>
    <row r="276" spans="32:46" x14ac:dyDescent="0.3">
      <c r="AF276" s="1" t="s">
        <v>1533</v>
      </c>
      <c r="AG276" t="s">
        <v>3454</v>
      </c>
      <c r="AH276" t="s">
        <v>3455</v>
      </c>
      <c r="AI276">
        <v>92</v>
      </c>
      <c r="AM276" t="s">
        <v>1140</v>
      </c>
      <c r="AN276" s="934" t="s">
        <v>4070</v>
      </c>
      <c r="AO276" t="s">
        <v>3711</v>
      </c>
      <c r="AP276" t="s">
        <v>1926</v>
      </c>
      <c r="AQ276" s="596" t="str">
        <f t="shared" si="20"/>
        <v>C</v>
      </c>
      <c r="AR276" s="596">
        <f t="shared" ca="1" si="21"/>
        <v>3</v>
      </c>
      <c r="AS276" s="596">
        <f t="shared" ca="1" si="22"/>
        <v>2</v>
      </c>
      <c r="AT276" s="596">
        <f t="shared" ca="1" si="23"/>
        <v>1</v>
      </c>
    </row>
    <row r="277" spans="32:46" x14ac:dyDescent="0.3">
      <c r="AF277" s="1" t="s">
        <v>1534</v>
      </c>
      <c r="AG277" t="s">
        <v>2801</v>
      </c>
      <c r="AH277" t="s">
        <v>3456</v>
      </c>
      <c r="AI277">
        <v>112</v>
      </c>
      <c r="AM277" t="s">
        <v>1141</v>
      </c>
      <c r="AN277" s="934" t="s">
        <v>4070</v>
      </c>
      <c r="AO277" t="s">
        <v>3712</v>
      </c>
      <c r="AP277" t="s">
        <v>1927</v>
      </c>
      <c r="AQ277" s="596" t="str">
        <f t="shared" si="20"/>
        <v>J</v>
      </c>
      <c r="AR277" s="596">
        <f t="shared" ca="1" si="21"/>
        <v>6</v>
      </c>
      <c r="AS277" s="596">
        <f t="shared" ca="1" si="22"/>
        <v>5</v>
      </c>
      <c r="AT277" s="596">
        <f t="shared" ca="1" si="23"/>
        <v>1</v>
      </c>
    </row>
    <row r="278" spans="32:46" x14ac:dyDescent="0.3">
      <c r="AF278" s="1" t="s">
        <v>1535</v>
      </c>
      <c r="AG278" t="s">
        <v>2953</v>
      </c>
      <c r="AH278" t="s">
        <v>2806</v>
      </c>
      <c r="AI278">
        <v>112</v>
      </c>
      <c r="AM278" t="s">
        <v>1142</v>
      </c>
      <c r="AN278" s="934" t="s">
        <v>4070</v>
      </c>
      <c r="AO278" t="s">
        <v>3713</v>
      </c>
      <c r="AP278" t="s">
        <v>1928</v>
      </c>
      <c r="AQ278" s="596" t="str">
        <f t="shared" si="20"/>
        <v>P</v>
      </c>
      <c r="AR278" s="596">
        <f t="shared" ca="1" si="21"/>
        <v>3</v>
      </c>
      <c r="AS278" s="596">
        <f t="shared" ca="1" si="22"/>
        <v>2</v>
      </c>
      <c r="AT278" s="596">
        <f t="shared" ca="1" si="23"/>
        <v>1</v>
      </c>
    </row>
    <row r="279" spans="32:46" x14ac:dyDescent="0.3">
      <c r="AF279" s="1" t="s">
        <v>1536</v>
      </c>
      <c r="AG279" t="s">
        <v>3457</v>
      </c>
      <c r="AH279" t="s">
        <v>3458</v>
      </c>
      <c r="AI279">
        <v>112</v>
      </c>
      <c r="AM279" t="s">
        <v>1143</v>
      </c>
      <c r="AN279" s="934" t="s">
        <v>4070</v>
      </c>
      <c r="AO279" t="s">
        <v>3714</v>
      </c>
      <c r="AP279" t="s">
        <v>1929</v>
      </c>
      <c r="AQ279" s="596" t="str">
        <f t="shared" si="20"/>
        <v>C</v>
      </c>
      <c r="AR279" s="596">
        <f t="shared" ca="1" si="21"/>
        <v>3</v>
      </c>
      <c r="AS279" s="596">
        <f t="shared" ca="1" si="22"/>
        <v>2</v>
      </c>
      <c r="AT279" s="596">
        <f t="shared" ca="1" si="23"/>
        <v>1</v>
      </c>
    </row>
    <row r="280" spans="32:46" x14ac:dyDescent="0.3">
      <c r="AF280" s="1" t="s">
        <v>1537</v>
      </c>
      <c r="AG280" t="s">
        <v>3459</v>
      </c>
      <c r="AH280" t="s">
        <v>3460</v>
      </c>
      <c r="AI280">
        <v>112</v>
      </c>
      <c r="AM280" t="s">
        <v>1144</v>
      </c>
      <c r="AN280" s="934" t="s">
        <v>4070</v>
      </c>
      <c r="AO280" t="s">
        <v>3715</v>
      </c>
      <c r="AP280" t="s">
        <v>1930</v>
      </c>
      <c r="AQ280" s="596" t="str">
        <f t="shared" si="20"/>
        <v>F</v>
      </c>
      <c r="AR280" s="596">
        <f t="shared" ca="1" si="21"/>
        <v>5</v>
      </c>
      <c r="AS280" s="596">
        <f t="shared" ca="1" si="22"/>
        <v>4</v>
      </c>
      <c r="AT280" s="596">
        <f t="shared" ca="1" si="23"/>
        <v>1</v>
      </c>
    </row>
    <row r="281" spans="32:46" x14ac:dyDescent="0.3">
      <c r="AF281" s="1" t="s">
        <v>1538</v>
      </c>
      <c r="AG281" t="s">
        <v>3461</v>
      </c>
      <c r="AH281" t="s">
        <v>3462</v>
      </c>
      <c r="AI281">
        <v>112</v>
      </c>
      <c r="AM281" t="s">
        <v>1145</v>
      </c>
      <c r="AN281" s="934" t="s">
        <v>4070</v>
      </c>
      <c r="AO281" t="s">
        <v>3716</v>
      </c>
      <c r="AP281" t="s">
        <v>1931</v>
      </c>
      <c r="AQ281" s="596" t="str">
        <f t="shared" si="20"/>
        <v>K</v>
      </c>
      <c r="AR281" s="596">
        <f t="shared" ca="1" si="21"/>
        <v>3</v>
      </c>
      <c r="AS281" s="596">
        <f t="shared" ca="1" si="22"/>
        <v>2</v>
      </c>
      <c r="AT281" s="596">
        <f t="shared" ca="1" si="23"/>
        <v>1</v>
      </c>
    </row>
    <row r="282" spans="32:46" x14ac:dyDescent="0.3">
      <c r="AF282" s="1" t="s">
        <v>1539</v>
      </c>
      <c r="AG282" t="s">
        <v>3463</v>
      </c>
      <c r="AH282" t="s">
        <v>3464</v>
      </c>
      <c r="AI282">
        <v>72</v>
      </c>
      <c r="AM282" t="s">
        <v>1146</v>
      </c>
      <c r="AN282" s="934" t="s">
        <v>4070</v>
      </c>
      <c r="AO282" t="s">
        <v>3717</v>
      </c>
      <c r="AP282" t="s">
        <v>1932</v>
      </c>
      <c r="AQ282" s="596" t="str">
        <f t="shared" si="20"/>
        <v>F</v>
      </c>
      <c r="AR282" s="596">
        <f t="shared" ca="1" si="21"/>
        <v>4</v>
      </c>
      <c r="AS282" s="596">
        <f t="shared" ca="1" si="22"/>
        <v>3</v>
      </c>
      <c r="AT282" s="596">
        <f t="shared" ca="1" si="23"/>
        <v>1</v>
      </c>
    </row>
    <row r="283" spans="32:46" x14ac:dyDescent="0.3">
      <c r="AF283" s="1" t="s">
        <v>1540</v>
      </c>
      <c r="AG283" t="s">
        <v>3465</v>
      </c>
      <c r="AH283" t="s">
        <v>3466</v>
      </c>
      <c r="AI283">
        <v>112</v>
      </c>
      <c r="AM283" t="s">
        <v>1147</v>
      </c>
      <c r="AN283" s="934" t="s">
        <v>4070</v>
      </c>
      <c r="AO283" t="s">
        <v>3718</v>
      </c>
      <c r="AP283" t="s">
        <v>1933</v>
      </c>
      <c r="AQ283" s="596" t="str">
        <f t="shared" si="20"/>
        <v>J</v>
      </c>
      <c r="AR283" s="596">
        <f t="shared" ca="1" si="21"/>
        <v>6</v>
      </c>
      <c r="AS283" s="596">
        <f t="shared" ca="1" si="22"/>
        <v>5</v>
      </c>
      <c r="AT283" s="596">
        <f t="shared" ca="1" si="23"/>
        <v>1</v>
      </c>
    </row>
    <row r="284" spans="32:46" x14ac:dyDescent="0.3">
      <c r="AF284" s="1" t="s">
        <v>1541</v>
      </c>
      <c r="AG284" t="s">
        <v>3467</v>
      </c>
      <c r="AH284" t="s">
        <v>3468</v>
      </c>
      <c r="AI284">
        <v>132</v>
      </c>
      <c r="AM284" t="s">
        <v>1148</v>
      </c>
      <c r="AN284" s="934" t="s">
        <v>4070</v>
      </c>
      <c r="AO284" t="s">
        <v>3719</v>
      </c>
      <c r="AP284" t="s">
        <v>1934</v>
      </c>
      <c r="AQ284" s="596" t="str">
        <f t="shared" si="20"/>
        <v>P</v>
      </c>
      <c r="AR284" s="596">
        <f t="shared" ca="1" si="21"/>
        <v>3</v>
      </c>
      <c r="AS284" s="596">
        <f t="shared" ca="1" si="22"/>
        <v>2</v>
      </c>
      <c r="AT284" s="596">
        <f t="shared" ca="1" si="23"/>
        <v>1</v>
      </c>
    </row>
    <row r="285" spans="32:46" x14ac:dyDescent="0.3">
      <c r="AF285" s="1" t="s">
        <v>1542</v>
      </c>
      <c r="AG285" t="s">
        <v>3469</v>
      </c>
      <c r="AH285" t="s">
        <v>3470</v>
      </c>
      <c r="AI285">
        <v>132</v>
      </c>
      <c r="AM285" t="s">
        <v>1149</v>
      </c>
      <c r="AN285" s="934" t="s">
        <v>4070</v>
      </c>
      <c r="AO285" t="s">
        <v>1719</v>
      </c>
      <c r="AP285" t="s">
        <v>1935</v>
      </c>
      <c r="AQ285" s="596" t="str">
        <f t="shared" si="20"/>
        <v>C</v>
      </c>
      <c r="AR285" s="596">
        <f t="shared" ca="1" si="21"/>
        <v>4</v>
      </c>
      <c r="AS285" s="596">
        <f t="shared" ca="1" si="22"/>
        <v>3</v>
      </c>
      <c r="AT285" s="596">
        <f t="shared" ca="1" si="23"/>
        <v>1</v>
      </c>
    </row>
    <row r="286" spans="32:46" x14ac:dyDescent="0.3">
      <c r="AF286" s="1" t="s">
        <v>1543</v>
      </c>
      <c r="AG286" t="s">
        <v>3471</v>
      </c>
      <c r="AH286" t="s">
        <v>3472</v>
      </c>
      <c r="AI286">
        <v>132</v>
      </c>
      <c r="AM286" t="s">
        <v>1150</v>
      </c>
      <c r="AN286" s="934" t="s">
        <v>4070</v>
      </c>
      <c r="AO286" t="s">
        <v>3720</v>
      </c>
      <c r="AP286" t="s">
        <v>1936</v>
      </c>
      <c r="AQ286" s="596" t="str">
        <f t="shared" si="20"/>
        <v>G</v>
      </c>
      <c r="AR286" s="596">
        <f t="shared" ca="1" si="21"/>
        <v>11</v>
      </c>
      <c r="AS286" s="596">
        <f t="shared" ca="1" si="22"/>
        <v>10</v>
      </c>
      <c r="AT286" s="596">
        <f t="shared" ca="1" si="23"/>
        <v>1</v>
      </c>
    </row>
    <row r="287" spans="32:46" x14ac:dyDescent="0.3">
      <c r="AF287" s="1" t="s">
        <v>1544</v>
      </c>
      <c r="AG287" t="s">
        <v>3473</v>
      </c>
      <c r="AH287" t="s">
        <v>3474</v>
      </c>
      <c r="AI287">
        <v>132</v>
      </c>
      <c r="AM287" t="s">
        <v>1151</v>
      </c>
      <c r="AN287" s="934" t="s">
        <v>4070</v>
      </c>
      <c r="AO287" t="s">
        <v>3721</v>
      </c>
      <c r="AP287" t="s">
        <v>1937</v>
      </c>
      <c r="AQ287" s="596" t="str">
        <f t="shared" si="20"/>
        <v>R</v>
      </c>
      <c r="AR287" s="596">
        <f t="shared" ca="1" si="21"/>
        <v>3</v>
      </c>
      <c r="AS287" s="596">
        <f t="shared" ca="1" si="22"/>
        <v>2</v>
      </c>
      <c r="AT287" s="596">
        <f t="shared" ca="1" si="23"/>
        <v>1</v>
      </c>
    </row>
    <row r="288" spans="32:46" x14ac:dyDescent="0.3">
      <c r="AF288" s="1" t="s">
        <v>1545</v>
      </c>
      <c r="AG288" t="s">
        <v>3475</v>
      </c>
      <c r="AH288" t="s">
        <v>3476</v>
      </c>
      <c r="AI288">
        <v>132</v>
      </c>
      <c r="AM288" t="s">
        <v>1152</v>
      </c>
      <c r="AN288" s="934" t="s">
        <v>4070</v>
      </c>
      <c r="AO288" t="s">
        <v>3722</v>
      </c>
      <c r="AP288" t="s">
        <v>1938</v>
      </c>
      <c r="AQ288" s="596" t="str">
        <f t="shared" si="20"/>
        <v>C</v>
      </c>
      <c r="AR288" s="596">
        <f t="shared" ca="1" si="21"/>
        <v>3</v>
      </c>
      <c r="AS288" s="596">
        <f t="shared" ca="1" si="22"/>
        <v>2</v>
      </c>
      <c r="AT288" s="596">
        <f t="shared" ca="1" si="23"/>
        <v>1</v>
      </c>
    </row>
    <row r="289" spans="32:46" x14ac:dyDescent="0.3">
      <c r="AF289" s="1" t="s">
        <v>1546</v>
      </c>
      <c r="AG289" t="s">
        <v>3477</v>
      </c>
      <c r="AH289" t="s">
        <v>3478</v>
      </c>
      <c r="AI289">
        <v>132</v>
      </c>
      <c r="AM289" t="s">
        <v>1153</v>
      </c>
      <c r="AN289" s="934" t="s">
        <v>4070</v>
      </c>
      <c r="AO289" t="s">
        <v>3723</v>
      </c>
      <c r="AP289" t="s">
        <v>1939</v>
      </c>
      <c r="AQ289" s="596" t="str">
        <f t="shared" si="20"/>
        <v>F</v>
      </c>
      <c r="AR289" s="596">
        <f t="shared" ca="1" si="21"/>
        <v>4</v>
      </c>
      <c r="AS289" s="596">
        <f t="shared" ca="1" si="22"/>
        <v>3</v>
      </c>
      <c r="AT289" s="596">
        <f t="shared" ca="1" si="23"/>
        <v>1</v>
      </c>
    </row>
    <row r="290" spans="32:46" hidden="1" x14ac:dyDescent="0.3">
      <c r="AF290" s="1" t="s">
        <v>1547</v>
      </c>
      <c r="AG290" t="s">
        <v>2878</v>
      </c>
      <c r="AH290" t="s">
        <v>2880</v>
      </c>
      <c r="AI290">
        <v>72</v>
      </c>
      <c r="AM290" t="s">
        <v>1154</v>
      </c>
      <c r="AN290" s="934" t="s">
        <v>4070</v>
      </c>
      <c r="AO290" t="s">
        <v>1663</v>
      </c>
      <c r="AP290" t="s">
        <v>1663</v>
      </c>
      <c r="AQ290" s="596" t="str">
        <f t="shared" si="20"/>
        <v>C</v>
      </c>
      <c r="AR290" s="596">
        <f t="shared" ca="1" si="21"/>
        <v>1</v>
      </c>
      <c r="AS290" s="596">
        <f t="shared" ca="1" si="22"/>
        <v>1</v>
      </c>
      <c r="AT290" s="596">
        <f t="shared" ca="1" si="23"/>
        <v>0</v>
      </c>
    </row>
    <row r="291" spans="32:46" x14ac:dyDescent="0.3">
      <c r="AF291" s="1" t="s">
        <v>1548</v>
      </c>
      <c r="AG291" t="s">
        <v>3479</v>
      </c>
      <c r="AH291" t="s">
        <v>3480</v>
      </c>
      <c r="AI291">
        <v>72</v>
      </c>
      <c r="AM291" t="s">
        <v>1155</v>
      </c>
      <c r="AN291" s="934" t="s">
        <v>4070</v>
      </c>
      <c r="AO291" t="s">
        <v>2311</v>
      </c>
      <c r="AP291" t="s">
        <v>1940</v>
      </c>
      <c r="AQ291" s="596" t="str">
        <f t="shared" si="20"/>
        <v>C</v>
      </c>
      <c r="AR291" s="596">
        <f t="shared" ca="1" si="21"/>
        <v>3</v>
      </c>
      <c r="AS291" s="596">
        <f t="shared" ca="1" si="22"/>
        <v>2</v>
      </c>
      <c r="AT291" s="596">
        <f t="shared" ca="1" si="23"/>
        <v>1</v>
      </c>
    </row>
    <row r="292" spans="32:46" x14ac:dyDescent="0.3">
      <c r="AF292" s="1" t="s">
        <v>1549</v>
      </c>
      <c r="AG292" t="s">
        <v>3481</v>
      </c>
      <c r="AH292" t="s">
        <v>3482</v>
      </c>
      <c r="AI292">
        <v>72</v>
      </c>
      <c r="AM292" t="s">
        <v>1156</v>
      </c>
      <c r="AN292" s="934" t="s">
        <v>4070</v>
      </c>
      <c r="AO292" t="s">
        <v>3724</v>
      </c>
      <c r="AP292" t="s">
        <v>1941</v>
      </c>
      <c r="AQ292" s="596" t="str">
        <f t="shared" si="20"/>
        <v>J</v>
      </c>
      <c r="AR292" s="596">
        <f t="shared" ca="1" si="21"/>
        <v>6</v>
      </c>
      <c r="AS292" s="596">
        <f t="shared" ca="1" si="22"/>
        <v>5</v>
      </c>
      <c r="AT292" s="596">
        <f t="shared" ca="1" si="23"/>
        <v>1</v>
      </c>
    </row>
    <row r="293" spans="32:46" x14ac:dyDescent="0.3">
      <c r="AF293" s="1" t="s">
        <v>1550</v>
      </c>
      <c r="AG293" t="s">
        <v>3483</v>
      </c>
      <c r="AH293" t="s">
        <v>3484</v>
      </c>
      <c r="AI293">
        <v>72</v>
      </c>
      <c r="AM293" t="s">
        <v>1157</v>
      </c>
      <c r="AN293" s="934" t="s">
        <v>4070</v>
      </c>
      <c r="AO293" t="s">
        <v>3725</v>
      </c>
      <c r="AP293" t="s">
        <v>1942</v>
      </c>
      <c r="AQ293" s="596" t="str">
        <f t="shared" si="20"/>
        <v>P</v>
      </c>
      <c r="AR293" s="596">
        <f t="shared" ca="1" si="21"/>
        <v>3</v>
      </c>
      <c r="AS293" s="596">
        <f t="shared" ca="1" si="22"/>
        <v>2</v>
      </c>
      <c r="AT293" s="596">
        <f t="shared" ca="1" si="23"/>
        <v>1</v>
      </c>
    </row>
    <row r="294" spans="32:46" x14ac:dyDescent="0.3">
      <c r="AF294" s="1" t="s">
        <v>1551</v>
      </c>
      <c r="AG294" t="s">
        <v>3485</v>
      </c>
      <c r="AH294" t="s">
        <v>3486</v>
      </c>
      <c r="AI294">
        <v>72</v>
      </c>
      <c r="AM294" t="s">
        <v>1158</v>
      </c>
      <c r="AN294" s="934" t="s">
        <v>4070</v>
      </c>
      <c r="AO294" t="s">
        <v>3726</v>
      </c>
      <c r="AP294" t="s">
        <v>1943</v>
      </c>
      <c r="AQ294" s="596" t="str">
        <f t="shared" si="20"/>
        <v>C</v>
      </c>
      <c r="AR294" s="596">
        <f t="shared" ca="1" si="21"/>
        <v>3</v>
      </c>
      <c r="AS294" s="596">
        <f t="shared" ca="1" si="22"/>
        <v>2</v>
      </c>
      <c r="AT294" s="596">
        <f t="shared" ca="1" si="23"/>
        <v>1</v>
      </c>
    </row>
    <row r="295" spans="32:46" x14ac:dyDescent="0.3">
      <c r="AF295" s="1" t="s">
        <v>1552</v>
      </c>
      <c r="AG295" t="s">
        <v>3487</v>
      </c>
      <c r="AH295" t="s">
        <v>3488</v>
      </c>
      <c r="AI295">
        <v>72</v>
      </c>
      <c r="AM295" t="s">
        <v>1159</v>
      </c>
      <c r="AN295" s="934" t="s">
        <v>4070</v>
      </c>
      <c r="AO295" t="s">
        <v>3727</v>
      </c>
      <c r="AP295" t="s">
        <v>1944</v>
      </c>
      <c r="AQ295" s="596" t="str">
        <f t="shared" si="20"/>
        <v>F</v>
      </c>
      <c r="AR295" s="596">
        <f t="shared" ca="1" si="21"/>
        <v>5</v>
      </c>
      <c r="AS295" s="596">
        <f t="shared" ca="1" si="22"/>
        <v>4</v>
      </c>
      <c r="AT295" s="596">
        <f t="shared" ca="1" si="23"/>
        <v>1</v>
      </c>
    </row>
    <row r="296" spans="32:46" x14ac:dyDescent="0.3">
      <c r="AF296" s="1" t="s">
        <v>1553</v>
      </c>
      <c r="AG296" t="s">
        <v>2719</v>
      </c>
      <c r="AH296" t="s">
        <v>2629</v>
      </c>
      <c r="AI296">
        <v>92</v>
      </c>
      <c r="AM296" t="s">
        <v>1160</v>
      </c>
      <c r="AN296" s="934" t="s">
        <v>4070</v>
      </c>
      <c r="AO296" t="s">
        <v>3728</v>
      </c>
      <c r="AP296" t="s">
        <v>1945</v>
      </c>
      <c r="AQ296" s="596" t="str">
        <f t="shared" si="20"/>
        <v>K</v>
      </c>
      <c r="AR296" s="596">
        <f t="shared" ca="1" si="21"/>
        <v>3</v>
      </c>
      <c r="AS296" s="596">
        <f t="shared" ca="1" si="22"/>
        <v>2</v>
      </c>
      <c r="AT296" s="596">
        <f t="shared" ca="1" si="23"/>
        <v>1</v>
      </c>
    </row>
    <row r="297" spans="32:46" x14ac:dyDescent="0.3">
      <c r="AF297" s="1" t="s">
        <v>1554</v>
      </c>
      <c r="AG297" t="s">
        <v>3489</v>
      </c>
      <c r="AH297" t="s">
        <v>3490</v>
      </c>
      <c r="AI297">
        <v>134</v>
      </c>
      <c r="AM297" t="s">
        <v>1161</v>
      </c>
      <c r="AN297" s="934" t="s">
        <v>4070</v>
      </c>
      <c r="AO297" t="s">
        <v>3729</v>
      </c>
      <c r="AP297" t="s">
        <v>1946</v>
      </c>
      <c r="AQ297" s="596" t="str">
        <f t="shared" si="20"/>
        <v>F</v>
      </c>
      <c r="AR297" s="596">
        <f t="shared" ca="1" si="21"/>
        <v>4</v>
      </c>
      <c r="AS297" s="596">
        <f t="shared" ca="1" si="22"/>
        <v>3</v>
      </c>
      <c r="AT297" s="596">
        <f t="shared" ca="1" si="23"/>
        <v>1</v>
      </c>
    </row>
    <row r="298" spans="32:46" x14ac:dyDescent="0.3">
      <c r="AF298" s="1" t="s">
        <v>1555</v>
      </c>
      <c r="AG298" t="s">
        <v>2501</v>
      </c>
      <c r="AH298" t="s">
        <v>3491</v>
      </c>
      <c r="AI298">
        <v>8</v>
      </c>
      <c r="AM298" t="s">
        <v>1162</v>
      </c>
      <c r="AN298" s="934" t="s">
        <v>4070</v>
      </c>
      <c r="AO298" t="s">
        <v>3730</v>
      </c>
      <c r="AP298" t="s">
        <v>1947</v>
      </c>
      <c r="AQ298" s="596" t="str">
        <f t="shared" si="20"/>
        <v>J</v>
      </c>
      <c r="AR298" s="596">
        <f t="shared" ca="1" si="21"/>
        <v>6</v>
      </c>
      <c r="AS298" s="596">
        <f t="shared" ca="1" si="22"/>
        <v>5</v>
      </c>
      <c r="AT298" s="596">
        <f t="shared" ca="1" si="23"/>
        <v>1</v>
      </c>
    </row>
    <row r="299" spans="32:46" x14ac:dyDescent="0.3">
      <c r="AF299" s="1" t="s">
        <v>499</v>
      </c>
      <c r="AG299" t="s">
        <v>3492</v>
      </c>
      <c r="AH299" t="s">
        <v>3493</v>
      </c>
      <c r="AI299">
        <v>178</v>
      </c>
      <c r="AM299" t="s">
        <v>1163</v>
      </c>
      <c r="AN299" s="934" t="s">
        <v>4070</v>
      </c>
      <c r="AO299" t="s">
        <v>3731</v>
      </c>
      <c r="AP299" t="s">
        <v>1948</v>
      </c>
      <c r="AQ299" s="596" t="str">
        <f t="shared" si="20"/>
        <v>P</v>
      </c>
      <c r="AR299" s="596">
        <f t="shared" ca="1" si="21"/>
        <v>3</v>
      </c>
      <c r="AS299" s="596">
        <f t="shared" ca="1" si="22"/>
        <v>2</v>
      </c>
      <c r="AT299" s="596">
        <f t="shared" ca="1" si="23"/>
        <v>1</v>
      </c>
    </row>
    <row r="300" spans="32:46" x14ac:dyDescent="0.3">
      <c r="AF300" s="1" t="s">
        <v>498</v>
      </c>
      <c r="AG300" t="s">
        <v>3494</v>
      </c>
      <c r="AH300" t="s">
        <v>3495</v>
      </c>
      <c r="AI300">
        <v>178</v>
      </c>
      <c r="AM300" t="s">
        <v>1164</v>
      </c>
      <c r="AN300" s="934" t="s">
        <v>4070</v>
      </c>
      <c r="AO300" t="s">
        <v>3732</v>
      </c>
      <c r="AP300" t="s">
        <v>1949</v>
      </c>
      <c r="AQ300" s="596" t="str">
        <f t="shared" si="20"/>
        <v>C</v>
      </c>
      <c r="AR300" s="596">
        <f t="shared" ca="1" si="21"/>
        <v>4</v>
      </c>
      <c r="AS300" s="596">
        <f t="shared" ca="1" si="22"/>
        <v>3</v>
      </c>
      <c r="AT300" s="596">
        <f t="shared" ca="1" si="23"/>
        <v>1</v>
      </c>
    </row>
    <row r="301" spans="32:46" x14ac:dyDescent="0.3">
      <c r="AF301" s="1" t="s">
        <v>1556</v>
      </c>
      <c r="AG301" t="s">
        <v>2795</v>
      </c>
      <c r="AH301" t="s">
        <v>2807</v>
      </c>
      <c r="AI301">
        <v>73</v>
      </c>
      <c r="AM301" t="s">
        <v>1165</v>
      </c>
      <c r="AN301" s="934" t="s">
        <v>4070</v>
      </c>
      <c r="AO301" t="s">
        <v>3733</v>
      </c>
      <c r="AP301" t="s">
        <v>1950</v>
      </c>
      <c r="AQ301" s="596" t="str">
        <f t="shared" si="20"/>
        <v>G</v>
      </c>
      <c r="AR301" s="596">
        <f t="shared" ca="1" si="21"/>
        <v>11</v>
      </c>
      <c r="AS301" s="596">
        <f t="shared" ca="1" si="22"/>
        <v>10</v>
      </c>
      <c r="AT301" s="596">
        <f t="shared" ca="1" si="23"/>
        <v>1</v>
      </c>
    </row>
    <row r="302" spans="32:46" x14ac:dyDescent="0.3">
      <c r="AF302" s="1" t="s">
        <v>1557</v>
      </c>
      <c r="AG302" t="s">
        <v>3496</v>
      </c>
      <c r="AH302" t="s">
        <v>3497</v>
      </c>
      <c r="AI302">
        <v>93</v>
      </c>
      <c r="AM302" t="s">
        <v>1166</v>
      </c>
      <c r="AN302" s="934" t="s">
        <v>4070</v>
      </c>
      <c r="AO302" t="s">
        <v>3734</v>
      </c>
      <c r="AP302" t="s">
        <v>1951</v>
      </c>
      <c r="AQ302" s="596" t="str">
        <f t="shared" si="20"/>
        <v>R</v>
      </c>
      <c r="AR302" s="596">
        <f t="shared" ca="1" si="21"/>
        <v>3</v>
      </c>
      <c r="AS302" s="596">
        <f t="shared" ca="1" si="22"/>
        <v>2</v>
      </c>
      <c r="AT302" s="596">
        <f t="shared" ca="1" si="23"/>
        <v>1</v>
      </c>
    </row>
    <row r="303" spans="32:46" x14ac:dyDescent="0.3">
      <c r="AF303" s="1" t="s">
        <v>1558</v>
      </c>
      <c r="AG303" t="s">
        <v>3498</v>
      </c>
      <c r="AH303" t="s">
        <v>2679</v>
      </c>
      <c r="AI303">
        <v>93</v>
      </c>
      <c r="AM303" t="s">
        <v>1167</v>
      </c>
      <c r="AN303" s="934" t="s">
        <v>4070</v>
      </c>
      <c r="AO303" t="s">
        <v>3735</v>
      </c>
      <c r="AP303" t="s">
        <v>1952</v>
      </c>
      <c r="AQ303" s="596" t="str">
        <f t="shared" si="20"/>
        <v>C</v>
      </c>
      <c r="AR303" s="596">
        <f t="shared" ca="1" si="21"/>
        <v>3</v>
      </c>
      <c r="AS303" s="596">
        <f t="shared" ca="1" si="22"/>
        <v>2</v>
      </c>
      <c r="AT303" s="596">
        <f t="shared" ca="1" si="23"/>
        <v>1</v>
      </c>
    </row>
    <row r="304" spans="32:46" x14ac:dyDescent="0.3">
      <c r="AF304" s="1" t="s">
        <v>1559</v>
      </c>
      <c r="AG304" t="s">
        <v>2636</v>
      </c>
      <c r="AH304" t="s">
        <v>3499</v>
      </c>
      <c r="AI304">
        <v>93</v>
      </c>
      <c r="AM304" t="s">
        <v>1168</v>
      </c>
      <c r="AN304" s="934" t="s">
        <v>4070</v>
      </c>
      <c r="AO304" t="s">
        <v>3736</v>
      </c>
      <c r="AP304" t="s">
        <v>1953</v>
      </c>
      <c r="AQ304" s="596" t="str">
        <f t="shared" si="20"/>
        <v>F</v>
      </c>
      <c r="AR304" s="596">
        <f t="shared" ca="1" si="21"/>
        <v>4</v>
      </c>
      <c r="AS304" s="596">
        <f t="shared" ca="1" si="22"/>
        <v>3</v>
      </c>
      <c r="AT304" s="596">
        <f t="shared" ca="1" si="23"/>
        <v>1</v>
      </c>
    </row>
    <row r="305" spans="32:46" hidden="1" x14ac:dyDescent="0.3">
      <c r="AF305" s="1" t="s">
        <v>1560</v>
      </c>
      <c r="AG305" t="s">
        <v>3500</v>
      </c>
      <c r="AH305" t="s">
        <v>3501</v>
      </c>
      <c r="AI305">
        <v>93</v>
      </c>
      <c r="AM305" t="s">
        <v>1169</v>
      </c>
      <c r="AN305" s="934" t="s">
        <v>4070</v>
      </c>
      <c r="AO305" t="s">
        <v>1954</v>
      </c>
      <c r="AP305" t="s">
        <v>1954</v>
      </c>
      <c r="AQ305" s="596" t="str">
        <f t="shared" si="20"/>
        <v>C</v>
      </c>
      <c r="AR305" s="596">
        <f t="shared" ca="1" si="21"/>
        <v>1</v>
      </c>
      <c r="AS305" s="596">
        <f t="shared" ca="1" si="22"/>
        <v>1</v>
      </c>
      <c r="AT305" s="596">
        <f t="shared" ca="1" si="23"/>
        <v>0</v>
      </c>
    </row>
    <row r="306" spans="32:46" hidden="1" x14ac:dyDescent="0.3">
      <c r="AF306" s="1" t="s">
        <v>1561</v>
      </c>
      <c r="AG306" t="s">
        <v>3502</v>
      </c>
      <c r="AH306" t="s">
        <v>3503</v>
      </c>
      <c r="AI306">
        <v>93</v>
      </c>
      <c r="AM306" t="s">
        <v>1170</v>
      </c>
      <c r="AN306" s="934" t="s">
        <v>4070</v>
      </c>
      <c r="AO306" t="s">
        <v>1955</v>
      </c>
      <c r="AP306" t="s">
        <v>1955</v>
      </c>
      <c r="AQ306" s="596" t="str">
        <f t="shared" si="20"/>
        <v>C</v>
      </c>
      <c r="AR306" s="596">
        <f t="shared" ca="1" si="21"/>
        <v>1</v>
      </c>
      <c r="AS306" s="596">
        <f t="shared" ca="1" si="22"/>
        <v>1</v>
      </c>
      <c r="AT306" s="596">
        <f t="shared" ca="1" si="23"/>
        <v>0</v>
      </c>
    </row>
    <row r="307" spans="32:46" hidden="1" x14ac:dyDescent="0.3">
      <c r="AF307" s="1" t="s">
        <v>1562</v>
      </c>
      <c r="AG307" t="s">
        <v>2631</v>
      </c>
      <c r="AH307" t="s">
        <v>3504</v>
      </c>
      <c r="AI307">
        <v>113</v>
      </c>
      <c r="AM307" t="s">
        <v>1171</v>
      </c>
      <c r="AN307" s="934" t="s">
        <v>4070</v>
      </c>
      <c r="AO307" t="s">
        <v>1956</v>
      </c>
      <c r="AP307" t="s">
        <v>1956</v>
      </c>
      <c r="AQ307" s="596" t="str">
        <f t="shared" si="20"/>
        <v>C</v>
      </c>
      <c r="AR307" s="596">
        <f t="shared" ca="1" si="21"/>
        <v>4</v>
      </c>
      <c r="AS307" s="596">
        <f t="shared" ca="1" si="22"/>
        <v>4</v>
      </c>
      <c r="AT307" s="596">
        <f t="shared" ca="1" si="23"/>
        <v>0</v>
      </c>
    </row>
    <row r="308" spans="32:46" hidden="1" x14ac:dyDescent="0.3">
      <c r="AF308" s="1" t="s">
        <v>1563</v>
      </c>
      <c r="AG308" t="s">
        <v>3505</v>
      </c>
      <c r="AH308" t="s">
        <v>2692</v>
      </c>
      <c r="AI308">
        <v>113</v>
      </c>
      <c r="AM308" t="s">
        <v>1172</v>
      </c>
      <c r="AN308" s="934" t="s">
        <v>4070</v>
      </c>
      <c r="AO308" t="s">
        <v>1957</v>
      </c>
      <c r="AP308" t="s">
        <v>1957</v>
      </c>
      <c r="AQ308" s="596" t="str">
        <f t="shared" si="20"/>
        <v>B</v>
      </c>
      <c r="AR308" s="596">
        <f t="shared" ca="1" si="21"/>
        <v>9</v>
      </c>
      <c r="AS308" s="596">
        <f t="shared" ca="1" si="22"/>
        <v>9</v>
      </c>
      <c r="AT308" s="596">
        <f t="shared" ca="1" si="23"/>
        <v>0</v>
      </c>
    </row>
    <row r="309" spans="32:46" hidden="1" x14ac:dyDescent="0.3">
      <c r="AF309" s="1" t="s">
        <v>1564</v>
      </c>
      <c r="AG309" t="s">
        <v>3506</v>
      </c>
      <c r="AH309" t="s">
        <v>3507</v>
      </c>
      <c r="AI309">
        <v>113</v>
      </c>
      <c r="AM309" t="s">
        <v>1177</v>
      </c>
      <c r="AN309" s="934" t="s">
        <v>4070</v>
      </c>
      <c r="AO309" t="s">
        <v>1962</v>
      </c>
      <c r="AP309" t="s">
        <v>1962</v>
      </c>
      <c r="AQ309" s="596" t="str">
        <f t="shared" si="20"/>
        <v>C</v>
      </c>
      <c r="AR309" s="596">
        <f t="shared" ca="1" si="21"/>
        <v>1</v>
      </c>
      <c r="AS309" s="596">
        <f t="shared" ca="1" si="22"/>
        <v>1</v>
      </c>
      <c r="AT309" s="596">
        <f t="shared" ca="1" si="23"/>
        <v>0</v>
      </c>
    </row>
    <row r="310" spans="32:46" hidden="1" x14ac:dyDescent="0.3">
      <c r="AF310" s="1" t="s">
        <v>1565</v>
      </c>
      <c r="AG310" t="s">
        <v>3508</v>
      </c>
      <c r="AH310" t="s">
        <v>3509</v>
      </c>
      <c r="AI310">
        <v>113</v>
      </c>
      <c r="AM310" t="s">
        <v>1178</v>
      </c>
      <c r="AN310" s="934" t="s">
        <v>4070</v>
      </c>
      <c r="AO310" t="s">
        <v>1963</v>
      </c>
      <c r="AP310" t="s">
        <v>1963</v>
      </c>
      <c r="AQ310" s="596" t="str">
        <f t="shared" si="20"/>
        <v>C</v>
      </c>
      <c r="AR310" s="596">
        <f t="shared" ca="1" si="21"/>
        <v>1</v>
      </c>
      <c r="AS310" s="596">
        <f t="shared" ca="1" si="22"/>
        <v>1</v>
      </c>
      <c r="AT310" s="596">
        <f t="shared" ca="1" si="23"/>
        <v>0</v>
      </c>
    </row>
    <row r="311" spans="32:46" hidden="1" x14ac:dyDescent="0.3">
      <c r="AF311" s="1" t="s">
        <v>1566</v>
      </c>
      <c r="AG311" t="s">
        <v>3510</v>
      </c>
      <c r="AH311" t="s">
        <v>3511</v>
      </c>
      <c r="AI311">
        <v>113</v>
      </c>
      <c r="AM311" t="s">
        <v>1179</v>
      </c>
      <c r="AN311" s="934" t="s">
        <v>4070</v>
      </c>
      <c r="AO311" t="s">
        <v>1964</v>
      </c>
      <c r="AP311" t="s">
        <v>1964</v>
      </c>
      <c r="AQ311" s="596" t="str">
        <f t="shared" si="20"/>
        <v>A</v>
      </c>
      <c r="AR311" s="596">
        <f t="shared" ca="1" si="21"/>
        <v>2</v>
      </c>
      <c r="AS311" s="596">
        <f t="shared" ca="1" si="22"/>
        <v>2</v>
      </c>
      <c r="AT311" s="596">
        <f t="shared" ca="1" si="23"/>
        <v>0</v>
      </c>
    </row>
    <row r="312" spans="32:46" hidden="1" x14ac:dyDescent="0.3">
      <c r="AF312" s="1" t="s">
        <v>1567</v>
      </c>
      <c r="AG312" t="s">
        <v>3512</v>
      </c>
      <c r="AH312" t="s">
        <v>3513</v>
      </c>
      <c r="AI312">
        <v>73</v>
      </c>
      <c r="AM312" t="s">
        <v>1180</v>
      </c>
      <c r="AN312" s="934" t="s">
        <v>4070</v>
      </c>
      <c r="AO312" t="s">
        <v>1965</v>
      </c>
      <c r="AP312" t="s">
        <v>1965</v>
      </c>
      <c r="AQ312" s="596" t="str">
        <f t="shared" si="20"/>
        <v>C</v>
      </c>
      <c r="AR312" s="596">
        <f t="shared" ca="1" si="21"/>
        <v>4</v>
      </c>
      <c r="AS312" s="596">
        <f t="shared" ca="1" si="22"/>
        <v>4</v>
      </c>
      <c r="AT312" s="596">
        <f t="shared" ca="1" si="23"/>
        <v>0</v>
      </c>
    </row>
    <row r="313" spans="32:46" hidden="1" x14ac:dyDescent="0.3">
      <c r="AF313" s="1" t="s">
        <v>1568</v>
      </c>
      <c r="AG313" t="s">
        <v>3514</v>
      </c>
      <c r="AH313" t="s">
        <v>3515</v>
      </c>
      <c r="AI313">
        <v>113</v>
      </c>
      <c r="AM313" t="s">
        <v>1181</v>
      </c>
      <c r="AN313" s="934" t="s">
        <v>4070</v>
      </c>
      <c r="AO313" t="s">
        <v>1966</v>
      </c>
      <c r="AP313" t="s">
        <v>1966</v>
      </c>
      <c r="AQ313" s="596" t="str">
        <f t="shared" si="20"/>
        <v>D</v>
      </c>
      <c r="AR313" s="596">
        <f t="shared" ca="1" si="21"/>
        <v>1</v>
      </c>
      <c r="AS313" s="596">
        <f t="shared" ca="1" si="22"/>
        <v>1</v>
      </c>
      <c r="AT313" s="596">
        <f t="shared" ca="1" si="23"/>
        <v>0</v>
      </c>
    </row>
    <row r="314" spans="32:46" hidden="1" x14ac:dyDescent="0.3">
      <c r="AF314" s="1" t="s">
        <v>1569</v>
      </c>
      <c r="AG314" t="s">
        <v>3516</v>
      </c>
      <c r="AH314" t="s">
        <v>3517</v>
      </c>
      <c r="AI314">
        <v>133</v>
      </c>
      <c r="AM314" t="s">
        <v>1182</v>
      </c>
      <c r="AN314" s="934" t="s">
        <v>4070</v>
      </c>
      <c r="AO314" t="s">
        <v>1967</v>
      </c>
      <c r="AP314" t="s">
        <v>1967</v>
      </c>
      <c r="AQ314" s="596" t="str">
        <f t="shared" si="20"/>
        <v>C</v>
      </c>
      <c r="AR314" s="596">
        <f t="shared" ca="1" si="21"/>
        <v>1</v>
      </c>
      <c r="AS314" s="596">
        <f t="shared" ca="1" si="22"/>
        <v>1</v>
      </c>
      <c r="AT314" s="596">
        <f t="shared" ca="1" si="23"/>
        <v>0</v>
      </c>
    </row>
    <row r="315" spans="32:46" hidden="1" x14ac:dyDescent="0.3">
      <c r="AF315" s="1" t="s">
        <v>1570</v>
      </c>
      <c r="AG315" t="s">
        <v>3518</v>
      </c>
      <c r="AH315" t="s">
        <v>3519</v>
      </c>
      <c r="AI315">
        <v>133</v>
      </c>
      <c r="AM315" t="s">
        <v>1183</v>
      </c>
      <c r="AN315" s="934" t="s">
        <v>4070</v>
      </c>
      <c r="AO315" t="s">
        <v>1968</v>
      </c>
      <c r="AP315" t="s">
        <v>1968</v>
      </c>
      <c r="AQ315" s="596" t="str">
        <f t="shared" si="20"/>
        <v>E</v>
      </c>
      <c r="AR315" s="596">
        <f t="shared" ca="1" si="21"/>
        <v>1</v>
      </c>
      <c r="AS315" s="596">
        <f t="shared" ca="1" si="22"/>
        <v>1</v>
      </c>
      <c r="AT315" s="596">
        <f t="shared" ca="1" si="23"/>
        <v>0</v>
      </c>
    </row>
    <row r="316" spans="32:46" hidden="1" x14ac:dyDescent="0.3">
      <c r="AF316" s="1" t="s">
        <v>1571</v>
      </c>
      <c r="AG316" t="s">
        <v>3520</v>
      </c>
      <c r="AH316" t="s">
        <v>3521</v>
      </c>
      <c r="AI316">
        <v>133</v>
      </c>
      <c r="AM316" t="s">
        <v>1184</v>
      </c>
      <c r="AN316" s="934" t="s">
        <v>4070</v>
      </c>
      <c r="AO316" t="s">
        <v>1969</v>
      </c>
      <c r="AP316" t="s">
        <v>1969</v>
      </c>
      <c r="AQ316" s="596" t="str">
        <f t="shared" si="20"/>
        <v>C</v>
      </c>
      <c r="AR316" s="596">
        <f t="shared" ca="1" si="21"/>
        <v>1</v>
      </c>
      <c r="AS316" s="596">
        <f t="shared" ca="1" si="22"/>
        <v>1</v>
      </c>
      <c r="AT316" s="596">
        <f t="shared" ca="1" si="23"/>
        <v>0</v>
      </c>
    </row>
    <row r="317" spans="32:46" hidden="1" x14ac:dyDescent="0.3">
      <c r="AF317" s="1" t="s">
        <v>1572</v>
      </c>
      <c r="AG317" t="s">
        <v>3522</v>
      </c>
      <c r="AH317" t="s">
        <v>3523</v>
      </c>
      <c r="AI317">
        <v>133</v>
      </c>
      <c r="AM317" t="s">
        <v>1267</v>
      </c>
      <c r="AN317" s="934" t="s">
        <v>4070</v>
      </c>
      <c r="AO317" t="s">
        <v>1964</v>
      </c>
      <c r="AP317" t="s">
        <v>1964</v>
      </c>
      <c r="AQ317" s="596" t="str">
        <f t="shared" si="20"/>
        <v>A</v>
      </c>
      <c r="AR317" s="596">
        <f t="shared" ca="1" si="21"/>
        <v>2</v>
      </c>
      <c r="AS317" s="596">
        <f t="shared" ca="1" si="22"/>
        <v>2</v>
      </c>
      <c r="AT317" s="596">
        <f t="shared" ca="1" si="23"/>
        <v>0</v>
      </c>
    </row>
    <row r="318" spans="32:46" x14ac:dyDescent="0.3">
      <c r="AF318" s="1" t="s">
        <v>1573</v>
      </c>
      <c r="AG318" t="s">
        <v>3524</v>
      </c>
      <c r="AH318" t="s">
        <v>3525</v>
      </c>
      <c r="AI318">
        <v>133</v>
      </c>
      <c r="AM318" t="s">
        <v>1244</v>
      </c>
      <c r="AN318" s="934" t="s">
        <v>4071</v>
      </c>
      <c r="AO318" t="s">
        <v>3779</v>
      </c>
      <c r="AP318" t="s">
        <v>2030</v>
      </c>
      <c r="AQ318" s="596" t="str">
        <f t="shared" si="20"/>
        <v>C</v>
      </c>
      <c r="AR318" s="596">
        <f t="shared" ca="1" si="21"/>
        <v>4</v>
      </c>
      <c r="AS318" s="596">
        <f t="shared" ca="1" si="22"/>
        <v>3</v>
      </c>
      <c r="AT318" s="596">
        <f t="shared" ca="1" si="23"/>
        <v>1</v>
      </c>
    </row>
    <row r="319" spans="32:46" x14ac:dyDescent="0.3">
      <c r="AF319" s="1" t="s">
        <v>1574</v>
      </c>
      <c r="AG319" t="s">
        <v>3526</v>
      </c>
      <c r="AH319" t="s">
        <v>3527</v>
      </c>
      <c r="AI319">
        <v>133</v>
      </c>
      <c r="AM319" t="s">
        <v>1245</v>
      </c>
      <c r="AN319" s="934" t="s">
        <v>4071</v>
      </c>
      <c r="AO319" t="s">
        <v>3780</v>
      </c>
      <c r="AP319" t="s">
        <v>2031</v>
      </c>
      <c r="AQ319" s="596" t="str">
        <f t="shared" si="20"/>
        <v>C</v>
      </c>
      <c r="AR319" s="596">
        <f t="shared" ca="1" si="21"/>
        <v>4</v>
      </c>
      <c r="AS319" s="596">
        <f t="shared" ca="1" si="22"/>
        <v>3</v>
      </c>
      <c r="AT319" s="596">
        <f t="shared" ca="1" si="23"/>
        <v>1</v>
      </c>
    </row>
    <row r="320" spans="32:46" x14ac:dyDescent="0.3">
      <c r="AF320" s="1" t="s">
        <v>1575</v>
      </c>
      <c r="AG320" t="s">
        <v>2810</v>
      </c>
      <c r="AH320" t="s">
        <v>2812</v>
      </c>
      <c r="AI320">
        <v>73</v>
      </c>
      <c r="AM320" t="s">
        <v>1246</v>
      </c>
      <c r="AN320" s="934" t="s">
        <v>4071</v>
      </c>
      <c r="AO320" t="s">
        <v>3781</v>
      </c>
      <c r="AP320" t="s">
        <v>2032</v>
      </c>
      <c r="AQ320" s="596" t="str">
        <f t="shared" si="20"/>
        <v>C</v>
      </c>
      <c r="AR320" s="596">
        <f t="shared" ca="1" si="21"/>
        <v>4</v>
      </c>
      <c r="AS320" s="596">
        <f t="shared" ca="1" si="22"/>
        <v>3</v>
      </c>
      <c r="AT320" s="596">
        <f t="shared" ca="1" si="23"/>
        <v>1</v>
      </c>
    </row>
    <row r="321" spans="32:46" x14ac:dyDescent="0.3">
      <c r="AF321" s="1" t="s">
        <v>1576</v>
      </c>
      <c r="AG321" t="s">
        <v>3528</v>
      </c>
      <c r="AH321" t="s">
        <v>3529</v>
      </c>
      <c r="AI321">
        <v>73</v>
      </c>
      <c r="AM321" t="s">
        <v>1247</v>
      </c>
      <c r="AN321" s="934" t="s">
        <v>4071</v>
      </c>
      <c r="AO321" t="s">
        <v>3782</v>
      </c>
      <c r="AP321" t="s">
        <v>2033</v>
      </c>
      <c r="AQ321" s="596" t="str">
        <f t="shared" si="20"/>
        <v>C</v>
      </c>
      <c r="AR321" s="596">
        <f t="shared" ca="1" si="21"/>
        <v>4</v>
      </c>
      <c r="AS321" s="596">
        <f t="shared" ca="1" si="22"/>
        <v>3</v>
      </c>
      <c r="AT321" s="596">
        <f t="shared" ca="1" si="23"/>
        <v>1</v>
      </c>
    </row>
    <row r="322" spans="32:46" hidden="1" x14ac:dyDescent="0.3">
      <c r="AF322" s="1" t="s">
        <v>1577</v>
      </c>
      <c r="AG322" t="s">
        <v>3530</v>
      </c>
      <c r="AH322" t="s">
        <v>3531</v>
      </c>
      <c r="AI322">
        <v>73</v>
      </c>
      <c r="AM322" t="s">
        <v>1248</v>
      </c>
      <c r="AN322" s="934" t="s">
        <v>4071</v>
      </c>
      <c r="AO322" t="s">
        <v>2034</v>
      </c>
      <c r="AP322" t="s">
        <v>2034</v>
      </c>
      <c r="AQ322" s="596" t="str">
        <f t="shared" si="20"/>
        <v>C</v>
      </c>
      <c r="AR322" s="596">
        <f t="shared" ca="1" si="21"/>
        <v>1</v>
      </c>
      <c r="AS322" s="596">
        <f t="shared" ca="1" si="22"/>
        <v>1</v>
      </c>
      <c r="AT322" s="596">
        <f t="shared" ca="1" si="23"/>
        <v>0</v>
      </c>
    </row>
    <row r="323" spans="32:46" x14ac:dyDescent="0.3">
      <c r="AF323" s="1" t="s">
        <v>1578</v>
      </c>
      <c r="AG323" t="s">
        <v>3532</v>
      </c>
      <c r="AH323" t="s">
        <v>3533</v>
      </c>
      <c r="AI323">
        <v>73</v>
      </c>
      <c r="AM323" t="s">
        <v>1249</v>
      </c>
      <c r="AN323" s="934" t="s">
        <v>4071</v>
      </c>
      <c r="AO323" t="s">
        <v>1780</v>
      </c>
      <c r="AP323" t="s">
        <v>2035</v>
      </c>
      <c r="AQ323" s="596" t="str">
        <f t="shared" si="20"/>
        <v>C</v>
      </c>
      <c r="AR323" s="596">
        <f t="shared" ca="1" si="21"/>
        <v>4</v>
      </c>
      <c r="AS323" s="596">
        <f t="shared" ca="1" si="22"/>
        <v>3</v>
      </c>
      <c r="AT323" s="596">
        <f t="shared" ca="1" si="23"/>
        <v>1</v>
      </c>
    </row>
    <row r="324" spans="32:46" x14ac:dyDescent="0.3">
      <c r="AF324" s="1" t="s">
        <v>1579</v>
      </c>
      <c r="AG324" t="s">
        <v>3534</v>
      </c>
      <c r="AH324" t="s">
        <v>3535</v>
      </c>
      <c r="AI324">
        <v>73</v>
      </c>
      <c r="AM324" t="s">
        <v>1250</v>
      </c>
      <c r="AN324" s="934" t="s">
        <v>4071</v>
      </c>
      <c r="AO324" t="s">
        <v>1810</v>
      </c>
      <c r="AP324" t="s">
        <v>2036</v>
      </c>
      <c r="AQ324" s="596" t="str">
        <f t="shared" si="20"/>
        <v>C</v>
      </c>
      <c r="AR324" s="596">
        <f t="shared" ca="1" si="21"/>
        <v>4</v>
      </c>
      <c r="AS324" s="596">
        <f t="shared" ca="1" si="22"/>
        <v>3</v>
      </c>
      <c r="AT324" s="596">
        <f t="shared" ca="1" si="23"/>
        <v>1</v>
      </c>
    </row>
    <row r="325" spans="32:46" hidden="1" x14ac:dyDescent="0.3">
      <c r="AF325" s="1" t="s">
        <v>1580</v>
      </c>
      <c r="AG325" t="s">
        <v>3536</v>
      </c>
      <c r="AH325" t="s">
        <v>3537</v>
      </c>
      <c r="AI325">
        <v>73</v>
      </c>
      <c r="AM325" t="s">
        <v>1251</v>
      </c>
      <c r="AN325" s="934" t="s">
        <v>4071</v>
      </c>
      <c r="AO325" t="s">
        <v>2037</v>
      </c>
      <c r="AP325" t="s">
        <v>2037</v>
      </c>
      <c r="AQ325" s="596" t="str">
        <f t="shared" ref="AQ325:AQ388" si="24">MID(AO325,2,1)</f>
        <v>B</v>
      </c>
      <c r="AR325" s="596">
        <f t="shared" ref="AR325:AR388" ca="1" si="25">+COLUMNS(INDIRECT(AO325))</f>
        <v>9</v>
      </c>
      <c r="AS325" s="596">
        <f t="shared" ref="AS325:AS388" ca="1" si="26">+COLUMNS(INDIRECT(AP325))</f>
        <v>9</v>
      </c>
      <c r="AT325" s="596">
        <f t="shared" ref="AT325:AT388" ca="1" si="27">+AR325-AS325</f>
        <v>0</v>
      </c>
    </row>
    <row r="326" spans="32:46" hidden="1" x14ac:dyDescent="0.3">
      <c r="AF326" s="1" t="s">
        <v>1581</v>
      </c>
      <c r="AG326" t="s">
        <v>2676</v>
      </c>
      <c r="AH326" t="s">
        <v>3538</v>
      </c>
      <c r="AI326">
        <v>93</v>
      </c>
      <c r="AM326" t="s">
        <v>1257</v>
      </c>
      <c r="AN326" s="934" t="s">
        <v>4071</v>
      </c>
      <c r="AO326" t="s">
        <v>1671</v>
      </c>
      <c r="AP326" t="s">
        <v>1671</v>
      </c>
      <c r="AQ326" s="596" t="str">
        <f t="shared" si="24"/>
        <v>D</v>
      </c>
      <c r="AR326" s="596">
        <f t="shared" ca="1" si="25"/>
        <v>1</v>
      </c>
      <c r="AS326" s="596">
        <f t="shared" ca="1" si="26"/>
        <v>1</v>
      </c>
      <c r="AT326" s="596">
        <f t="shared" ca="1" si="27"/>
        <v>0</v>
      </c>
    </row>
    <row r="327" spans="32:46" hidden="1" x14ac:dyDescent="0.3">
      <c r="AF327" s="1" t="s">
        <v>1582</v>
      </c>
      <c r="AG327" t="s">
        <v>2367</v>
      </c>
      <c r="AI327">
        <v>39</v>
      </c>
      <c r="AM327" t="s">
        <v>1258</v>
      </c>
      <c r="AN327" s="934" t="s">
        <v>4071</v>
      </c>
      <c r="AO327" t="s">
        <v>2042</v>
      </c>
      <c r="AP327" t="s">
        <v>2042</v>
      </c>
      <c r="AQ327" s="596" t="str">
        <f t="shared" si="24"/>
        <v>C</v>
      </c>
      <c r="AR327" s="596">
        <f t="shared" ca="1" si="25"/>
        <v>1</v>
      </c>
      <c r="AS327" s="596">
        <f t="shared" ca="1" si="26"/>
        <v>1</v>
      </c>
      <c r="AT327" s="596">
        <f t="shared" ca="1" si="27"/>
        <v>0</v>
      </c>
    </row>
    <row r="328" spans="32:46" x14ac:dyDescent="0.3">
      <c r="AF328" s="1" t="s">
        <v>1602</v>
      </c>
      <c r="AG328" t="s">
        <v>1679</v>
      </c>
      <c r="AI328" t="e">
        <f t="shared" ref="AI328" si="28">+IFERROR(VALUE(RIGHT(AG328,3)),VALUE(RIGHT(AG328,2)))</f>
        <v>#VALUE!</v>
      </c>
      <c r="AM328" t="s">
        <v>1259</v>
      </c>
      <c r="AN328" s="934" t="s">
        <v>4071</v>
      </c>
      <c r="AO328" t="s">
        <v>3783</v>
      </c>
      <c r="AP328" t="s">
        <v>2043</v>
      </c>
      <c r="AQ328" s="596" t="str">
        <f t="shared" si="24"/>
        <v>C</v>
      </c>
      <c r="AR328" s="596">
        <f t="shared" ca="1" si="25"/>
        <v>4</v>
      </c>
      <c r="AS328" s="596">
        <f t="shared" ca="1" si="26"/>
        <v>3</v>
      </c>
      <c r="AT328" s="596">
        <f t="shared" ca="1" si="27"/>
        <v>1</v>
      </c>
    </row>
    <row r="329" spans="32:46" hidden="1" x14ac:dyDescent="0.3">
      <c r="AM329" t="s">
        <v>1260</v>
      </c>
      <c r="AN329" s="934" t="s">
        <v>4071</v>
      </c>
      <c r="AO329" t="s">
        <v>2044</v>
      </c>
      <c r="AP329" t="s">
        <v>2044</v>
      </c>
      <c r="AQ329" s="596" t="str">
        <f t="shared" si="24"/>
        <v>E</v>
      </c>
      <c r="AR329" s="596">
        <f t="shared" ca="1" si="25"/>
        <v>1</v>
      </c>
      <c r="AS329" s="596">
        <f t="shared" ca="1" si="26"/>
        <v>1</v>
      </c>
      <c r="AT329" s="596">
        <f t="shared" ca="1" si="27"/>
        <v>0</v>
      </c>
    </row>
    <row r="330" spans="32:46" x14ac:dyDescent="0.3">
      <c r="AM330" t="s">
        <v>1261</v>
      </c>
      <c r="AN330" s="934" t="s">
        <v>4071</v>
      </c>
      <c r="AO330" t="s">
        <v>3784</v>
      </c>
      <c r="AP330" t="s">
        <v>2045</v>
      </c>
      <c r="AQ330" s="596" t="str">
        <f t="shared" si="24"/>
        <v>C</v>
      </c>
      <c r="AR330" s="596">
        <f t="shared" ca="1" si="25"/>
        <v>4</v>
      </c>
      <c r="AS330" s="596">
        <f t="shared" ca="1" si="26"/>
        <v>3</v>
      </c>
      <c r="AT330" s="596">
        <f t="shared" ca="1" si="27"/>
        <v>1</v>
      </c>
    </row>
    <row r="331" spans="32:46" hidden="1" x14ac:dyDescent="0.3">
      <c r="AM331" t="s">
        <v>926</v>
      </c>
      <c r="AN331" s="934" t="s">
        <v>4068</v>
      </c>
      <c r="AO331" t="s">
        <v>1707</v>
      </c>
      <c r="AP331" t="s">
        <v>1707</v>
      </c>
      <c r="AQ331" s="596" t="str">
        <f t="shared" si="24"/>
        <v>J</v>
      </c>
      <c r="AR331" s="596">
        <f t="shared" ca="1" si="25"/>
        <v>1</v>
      </c>
      <c r="AS331" s="596">
        <f t="shared" ca="1" si="26"/>
        <v>1</v>
      </c>
      <c r="AT331" s="596">
        <f t="shared" ca="1" si="27"/>
        <v>0</v>
      </c>
    </row>
    <row r="332" spans="32:46" hidden="1" x14ac:dyDescent="0.3">
      <c r="AM332" t="s">
        <v>976</v>
      </c>
      <c r="AN332" s="934" t="s">
        <v>4068</v>
      </c>
      <c r="AO332" t="s">
        <v>1758</v>
      </c>
      <c r="AP332" t="s">
        <v>1758</v>
      </c>
      <c r="AQ332" s="596" t="str">
        <f t="shared" si="24"/>
        <v>I</v>
      </c>
      <c r="AR332" s="596">
        <f t="shared" ca="1" si="25"/>
        <v>4</v>
      </c>
      <c r="AS332" s="596">
        <f t="shared" ca="1" si="26"/>
        <v>4</v>
      </c>
      <c r="AT332" s="596">
        <f t="shared" ca="1" si="27"/>
        <v>0</v>
      </c>
    </row>
    <row r="333" spans="32:46" hidden="1" x14ac:dyDescent="0.3">
      <c r="AM333" t="s">
        <v>1025</v>
      </c>
      <c r="AN333" s="934" t="s">
        <v>4068</v>
      </c>
      <c r="AO333" t="s">
        <v>1813</v>
      </c>
      <c r="AP333" t="s">
        <v>1813</v>
      </c>
      <c r="AQ333" s="596" t="str">
        <f t="shared" si="24"/>
        <v>E</v>
      </c>
      <c r="AR333" s="596">
        <f t="shared" ca="1" si="25"/>
        <v>1</v>
      </c>
      <c r="AS333" s="596">
        <f t="shared" ca="1" si="26"/>
        <v>1</v>
      </c>
      <c r="AT333" s="596">
        <f t="shared" ca="1" si="27"/>
        <v>0</v>
      </c>
    </row>
    <row r="334" spans="32:46" hidden="1" x14ac:dyDescent="0.3">
      <c r="AM334" t="s">
        <v>1187</v>
      </c>
      <c r="AN334" s="934" t="s">
        <v>4068</v>
      </c>
      <c r="AO334" t="s">
        <v>1972</v>
      </c>
      <c r="AP334" t="s">
        <v>1972</v>
      </c>
      <c r="AQ334" s="596" t="str">
        <f t="shared" si="24"/>
        <v>H</v>
      </c>
      <c r="AR334" s="596">
        <f t="shared" ca="1" si="25"/>
        <v>1</v>
      </c>
      <c r="AS334" s="596">
        <f t="shared" ca="1" si="26"/>
        <v>1</v>
      </c>
      <c r="AT334" s="596">
        <f t="shared" ca="1" si="27"/>
        <v>0</v>
      </c>
    </row>
    <row r="335" spans="32:46" hidden="1" x14ac:dyDescent="0.3">
      <c r="AM335" t="s">
        <v>1188</v>
      </c>
      <c r="AN335" s="934" t="s">
        <v>4068</v>
      </c>
      <c r="AO335" t="s">
        <v>1973</v>
      </c>
      <c r="AP335" t="s">
        <v>1973</v>
      </c>
      <c r="AQ335" s="596" t="str">
        <f t="shared" si="24"/>
        <v>I</v>
      </c>
      <c r="AR335" s="596">
        <f t="shared" ca="1" si="25"/>
        <v>1</v>
      </c>
      <c r="AS335" s="596">
        <f t="shared" ca="1" si="26"/>
        <v>1</v>
      </c>
      <c r="AT335" s="596">
        <f t="shared" ca="1" si="27"/>
        <v>0</v>
      </c>
    </row>
    <row r="336" spans="32:46" hidden="1" x14ac:dyDescent="0.3">
      <c r="AM336" t="s">
        <v>1189</v>
      </c>
      <c r="AN336" s="934" t="s">
        <v>4068</v>
      </c>
      <c r="AO336" t="s">
        <v>1974</v>
      </c>
      <c r="AP336" t="s">
        <v>1974</v>
      </c>
      <c r="AQ336" s="596" t="str">
        <f t="shared" si="24"/>
        <v>J</v>
      </c>
      <c r="AR336" s="596">
        <f t="shared" ca="1" si="25"/>
        <v>1</v>
      </c>
      <c r="AS336" s="596">
        <f t="shared" ca="1" si="26"/>
        <v>1</v>
      </c>
      <c r="AT336" s="596">
        <f t="shared" ca="1" si="27"/>
        <v>0</v>
      </c>
    </row>
    <row r="337" spans="39:46" hidden="1" x14ac:dyDescent="0.3">
      <c r="AM337" t="s">
        <v>1190</v>
      </c>
      <c r="AN337" s="934" t="s">
        <v>4068</v>
      </c>
      <c r="AO337" t="s">
        <v>1975</v>
      </c>
      <c r="AP337" t="s">
        <v>1975</v>
      </c>
      <c r="AQ337" s="596" t="str">
        <f t="shared" si="24"/>
        <v>F</v>
      </c>
      <c r="AR337" s="596">
        <f t="shared" ca="1" si="25"/>
        <v>1</v>
      </c>
      <c r="AS337" s="596">
        <f t="shared" ca="1" si="26"/>
        <v>1</v>
      </c>
      <c r="AT337" s="596">
        <f t="shared" ca="1" si="27"/>
        <v>0</v>
      </c>
    </row>
    <row r="338" spans="39:46" hidden="1" x14ac:dyDescent="0.3">
      <c r="AM338" t="s">
        <v>466</v>
      </c>
      <c r="AN338" s="934" t="s">
        <v>4068</v>
      </c>
      <c r="AO338" t="s">
        <v>2046</v>
      </c>
      <c r="AP338" t="s">
        <v>2046</v>
      </c>
      <c r="AQ338" s="596" t="str">
        <f t="shared" si="24"/>
        <v>C</v>
      </c>
      <c r="AR338" s="596">
        <f t="shared" ca="1" si="25"/>
        <v>8</v>
      </c>
      <c r="AS338" s="596">
        <f t="shared" ca="1" si="26"/>
        <v>8</v>
      </c>
      <c r="AT338" s="596">
        <f t="shared" ca="1" si="27"/>
        <v>0</v>
      </c>
    </row>
    <row r="339" spans="39:46" hidden="1" x14ac:dyDescent="0.3">
      <c r="AM339" t="s">
        <v>1262</v>
      </c>
      <c r="AN339" s="934" t="s">
        <v>4068</v>
      </c>
      <c r="AO339" t="s">
        <v>2047</v>
      </c>
      <c r="AP339" t="s">
        <v>2047</v>
      </c>
      <c r="AQ339" s="596" t="str">
        <f t="shared" si="24"/>
        <v>C</v>
      </c>
      <c r="AR339" s="596">
        <f t="shared" ca="1" si="25"/>
        <v>8</v>
      </c>
      <c r="AS339" s="596">
        <f t="shared" ca="1" si="26"/>
        <v>8</v>
      </c>
      <c r="AT339" s="596">
        <f t="shared" ca="1" si="27"/>
        <v>0</v>
      </c>
    </row>
    <row r="340" spans="39:46" hidden="1" x14ac:dyDescent="0.3">
      <c r="AM340" t="s">
        <v>1263</v>
      </c>
      <c r="AN340" s="934" t="s">
        <v>4068</v>
      </c>
      <c r="AO340" t="s">
        <v>2048</v>
      </c>
      <c r="AP340" t="s">
        <v>2048</v>
      </c>
      <c r="AQ340" s="596" t="str">
        <f t="shared" si="24"/>
        <v>B</v>
      </c>
      <c r="AR340" s="596">
        <f t="shared" ca="1" si="25"/>
        <v>1</v>
      </c>
      <c r="AS340" s="596">
        <f t="shared" ca="1" si="26"/>
        <v>1</v>
      </c>
      <c r="AT340" s="596">
        <f t="shared" ca="1" si="27"/>
        <v>0</v>
      </c>
    </row>
    <row r="341" spans="39:46" x14ac:dyDescent="0.3">
      <c r="AM341" t="s">
        <v>1272</v>
      </c>
      <c r="AN341" s="934" t="s">
        <v>4068</v>
      </c>
      <c r="AO341" t="s">
        <v>3785</v>
      </c>
      <c r="AP341" t="s">
        <v>2056</v>
      </c>
      <c r="AQ341" s="596" t="str">
        <f t="shared" si="24"/>
        <v>C</v>
      </c>
      <c r="AR341" s="596">
        <f t="shared" ca="1" si="25"/>
        <v>4</v>
      </c>
      <c r="AS341" s="596">
        <f t="shared" ca="1" si="26"/>
        <v>3</v>
      </c>
      <c r="AT341" s="596">
        <f t="shared" ca="1" si="27"/>
        <v>1</v>
      </c>
    </row>
    <row r="342" spans="39:46" x14ac:dyDescent="0.3">
      <c r="AM342" t="s">
        <v>1273</v>
      </c>
      <c r="AN342" s="934" t="s">
        <v>4068</v>
      </c>
      <c r="AO342" t="s">
        <v>3786</v>
      </c>
      <c r="AP342" t="s">
        <v>2057</v>
      </c>
      <c r="AQ342" s="596" t="str">
        <f t="shared" si="24"/>
        <v>I</v>
      </c>
      <c r="AR342" s="596">
        <f t="shared" ca="1" si="25"/>
        <v>5</v>
      </c>
      <c r="AS342" s="596">
        <f t="shared" ca="1" si="26"/>
        <v>4</v>
      </c>
      <c r="AT342" s="596">
        <f t="shared" ca="1" si="27"/>
        <v>1</v>
      </c>
    </row>
    <row r="343" spans="39:46" x14ac:dyDescent="0.3">
      <c r="AM343" t="s">
        <v>1274</v>
      </c>
      <c r="AN343" s="934" t="s">
        <v>4068</v>
      </c>
      <c r="AO343" t="s">
        <v>3787</v>
      </c>
      <c r="AP343" t="s">
        <v>2058</v>
      </c>
      <c r="AQ343" s="596" t="str">
        <f t="shared" si="24"/>
        <v>N</v>
      </c>
      <c r="AR343" s="596">
        <f t="shared" ca="1" si="25"/>
        <v>5</v>
      </c>
      <c r="AS343" s="596">
        <f t="shared" ca="1" si="26"/>
        <v>4</v>
      </c>
      <c r="AT343" s="596">
        <f t="shared" ca="1" si="27"/>
        <v>1</v>
      </c>
    </row>
    <row r="344" spans="39:46" x14ac:dyDescent="0.3">
      <c r="AM344" t="s">
        <v>1275</v>
      </c>
      <c r="AN344" s="934" t="s">
        <v>4068</v>
      </c>
      <c r="AO344" t="s">
        <v>3788</v>
      </c>
      <c r="AP344" t="s">
        <v>2059</v>
      </c>
      <c r="AQ344" s="596" t="str">
        <f t="shared" si="24"/>
        <v>S</v>
      </c>
      <c r="AR344" s="596">
        <f t="shared" ca="1" si="25"/>
        <v>5</v>
      </c>
      <c r="AS344" s="596">
        <f t="shared" ca="1" si="26"/>
        <v>4</v>
      </c>
      <c r="AT344" s="596">
        <f t="shared" ca="1" si="27"/>
        <v>1</v>
      </c>
    </row>
    <row r="345" spans="39:46" x14ac:dyDescent="0.3">
      <c r="AM345" t="s">
        <v>1276</v>
      </c>
      <c r="AN345" s="934" t="s">
        <v>4068</v>
      </c>
      <c r="AO345" t="s">
        <v>3789</v>
      </c>
      <c r="AP345" t="s">
        <v>2060</v>
      </c>
      <c r="AQ345" s="596" t="str">
        <f t="shared" si="24"/>
        <v>X</v>
      </c>
      <c r="AR345" s="596">
        <f t="shared" ca="1" si="25"/>
        <v>5</v>
      </c>
      <c r="AS345" s="596">
        <f t="shared" ca="1" si="26"/>
        <v>4</v>
      </c>
      <c r="AT345" s="596">
        <f t="shared" ca="1" si="27"/>
        <v>1</v>
      </c>
    </row>
    <row r="346" spans="39:46" x14ac:dyDescent="0.3">
      <c r="AM346" t="s">
        <v>1277</v>
      </c>
      <c r="AN346" s="934" t="s">
        <v>4068</v>
      </c>
      <c r="AO346" t="s">
        <v>3790</v>
      </c>
      <c r="AP346" t="s">
        <v>2061</v>
      </c>
      <c r="AQ346" s="596" t="str">
        <f t="shared" si="24"/>
        <v>A</v>
      </c>
      <c r="AR346" s="596">
        <f t="shared" ca="1" si="25"/>
        <v>3</v>
      </c>
      <c r="AS346" s="596">
        <f t="shared" ca="1" si="26"/>
        <v>2</v>
      </c>
      <c r="AT346" s="596">
        <f t="shared" ca="1" si="27"/>
        <v>1</v>
      </c>
    </row>
    <row r="347" spans="39:46" x14ac:dyDescent="0.3">
      <c r="AM347" t="s">
        <v>1278</v>
      </c>
      <c r="AN347" s="934" t="s">
        <v>4068</v>
      </c>
      <c r="AO347" t="s">
        <v>3791</v>
      </c>
      <c r="AP347" t="s">
        <v>2062</v>
      </c>
      <c r="AQ347" s="596" t="str">
        <f t="shared" si="24"/>
        <v>C</v>
      </c>
      <c r="AR347" s="596">
        <f t="shared" ca="1" si="25"/>
        <v>5</v>
      </c>
      <c r="AS347" s="596">
        <f t="shared" ca="1" si="26"/>
        <v>4</v>
      </c>
      <c r="AT347" s="596">
        <f t="shared" ca="1" si="27"/>
        <v>1</v>
      </c>
    </row>
    <row r="348" spans="39:46" x14ac:dyDescent="0.3">
      <c r="AM348" t="s">
        <v>1279</v>
      </c>
      <c r="AN348" s="934" t="s">
        <v>4068</v>
      </c>
      <c r="AO348" t="s">
        <v>3792</v>
      </c>
      <c r="AP348" t="s">
        <v>2063</v>
      </c>
      <c r="AQ348" s="596" t="str">
        <f t="shared" si="24"/>
        <v>H</v>
      </c>
      <c r="AR348" s="596">
        <f t="shared" ca="1" si="25"/>
        <v>5</v>
      </c>
      <c r="AS348" s="596">
        <f t="shared" ca="1" si="26"/>
        <v>4</v>
      </c>
      <c r="AT348" s="596">
        <f t="shared" ca="1" si="27"/>
        <v>1</v>
      </c>
    </row>
    <row r="349" spans="39:46" x14ac:dyDescent="0.3">
      <c r="AM349" t="s">
        <v>1280</v>
      </c>
      <c r="AN349" s="934" t="s">
        <v>4068</v>
      </c>
      <c r="AO349" t="s">
        <v>3793</v>
      </c>
      <c r="AP349" t="s">
        <v>2064</v>
      </c>
      <c r="AQ349" s="596" t="str">
        <f t="shared" si="24"/>
        <v>M</v>
      </c>
      <c r="AR349" s="596">
        <f t="shared" ca="1" si="25"/>
        <v>3</v>
      </c>
      <c r="AS349" s="596">
        <f t="shared" ca="1" si="26"/>
        <v>2</v>
      </c>
      <c r="AT349" s="596">
        <f t="shared" ca="1" si="27"/>
        <v>1</v>
      </c>
    </row>
    <row r="350" spans="39:46" x14ac:dyDescent="0.3">
      <c r="AM350" t="s">
        <v>1281</v>
      </c>
      <c r="AN350" s="934" t="s">
        <v>4068</v>
      </c>
      <c r="AO350" t="s">
        <v>3794</v>
      </c>
      <c r="AP350" t="s">
        <v>2065</v>
      </c>
      <c r="AQ350" s="596" t="str">
        <f t="shared" si="24"/>
        <v>P</v>
      </c>
      <c r="AR350" s="596">
        <f t="shared" ca="1" si="25"/>
        <v>5</v>
      </c>
      <c r="AS350" s="596">
        <f t="shared" ca="1" si="26"/>
        <v>4</v>
      </c>
      <c r="AT350" s="596">
        <f t="shared" ca="1" si="27"/>
        <v>1</v>
      </c>
    </row>
    <row r="351" spans="39:46" x14ac:dyDescent="0.3">
      <c r="AM351" t="s">
        <v>1282</v>
      </c>
      <c r="AN351" s="934" t="s">
        <v>4068</v>
      </c>
      <c r="AO351" t="s">
        <v>3795</v>
      </c>
      <c r="AP351" t="s">
        <v>2066</v>
      </c>
      <c r="AQ351" s="596" t="str">
        <f t="shared" si="24"/>
        <v>U</v>
      </c>
      <c r="AR351" s="596">
        <f t="shared" ca="1" si="25"/>
        <v>5</v>
      </c>
      <c r="AS351" s="596">
        <f t="shared" ca="1" si="26"/>
        <v>4</v>
      </c>
      <c r="AT351" s="596">
        <f t="shared" ca="1" si="27"/>
        <v>1</v>
      </c>
    </row>
    <row r="352" spans="39:46" x14ac:dyDescent="0.3">
      <c r="AM352" t="s">
        <v>1283</v>
      </c>
      <c r="AN352" s="934" t="s">
        <v>4068</v>
      </c>
      <c r="AO352" t="s">
        <v>3796</v>
      </c>
      <c r="AP352" t="s">
        <v>2067</v>
      </c>
      <c r="AQ352" s="596" t="str">
        <f t="shared" si="24"/>
        <v>G</v>
      </c>
      <c r="AR352" s="596">
        <f t="shared" ca="1" si="25"/>
        <v>7</v>
      </c>
      <c r="AS352" s="596">
        <f t="shared" ca="1" si="26"/>
        <v>6</v>
      </c>
      <c r="AT352" s="596">
        <f t="shared" ca="1" si="27"/>
        <v>1</v>
      </c>
    </row>
    <row r="353" spans="39:46" x14ac:dyDescent="0.3">
      <c r="AM353" t="s">
        <v>1284</v>
      </c>
      <c r="AN353" s="934" t="s">
        <v>4068</v>
      </c>
      <c r="AO353" t="s">
        <v>3797</v>
      </c>
      <c r="AP353" t="s">
        <v>2068</v>
      </c>
      <c r="AQ353" s="596" t="str">
        <f t="shared" si="24"/>
        <v>Z</v>
      </c>
      <c r="AR353" s="596">
        <f t="shared" ca="1" si="25"/>
        <v>3</v>
      </c>
      <c r="AS353" s="596">
        <f t="shared" ca="1" si="26"/>
        <v>2</v>
      </c>
      <c r="AT353" s="596">
        <f t="shared" ca="1" si="27"/>
        <v>1</v>
      </c>
    </row>
    <row r="354" spans="39:46" x14ac:dyDescent="0.3">
      <c r="AM354" t="s">
        <v>1285</v>
      </c>
      <c r="AN354" s="934" t="s">
        <v>4068</v>
      </c>
      <c r="AO354" t="s">
        <v>3798</v>
      </c>
      <c r="AP354" t="s">
        <v>2069</v>
      </c>
      <c r="AQ354" s="596" t="str">
        <f t="shared" si="24"/>
        <v>C</v>
      </c>
      <c r="AR354" s="596">
        <f t="shared" ca="1" si="25"/>
        <v>4</v>
      </c>
      <c r="AS354" s="596">
        <f t="shared" ca="1" si="26"/>
        <v>3</v>
      </c>
      <c r="AT354" s="596">
        <f t="shared" ca="1" si="27"/>
        <v>1</v>
      </c>
    </row>
    <row r="355" spans="39:46" x14ac:dyDescent="0.3">
      <c r="AM355" t="s">
        <v>1286</v>
      </c>
      <c r="AN355" s="934" t="s">
        <v>4068</v>
      </c>
      <c r="AO355" t="s">
        <v>3799</v>
      </c>
      <c r="AP355" t="s">
        <v>2070</v>
      </c>
      <c r="AQ355" s="596" t="str">
        <f t="shared" si="24"/>
        <v>G</v>
      </c>
      <c r="AR355" s="596">
        <f t="shared" ca="1" si="25"/>
        <v>3</v>
      </c>
      <c r="AS355" s="596">
        <f t="shared" ca="1" si="26"/>
        <v>2</v>
      </c>
      <c r="AT355" s="596">
        <f t="shared" ca="1" si="27"/>
        <v>1</v>
      </c>
    </row>
    <row r="356" spans="39:46" x14ac:dyDescent="0.3">
      <c r="AM356" t="s">
        <v>1287</v>
      </c>
      <c r="AN356" s="934" t="s">
        <v>4068</v>
      </c>
      <c r="AO356" t="s">
        <v>3800</v>
      </c>
      <c r="AP356" t="s">
        <v>2071</v>
      </c>
      <c r="AQ356" s="596" t="str">
        <f t="shared" si="24"/>
        <v>J</v>
      </c>
      <c r="AR356" s="596">
        <f t="shared" ca="1" si="25"/>
        <v>3</v>
      </c>
      <c r="AS356" s="596">
        <f t="shared" ca="1" si="26"/>
        <v>2</v>
      </c>
      <c r="AT356" s="596">
        <f t="shared" ca="1" si="27"/>
        <v>1</v>
      </c>
    </row>
    <row r="357" spans="39:46" x14ac:dyDescent="0.3">
      <c r="AM357" t="s">
        <v>1288</v>
      </c>
      <c r="AN357" s="934" t="s">
        <v>4068</v>
      </c>
      <c r="AO357" t="s">
        <v>3801</v>
      </c>
      <c r="AP357" t="s">
        <v>2072</v>
      </c>
      <c r="AQ357" s="596" t="str">
        <f t="shared" si="24"/>
        <v>M</v>
      </c>
      <c r="AR357" s="596">
        <f t="shared" ca="1" si="25"/>
        <v>5</v>
      </c>
      <c r="AS357" s="596">
        <f t="shared" ca="1" si="26"/>
        <v>4</v>
      </c>
      <c r="AT357" s="596">
        <f t="shared" ca="1" si="27"/>
        <v>1</v>
      </c>
    </row>
    <row r="358" spans="39:46" x14ac:dyDescent="0.3">
      <c r="AM358" t="s">
        <v>1289</v>
      </c>
      <c r="AN358" s="934" t="s">
        <v>4068</v>
      </c>
      <c r="AO358" t="s">
        <v>3802</v>
      </c>
      <c r="AP358" t="s">
        <v>2073</v>
      </c>
      <c r="AQ358" s="596" t="str">
        <f t="shared" si="24"/>
        <v>R</v>
      </c>
      <c r="AR358" s="596">
        <f t="shared" ca="1" si="25"/>
        <v>6</v>
      </c>
      <c r="AS358" s="596">
        <f t="shared" ca="1" si="26"/>
        <v>5</v>
      </c>
      <c r="AT358" s="596">
        <f t="shared" ca="1" si="27"/>
        <v>1</v>
      </c>
    </row>
    <row r="359" spans="39:46" hidden="1" x14ac:dyDescent="0.3">
      <c r="AM359" t="s">
        <v>1290</v>
      </c>
      <c r="AN359" s="934" t="s">
        <v>4068</v>
      </c>
      <c r="AO359" t="s">
        <v>3803</v>
      </c>
      <c r="AP359" t="s">
        <v>2074</v>
      </c>
      <c r="AQ359" s="596" t="str">
        <f t="shared" si="24"/>
        <v>X</v>
      </c>
      <c r="AR359" s="596">
        <f t="shared" ca="1" si="25"/>
        <v>6</v>
      </c>
      <c r="AS359" s="596">
        <f t="shared" ca="1" si="26"/>
        <v>6</v>
      </c>
      <c r="AT359" s="596">
        <f t="shared" ca="1" si="27"/>
        <v>0</v>
      </c>
    </row>
    <row r="360" spans="39:46" x14ac:dyDescent="0.3">
      <c r="AM360" t="s">
        <v>1291</v>
      </c>
      <c r="AN360" s="934" t="s">
        <v>4068</v>
      </c>
      <c r="AO360" t="s">
        <v>3804</v>
      </c>
      <c r="AP360" t="s">
        <v>2075</v>
      </c>
      <c r="AQ360" s="596" t="str">
        <f t="shared" si="24"/>
        <v>N</v>
      </c>
      <c r="AR360" s="596">
        <f t="shared" ca="1" si="25"/>
        <v>4</v>
      </c>
      <c r="AS360" s="596">
        <f t="shared" ca="1" si="26"/>
        <v>3</v>
      </c>
      <c r="AT360" s="596">
        <f t="shared" ca="1" si="27"/>
        <v>1</v>
      </c>
    </row>
    <row r="361" spans="39:46" x14ac:dyDescent="0.3">
      <c r="AM361" t="s">
        <v>1292</v>
      </c>
      <c r="AN361" s="934" t="s">
        <v>4068</v>
      </c>
      <c r="AO361" t="s">
        <v>3805</v>
      </c>
      <c r="AP361" t="s">
        <v>2076</v>
      </c>
      <c r="AQ361" s="596" t="str">
        <f t="shared" si="24"/>
        <v>R</v>
      </c>
      <c r="AR361" s="596">
        <f t="shared" ca="1" si="25"/>
        <v>5</v>
      </c>
      <c r="AS361" s="596">
        <f t="shared" ca="1" si="26"/>
        <v>4</v>
      </c>
      <c r="AT361" s="596">
        <f t="shared" ca="1" si="27"/>
        <v>1</v>
      </c>
    </row>
    <row r="362" spans="39:46" x14ac:dyDescent="0.3">
      <c r="AM362" t="s">
        <v>1293</v>
      </c>
      <c r="AN362" s="934" t="s">
        <v>4068</v>
      </c>
      <c r="AO362" t="s">
        <v>3806</v>
      </c>
      <c r="AP362" t="s">
        <v>2077</v>
      </c>
      <c r="AQ362" s="596" t="str">
        <f t="shared" si="24"/>
        <v>W</v>
      </c>
      <c r="AR362" s="596">
        <f t="shared" ca="1" si="25"/>
        <v>3</v>
      </c>
      <c r="AS362" s="596">
        <f t="shared" ca="1" si="26"/>
        <v>2</v>
      </c>
      <c r="AT362" s="596">
        <f t="shared" ca="1" si="27"/>
        <v>1</v>
      </c>
    </row>
    <row r="363" spans="39:46" x14ac:dyDescent="0.3">
      <c r="AM363" t="s">
        <v>1294</v>
      </c>
      <c r="AN363" s="934" t="s">
        <v>4068</v>
      </c>
      <c r="AO363" t="s">
        <v>3807</v>
      </c>
      <c r="AP363" t="s">
        <v>2078</v>
      </c>
      <c r="AQ363" s="596" t="str">
        <f t="shared" si="24"/>
        <v>Z</v>
      </c>
      <c r="AR363" s="596">
        <f t="shared" ca="1" si="25"/>
        <v>4</v>
      </c>
      <c r="AS363" s="596">
        <f t="shared" ca="1" si="26"/>
        <v>3</v>
      </c>
      <c r="AT363" s="596">
        <f t="shared" ca="1" si="27"/>
        <v>1</v>
      </c>
    </row>
    <row r="364" spans="39:46" x14ac:dyDescent="0.3">
      <c r="AM364" t="s">
        <v>1295</v>
      </c>
      <c r="AN364" s="934" t="s">
        <v>4068</v>
      </c>
      <c r="AO364" t="s">
        <v>3808</v>
      </c>
      <c r="AP364" t="s">
        <v>2079</v>
      </c>
      <c r="AQ364" s="596" t="str">
        <f t="shared" si="24"/>
        <v>A</v>
      </c>
      <c r="AR364" s="596">
        <f t="shared" ca="1" si="25"/>
        <v>3</v>
      </c>
      <c r="AS364" s="596">
        <f t="shared" ca="1" si="26"/>
        <v>2</v>
      </c>
      <c r="AT364" s="596">
        <f t="shared" ca="1" si="27"/>
        <v>1</v>
      </c>
    </row>
    <row r="365" spans="39:46" x14ac:dyDescent="0.3">
      <c r="AM365" t="s">
        <v>1296</v>
      </c>
      <c r="AN365" s="934" t="s">
        <v>4068</v>
      </c>
      <c r="AO365" t="s">
        <v>3809</v>
      </c>
      <c r="AP365" t="s">
        <v>2080</v>
      </c>
      <c r="AQ365" s="596" t="str">
        <f t="shared" si="24"/>
        <v>A</v>
      </c>
      <c r="AR365" s="596">
        <f t="shared" ca="1" si="25"/>
        <v>3</v>
      </c>
      <c r="AS365" s="596">
        <f t="shared" ca="1" si="26"/>
        <v>2</v>
      </c>
      <c r="AT365" s="596">
        <f t="shared" ca="1" si="27"/>
        <v>1</v>
      </c>
    </row>
    <row r="366" spans="39:46" x14ac:dyDescent="0.3">
      <c r="AM366" t="s">
        <v>1297</v>
      </c>
      <c r="AN366" s="934" t="s">
        <v>4068</v>
      </c>
      <c r="AO366" t="s">
        <v>3810</v>
      </c>
      <c r="AP366" t="s">
        <v>2081</v>
      </c>
      <c r="AQ366" s="596" t="str">
        <f t="shared" si="24"/>
        <v>C</v>
      </c>
      <c r="AR366" s="596">
        <f t="shared" ca="1" si="25"/>
        <v>6</v>
      </c>
      <c r="AS366" s="596">
        <f t="shared" ca="1" si="26"/>
        <v>5</v>
      </c>
      <c r="AT366" s="596">
        <f t="shared" ca="1" si="27"/>
        <v>1</v>
      </c>
    </row>
    <row r="367" spans="39:46" x14ac:dyDescent="0.3">
      <c r="AM367" t="s">
        <v>1298</v>
      </c>
      <c r="AN367" s="934" t="s">
        <v>4068</v>
      </c>
      <c r="AO367" t="s">
        <v>3811</v>
      </c>
      <c r="AP367" t="s">
        <v>2082</v>
      </c>
      <c r="AQ367" s="596" t="str">
        <f t="shared" si="24"/>
        <v>C</v>
      </c>
      <c r="AR367" s="596">
        <f t="shared" ca="1" si="25"/>
        <v>4</v>
      </c>
      <c r="AS367" s="596">
        <f t="shared" ca="1" si="26"/>
        <v>3</v>
      </c>
      <c r="AT367" s="596">
        <f t="shared" ca="1" si="27"/>
        <v>1</v>
      </c>
    </row>
    <row r="368" spans="39:46" x14ac:dyDescent="0.3">
      <c r="AM368" t="s">
        <v>1299</v>
      </c>
      <c r="AN368" s="934" t="s">
        <v>4068</v>
      </c>
      <c r="AO368" t="s">
        <v>3812</v>
      </c>
      <c r="AP368" t="s">
        <v>2083</v>
      </c>
      <c r="AQ368" s="596" t="str">
        <f t="shared" si="24"/>
        <v>I</v>
      </c>
      <c r="AR368" s="596">
        <f t="shared" ca="1" si="25"/>
        <v>5</v>
      </c>
      <c r="AS368" s="596">
        <f t="shared" ca="1" si="26"/>
        <v>4</v>
      </c>
      <c r="AT368" s="596">
        <f t="shared" ca="1" si="27"/>
        <v>1</v>
      </c>
    </row>
    <row r="369" spans="39:46" x14ac:dyDescent="0.3">
      <c r="AM369" t="s">
        <v>1300</v>
      </c>
      <c r="AN369" s="934" t="s">
        <v>4068</v>
      </c>
      <c r="AO369" t="s">
        <v>3813</v>
      </c>
      <c r="AP369" t="s">
        <v>2084</v>
      </c>
      <c r="AQ369" s="596" t="str">
        <f t="shared" si="24"/>
        <v>N</v>
      </c>
      <c r="AR369" s="596">
        <f t="shared" ca="1" si="25"/>
        <v>5</v>
      </c>
      <c r="AS369" s="596">
        <f t="shared" ca="1" si="26"/>
        <v>4</v>
      </c>
      <c r="AT369" s="596">
        <f t="shared" ca="1" si="27"/>
        <v>1</v>
      </c>
    </row>
    <row r="370" spans="39:46" x14ac:dyDescent="0.3">
      <c r="AM370" t="s">
        <v>1301</v>
      </c>
      <c r="AN370" s="934" t="s">
        <v>4068</v>
      </c>
      <c r="AO370" t="s">
        <v>3814</v>
      </c>
      <c r="AP370" t="s">
        <v>2085</v>
      </c>
      <c r="AQ370" s="596" t="str">
        <f t="shared" si="24"/>
        <v>S</v>
      </c>
      <c r="AR370" s="596">
        <f t="shared" ca="1" si="25"/>
        <v>5</v>
      </c>
      <c r="AS370" s="596">
        <f t="shared" ca="1" si="26"/>
        <v>4</v>
      </c>
      <c r="AT370" s="596">
        <f t="shared" ca="1" si="27"/>
        <v>1</v>
      </c>
    </row>
    <row r="371" spans="39:46" x14ac:dyDescent="0.3">
      <c r="AM371" t="s">
        <v>1302</v>
      </c>
      <c r="AN371" s="934" t="s">
        <v>4068</v>
      </c>
      <c r="AO371" t="s">
        <v>3815</v>
      </c>
      <c r="AP371" t="s">
        <v>2086</v>
      </c>
      <c r="AQ371" s="596" t="str">
        <f t="shared" si="24"/>
        <v>X</v>
      </c>
      <c r="AR371" s="596">
        <f t="shared" ca="1" si="25"/>
        <v>5</v>
      </c>
      <c r="AS371" s="596">
        <f t="shared" ca="1" si="26"/>
        <v>4</v>
      </c>
      <c r="AT371" s="596">
        <f t="shared" ca="1" si="27"/>
        <v>1</v>
      </c>
    </row>
    <row r="372" spans="39:46" x14ac:dyDescent="0.3">
      <c r="AM372" t="s">
        <v>1303</v>
      </c>
      <c r="AN372" s="934" t="s">
        <v>4068</v>
      </c>
      <c r="AO372" t="s">
        <v>3816</v>
      </c>
      <c r="AP372" t="s">
        <v>2087</v>
      </c>
      <c r="AQ372" s="596" t="str">
        <f t="shared" si="24"/>
        <v>A</v>
      </c>
      <c r="AR372" s="596">
        <f t="shared" ca="1" si="25"/>
        <v>3</v>
      </c>
      <c r="AS372" s="596">
        <f t="shared" ca="1" si="26"/>
        <v>2</v>
      </c>
      <c r="AT372" s="596">
        <f t="shared" ca="1" si="27"/>
        <v>1</v>
      </c>
    </row>
    <row r="373" spans="39:46" x14ac:dyDescent="0.3">
      <c r="AM373" t="s">
        <v>1304</v>
      </c>
      <c r="AN373" s="934" t="s">
        <v>4068</v>
      </c>
      <c r="AO373" t="s">
        <v>3817</v>
      </c>
      <c r="AP373" t="s">
        <v>1970</v>
      </c>
      <c r="AQ373" s="596" t="str">
        <f t="shared" si="24"/>
        <v>C</v>
      </c>
      <c r="AR373" s="596">
        <f t="shared" ca="1" si="25"/>
        <v>5</v>
      </c>
      <c r="AS373" s="596">
        <f t="shared" ca="1" si="26"/>
        <v>4</v>
      </c>
      <c r="AT373" s="596">
        <f t="shared" ca="1" si="27"/>
        <v>1</v>
      </c>
    </row>
    <row r="374" spans="39:46" x14ac:dyDescent="0.3">
      <c r="AM374" t="s">
        <v>1305</v>
      </c>
      <c r="AN374" s="934" t="s">
        <v>4068</v>
      </c>
      <c r="AO374" t="s">
        <v>1831</v>
      </c>
      <c r="AP374" t="s">
        <v>2088</v>
      </c>
      <c r="AQ374" s="596" t="str">
        <f t="shared" si="24"/>
        <v>H</v>
      </c>
      <c r="AR374" s="596">
        <f t="shared" ca="1" si="25"/>
        <v>5</v>
      </c>
      <c r="AS374" s="596">
        <f t="shared" ca="1" si="26"/>
        <v>4</v>
      </c>
      <c r="AT374" s="596">
        <f t="shared" ca="1" si="27"/>
        <v>1</v>
      </c>
    </row>
    <row r="375" spans="39:46" x14ac:dyDescent="0.3">
      <c r="AM375" t="s">
        <v>1306</v>
      </c>
      <c r="AN375" s="934" t="s">
        <v>4068</v>
      </c>
      <c r="AO375" t="s">
        <v>3818</v>
      </c>
      <c r="AP375" t="s">
        <v>2089</v>
      </c>
      <c r="AQ375" s="596" t="str">
        <f t="shared" si="24"/>
        <v>M</v>
      </c>
      <c r="AR375" s="596">
        <f t="shared" ca="1" si="25"/>
        <v>3</v>
      </c>
      <c r="AS375" s="596">
        <f t="shared" ca="1" si="26"/>
        <v>2</v>
      </c>
      <c r="AT375" s="596">
        <f t="shared" ca="1" si="27"/>
        <v>1</v>
      </c>
    </row>
    <row r="376" spans="39:46" x14ac:dyDescent="0.3">
      <c r="AM376" t="s">
        <v>1307</v>
      </c>
      <c r="AN376" s="934" t="s">
        <v>4068</v>
      </c>
      <c r="AO376" t="s">
        <v>3819</v>
      </c>
      <c r="AP376" t="s">
        <v>2090</v>
      </c>
      <c r="AQ376" s="596" t="str">
        <f t="shared" si="24"/>
        <v>P</v>
      </c>
      <c r="AR376" s="596">
        <f t="shared" ca="1" si="25"/>
        <v>5</v>
      </c>
      <c r="AS376" s="596">
        <f t="shared" ca="1" si="26"/>
        <v>4</v>
      </c>
      <c r="AT376" s="596">
        <f t="shared" ca="1" si="27"/>
        <v>1</v>
      </c>
    </row>
    <row r="377" spans="39:46" x14ac:dyDescent="0.3">
      <c r="AM377" t="s">
        <v>1308</v>
      </c>
      <c r="AN377" s="934" t="s">
        <v>4068</v>
      </c>
      <c r="AO377" t="s">
        <v>3820</v>
      </c>
      <c r="AP377" t="s">
        <v>2091</v>
      </c>
      <c r="AQ377" s="596" t="str">
        <f t="shared" si="24"/>
        <v>U</v>
      </c>
      <c r="AR377" s="596">
        <f t="shared" ca="1" si="25"/>
        <v>5</v>
      </c>
      <c r="AS377" s="596">
        <f t="shared" ca="1" si="26"/>
        <v>4</v>
      </c>
      <c r="AT377" s="596">
        <f t="shared" ca="1" si="27"/>
        <v>1</v>
      </c>
    </row>
    <row r="378" spans="39:46" x14ac:dyDescent="0.3">
      <c r="AM378" t="s">
        <v>1309</v>
      </c>
      <c r="AN378" s="934" t="s">
        <v>4068</v>
      </c>
      <c r="AO378" t="s">
        <v>3821</v>
      </c>
      <c r="AP378" t="s">
        <v>2092</v>
      </c>
      <c r="AQ378" s="596" t="str">
        <f t="shared" si="24"/>
        <v>G</v>
      </c>
      <c r="AR378" s="596">
        <f t="shared" ca="1" si="25"/>
        <v>7</v>
      </c>
      <c r="AS378" s="596">
        <f t="shared" ca="1" si="26"/>
        <v>6</v>
      </c>
      <c r="AT378" s="596">
        <f t="shared" ca="1" si="27"/>
        <v>1</v>
      </c>
    </row>
    <row r="379" spans="39:46" x14ac:dyDescent="0.3">
      <c r="AM379" t="s">
        <v>1310</v>
      </c>
      <c r="AN379" s="934" t="s">
        <v>4068</v>
      </c>
      <c r="AO379" t="s">
        <v>3822</v>
      </c>
      <c r="AP379" t="s">
        <v>2093</v>
      </c>
      <c r="AQ379" s="596" t="str">
        <f t="shared" si="24"/>
        <v>Z</v>
      </c>
      <c r="AR379" s="596">
        <f t="shared" ca="1" si="25"/>
        <v>3</v>
      </c>
      <c r="AS379" s="596">
        <f t="shared" ca="1" si="26"/>
        <v>2</v>
      </c>
      <c r="AT379" s="596">
        <f t="shared" ca="1" si="27"/>
        <v>1</v>
      </c>
    </row>
    <row r="380" spans="39:46" x14ac:dyDescent="0.3">
      <c r="AM380" t="s">
        <v>1311</v>
      </c>
      <c r="AN380" s="934" t="s">
        <v>4068</v>
      </c>
      <c r="AO380" t="s">
        <v>3823</v>
      </c>
      <c r="AP380" t="s">
        <v>2094</v>
      </c>
      <c r="AQ380" s="596" t="str">
        <f t="shared" si="24"/>
        <v>C</v>
      </c>
      <c r="AR380" s="596">
        <f t="shared" ca="1" si="25"/>
        <v>4</v>
      </c>
      <c r="AS380" s="596">
        <f t="shared" ca="1" si="26"/>
        <v>3</v>
      </c>
      <c r="AT380" s="596">
        <f t="shared" ca="1" si="27"/>
        <v>1</v>
      </c>
    </row>
    <row r="381" spans="39:46" x14ac:dyDescent="0.3">
      <c r="AM381" t="s">
        <v>1312</v>
      </c>
      <c r="AN381" s="934" t="s">
        <v>4068</v>
      </c>
      <c r="AO381" t="s">
        <v>3824</v>
      </c>
      <c r="AP381" t="s">
        <v>2095</v>
      </c>
      <c r="AQ381" s="596" t="str">
        <f t="shared" si="24"/>
        <v>G</v>
      </c>
      <c r="AR381" s="596">
        <f t="shared" ca="1" si="25"/>
        <v>3</v>
      </c>
      <c r="AS381" s="596">
        <f t="shared" ca="1" si="26"/>
        <v>2</v>
      </c>
      <c r="AT381" s="596">
        <f t="shared" ca="1" si="27"/>
        <v>1</v>
      </c>
    </row>
    <row r="382" spans="39:46" x14ac:dyDescent="0.3">
      <c r="AM382" t="s">
        <v>1313</v>
      </c>
      <c r="AN382" s="934" t="s">
        <v>4068</v>
      </c>
      <c r="AO382" t="s">
        <v>3825</v>
      </c>
      <c r="AP382" t="s">
        <v>2096</v>
      </c>
      <c r="AQ382" s="596" t="str">
        <f t="shared" si="24"/>
        <v>J</v>
      </c>
      <c r="AR382" s="596">
        <f t="shared" ca="1" si="25"/>
        <v>3</v>
      </c>
      <c r="AS382" s="596">
        <f t="shared" ca="1" si="26"/>
        <v>2</v>
      </c>
      <c r="AT382" s="596">
        <f t="shared" ca="1" si="27"/>
        <v>1</v>
      </c>
    </row>
    <row r="383" spans="39:46" x14ac:dyDescent="0.3">
      <c r="AM383" t="s">
        <v>1314</v>
      </c>
      <c r="AN383" s="934" t="s">
        <v>4068</v>
      </c>
      <c r="AO383" t="s">
        <v>3826</v>
      </c>
      <c r="AP383" t="s">
        <v>2097</v>
      </c>
      <c r="AQ383" s="596" t="str">
        <f t="shared" si="24"/>
        <v>M</v>
      </c>
      <c r="AR383" s="596">
        <f t="shared" ca="1" si="25"/>
        <v>5</v>
      </c>
      <c r="AS383" s="596">
        <f t="shared" ca="1" si="26"/>
        <v>4</v>
      </c>
      <c r="AT383" s="596">
        <f t="shared" ca="1" si="27"/>
        <v>1</v>
      </c>
    </row>
    <row r="384" spans="39:46" x14ac:dyDescent="0.3">
      <c r="AM384" t="s">
        <v>1315</v>
      </c>
      <c r="AN384" s="934" t="s">
        <v>4068</v>
      </c>
      <c r="AO384" t="s">
        <v>3827</v>
      </c>
      <c r="AP384" t="s">
        <v>2098</v>
      </c>
      <c r="AQ384" s="596" t="str">
        <f t="shared" si="24"/>
        <v>R</v>
      </c>
      <c r="AR384" s="596">
        <f t="shared" ca="1" si="25"/>
        <v>6</v>
      </c>
      <c r="AS384" s="596">
        <f t="shared" ca="1" si="26"/>
        <v>5</v>
      </c>
      <c r="AT384" s="596">
        <f t="shared" ca="1" si="27"/>
        <v>1</v>
      </c>
    </row>
    <row r="385" spans="39:46" hidden="1" x14ac:dyDescent="0.3">
      <c r="AM385" t="s">
        <v>1316</v>
      </c>
      <c r="AN385" s="934" t="s">
        <v>4068</v>
      </c>
      <c r="AO385" t="s">
        <v>3828</v>
      </c>
      <c r="AP385" t="s">
        <v>2099</v>
      </c>
      <c r="AQ385" s="596" t="str">
        <f t="shared" si="24"/>
        <v>X</v>
      </c>
      <c r="AR385" s="596">
        <f t="shared" ca="1" si="25"/>
        <v>6</v>
      </c>
      <c r="AS385" s="596">
        <f t="shared" ca="1" si="26"/>
        <v>6</v>
      </c>
      <c r="AT385" s="596">
        <f t="shared" ca="1" si="27"/>
        <v>0</v>
      </c>
    </row>
    <row r="386" spans="39:46" x14ac:dyDescent="0.3">
      <c r="AM386" t="s">
        <v>1317</v>
      </c>
      <c r="AN386" s="934" t="s">
        <v>4068</v>
      </c>
      <c r="AO386" t="s">
        <v>3829</v>
      </c>
      <c r="AP386" t="s">
        <v>2100</v>
      </c>
      <c r="AQ386" s="596" t="str">
        <f t="shared" si="24"/>
        <v>N</v>
      </c>
      <c r="AR386" s="596">
        <f t="shared" ca="1" si="25"/>
        <v>4</v>
      </c>
      <c r="AS386" s="596">
        <f t="shared" ca="1" si="26"/>
        <v>3</v>
      </c>
      <c r="AT386" s="596">
        <f t="shared" ca="1" si="27"/>
        <v>1</v>
      </c>
    </row>
    <row r="387" spans="39:46" x14ac:dyDescent="0.3">
      <c r="AM387" t="s">
        <v>1318</v>
      </c>
      <c r="AN387" s="934" t="s">
        <v>4068</v>
      </c>
      <c r="AO387" t="s">
        <v>3830</v>
      </c>
      <c r="AP387" t="s">
        <v>2101</v>
      </c>
      <c r="AQ387" s="596" t="str">
        <f t="shared" si="24"/>
        <v>R</v>
      </c>
      <c r="AR387" s="596">
        <f t="shared" ca="1" si="25"/>
        <v>5</v>
      </c>
      <c r="AS387" s="596">
        <f t="shared" ca="1" si="26"/>
        <v>4</v>
      </c>
      <c r="AT387" s="596">
        <f t="shared" ca="1" si="27"/>
        <v>1</v>
      </c>
    </row>
    <row r="388" spans="39:46" x14ac:dyDescent="0.3">
      <c r="AM388" t="s">
        <v>1319</v>
      </c>
      <c r="AN388" s="934" t="s">
        <v>4068</v>
      </c>
      <c r="AO388" t="s">
        <v>3831</v>
      </c>
      <c r="AP388" t="s">
        <v>2102</v>
      </c>
      <c r="AQ388" s="596" t="str">
        <f t="shared" si="24"/>
        <v>W</v>
      </c>
      <c r="AR388" s="596">
        <f t="shared" ca="1" si="25"/>
        <v>3</v>
      </c>
      <c r="AS388" s="596">
        <f t="shared" ca="1" si="26"/>
        <v>2</v>
      </c>
      <c r="AT388" s="596">
        <f t="shared" ca="1" si="27"/>
        <v>1</v>
      </c>
    </row>
    <row r="389" spans="39:46" x14ac:dyDescent="0.3">
      <c r="AM389" t="s">
        <v>1320</v>
      </c>
      <c r="AN389" s="934" t="s">
        <v>4068</v>
      </c>
      <c r="AO389" t="s">
        <v>3832</v>
      </c>
      <c r="AP389" t="s">
        <v>2103</v>
      </c>
      <c r="AQ389" s="596" t="str">
        <f t="shared" ref="AQ389:AQ452" si="29">MID(AO389,2,1)</f>
        <v>Z</v>
      </c>
      <c r="AR389" s="596">
        <f t="shared" ref="AR389:AR452" ca="1" si="30">+COLUMNS(INDIRECT(AO389))</f>
        <v>4</v>
      </c>
      <c r="AS389" s="596">
        <f t="shared" ref="AS389:AS452" ca="1" si="31">+COLUMNS(INDIRECT(AP389))</f>
        <v>3</v>
      </c>
      <c r="AT389" s="596">
        <f t="shared" ref="AT389:AT452" ca="1" si="32">+AR389-AS389</f>
        <v>1</v>
      </c>
    </row>
    <row r="390" spans="39:46" x14ac:dyDescent="0.3">
      <c r="AM390" t="s">
        <v>1321</v>
      </c>
      <c r="AN390" s="934" t="s">
        <v>4068</v>
      </c>
      <c r="AO390" t="s">
        <v>3833</v>
      </c>
      <c r="AP390" t="s">
        <v>2104</v>
      </c>
      <c r="AQ390" s="596" t="str">
        <f t="shared" si="29"/>
        <v>A</v>
      </c>
      <c r="AR390" s="596">
        <f t="shared" ca="1" si="30"/>
        <v>3</v>
      </c>
      <c r="AS390" s="596">
        <f t="shared" ca="1" si="31"/>
        <v>2</v>
      </c>
      <c r="AT390" s="596">
        <f t="shared" ca="1" si="32"/>
        <v>1</v>
      </c>
    </row>
    <row r="391" spans="39:46" x14ac:dyDescent="0.3">
      <c r="AM391" t="s">
        <v>1322</v>
      </c>
      <c r="AN391" s="934" t="s">
        <v>4068</v>
      </c>
      <c r="AO391" t="s">
        <v>3834</v>
      </c>
      <c r="AP391" t="s">
        <v>2105</v>
      </c>
      <c r="AQ391" s="596" t="str">
        <f t="shared" si="29"/>
        <v>A</v>
      </c>
      <c r="AR391" s="596">
        <f t="shared" ca="1" si="30"/>
        <v>3</v>
      </c>
      <c r="AS391" s="596">
        <f t="shared" ca="1" si="31"/>
        <v>2</v>
      </c>
      <c r="AT391" s="596">
        <f t="shared" ca="1" si="32"/>
        <v>1</v>
      </c>
    </row>
    <row r="392" spans="39:46" x14ac:dyDescent="0.3">
      <c r="AM392" t="s">
        <v>1323</v>
      </c>
      <c r="AN392" s="934" t="s">
        <v>4068</v>
      </c>
      <c r="AO392" t="s">
        <v>3835</v>
      </c>
      <c r="AP392" t="s">
        <v>2106</v>
      </c>
      <c r="AQ392" s="596" t="str">
        <f t="shared" si="29"/>
        <v>C</v>
      </c>
      <c r="AR392" s="596">
        <f t="shared" ca="1" si="30"/>
        <v>6</v>
      </c>
      <c r="AS392" s="596">
        <f t="shared" ca="1" si="31"/>
        <v>5</v>
      </c>
      <c r="AT392" s="596">
        <f t="shared" ca="1" si="32"/>
        <v>1</v>
      </c>
    </row>
    <row r="393" spans="39:46" x14ac:dyDescent="0.3">
      <c r="AM393" t="s">
        <v>1324</v>
      </c>
      <c r="AN393" s="934" t="s">
        <v>4068</v>
      </c>
      <c r="AO393" t="s">
        <v>1785</v>
      </c>
      <c r="AP393" t="s">
        <v>2107</v>
      </c>
      <c r="AQ393" s="596" t="str">
        <f t="shared" si="29"/>
        <v>C</v>
      </c>
      <c r="AR393" s="596">
        <f t="shared" ca="1" si="30"/>
        <v>4</v>
      </c>
      <c r="AS393" s="596">
        <f t="shared" ca="1" si="31"/>
        <v>3</v>
      </c>
      <c r="AT393" s="596">
        <f t="shared" ca="1" si="32"/>
        <v>1</v>
      </c>
    </row>
    <row r="394" spans="39:46" x14ac:dyDescent="0.3">
      <c r="AM394" t="s">
        <v>1325</v>
      </c>
      <c r="AN394" s="934" t="s">
        <v>4068</v>
      </c>
      <c r="AO394" t="s">
        <v>3836</v>
      </c>
      <c r="AP394" t="s">
        <v>2108</v>
      </c>
      <c r="AQ394" s="596" t="str">
        <f t="shared" si="29"/>
        <v>I</v>
      </c>
      <c r="AR394" s="596">
        <f t="shared" ca="1" si="30"/>
        <v>5</v>
      </c>
      <c r="AS394" s="596">
        <f t="shared" ca="1" si="31"/>
        <v>4</v>
      </c>
      <c r="AT394" s="596">
        <f t="shared" ca="1" si="32"/>
        <v>1</v>
      </c>
    </row>
    <row r="395" spans="39:46" x14ac:dyDescent="0.3">
      <c r="AM395" t="s">
        <v>1326</v>
      </c>
      <c r="AN395" s="934" t="s">
        <v>4068</v>
      </c>
      <c r="AO395" t="s">
        <v>3837</v>
      </c>
      <c r="AP395" t="s">
        <v>2109</v>
      </c>
      <c r="AQ395" s="596" t="str">
        <f t="shared" si="29"/>
        <v>N</v>
      </c>
      <c r="AR395" s="596">
        <f t="shared" ca="1" si="30"/>
        <v>5</v>
      </c>
      <c r="AS395" s="596">
        <f t="shared" ca="1" si="31"/>
        <v>4</v>
      </c>
      <c r="AT395" s="596">
        <f t="shared" ca="1" si="32"/>
        <v>1</v>
      </c>
    </row>
    <row r="396" spans="39:46" x14ac:dyDescent="0.3">
      <c r="AM396" t="s">
        <v>1327</v>
      </c>
      <c r="AN396" s="934" t="s">
        <v>4068</v>
      </c>
      <c r="AO396" t="s">
        <v>3838</v>
      </c>
      <c r="AP396" t="s">
        <v>2110</v>
      </c>
      <c r="AQ396" s="596" t="str">
        <f t="shared" si="29"/>
        <v>S</v>
      </c>
      <c r="AR396" s="596">
        <f t="shared" ca="1" si="30"/>
        <v>5</v>
      </c>
      <c r="AS396" s="596">
        <f t="shared" ca="1" si="31"/>
        <v>4</v>
      </c>
      <c r="AT396" s="596">
        <f t="shared" ca="1" si="32"/>
        <v>1</v>
      </c>
    </row>
    <row r="397" spans="39:46" x14ac:dyDescent="0.3">
      <c r="AM397" t="s">
        <v>1328</v>
      </c>
      <c r="AN397" s="934" t="s">
        <v>4068</v>
      </c>
      <c r="AO397" t="s">
        <v>3839</v>
      </c>
      <c r="AP397" t="s">
        <v>2111</v>
      </c>
      <c r="AQ397" s="596" t="str">
        <f t="shared" si="29"/>
        <v>X</v>
      </c>
      <c r="AR397" s="596">
        <f t="shared" ca="1" si="30"/>
        <v>5</v>
      </c>
      <c r="AS397" s="596">
        <f t="shared" ca="1" si="31"/>
        <v>4</v>
      </c>
      <c r="AT397" s="596">
        <f t="shared" ca="1" si="32"/>
        <v>1</v>
      </c>
    </row>
    <row r="398" spans="39:46" x14ac:dyDescent="0.3">
      <c r="AM398" t="s">
        <v>1329</v>
      </c>
      <c r="AN398" s="934" t="s">
        <v>4068</v>
      </c>
      <c r="AO398" t="s">
        <v>3840</v>
      </c>
      <c r="AP398" t="s">
        <v>2112</v>
      </c>
      <c r="AQ398" s="596" t="str">
        <f t="shared" si="29"/>
        <v>A</v>
      </c>
      <c r="AR398" s="596">
        <f t="shared" ca="1" si="30"/>
        <v>3</v>
      </c>
      <c r="AS398" s="596">
        <f t="shared" ca="1" si="31"/>
        <v>2</v>
      </c>
      <c r="AT398" s="596">
        <f t="shared" ca="1" si="32"/>
        <v>1</v>
      </c>
    </row>
    <row r="399" spans="39:46" x14ac:dyDescent="0.3">
      <c r="AM399" t="s">
        <v>1330</v>
      </c>
      <c r="AN399" s="934" t="s">
        <v>4068</v>
      </c>
      <c r="AO399" t="s">
        <v>3841</v>
      </c>
      <c r="AP399" t="s">
        <v>2113</v>
      </c>
      <c r="AQ399" s="596" t="str">
        <f t="shared" si="29"/>
        <v>C</v>
      </c>
      <c r="AR399" s="596">
        <f t="shared" ca="1" si="30"/>
        <v>5</v>
      </c>
      <c r="AS399" s="596">
        <f t="shared" ca="1" si="31"/>
        <v>4</v>
      </c>
      <c r="AT399" s="596">
        <f t="shared" ca="1" si="32"/>
        <v>1</v>
      </c>
    </row>
    <row r="400" spans="39:46" x14ac:dyDescent="0.3">
      <c r="AM400" t="s">
        <v>1331</v>
      </c>
      <c r="AN400" s="934" t="s">
        <v>4068</v>
      </c>
      <c r="AO400" t="s">
        <v>3842</v>
      </c>
      <c r="AP400" t="s">
        <v>2114</v>
      </c>
      <c r="AQ400" s="596" t="str">
        <f t="shared" si="29"/>
        <v>H</v>
      </c>
      <c r="AR400" s="596">
        <f t="shared" ca="1" si="30"/>
        <v>5</v>
      </c>
      <c r="AS400" s="596">
        <f t="shared" ca="1" si="31"/>
        <v>4</v>
      </c>
      <c r="AT400" s="596">
        <f t="shared" ca="1" si="32"/>
        <v>1</v>
      </c>
    </row>
    <row r="401" spans="39:46" x14ac:dyDescent="0.3">
      <c r="AM401" t="s">
        <v>1332</v>
      </c>
      <c r="AN401" s="934" t="s">
        <v>4068</v>
      </c>
      <c r="AO401" t="s">
        <v>3843</v>
      </c>
      <c r="AP401" t="s">
        <v>2115</v>
      </c>
      <c r="AQ401" s="596" t="str">
        <f t="shared" si="29"/>
        <v>M</v>
      </c>
      <c r="AR401" s="596">
        <f t="shared" ca="1" si="30"/>
        <v>3</v>
      </c>
      <c r="AS401" s="596">
        <f t="shared" ca="1" si="31"/>
        <v>2</v>
      </c>
      <c r="AT401" s="596">
        <f t="shared" ca="1" si="32"/>
        <v>1</v>
      </c>
    </row>
    <row r="402" spans="39:46" x14ac:dyDescent="0.3">
      <c r="AM402" t="s">
        <v>1333</v>
      </c>
      <c r="AN402" s="934" t="s">
        <v>4068</v>
      </c>
      <c r="AO402" t="s">
        <v>3844</v>
      </c>
      <c r="AP402" t="s">
        <v>2116</v>
      </c>
      <c r="AQ402" s="596" t="str">
        <f t="shared" si="29"/>
        <v>P</v>
      </c>
      <c r="AR402" s="596">
        <f t="shared" ca="1" si="30"/>
        <v>5</v>
      </c>
      <c r="AS402" s="596">
        <f t="shared" ca="1" si="31"/>
        <v>4</v>
      </c>
      <c r="AT402" s="596">
        <f t="shared" ca="1" si="32"/>
        <v>1</v>
      </c>
    </row>
    <row r="403" spans="39:46" x14ac:dyDescent="0.3">
      <c r="AM403" t="s">
        <v>1334</v>
      </c>
      <c r="AN403" s="934" t="s">
        <v>4068</v>
      </c>
      <c r="AO403" t="s">
        <v>3845</v>
      </c>
      <c r="AP403" t="s">
        <v>2117</v>
      </c>
      <c r="AQ403" s="596" t="str">
        <f t="shared" si="29"/>
        <v>U</v>
      </c>
      <c r="AR403" s="596">
        <f t="shared" ca="1" si="30"/>
        <v>5</v>
      </c>
      <c r="AS403" s="596">
        <f t="shared" ca="1" si="31"/>
        <v>4</v>
      </c>
      <c r="AT403" s="596">
        <f t="shared" ca="1" si="32"/>
        <v>1</v>
      </c>
    </row>
    <row r="404" spans="39:46" x14ac:dyDescent="0.3">
      <c r="AM404" t="s">
        <v>1335</v>
      </c>
      <c r="AN404" s="934" t="s">
        <v>4068</v>
      </c>
      <c r="AO404" t="s">
        <v>3846</v>
      </c>
      <c r="AP404" t="s">
        <v>2118</v>
      </c>
      <c r="AQ404" s="596" t="str">
        <f t="shared" si="29"/>
        <v>G</v>
      </c>
      <c r="AR404" s="596">
        <f t="shared" ca="1" si="30"/>
        <v>7</v>
      </c>
      <c r="AS404" s="596">
        <f t="shared" ca="1" si="31"/>
        <v>6</v>
      </c>
      <c r="AT404" s="596">
        <f t="shared" ca="1" si="32"/>
        <v>1</v>
      </c>
    </row>
    <row r="405" spans="39:46" x14ac:dyDescent="0.3">
      <c r="AM405" t="s">
        <v>1336</v>
      </c>
      <c r="AN405" s="934" t="s">
        <v>4068</v>
      </c>
      <c r="AO405" t="s">
        <v>3847</v>
      </c>
      <c r="AP405" t="s">
        <v>2119</v>
      </c>
      <c r="AQ405" s="596" t="str">
        <f t="shared" si="29"/>
        <v>Z</v>
      </c>
      <c r="AR405" s="596">
        <f t="shared" ca="1" si="30"/>
        <v>3</v>
      </c>
      <c r="AS405" s="596">
        <f t="shared" ca="1" si="31"/>
        <v>2</v>
      </c>
      <c r="AT405" s="596">
        <f t="shared" ca="1" si="32"/>
        <v>1</v>
      </c>
    </row>
    <row r="406" spans="39:46" x14ac:dyDescent="0.3">
      <c r="AM406" t="s">
        <v>1337</v>
      </c>
      <c r="AN406" s="934" t="s">
        <v>4068</v>
      </c>
      <c r="AO406" t="s">
        <v>3848</v>
      </c>
      <c r="AP406" t="s">
        <v>2120</v>
      </c>
      <c r="AQ406" s="596" t="str">
        <f t="shared" si="29"/>
        <v>C</v>
      </c>
      <c r="AR406" s="596">
        <f t="shared" ca="1" si="30"/>
        <v>4</v>
      </c>
      <c r="AS406" s="596">
        <f t="shared" ca="1" si="31"/>
        <v>3</v>
      </c>
      <c r="AT406" s="596">
        <f t="shared" ca="1" si="32"/>
        <v>1</v>
      </c>
    </row>
    <row r="407" spans="39:46" x14ac:dyDescent="0.3">
      <c r="AM407" t="s">
        <v>1338</v>
      </c>
      <c r="AN407" s="934" t="s">
        <v>4068</v>
      </c>
      <c r="AO407" t="s">
        <v>3849</v>
      </c>
      <c r="AP407" t="s">
        <v>2121</v>
      </c>
      <c r="AQ407" s="596" t="str">
        <f t="shared" si="29"/>
        <v>G</v>
      </c>
      <c r="AR407" s="596">
        <f t="shared" ca="1" si="30"/>
        <v>3</v>
      </c>
      <c r="AS407" s="596">
        <f t="shared" ca="1" si="31"/>
        <v>2</v>
      </c>
      <c r="AT407" s="596">
        <f t="shared" ca="1" si="32"/>
        <v>1</v>
      </c>
    </row>
    <row r="408" spans="39:46" x14ac:dyDescent="0.3">
      <c r="AM408" t="s">
        <v>1339</v>
      </c>
      <c r="AN408" s="934" t="s">
        <v>4068</v>
      </c>
      <c r="AO408" t="s">
        <v>3850</v>
      </c>
      <c r="AP408" t="s">
        <v>2122</v>
      </c>
      <c r="AQ408" s="596" t="str">
        <f t="shared" si="29"/>
        <v>J</v>
      </c>
      <c r="AR408" s="596">
        <f t="shared" ca="1" si="30"/>
        <v>3</v>
      </c>
      <c r="AS408" s="596">
        <f t="shared" ca="1" si="31"/>
        <v>2</v>
      </c>
      <c r="AT408" s="596">
        <f t="shared" ca="1" si="32"/>
        <v>1</v>
      </c>
    </row>
    <row r="409" spans="39:46" x14ac:dyDescent="0.3">
      <c r="AM409" t="s">
        <v>1340</v>
      </c>
      <c r="AN409" s="934" t="s">
        <v>4068</v>
      </c>
      <c r="AO409" t="s">
        <v>3851</v>
      </c>
      <c r="AP409" t="s">
        <v>2123</v>
      </c>
      <c r="AQ409" s="596" t="str">
        <f t="shared" si="29"/>
        <v>M</v>
      </c>
      <c r="AR409" s="596">
        <f t="shared" ca="1" si="30"/>
        <v>5</v>
      </c>
      <c r="AS409" s="596">
        <f t="shared" ca="1" si="31"/>
        <v>4</v>
      </c>
      <c r="AT409" s="596">
        <f t="shared" ca="1" si="32"/>
        <v>1</v>
      </c>
    </row>
    <row r="410" spans="39:46" x14ac:dyDescent="0.3">
      <c r="AM410" t="s">
        <v>1341</v>
      </c>
      <c r="AN410" s="934" t="s">
        <v>4068</v>
      </c>
      <c r="AO410" t="s">
        <v>3852</v>
      </c>
      <c r="AP410" t="s">
        <v>2124</v>
      </c>
      <c r="AQ410" s="596" t="str">
        <f t="shared" si="29"/>
        <v>R</v>
      </c>
      <c r="AR410" s="596">
        <f t="shared" ca="1" si="30"/>
        <v>6</v>
      </c>
      <c r="AS410" s="596">
        <f t="shared" ca="1" si="31"/>
        <v>5</v>
      </c>
      <c r="AT410" s="596">
        <f t="shared" ca="1" si="32"/>
        <v>1</v>
      </c>
    </row>
    <row r="411" spans="39:46" hidden="1" x14ac:dyDescent="0.3">
      <c r="AM411" t="s">
        <v>1342</v>
      </c>
      <c r="AN411" s="934" t="s">
        <v>4068</v>
      </c>
      <c r="AO411" t="s">
        <v>3853</v>
      </c>
      <c r="AP411" t="s">
        <v>2125</v>
      </c>
      <c r="AQ411" s="596" t="str">
        <f t="shared" si="29"/>
        <v>X</v>
      </c>
      <c r="AR411" s="596">
        <f t="shared" ca="1" si="30"/>
        <v>6</v>
      </c>
      <c r="AS411" s="596">
        <f t="shared" ca="1" si="31"/>
        <v>6</v>
      </c>
      <c r="AT411" s="596">
        <f t="shared" ca="1" si="32"/>
        <v>0</v>
      </c>
    </row>
    <row r="412" spans="39:46" x14ac:dyDescent="0.3">
      <c r="AM412" t="s">
        <v>1343</v>
      </c>
      <c r="AN412" s="934" t="s">
        <v>4068</v>
      </c>
      <c r="AO412" t="s">
        <v>3854</v>
      </c>
      <c r="AP412" t="s">
        <v>2126</v>
      </c>
      <c r="AQ412" s="596" t="str">
        <f t="shared" si="29"/>
        <v>N</v>
      </c>
      <c r="AR412" s="596">
        <f t="shared" ca="1" si="30"/>
        <v>4</v>
      </c>
      <c r="AS412" s="596">
        <f t="shared" ca="1" si="31"/>
        <v>3</v>
      </c>
      <c r="AT412" s="596">
        <f t="shared" ca="1" si="32"/>
        <v>1</v>
      </c>
    </row>
    <row r="413" spans="39:46" x14ac:dyDescent="0.3">
      <c r="AM413" t="s">
        <v>1344</v>
      </c>
      <c r="AN413" s="934" t="s">
        <v>4068</v>
      </c>
      <c r="AO413" t="s">
        <v>3855</v>
      </c>
      <c r="AP413" t="s">
        <v>2127</v>
      </c>
      <c r="AQ413" s="596" t="str">
        <f t="shared" si="29"/>
        <v>R</v>
      </c>
      <c r="AR413" s="596">
        <f t="shared" ca="1" si="30"/>
        <v>5</v>
      </c>
      <c r="AS413" s="596">
        <f t="shared" ca="1" si="31"/>
        <v>4</v>
      </c>
      <c r="AT413" s="596">
        <f t="shared" ca="1" si="32"/>
        <v>1</v>
      </c>
    </row>
    <row r="414" spans="39:46" x14ac:dyDescent="0.3">
      <c r="AM414" t="s">
        <v>1345</v>
      </c>
      <c r="AN414" s="934" t="s">
        <v>4068</v>
      </c>
      <c r="AO414" t="s">
        <v>3856</v>
      </c>
      <c r="AP414" t="s">
        <v>2128</v>
      </c>
      <c r="AQ414" s="596" t="str">
        <f t="shared" si="29"/>
        <v>W</v>
      </c>
      <c r="AR414" s="596">
        <f t="shared" ca="1" si="30"/>
        <v>3</v>
      </c>
      <c r="AS414" s="596">
        <f t="shared" ca="1" si="31"/>
        <v>2</v>
      </c>
      <c r="AT414" s="596">
        <f t="shared" ca="1" si="32"/>
        <v>1</v>
      </c>
    </row>
    <row r="415" spans="39:46" x14ac:dyDescent="0.3">
      <c r="AM415" t="s">
        <v>1346</v>
      </c>
      <c r="AN415" s="934" t="s">
        <v>4068</v>
      </c>
      <c r="AO415" t="s">
        <v>3857</v>
      </c>
      <c r="AP415" t="s">
        <v>2129</v>
      </c>
      <c r="AQ415" s="596" t="str">
        <f t="shared" si="29"/>
        <v>Z</v>
      </c>
      <c r="AR415" s="596">
        <f t="shared" ca="1" si="30"/>
        <v>4</v>
      </c>
      <c r="AS415" s="596">
        <f t="shared" ca="1" si="31"/>
        <v>3</v>
      </c>
      <c r="AT415" s="596">
        <f t="shared" ca="1" si="32"/>
        <v>1</v>
      </c>
    </row>
    <row r="416" spans="39:46" x14ac:dyDescent="0.3">
      <c r="AM416" t="s">
        <v>1347</v>
      </c>
      <c r="AN416" s="934" t="s">
        <v>4068</v>
      </c>
      <c r="AO416" t="s">
        <v>3858</v>
      </c>
      <c r="AP416" t="s">
        <v>2130</v>
      </c>
      <c r="AQ416" s="596" t="str">
        <f t="shared" si="29"/>
        <v>A</v>
      </c>
      <c r="AR416" s="596">
        <f t="shared" ca="1" si="30"/>
        <v>3</v>
      </c>
      <c r="AS416" s="596">
        <f t="shared" ca="1" si="31"/>
        <v>2</v>
      </c>
      <c r="AT416" s="596">
        <f t="shared" ca="1" si="32"/>
        <v>1</v>
      </c>
    </row>
    <row r="417" spans="39:46" x14ac:dyDescent="0.3">
      <c r="AM417" t="s">
        <v>1348</v>
      </c>
      <c r="AN417" s="934" t="s">
        <v>4068</v>
      </c>
      <c r="AO417" t="s">
        <v>3859</v>
      </c>
      <c r="AP417" t="s">
        <v>2131</v>
      </c>
      <c r="AQ417" s="596" t="str">
        <f t="shared" si="29"/>
        <v>A</v>
      </c>
      <c r="AR417" s="596">
        <f t="shared" ca="1" si="30"/>
        <v>3</v>
      </c>
      <c r="AS417" s="596">
        <f t="shared" ca="1" si="31"/>
        <v>2</v>
      </c>
      <c r="AT417" s="596">
        <f t="shared" ca="1" si="32"/>
        <v>1</v>
      </c>
    </row>
    <row r="418" spans="39:46" x14ac:dyDescent="0.3">
      <c r="AM418" t="s">
        <v>1349</v>
      </c>
      <c r="AN418" s="934" t="s">
        <v>4068</v>
      </c>
      <c r="AO418" t="s">
        <v>3860</v>
      </c>
      <c r="AP418" t="s">
        <v>2132</v>
      </c>
      <c r="AQ418" s="596" t="str">
        <f t="shared" si="29"/>
        <v>C</v>
      </c>
      <c r="AR418" s="596">
        <f t="shared" ca="1" si="30"/>
        <v>6</v>
      </c>
      <c r="AS418" s="596">
        <f t="shared" ca="1" si="31"/>
        <v>5</v>
      </c>
      <c r="AT418" s="596">
        <f t="shared" ca="1" si="32"/>
        <v>1</v>
      </c>
    </row>
    <row r="419" spans="39:46" x14ac:dyDescent="0.3">
      <c r="AM419" t="s">
        <v>1350</v>
      </c>
      <c r="AN419" s="934" t="s">
        <v>4068</v>
      </c>
      <c r="AO419" t="s">
        <v>3861</v>
      </c>
      <c r="AP419" t="s">
        <v>2133</v>
      </c>
      <c r="AQ419" s="596" t="str">
        <f t="shared" si="29"/>
        <v>C</v>
      </c>
      <c r="AR419" s="596">
        <f t="shared" ca="1" si="30"/>
        <v>4</v>
      </c>
      <c r="AS419" s="596">
        <f t="shared" ca="1" si="31"/>
        <v>3</v>
      </c>
      <c r="AT419" s="596">
        <f t="shared" ca="1" si="32"/>
        <v>1</v>
      </c>
    </row>
    <row r="420" spans="39:46" x14ac:dyDescent="0.3">
      <c r="AM420" t="s">
        <v>1351</v>
      </c>
      <c r="AN420" s="934" t="s">
        <v>4068</v>
      </c>
      <c r="AO420" t="s">
        <v>3862</v>
      </c>
      <c r="AP420" t="s">
        <v>2134</v>
      </c>
      <c r="AQ420" s="596" t="str">
        <f t="shared" si="29"/>
        <v>I</v>
      </c>
      <c r="AR420" s="596">
        <f t="shared" ca="1" si="30"/>
        <v>5</v>
      </c>
      <c r="AS420" s="596">
        <f t="shared" ca="1" si="31"/>
        <v>4</v>
      </c>
      <c r="AT420" s="596">
        <f t="shared" ca="1" si="32"/>
        <v>1</v>
      </c>
    </row>
    <row r="421" spans="39:46" x14ac:dyDescent="0.3">
      <c r="AM421" t="s">
        <v>1352</v>
      </c>
      <c r="AN421" s="934" t="s">
        <v>4068</v>
      </c>
      <c r="AO421" t="s">
        <v>3863</v>
      </c>
      <c r="AP421" t="s">
        <v>2135</v>
      </c>
      <c r="AQ421" s="596" t="str">
        <f t="shared" si="29"/>
        <v>N</v>
      </c>
      <c r="AR421" s="596">
        <f t="shared" ca="1" si="30"/>
        <v>5</v>
      </c>
      <c r="AS421" s="596">
        <f t="shared" ca="1" si="31"/>
        <v>4</v>
      </c>
      <c r="AT421" s="596">
        <f t="shared" ca="1" si="32"/>
        <v>1</v>
      </c>
    </row>
    <row r="422" spans="39:46" x14ac:dyDescent="0.3">
      <c r="AM422" t="s">
        <v>1353</v>
      </c>
      <c r="AN422" s="934" t="s">
        <v>4068</v>
      </c>
      <c r="AO422" t="s">
        <v>3864</v>
      </c>
      <c r="AP422" t="s">
        <v>2136</v>
      </c>
      <c r="AQ422" s="596" t="str">
        <f t="shared" si="29"/>
        <v>S</v>
      </c>
      <c r="AR422" s="596">
        <f t="shared" ca="1" si="30"/>
        <v>5</v>
      </c>
      <c r="AS422" s="596">
        <f t="shared" ca="1" si="31"/>
        <v>4</v>
      </c>
      <c r="AT422" s="596">
        <f t="shared" ca="1" si="32"/>
        <v>1</v>
      </c>
    </row>
    <row r="423" spans="39:46" x14ac:dyDescent="0.3">
      <c r="AM423" t="s">
        <v>1354</v>
      </c>
      <c r="AN423" s="934" t="s">
        <v>4068</v>
      </c>
      <c r="AO423" t="s">
        <v>3865</v>
      </c>
      <c r="AP423" t="s">
        <v>2137</v>
      </c>
      <c r="AQ423" s="596" t="str">
        <f t="shared" si="29"/>
        <v>X</v>
      </c>
      <c r="AR423" s="596">
        <f t="shared" ca="1" si="30"/>
        <v>5</v>
      </c>
      <c r="AS423" s="596">
        <f t="shared" ca="1" si="31"/>
        <v>4</v>
      </c>
      <c r="AT423" s="596">
        <f t="shared" ca="1" si="32"/>
        <v>1</v>
      </c>
    </row>
    <row r="424" spans="39:46" x14ac:dyDescent="0.3">
      <c r="AM424" t="s">
        <v>1355</v>
      </c>
      <c r="AN424" s="934" t="s">
        <v>4068</v>
      </c>
      <c r="AO424" t="s">
        <v>3866</v>
      </c>
      <c r="AP424" t="s">
        <v>2138</v>
      </c>
      <c r="AQ424" s="596" t="str">
        <f t="shared" si="29"/>
        <v>A</v>
      </c>
      <c r="AR424" s="596">
        <f t="shared" ca="1" si="30"/>
        <v>3</v>
      </c>
      <c r="AS424" s="596">
        <f t="shared" ca="1" si="31"/>
        <v>2</v>
      </c>
      <c r="AT424" s="596">
        <f t="shared" ca="1" si="32"/>
        <v>1</v>
      </c>
    </row>
    <row r="425" spans="39:46" x14ac:dyDescent="0.3">
      <c r="AM425" t="s">
        <v>1356</v>
      </c>
      <c r="AN425" s="934" t="s">
        <v>4068</v>
      </c>
      <c r="AO425" t="s">
        <v>3867</v>
      </c>
      <c r="AP425" t="s">
        <v>2139</v>
      </c>
      <c r="AQ425" s="596" t="str">
        <f t="shared" si="29"/>
        <v>C</v>
      </c>
      <c r="AR425" s="596">
        <f t="shared" ca="1" si="30"/>
        <v>5</v>
      </c>
      <c r="AS425" s="596">
        <f t="shared" ca="1" si="31"/>
        <v>4</v>
      </c>
      <c r="AT425" s="596">
        <f t="shared" ca="1" si="32"/>
        <v>1</v>
      </c>
    </row>
    <row r="426" spans="39:46" x14ac:dyDescent="0.3">
      <c r="AM426" t="s">
        <v>1357</v>
      </c>
      <c r="AN426" s="934" t="s">
        <v>4068</v>
      </c>
      <c r="AO426" t="s">
        <v>3868</v>
      </c>
      <c r="AP426" t="s">
        <v>2140</v>
      </c>
      <c r="AQ426" s="596" t="str">
        <f t="shared" si="29"/>
        <v>H</v>
      </c>
      <c r="AR426" s="596">
        <f t="shared" ca="1" si="30"/>
        <v>5</v>
      </c>
      <c r="AS426" s="596">
        <f t="shared" ca="1" si="31"/>
        <v>4</v>
      </c>
      <c r="AT426" s="596">
        <f t="shared" ca="1" si="32"/>
        <v>1</v>
      </c>
    </row>
    <row r="427" spans="39:46" x14ac:dyDescent="0.3">
      <c r="AM427" t="s">
        <v>1358</v>
      </c>
      <c r="AN427" s="934" t="s">
        <v>4068</v>
      </c>
      <c r="AO427" t="s">
        <v>3869</v>
      </c>
      <c r="AP427" t="s">
        <v>2141</v>
      </c>
      <c r="AQ427" s="596" t="str">
        <f t="shared" si="29"/>
        <v>M</v>
      </c>
      <c r="AR427" s="596">
        <f t="shared" ca="1" si="30"/>
        <v>3</v>
      </c>
      <c r="AS427" s="596">
        <f t="shared" ca="1" si="31"/>
        <v>2</v>
      </c>
      <c r="AT427" s="596">
        <f t="shared" ca="1" si="32"/>
        <v>1</v>
      </c>
    </row>
    <row r="428" spans="39:46" x14ac:dyDescent="0.3">
      <c r="AM428" t="s">
        <v>1359</v>
      </c>
      <c r="AN428" s="934" t="s">
        <v>4068</v>
      </c>
      <c r="AO428" t="s">
        <v>3870</v>
      </c>
      <c r="AP428" t="s">
        <v>2142</v>
      </c>
      <c r="AQ428" s="596" t="str">
        <f t="shared" si="29"/>
        <v>P</v>
      </c>
      <c r="AR428" s="596">
        <f t="shared" ca="1" si="30"/>
        <v>5</v>
      </c>
      <c r="AS428" s="596">
        <f t="shared" ca="1" si="31"/>
        <v>4</v>
      </c>
      <c r="AT428" s="596">
        <f t="shared" ca="1" si="32"/>
        <v>1</v>
      </c>
    </row>
    <row r="429" spans="39:46" x14ac:dyDescent="0.3">
      <c r="AM429" t="s">
        <v>1360</v>
      </c>
      <c r="AN429" s="934" t="s">
        <v>4068</v>
      </c>
      <c r="AO429" t="s">
        <v>3871</v>
      </c>
      <c r="AP429" t="s">
        <v>2143</v>
      </c>
      <c r="AQ429" s="596" t="str">
        <f t="shared" si="29"/>
        <v>U</v>
      </c>
      <c r="AR429" s="596">
        <f t="shared" ca="1" si="30"/>
        <v>5</v>
      </c>
      <c r="AS429" s="596">
        <f t="shared" ca="1" si="31"/>
        <v>4</v>
      </c>
      <c r="AT429" s="596">
        <f t="shared" ca="1" si="32"/>
        <v>1</v>
      </c>
    </row>
    <row r="430" spans="39:46" x14ac:dyDescent="0.3">
      <c r="AM430" t="s">
        <v>1361</v>
      </c>
      <c r="AN430" s="934" t="s">
        <v>4068</v>
      </c>
      <c r="AO430" t="s">
        <v>3872</v>
      </c>
      <c r="AP430" t="s">
        <v>2144</v>
      </c>
      <c r="AQ430" s="596" t="str">
        <f t="shared" si="29"/>
        <v>G</v>
      </c>
      <c r="AR430" s="596">
        <f t="shared" ca="1" si="30"/>
        <v>7</v>
      </c>
      <c r="AS430" s="596">
        <f t="shared" ca="1" si="31"/>
        <v>6</v>
      </c>
      <c r="AT430" s="596">
        <f t="shared" ca="1" si="32"/>
        <v>1</v>
      </c>
    </row>
    <row r="431" spans="39:46" x14ac:dyDescent="0.3">
      <c r="AM431" t="s">
        <v>1362</v>
      </c>
      <c r="AN431" s="934" t="s">
        <v>4068</v>
      </c>
      <c r="AO431" t="s">
        <v>3873</v>
      </c>
      <c r="AP431" t="s">
        <v>2145</v>
      </c>
      <c r="AQ431" s="596" t="str">
        <f t="shared" si="29"/>
        <v>Z</v>
      </c>
      <c r="AR431" s="596">
        <f t="shared" ca="1" si="30"/>
        <v>3</v>
      </c>
      <c r="AS431" s="596">
        <f t="shared" ca="1" si="31"/>
        <v>2</v>
      </c>
      <c r="AT431" s="596">
        <f t="shared" ca="1" si="32"/>
        <v>1</v>
      </c>
    </row>
    <row r="432" spans="39:46" x14ac:dyDescent="0.3">
      <c r="AM432" t="s">
        <v>1363</v>
      </c>
      <c r="AN432" s="934" t="s">
        <v>4068</v>
      </c>
      <c r="AO432" t="s">
        <v>3874</v>
      </c>
      <c r="AP432" t="s">
        <v>2146</v>
      </c>
      <c r="AQ432" s="596" t="str">
        <f t="shared" si="29"/>
        <v>C</v>
      </c>
      <c r="AR432" s="596">
        <f t="shared" ca="1" si="30"/>
        <v>4</v>
      </c>
      <c r="AS432" s="596">
        <f t="shared" ca="1" si="31"/>
        <v>3</v>
      </c>
      <c r="AT432" s="596">
        <f t="shared" ca="1" si="32"/>
        <v>1</v>
      </c>
    </row>
    <row r="433" spans="39:46" x14ac:dyDescent="0.3">
      <c r="AM433" t="s">
        <v>1364</v>
      </c>
      <c r="AN433" s="934" t="s">
        <v>4068</v>
      </c>
      <c r="AO433" t="s">
        <v>3875</v>
      </c>
      <c r="AP433" t="s">
        <v>2147</v>
      </c>
      <c r="AQ433" s="596" t="str">
        <f t="shared" si="29"/>
        <v>G</v>
      </c>
      <c r="AR433" s="596">
        <f t="shared" ca="1" si="30"/>
        <v>3</v>
      </c>
      <c r="AS433" s="596">
        <f t="shared" ca="1" si="31"/>
        <v>2</v>
      </c>
      <c r="AT433" s="596">
        <f t="shared" ca="1" si="32"/>
        <v>1</v>
      </c>
    </row>
    <row r="434" spans="39:46" x14ac:dyDescent="0.3">
      <c r="AM434" t="s">
        <v>1365</v>
      </c>
      <c r="AN434" s="934" t="s">
        <v>4068</v>
      </c>
      <c r="AO434" t="s">
        <v>3876</v>
      </c>
      <c r="AP434" t="s">
        <v>2148</v>
      </c>
      <c r="AQ434" s="596" t="str">
        <f t="shared" si="29"/>
        <v>J</v>
      </c>
      <c r="AR434" s="596">
        <f t="shared" ca="1" si="30"/>
        <v>3</v>
      </c>
      <c r="AS434" s="596">
        <f t="shared" ca="1" si="31"/>
        <v>2</v>
      </c>
      <c r="AT434" s="596">
        <f t="shared" ca="1" si="32"/>
        <v>1</v>
      </c>
    </row>
    <row r="435" spans="39:46" x14ac:dyDescent="0.3">
      <c r="AM435" t="s">
        <v>1366</v>
      </c>
      <c r="AN435" s="934" t="s">
        <v>4068</v>
      </c>
      <c r="AO435" t="s">
        <v>3877</v>
      </c>
      <c r="AP435" t="s">
        <v>2149</v>
      </c>
      <c r="AQ435" s="596" t="str">
        <f t="shared" si="29"/>
        <v>M</v>
      </c>
      <c r="AR435" s="596">
        <f t="shared" ca="1" si="30"/>
        <v>5</v>
      </c>
      <c r="AS435" s="596">
        <f t="shared" ca="1" si="31"/>
        <v>4</v>
      </c>
      <c r="AT435" s="596">
        <f t="shared" ca="1" si="32"/>
        <v>1</v>
      </c>
    </row>
    <row r="436" spans="39:46" x14ac:dyDescent="0.3">
      <c r="AM436" t="s">
        <v>1367</v>
      </c>
      <c r="AN436" s="934" t="s">
        <v>4068</v>
      </c>
      <c r="AO436" t="s">
        <v>3878</v>
      </c>
      <c r="AP436" t="s">
        <v>2150</v>
      </c>
      <c r="AQ436" s="596" t="str">
        <f t="shared" si="29"/>
        <v>R</v>
      </c>
      <c r="AR436" s="596">
        <f t="shared" ca="1" si="30"/>
        <v>6</v>
      </c>
      <c r="AS436" s="596">
        <f t="shared" ca="1" si="31"/>
        <v>5</v>
      </c>
      <c r="AT436" s="596">
        <f t="shared" ca="1" si="32"/>
        <v>1</v>
      </c>
    </row>
    <row r="437" spans="39:46" hidden="1" x14ac:dyDescent="0.3">
      <c r="AM437" t="s">
        <v>1368</v>
      </c>
      <c r="AN437" s="934" t="s">
        <v>4068</v>
      </c>
      <c r="AO437" t="s">
        <v>3879</v>
      </c>
      <c r="AP437" t="s">
        <v>2151</v>
      </c>
      <c r="AQ437" s="596" t="str">
        <f t="shared" si="29"/>
        <v>X</v>
      </c>
      <c r="AR437" s="596">
        <f t="shared" ca="1" si="30"/>
        <v>6</v>
      </c>
      <c r="AS437" s="596">
        <f t="shared" ca="1" si="31"/>
        <v>6</v>
      </c>
      <c r="AT437" s="596">
        <f t="shared" ca="1" si="32"/>
        <v>0</v>
      </c>
    </row>
    <row r="438" spans="39:46" x14ac:dyDescent="0.3">
      <c r="AM438" t="s">
        <v>1369</v>
      </c>
      <c r="AN438" s="934" t="s">
        <v>4068</v>
      </c>
      <c r="AO438" t="s">
        <v>3880</v>
      </c>
      <c r="AP438" t="s">
        <v>2152</v>
      </c>
      <c r="AQ438" s="596" t="str">
        <f t="shared" si="29"/>
        <v>N</v>
      </c>
      <c r="AR438" s="596">
        <f t="shared" ca="1" si="30"/>
        <v>4</v>
      </c>
      <c r="AS438" s="596">
        <f t="shared" ca="1" si="31"/>
        <v>3</v>
      </c>
      <c r="AT438" s="596">
        <f t="shared" ca="1" si="32"/>
        <v>1</v>
      </c>
    </row>
    <row r="439" spans="39:46" x14ac:dyDescent="0.3">
      <c r="AM439" t="s">
        <v>1370</v>
      </c>
      <c r="AN439" s="934" t="s">
        <v>4068</v>
      </c>
      <c r="AO439" t="s">
        <v>3881</v>
      </c>
      <c r="AP439" t="s">
        <v>2153</v>
      </c>
      <c r="AQ439" s="596" t="str">
        <f t="shared" si="29"/>
        <v>R</v>
      </c>
      <c r="AR439" s="596">
        <f t="shared" ca="1" si="30"/>
        <v>5</v>
      </c>
      <c r="AS439" s="596">
        <f t="shared" ca="1" si="31"/>
        <v>4</v>
      </c>
      <c r="AT439" s="596">
        <f t="shared" ca="1" si="32"/>
        <v>1</v>
      </c>
    </row>
    <row r="440" spans="39:46" x14ac:dyDescent="0.3">
      <c r="AM440" t="s">
        <v>1371</v>
      </c>
      <c r="AN440" s="934" t="s">
        <v>4068</v>
      </c>
      <c r="AO440" t="s">
        <v>3882</v>
      </c>
      <c r="AP440" t="s">
        <v>2154</v>
      </c>
      <c r="AQ440" s="596" t="str">
        <f t="shared" si="29"/>
        <v>W</v>
      </c>
      <c r="AR440" s="596">
        <f t="shared" ca="1" si="30"/>
        <v>3</v>
      </c>
      <c r="AS440" s="596">
        <f t="shared" ca="1" si="31"/>
        <v>2</v>
      </c>
      <c r="AT440" s="596">
        <f t="shared" ca="1" si="32"/>
        <v>1</v>
      </c>
    </row>
    <row r="441" spans="39:46" x14ac:dyDescent="0.3">
      <c r="AM441" t="s">
        <v>1372</v>
      </c>
      <c r="AN441" s="934" t="s">
        <v>4068</v>
      </c>
      <c r="AO441" t="s">
        <v>3883</v>
      </c>
      <c r="AP441" t="s">
        <v>2155</v>
      </c>
      <c r="AQ441" s="596" t="str">
        <f t="shared" si="29"/>
        <v>Z</v>
      </c>
      <c r="AR441" s="596">
        <f t="shared" ca="1" si="30"/>
        <v>4</v>
      </c>
      <c r="AS441" s="596">
        <f t="shared" ca="1" si="31"/>
        <v>3</v>
      </c>
      <c r="AT441" s="596">
        <f t="shared" ca="1" si="32"/>
        <v>1</v>
      </c>
    </row>
    <row r="442" spans="39:46" x14ac:dyDescent="0.3">
      <c r="AM442" t="s">
        <v>1373</v>
      </c>
      <c r="AN442" s="934" t="s">
        <v>4068</v>
      </c>
      <c r="AO442" t="s">
        <v>3884</v>
      </c>
      <c r="AP442" t="s">
        <v>2156</v>
      </c>
      <c r="AQ442" s="596" t="str">
        <f t="shared" si="29"/>
        <v>A</v>
      </c>
      <c r="AR442" s="596">
        <f t="shared" ca="1" si="30"/>
        <v>3</v>
      </c>
      <c r="AS442" s="596">
        <f t="shared" ca="1" si="31"/>
        <v>2</v>
      </c>
      <c r="AT442" s="596">
        <f t="shared" ca="1" si="32"/>
        <v>1</v>
      </c>
    </row>
    <row r="443" spans="39:46" x14ac:dyDescent="0.3">
      <c r="AM443" t="s">
        <v>1374</v>
      </c>
      <c r="AN443" s="934" t="s">
        <v>4068</v>
      </c>
      <c r="AO443" t="s">
        <v>3885</v>
      </c>
      <c r="AP443" t="s">
        <v>2157</v>
      </c>
      <c r="AQ443" s="596" t="str">
        <f t="shared" si="29"/>
        <v>A</v>
      </c>
      <c r="AR443" s="596">
        <f t="shared" ca="1" si="30"/>
        <v>3</v>
      </c>
      <c r="AS443" s="596">
        <f t="shared" ca="1" si="31"/>
        <v>2</v>
      </c>
      <c r="AT443" s="596">
        <f t="shared" ca="1" si="32"/>
        <v>1</v>
      </c>
    </row>
    <row r="444" spans="39:46" x14ac:dyDescent="0.3">
      <c r="AM444" t="s">
        <v>1375</v>
      </c>
      <c r="AN444" s="934" t="s">
        <v>4068</v>
      </c>
      <c r="AO444" t="s">
        <v>3886</v>
      </c>
      <c r="AP444" t="s">
        <v>2158</v>
      </c>
      <c r="AQ444" s="596" t="str">
        <f t="shared" si="29"/>
        <v>C</v>
      </c>
      <c r="AR444" s="596">
        <f t="shared" ca="1" si="30"/>
        <v>6</v>
      </c>
      <c r="AS444" s="596">
        <f t="shared" ca="1" si="31"/>
        <v>5</v>
      </c>
      <c r="AT444" s="596">
        <f t="shared" ca="1" si="32"/>
        <v>1</v>
      </c>
    </row>
    <row r="445" spans="39:46" hidden="1" x14ac:dyDescent="0.3">
      <c r="AM445" t="s">
        <v>1376</v>
      </c>
      <c r="AN445" s="934" t="s">
        <v>4068</v>
      </c>
      <c r="AO445" t="s">
        <v>2159</v>
      </c>
      <c r="AP445" t="s">
        <v>2159</v>
      </c>
      <c r="AQ445" s="596" t="str">
        <f t="shared" si="29"/>
        <v>C</v>
      </c>
      <c r="AR445" s="596">
        <f t="shared" ca="1" si="30"/>
        <v>26</v>
      </c>
      <c r="AS445" s="596">
        <f t="shared" ca="1" si="31"/>
        <v>26</v>
      </c>
      <c r="AT445" s="596">
        <f t="shared" ca="1" si="32"/>
        <v>0</v>
      </c>
    </row>
    <row r="446" spans="39:46" x14ac:dyDescent="0.3">
      <c r="AM446" t="s">
        <v>1377</v>
      </c>
      <c r="AN446" s="934" t="s">
        <v>4068</v>
      </c>
      <c r="AO446" t="s">
        <v>3887</v>
      </c>
      <c r="AP446" t="s">
        <v>2160</v>
      </c>
      <c r="AQ446" s="596" t="str">
        <f t="shared" si="29"/>
        <v>C</v>
      </c>
      <c r="AR446" s="596">
        <f t="shared" ca="1" si="30"/>
        <v>4</v>
      </c>
      <c r="AS446" s="596">
        <f t="shared" ca="1" si="31"/>
        <v>3</v>
      </c>
      <c r="AT446" s="596">
        <f t="shared" ca="1" si="32"/>
        <v>1</v>
      </c>
    </row>
    <row r="447" spans="39:46" x14ac:dyDescent="0.3">
      <c r="AM447" t="s">
        <v>1378</v>
      </c>
      <c r="AN447" s="934" t="s">
        <v>4068</v>
      </c>
      <c r="AO447" t="s">
        <v>3888</v>
      </c>
      <c r="AP447" t="s">
        <v>2161</v>
      </c>
      <c r="AQ447" s="596" t="str">
        <f t="shared" si="29"/>
        <v>I</v>
      </c>
      <c r="AR447" s="596">
        <f t="shared" ca="1" si="30"/>
        <v>5</v>
      </c>
      <c r="AS447" s="596">
        <f t="shared" ca="1" si="31"/>
        <v>4</v>
      </c>
      <c r="AT447" s="596">
        <f t="shared" ca="1" si="32"/>
        <v>1</v>
      </c>
    </row>
    <row r="448" spans="39:46" x14ac:dyDescent="0.3">
      <c r="AM448" t="s">
        <v>1379</v>
      </c>
      <c r="AN448" s="934" t="s">
        <v>4068</v>
      </c>
      <c r="AO448" t="s">
        <v>3889</v>
      </c>
      <c r="AP448" t="s">
        <v>2162</v>
      </c>
      <c r="AQ448" s="596" t="str">
        <f t="shared" si="29"/>
        <v>N</v>
      </c>
      <c r="AR448" s="596">
        <f t="shared" ca="1" si="30"/>
        <v>5</v>
      </c>
      <c r="AS448" s="596">
        <f t="shared" ca="1" si="31"/>
        <v>4</v>
      </c>
      <c r="AT448" s="596">
        <f t="shared" ca="1" si="32"/>
        <v>1</v>
      </c>
    </row>
    <row r="449" spans="39:46" x14ac:dyDescent="0.3">
      <c r="AM449" t="s">
        <v>1380</v>
      </c>
      <c r="AN449" s="934" t="s">
        <v>4068</v>
      </c>
      <c r="AO449" t="s">
        <v>3890</v>
      </c>
      <c r="AP449" t="s">
        <v>2163</v>
      </c>
      <c r="AQ449" s="596" t="str">
        <f t="shared" si="29"/>
        <v>S</v>
      </c>
      <c r="AR449" s="596">
        <f t="shared" ca="1" si="30"/>
        <v>5</v>
      </c>
      <c r="AS449" s="596">
        <f t="shared" ca="1" si="31"/>
        <v>4</v>
      </c>
      <c r="AT449" s="596">
        <f t="shared" ca="1" si="32"/>
        <v>1</v>
      </c>
    </row>
    <row r="450" spans="39:46" x14ac:dyDescent="0.3">
      <c r="AM450" t="s">
        <v>1381</v>
      </c>
      <c r="AN450" s="934" t="s">
        <v>4068</v>
      </c>
      <c r="AO450" t="s">
        <v>3891</v>
      </c>
      <c r="AP450" t="s">
        <v>2164</v>
      </c>
      <c r="AQ450" s="596" t="str">
        <f t="shared" si="29"/>
        <v>X</v>
      </c>
      <c r="AR450" s="596">
        <f t="shared" ca="1" si="30"/>
        <v>5</v>
      </c>
      <c r="AS450" s="596">
        <f t="shared" ca="1" si="31"/>
        <v>4</v>
      </c>
      <c r="AT450" s="596">
        <f t="shared" ca="1" si="32"/>
        <v>1</v>
      </c>
    </row>
    <row r="451" spans="39:46" x14ac:dyDescent="0.3">
      <c r="AM451" t="s">
        <v>1382</v>
      </c>
      <c r="AN451" s="934" t="s">
        <v>4068</v>
      </c>
      <c r="AO451" t="s">
        <v>3892</v>
      </c>
      <c r="AP451" t="s">
        <v>2165</v>
      </c>
      <c r="AQ451" s="596" t="str">
        <f t="shared" si="29"/>
        <v>A</v>
      </c>
      <c r="AR451" s="596">
        <f t="shared" ca="1" si="30"/>
        <v>3</v>
      </c>
      <c r="AS451" s="596">
        <f t="shared" ca="1" si="31"/>
        <v>2</v>
      </c>
      <c r="AT451" s="596">
        <f t="shared" ca="1" si="32"/>
        <v>1</v>
      </c>
    </row>
    <row r="452" spans="39:46" x14ac:dyDescent="0.3">
      <c r="AM452" t="s">
        <v>1383</v>
      </c>
      <c r="AN452" s="934" t="s">
        <v>4068</v>
      </c>
      <c r="AO452" t="s">
        <v>3893</v>
      </c>
      <c r="AP452" t="s">
        <v>2166</v>
      </c>
      <c r="AQ452" s="596" t="str">
        <f t="shared" si="29"/>
        <v>C</v>
      </c>
      <c r="AR452" s="596">
        <f t="shared" ca="1" si="30"/>
        <v>5</v>
      </c>
      <c r="AS452" s="596">
        <f t="shared" ca="1" si="31"/>
        <v>4</v>
      </c>
      <c r="AT452" s="596">
        <f t="shared" ca="1" si="32"/>
        <v>1</v>
      </c>
    </row>
    <row r="453" spans="39:46" x14ac:dyDescent="0.3">
      <c r="AM453" t="s">
        <v>1384</v>
      </c>
      <c r="AN453" s="934" t="s">
        <v>4068</v>
      </c>
      <c r="AO453" t="s">
        <v>3894</v>
      </c>
      <c r="AP453" t="s">
        <v>2167</v>
      </c>
      <c r="AQ453" s="596" t="str">
        <f t="shared" ref="AQ453:AQ516" si="33">MID(AO453,2,1)</f>
        <v>H</v>
      </c>
      <c r="AR453" s="596">
        <f t="shared" ref="AR453:AR516" ca="1" si="34">+COLUMNS(INDIRECT(AO453))</f>
        <v>5</v>
      </c>
      <c r="AS453" s="596">
        <f t="shared" ref="AS453:AS516" ca="1" si="35">+COLUMNS(INDIRECT(AP453))</f>
        <v>4</v>
      </c>
      <c r="AT453" s="596">
        <f t="shared" ref="AT453:AT516" ca="1" si="36">+AR453-AS453</f>
        <v>1</v>
      </c>
    </row>
    <row r="454" spans="39:46" x14ac:dyDescent="0.3">
      <c r="AM454" t="s">
        <v>1385</v>
      </c>
      <c r="AN454" s="934" t="s">
        <v>4068</v>
      </c>
      <c r="AO454" t="s">
        <v>3895</v>
      </c>
      <c r="AP454" t="s">
        <v>2168</v>
      </c>
      <c r="AQ454" s="596" t="str">
        <f t="shared" si="33"/>
        <v>M</v>
      </c>
      <c r="AR454" s="596">
        <f t="shared" ca="1" si="34"/>
        <v>3</v>
      </c>
      <c r="AS454" s="596">
        <f t="shared" ca="1" si="35"/>
        <v>2</v>
      </c>
      <c r="AT454" s="596">
        <f t="shared" ca="1" si="36"/>
        <v>1</v>
      </c>
    </row>
    <row r="455" spans="39:46" x14ac:dyDescent="0.3">
      <c r="AM455" t="s">
        <v>1386</v>
      </c>
      <c r="AN455" s="934" t="s">
        <v>4068</v>
      </c>
      <c r="AO455" t="s">
        <v>3896</v>
      </c>
      <c r="AP455" t="s">
        <v>2169</v>
      </c>
      <c r="AQ455" s="596" t="str">
        <f t="shared" si="33"/>
        <v>P</v>
      </c>
      <c r="AR455" s="596">
        <f t="shared" ca="1" si="34"/>
        <v>5</v>
      </c>
      <c r="AS455" s="596">
        <f t="shared" ca="1" si="35"/>
        <v>4</v>
      </c>
      <c r="AT455" s="596">
        <f t="shared" ca="1" si="36"/>
        <v>1</v>
      </c>
    </row>
    <row r="456" spans="39:46" x14ac:dyDescent="0.3">
      <c r="AM456" t="s">
        <v>1387</v>
      </c>
      <c r="AN456" s="934" t="s">
        <v>4068</v>
      </c>
      <c r="AO456" t="s">
        <v>3897</v>
      </c>
      <c r="AP456" t="s">
        <v>2170</v>
      </c>
      <c r="AQ456" s="596" t="str">
        <f t="shared" si="33"/>
        <v>U</v>
      </c>
      <c r="AR456" s="596">
        <f t="shared" ca="1" si="34"/>
        <v>5</v>
      </c>
      <c r="AS456" s="596">
        <f t="shared" ca="1" si="35"/>
        <v>4</v>
      </c>
      <c r="AT456" s="596">
        <f t="shared" ca="1" si="36"/>
        <v>1</v>
      </c>
    </row>
    <row r="457" spans="39:46" x14ac:dyDescent="0.3">
      <c r="AM457" t="s">
        <v>1388</v>
      </c>
      <c r="AN457" s="934" t="s">
        <v>4068</v>
      </c>
      <c r="AO457" t="s">
        <v>3898</v>
      </c>
      <c r="AP457" t="s">
        <v>2171</v>
      </c>
      <c r="AQ457" s="596" t="str">
        <f t="shared" si="33"/>
        <v>G</v>
      </c>
      <c r="AR457" s="596">
        <f t="shared" ca="1" si="34"/>
        <v>7</v>
      </c>
      <c r="AS457" s="596">
        <f t="shared" ca="1" si="35"/>
        <v>6</v>
      </c>
      <c r="AT457" s="596">
        <f t="shared" ca="1" si="36"/>
        <v>1</v>
      </c>
    </row>
    <row r="458" spans="39:46" x14ac:dyDescent="0.3">
      <c r="AM458" t="s">
        <v>1389</v>
      </c>
      <c r="AN458" s="934" t="s">
        <v>4068</v>
      </c>
      <c r="AO458" t="s">
        <v>3899</v>
      </c>
      <c r="AP458" t="s">
        <v>2172</v>
      </c>
      <c r="AQ458" s="596" t="str">
        <f t="shared" si="33"/>
        <v>Z</v>
      </c>
      <c r="AR458" s="596">
        <f t="shared" ca="1" si="34"/>
        <v>3</v>
      </c>
      <c r="AS458" s="596">
        <f t="shared" ca="1" si="35"/>
        <v>2</v>
      </c>
      <c r="AT458" s="596">
        <f t="shared" ca="1" si="36"/>
        <v>1</v>
      </c>
    </row>
    <row r="459" spans="39:46" x14ac:dyDescent="0.3">
      <c r="AM459" t="s">
        <v>1390</v>
      </c>
      <c r="AN459" s="934" t="s">
        <v>4068</v>
      </c>
      <c r="AO459" t="s">
        <v>3900</v>
      </c>
      <c r="AP459" t="s">
        <v>2173</v>
      </c>
      <c r="AQ459" s="596" t="str">
        <f t="shared" si="33"/>
        <v>C</v>
      </c>
      <c r="AR459" s="596">
        <f t="shared" ca="1" si="34"/>
        <v>4</v>
      </c>
      <c r="AS459" s="596">
        <f t="shared" ca="1" si="35"/>
        <v>3</v>
      </c>
      <c r="AT459" s="596">
        <f t="shared" ca="1" si="36"/>
        <v>1</v>
      </c>
    </row>
    <row r="460" spans="39:46" x14ac:dyDescent="0.3">
      <c r="AM460" t="s">
        <v>1391</v>
      </c>
      <c r="AN460" s="934" t="s">
        <v>4068</v>
      </c>
      <c r="AO460" t="s">
        <v>3901</v>
      </c>
      <c r="AP460" t="s">
        <v>2174</v>
      </c>
      <c r="AQ460" s="596" t="str">
        <f t="shared" si="33"/>
        <v>G</v>
      </c>
      <c r="AR460" s="596">
        <f t="shared" ca="1" si="34"/>
        <v>3</v>
      </c>
      <c r="AS460" s="596">
        <f t="shared" ca="1" si="35"/>
        <v>2</v>
      </c>
      <c r="AT460" s="596">
        <f t="shared" ca="1" si="36"/>
        <v>1</v>
      </c>
    </row>
    <row r="461" spans="39:46" x14ac:dyDescent="0.3">
      <c r="AM461" t="s">
        <v>1392</v>
      </c>
      <c r="AN461" s="934" t="s">
        <v>4068</v>
      </c>
      <c r="AO461" t="s">
        <v>3902</v>
      </c>
      <c r="AP461" t="s">
        <v>2175</v>
      </c>
      <c r="AQ461" s="596" t="str">
        <f t="shared" si="33"/>
        <v>J</v>
      </c>
      <c r="AR461" s="596">
        <f t="shared" ca="1" si="34"/>
        <v>3</v>
      </c>
      <c r="AS461" s="596">
        <f t="shared" ca="1" si="35"/>
        <v>2</v>
      </c>
      <c r="AT461" s="596">
        <f t="shared" ca="1" si="36"/>
        <v>1</v>
      </c>
    </row>
    <row r="462" spans="39:46" x14ac:dyDescent="0.3">
      <c r="AM462" t="s">
        <v>1393</v>
      </c>
      <c r="AN462" s="934" t="s">
        <v>4068</v>
      </c>
      <c r="AO462" t="s">
        <v>3903</v>
      </c>
      <c r="AP462" t="s">
        <v>2176</v>
      </c>
      <c r="AQ462" s="596" t="str">
        <f t="shared" si="33"/>
        <v>M</v>
      </c>
      <c r="AR462" s="596">
        <f t="shared" ca="1" si="34"/>
        <v>5</v>
      </c>
      <c r="AS462" s="596">
        <f t="shared" ca="1" si="35"/>
        <v>4</v>
      </c>
      <c r="AT462" s="596">
        <f t="shared" ca="1" si="36"/>
        <v>1</v>
      </c>
    </row>
    <row r="463" spans="39:46" x14ac:dyDescent="0.3">
      <c r="AM463" t="s">
        <v>1394</v>
      </c>
      <c r="AN463" s="934" t="s">
        <v>4068</v>
      </c>
      <c r="AO463" t="s">
        <v>3904</v>
      </c>
      <c r="AP463" t="s">
        <v>2177</v>
      </c>
      <c r="AQ463" s="596" t="str">
        <f t="shared" si="33"/>
        <v>R</v>
      </c>
      <c r="AR463" s="596">
        <f t="shared" ca="1" si="34"/>
        <v>6</v>
      </c>
      <c r="AS463" s="596">
        <f t="shared" ca="1" si="35"/>
        <v>5</v>
      </c>
      <c r="AT463" s="596">
        <f t="shared" ca="1" si="36"/>
        <v>1</v>
      </c>
    </row>
    <row r="464" spans="39:46" hidden="1" x14ac:dyDescent="0.3">
      <c r="AM464" t="s">
        <v>1395</v>
      </c>
      <c r="AN464" s="934" t="s">
        <v>4068</v>
      </c>
      <c r="AO464" t="s">
        <v>3905</v>
      </c>
      <c r="AP464" t="s">
        <v>2178</v>
      </c>
      <c r="AQ464" s="596" t="str">
        <f t="shared" si="33"/>
        <v>X</v>
      </c>
      <c r="AR464" s="596">
        <f t="shared" ca="1" si="34"/>
        <v>6</v>
      </c>
      <c r="AS464" s="596">
        <f t="shared" ca="1" si="35"/>
        <v>6</v>
      </c>
      <c r="AT464" s="596">
        <f t="shared" ca="1" si="36"/>
        <v>0</v>
      </c>
    </row>
    <row r="465" spans="39:46" x14ac:dyDescent="0.3">
      <c r="AM465" t="s">
        <v>1396</v>
      </c>
      <c r="AN465" s="934" t="s">
        <v>4068</v>
      </c>
      <c r="AO465" t="s">
        <v>3906</v>
      </c>
      <c r="AP465" t="s">
        <v>2179</v>
      </c>
      <c r="AQ465" s="596" t="str">
        <f t="shared" si="33"/>
        <v>N</v>
      </c>
      <c r="AR465" s="596">
        <f t="shared" ca="1" si="34"/>
        <v>4</v>
      </c>
      <c r="AS465" s="596">
        <f t="shared" ca="1" si="35"/>
        <v>3</v>
      </c>
      <c r="AT465" s="596">
        <f t="shared" ca="1" si="36"/>
        <v>1</v>
      </c>
    </row>
    <row r="466" spans="39:46" x14ac:dyDescent="0.3">
      <c r="AM466" t="s">
        <v>1397</v>
      </c>
      <c r="AN466" s="934" t="s">
        <v>4068</v>
      </c>
      <c r="AO466" t="s">
        <v>3907</v>
      </c>
      <c r="AP466" t="s">
        <v>2180</v>
      </c>
      <c r="AQ466" s="596" t="str">
        <f t="shared" si="33"/>
        <v>R</v>
      </c>
      <c r="AR466" s="596">
        <f t="shared" ca="1" si="34"/>
        <v>5</v>
      </c>
      <c r="AS466" s="596">
        <f t="shared" ca="1" si="35"/>
        <v>4</v>
      </c>
      <c r="AT466" s="596">
        <f t="shared" ca="1" si="36"/>
        <v>1</v>
      </c>
    </row>
    <row r="467" spans="39:46" x14ac:dyDescent="0.3">
      <c r="AM467" t="s">
        <v>1398</v>
      </c>
      <c r="AN467" s="934" t="s">
        <v>4068</v>
      </c>
      <c r="AO467" t="s">
        <v>3908</v>
      </c>
      <c r="AP467" t="s">
        <v>2181</v>
      </c>
      <c r="AQ467" s="596" t="str">
        <f t="shared" si="33"/>
        <v>W</v>
      </c>
      <c r="AR467" s="596">
        <f t="shared" ca="1" si="34"/>
        <v>3</v>
      </c>
      <c r="AS467" s="596">
        <f t="shared" ca="1" si="35"/>
        <v>2</v>
      </c>
      <c r="AT467" s="596">
        <f t="shared" ca="1" si="36"/>
        <v>1</v>
      </c>
    </row>
    <row r="468" spans="39:46" x14ac:dyDescent="0.3">
      <c r="AM468" t="s">
        <v>1399</v>
      </c>
      <c r="AN468" s="934" t="s">
        <v>4068</v>
      </c>
      <c r="AO468" t="s">
        <v>3909</v>
      </c>
      <c r="AP468" t="s">
        <v>2182</v>
      </c>
      <c r="AQ468" s="596" t="str">
        <f t="shared" si="33"/>
        <v>Z</v>
      </c>
      <c r="AR468" s="596">
        <f t="shared" ca="1" si="34"/>
        <v>4</v>
      </c>
      <c r="AS468" s="596">
        <f t="shared" ca="1" si="35"/>
        <v>3</v>
      </c>
      <c r="AT468" s="596">
        <f t="shared" ca="1" si="36"/>
        <v>1</v>
      </c>
    </row>
    <row r="469" spans="39:46" x14ac:dyDescent="0.3">
      <c r="AM469" t="s">
        <v>1400</v>
      </c>
      <c r="AN469" s="934" t="s">
        <v>4068</v>
      </c>
      <c r="AO469" t="s">
        <v>3910</v>
      </c>
      <c r="AP469" t="s">
        <v>2183</v>
      </c>
      <c r="AQ469" s="596" t="str">
        <f t="shared" si="33"/>
        <v>A</v>
      </c>
      <c r="AR469" s="596">
        <f t="shared" ca="1" si="34"/>
        <v>3</v>
      </c>
      <c r="AS469" s="596">
        <f t="shared" ca="1" si="35"/>
        <v>2</v>
      </c>
      <c r="AT469" s="596">
        <f t="shared" ca="1" si="36"/>
        <v>1</v>
      </c>
    </row>
    <row r="470" spans="39:46" x14ac:dyDescent="0.3">
      <c r="AM470" t="s">
        <v>1401</v>
      </c>
      <c r="AN470" s="934" t="s">
        <v>4068</v>
      </c>
      <c r="AO470" t="s">
        <v>3911</v>
      </c>
      <c r="AP470" t="s">
        <v>2184</v>
      </c>
      <c r="AQ470" s="596" t="str">
        <f t="shared" si="33"/>
        <v>A</v>
      </c>
      <c r="AR470" s="596">
        <f t="shared" ca="1" si="34"/>
        <v>3</v>
      </c>
      <c r="AS470" s="596">
        <f t="shared" ca="1" si="35"/>
        <v>2</v>
      </c>
      <c r="AT470" s="596">
        <f t="shared" ca="1" si="36"/>
        <v>1</v>
      </c>
    </row>
    <row r="471" spans="39:46" x14ac:dyDescent="0.3">
      <c r="AM471" t="s">
        <v>1402</v>
      </c>
      <c r="AN471" s="934" t="s">
        <v>4068</v>
      </c>
      <c r="AO471" t="s">
        <v>3912</v>
      </c>
      <c r="AP471" t="s">
        <v>2185</v>
      </c>
      <c r="AQ471" s="596" t="str">
        <f t="shared" si="33"/>
        <v>C</v>
      </c>
      <c r="AR471" s="596">
        <f t="shared" ca="1" si="34"/>
        <v>6</v>
      </c>
      <c r="AS471" s="596">
        <f t="shared" ca="1" si="35"/>
        <v>5</v>
      </c>
      <c r="AT471" s="596">
        <f t="shared" ca="1" si="36"/>
        <v>1</v>
      </c>
    </row>
    <row r="472" spans="39:46" x14ac:dyDescent="0.3">
      <c r="AM472" t="s">
        <v>1403</v>
      </c>
      <c r="AN472" s="934" t="s">
        <v>4068</v>
      </c>
      <c r="AO472" t="s">
        <v>3737</v>
      </c>
      <c r="AP472" t="s">
        <v>1981</v>
      </c>
      <c r="AQ472" s="596" t="str">
        <f t="shared" si="33"/>
        <v>C</v>
      </c>
      <c r="AR472" s="596">
        <f t="shared" ca="1" si="34"/>
        <v>4</v>
      </c>
      <c r="AS472" s="596">
        <f t="shared" ca="1" si="35"/>
        <v>3</v>
      </c>
      <c r="AT472" s="596">
        <f t="shared" ca="1" si="36"/>
        <v>1</v>
      </c>
    </row>
    <row r="473" spans="39:46" x14ac:dyDescent="0.3">
      <c r="AM473" t="s">
        <v>1404</v>
      </c>
      <c r="AN473" s="934" t="s">
        <v>4068</v>
      </c>
      <c r="AO473" t="s">
        <v>3913</v>
      </c>
      <c r="AP473" t="s">
        <v>2186</v>
      </c>
      <c r="AQ473" s="596" t="str">
        <f t="shared" si="33"/>
        <v>I</v>
      </c>
      <c r="AR473" s="596">
        <f t="shared" ca="1" si="34"/>
        <v>5</v>
      </c>
      <c r="AS473" s="596">
        <f t="shared" ca="1" si="35"/>
        <v>4</v>
      </c>
      <c r="AT473" s="596">
        <f t="shared" ca="1" si="36"/>
        <v>1</v>
      </c>
    </row>
    <row r="474" spans="39:46" x14ac:dyDescent="0.3">
      <c r="AM474" t="s">
        <v>1405</v>
      </c>
      <c r="AN474" s="934" t="s">
        <v>4068</v>
      </c>
      <c r="AO474" t="s">
        <v>3914</v>
      </c>
      <c r="AP474" t="s">
        <v>2187</v>
      </c>
      <c r="AQ474" s="596" t="str">
        <f t="shared" si="33"/>
        <v>N</v>
      </c>
      <c r="AR474" s="596">
        <f t="shared" ca="1" si="34"/>
        <v>5</v>
      </c>
      <c r="AS474" s="596">
        <f t="shared" ca="1" si="35"/>
        <v>4</v>
      </c>
      <c r="AT474" s="596">
        <f t="shared" ca="1" si="36"/>
        <v>1</v>
      </c>
    </row>
    <row r="475" spans="39:46" x14ac:dyDescent="0.3">
      <c r="AM475" t="s">
        <v>1406</v>
      </c>
      <c r="AN475" s="934" t="s">
        <v>4068</v>
      </c>
      <c r="AO475" t="s">
        <v>3915</v>
      </c>
      <c r="AP475" t="s">
        <v>2188</v>
      </c>
      <c r="AQ475" s="596" t="str">
        <f t="shared" si="33"/>
        <v>S</v>
      </c>
      <c r="AR475" s="596">
        <f t="shared" ca="1" si="34"/>
        <v>5</v>
      </c>
      <c r="AS475" s="596">
        <f t="shared" ca="1" si="35"/>
        <v>4</v>
      </c>
      <c r="AT475" s="596">
        <f t="shared" ca="1" si="36"/>
        <v>1</v>
      </c>
    </row>
    <row r="476" spans="39:46" x14ac:dyDescent="0.3">
      <c r="AM476" t="s">
        <v>1407</v>
      </c>
      <c r="AN476" s="934" t="s">
        <v>4068</v>
      </c>
      <c r="AO476" t="s">
        <v>3916</v>
      </c>
      <c r="AP476" t="s">
        <v>2189</v>
      </c>
      <c r="AQ476" s="596" t="str">
        <f t="shared" si="33"/>
        <v>X</v>
      </c>
      <c r="AR476" s="596">
        <f t="shared" ca="1" si="34"/>
        <v>5</v>
      </c>
      <c r="AS476" s="596">
        <f t="shared" ca="1" si="35"/>
        <v>4</v>
      </c>
      <c r="AT476" s="596">
        <f t="shared" ca="1" si="36"/>
        <v>1</v>
      </c>
    </row>
    <row r="477" spans="39:46" x14ac:dyDescent="0.3">
      <c r="AM477" t="s">
        <v>1408</v>
      </c>
      <c r="AN477" s="934" t="s">
        <v>4068</v>
      </c>
      <c r="AO477" t="s">
        <v>3917</v>
      </c>
      <c r="AP477" t="s">
        <v>2190</v>
      </c>
      <c r="AQ477" s="596" t="str">
        <f t="shared" si="33"/>
        <v>A</v>
      </c>
      <c r="AR477" s="596">
        <f t="shared" ca="1" si="34"/>
        <v>3</v>
      </c>
      <c r="AS477" s="596">
        <f t="shared" ca="1" si="35"/>
        <v>2</v>
      </c>
      <c r="AT477" s="596">
        <f t="shared" ca="1" si="36"/>
        <v>1</v>
      </c>
    </row>
    <row r="478" spans="39:46" x14ac:dyDescent="0.3">
      <c r="AM478" t="s">
        <v>1409</v>
      </c>
      <c r="AN478" s="934" t="s">
        <v>4068</v>
      </c>
      <c r="AO478" t="s">
        <v>3918</v>
      </c>
      <c r="AP478" t="s">
        <v>2191</v>
      </c>
      <c r="AQ478" s="596" t="str">
        <f t="shared" si="33"/>
        <v>C</v>
      </c>
      <c r="AR478" s="596">
        <f t="shared" ca="1" si="34"/>
        <v>5</v>
      </c>
      <c r="AS478" s="596">
        <f t="shared" ca="1" si="35"/>
        <v>4</v>
      </c>
      <c r="AT478" s="596">
        <f t="shared" ca="1" si="36"/>
        <v>1</v>
      </c>
    </row>
    <row r="479" spans="39:46" x14ac:dyDescent="0.3">
      <c r="AM479" t="s">
        <v>1410</v>
      </c>
      <c r="AN479" s="934" t="s">
        <v>4068</v>
      </c>
      <c r="AO479" t="s">
        <v>3919</v>
      </c>
      <c r="AP479" t="s">
        <v>2192</v>
      </c>
      <c r="AQ479" s="596" t="str">
        <f t="shared" si="33"/>
        <v>H</v>
      </c>
      <c r="AR479" s="596">
        <f t="shared" ca="1" si="34"/>
        <v>5</v>
      </c>
      <c r="AS479" s="596">
        <f t="shared" ca="1" si="35"/>
        <v>4</v>
      </c>
      <c r="AT479" s="596">
        <f t="shared" ca="1" si="36"/>
        <v>1</v>
      </c>
    </row>
    <row r="480" spans="39:46" x14ac:dyDescent="0.3">
      <c r="AM480" t="s">
        <v>1411</v>
      </c>
      <c r="AN480" s="934" t="s">
        <v>4068</v>
      </c>
      <c r="AO480" t="s">
        <v>3920</v>
      </c>
      <c r="AP480" t="s">
        <v>2193</v>
      </c>
      <c r="AQ480" s="596" t="str">
        <f t="shared" si="33"/>
        <v>M</v>
      </c>
      <c r="AR480" s="596">
        <f t="shared" ca="1" si="34"/>
        <v>3</v>
      </c>
      <c r="AS480" s="596">
        <f t="shared" ca="1" si="35"/>
        <v>2</v>
      </c>
      <c r="AT480" s="596">
        <f t="shared" ca="1" si="36"/>
        <v>1</v>
      </c>
    </row>
    <row r="481" spans="39:46" x14ac:dyDescent="0.3">
      <c r="AM481" t="s">
        <v>1412</v>
      </c>
      <c r="AN481" s="934" t="s">
        <v>4068</v>
      </c>
      <c r="AO481" t="s">
        <v>3921</v>
      </c>
      <c r="AP481" t="s">
        <v>2194</v>
      </c>
      <c r="AQ481" s="596" t="str">
        <f t="shared" si="33"/>
        <v>P</v>
      </c>
      <c r="AR481" s="596">
        <f t="shared" ca="1" si="34"/>
        <v>5</v>
      </c>
      <c r="AS481" s="596">
        <f t="shared" ca="1" si="35"/>
        <v>4</v>
      </c>
      <c r="AT481" s="596">
        <f t="shared" ca="1" si="36"/>
        <v>1</v>
      </c>
    </row>
    <row r="482" spans="39:46" x14ac:dyDescent="0.3">
      <c r="AM482" t="s">
        <v>1413</v>
      </c>
      <c r="AN482" s="934" t="s">
        <v>4068</v>
      </c>
      <c r="AO482" t="s">
        <v>3922</v>
      </c>
      <c r="AP482" t="s">
        <v>2195</v>
      </c>
      <c r="AQ482" s="596" t="str">
        <f t="shared" si="33"/>
        <v>U</v>
      </c>
      <c r="AR482" s="596">
        <f t="shared" ca="1" si="34"/>
        <v>5</v>
      </c>
      <c r="AS482" s="596">
        <f t="shared" ca="1" si="35"/>
        <v>4</v>
      </c>
      <c r="AT482" s="596">
        <f t="shared" ca="1" si="36"/>
        <v>1</v>
      </c>
    </row>
    <row r="483" spans="39:46" x14ac:dyDescent="0.3">
      <c r="AM483" t="s">
        <v>1414</v>
      </c>
      <c r="AN483" s="934" t="s">
        <v>4068</v>
      </c>
      <c r="AO483" t="s">
        <v>3923</v>
      </c>
      <c r="AP483" t="s">
        <v>2196</v>
      </c>
      <c r="AQ483" s="596" t="str">
        <f t="shared" si="33"/>
        <v>G</v>
      </c>
      <c r="AR483" s="596">
        <f t="shared" ca="1" si="34"/>
        <v>7</v>
      </c>
      <c r="AS483" s="596">
        <f t="shared" ca="1" si="35"/>
        <v>6</v>
      </c>
      <c r="AT483" s="596">
        <f t="shared" ca="1" si="36"/>
        <v>1</v>
      </c>
    </row>
    <row r="484" spans="39:46" x14ac:dyDescent="0.3">
      <c r="AM484" t="s">
        <v>1415</v>
      </c>
      <c r="AN484" s="934" t="s">
        <v>4068</v>
      </c>
      <c r="AO484" t="s">
        <v>3924</v>
      </c>
      <c r="AP484" t="s">
        <v>2197</v>
      </c>
      <c r="AQ484" s="596" t="str">
        <f t="shared" si="33"/>
        <v>Z</v>
      </c>
      <c r="AR484" s="596">
        <f t="shared" ca="1" si="34"/>
        <v>3</v>
      </c>
      <c r="AS484" s="596">
        <f t="shared" ca="1" si="35"/>
        <v>2</v>
      </c>
      <c r="AT484" s="596">
        <f t="shared" ca="1" si="36"/>
        <v>1</v>
      </c>
    </row>
    <row r="485" spans="39:46" x14ac:dyDescent="0.3">
      <c r="AM485" t="s">
        <v>1416</v>
      </c>
      <c r="AN485" s="934" t="s">
        <v>4068</v>
      </c>
      <c r="AO485" t="s">
        <v>3925</v>
      </c>
      <c r="AP485" t="s">
        <v>2198</v>
      </c>
      <c r="AQ485" s="596" t="str">
        <f t="shared" si="33"/>
        <v>C</v>
      </c>
      <c r="AR485" s="596">
        <f t="shared" ca="1" si="34"/>
        <v>4</v>
      </c>
      <c r="AS485" s="596">
        <f t="shared" ca="1" si="35"/>
        <v>3</v>
      </c>
      <c r="AT485" s="596">
        <f t="shared" ca="1" si="36"/>
        <v>1</v>
      </c>
    </row>
    <row r="486" spans="39:46" x14ac:dyDescent="0.3">
      <c r="AM486" t="s">
        <v>1417</v>
      </c>
      <c r="AN486" s="934" t="s">
        <v>4068</v>
      </c>
      <c r="AO486" t="s">
        <v>3926</v>
      </c>
      <c r="AP486" t="s">
        <v>2199</v>
      </c>
      <c r="AQ486" s="596" t="str">
        <f t="shared" si="33"/>
        <v>G</v>
      </c>
      <c r="AR486" s="596">
        <f t="shared" ca="1" si="34"/>
        <v>3</v>
      </c>
      <c r="AS486" s="596">
        <f t="shared" ca="1" si="35"/>
        <v>2</v>
      </c>
      <c r="AT486" s="596">
        <f t="shared" ca="1" si="36"/>
        <v>1</v>
      </c>
    </row>
    <row r="487" spans="39:46" x14ac:dyDescent="0.3">
      <c r="AM487" t="s">
        <v>1418</v>
      </c>
      <c r="AN487" s="934" t="s">
        <v>4068</v>
      </c>
      <c r="AO487" t="s">
        <v>3927</v>
      </c>
      <c r="AP487" t="s">
        <v>2200</v>
      </c>
      <c r="AQ487" s="596" t="str">
        <f t="shared" si="33"/>
        <v>J</v>
      </c>
      <c r="AR487" s="596">
        <f t="shared" ca="1" si="34"/>
        <v>3</v>
      </c>
      <c r="AS487" s="596">
        <f t="shared" ca="1" si="35"/>
        <v>2</v>
      </c>
      <c r="AT487" s="596">
        <f t="shared" ca="1" si="36"/>
        <v>1</v>
      </c>
    </row>
    <row r="488" spans="39:46" x14ac:dyDescent="0.3">
      <c r="AM488" t="s">
        <v>1419</v>
      </c>
      <c r="AN488" s="934" t="s">
        <v>4068</v>
      </c>
      <c r="AO488" t="s">
        <v>3928</v>
      </c>
      <c r="AP488" t="s">
        <v>2201</v>
      </c>
      <c r="AQ488" s="596" t="str">
        <f t="shared" si="33"/>
        <v>M</v>
      </c>
      <c r="AR488" s="596">
        <f t="shared" ca="1" si="34"/>
        <v>5</v>
      </c>
      <c r="AS488" s="596">
        <f t="shared" ca="1" si="35"/>
        <v>4</v>
      </c>
      <c r="AT488" s="596">
        <f t="shared" ca="1" si="36"/>
        <v>1</v>
      </c>
    </row>
    <row r="489" spans="39:46" x14ac:dyDescent="0.3">
      <c r="AM489" t="s">
        <v>1420</v>
      </c>
      <c r="AN489" s="934" t="s">
        <v>4068</v>
      </c>
      <c r="AO489" t="s">
        <v>3929</v>
      </c>
      <c r="AP489" t="s">
        <v>2202</v>
      </c>
      <c r="AQ489" s="596" t="str">
        <f t="shared" si="33"/>
        <v>R</v>
      </c>
      <c r="AR489" s="596">
        <f t="shared" ca="1" si="34"/>
        <v>6</v>
      </c>
      <c r="AS489" s="596">
        <f t="shared" ca="1" si="35"/>
        <v>5</v>
      </c>
      <c r="AT489" s="596">
        <f t="shared" ca="1" si="36"/>
        <v>1</v>
      </c>
    </row>
    <row r="490" spans="39:46" hidden="1" x14ac:dyDescent="0.3">
      <c r="AM490" t="s">
        <v>1421</v>
      </c>
      <c r="AN490" s="934" t="s">
        <v>4068</v>
      </c>
      <c r="AO490" t="s">
        <v>3930</v>
      </c>
      <c r="AP490" t="s">
        <v>2203</v>
      </c>
      <c r="AQ490" s="596" t="str">
        <f t="shared" si="33"/>
        <v>X</v>
      </c>
      <c r="AR490" s="596">
        <f t="shared" ca="1" si="34"/>
        <v>6</v>
      </c>
      <c r="AS490" s="596">
        <f t="shared" ca="1" si="35"/>
        <v>6</v>
      </c>
      <c r="AT490" s="596">
        <f t="shared" ca="1" si="36"/>
        <v>0</v>
      </c>
    </row>
    <row r="491" spans="39:46" x14ac:dyDescent="0.3">
      <c r="AM491" t="s">
        <v>1422</v>
      </c>
      <c r="AN491" s="934" t="s">
        <v>4068</v>
      </c>
      <c r="AO491" t="s">
        <v>3931</v>
      </c>
      <c r="AP491" t="s">
        <v>2204</v>
      </c>
      <c r="AQ491" s="596" t="str">
        <f t="shared" si="33"/>
        <v>N</v>
      </c>
      <c r="AR491" s="596">
        <f t="shared" ca="1" si="34"/>
        <v>4</v>
      </c>
      <c r="AS491" s="596">
        <f t="shared" ca="1" si="35"/>
        <v>3</v>
      </c>
      <c r="AT491" s="596">
        <f t="shared" ca="1" si="36"/>
        <v>1</v>
      </c>
    </row>
    <row r="492" spans="39:46" x14ac:dyDescent="0.3">
      <c r="AM492" t="s">
        <v>1423</v>
      </c>
      <c r="AN492" s="934" t="s">
        <v>4068</v>
      </c>
      <c r="AO492" t="s">
        <v>3932</v>
      </c>
      <c r="AP492" t="s">
        <v>2205</v>
      </c>
      <c r="AQ492" s="596" t="str">
        <f t="shared" si="33"/>
        <v>R</v>
      </c>
      <c r="AR492" s="596">
        <f t="shared" ca="1" si="34"/>
        <v>5</v>
      </c>
      <c r="AS492" s="596">
        <f t="shared" ca="1" si="35"/>
        <v>4</v>
      </c>
      <c r="AT492" s="596">
        <f t="shared" ca="1" si="36"/>
        <v>1</v>
      </c>
    </row>
    <row r="493" spans="39:46" x14ac:dyDescent="0.3">
      <c r="AM493" t="s">
        <v>1424</v>
      </c>
      <c r="AN493" s="934" t="s">
        <v>4068</v>
      </c>
      <c r="AO493" t="s">
        <v>3933</v>
      </c>
      <c r="AP493" t="s">
        <v>2206</v>
      </c>
      <c r="AQ493" s="596" t="str">
        <f t="shared" si="33"/>
        <v>W</v>
      </c>
      <c r="AR493" s="596">
        <f t="shared" ca="1" si="34"/>
        <v>3</v>
      </c>
      <c r="AS493" s="596">
        <f t="shared" ca="1" si="35"/>
        <v>2</v>
      </c>
      <c r="AT493" s="596">
        <f t="shared" ca="1" si="36"/>
        <v>1</v>
      </c>
    </row>
    <row r="494" spans="39:46" x14ac:dyDescent="0.3">
      <c r="AM494" t="s">
        <v>1425</v>
      </c>
      <c r="AN494" s="934" t="s">
        <v>4068</v>
      </c>
      <c r="AO494" t="s">
        <v>3934</v>
      </c>
      <c r="AP494" t="s">
        <v>2207</v>
      </c>
      <c r="AQ494" s="596" t="str">
        <f t="shared" si="33"/>
        <v>Z</v>
      </c>
      <c r="AR494" s="596">
        <f t="shared" ca="1" si="34"/>
        <v>4</v>
      </c>
      <c r="AS494" s="596">
        <f t="shared" ca="1" si="35"/>
        <v>3</v>
      </c>
      <c r="AT494" s="596">
        <f t="shared" ca="1" si="36"/>
        <v>1</v>
      </c>
    </row>
    <row r="495" spans="39:46" x14ac:dyDescent="0.3">
      <c r="AM495" t="s">
        <v>1426</v>
      </c>
      <c r="AN495" s="934" t="s">
        <v>4068</v>
      </c>
      <c r="AO495" t="s">
        <v>3935</v>
      </c>
      <c r="AP495" t="s">
        <v>2208</v>
      </c>
      <c r="AQ495" s="596" t="str">
        <f t="shared" si="33"/>
        <v>A</v>
      </c>
      <c r="AR495" s="596">
        <f t="shared" ca="1" si="34"/>
        <v>3</v>
      </c>
      <c r="AS495" s="596">
        <f t="shared" ca="1" si="35"/>
        <v>2</v>
      </c>
      <c r="AT495" s="596">
        <f t="shared" ca="1" si="36"/>
        <v>1</v>
      </c>
    </row>
    <row r="496" spans="39:46" x14ac:dyDescent="0.3">
      <c r="AM496" t="s">
        <v>1427</v>
      </c>
      <c r="AN496" s="934" t="s">
        <v>4068</v>
      </c>
      <c r="AO496" t="s">
        <v>3936</v>
      </c>
      <c r="AP496" t="s">
        <v>2209</v>
      </c>
      <c r="AQ496" s="596" t="str">
        <f t="shared" si="33"/>
        <v>A</v>
      </c>
      <c r="AR496" s="596">
        <f t="shared" ca="1" si="34"/>
        <v>3</v>
      </c>
      <c r="AS496" s="596">
        <f t="shared" ca="1" si="35"/>
        <v>2</v>
      </c>
      <c r="AT496" s="596">
        <f t="shared" ca="1" si="36"/>
        <v>1</v>
      </c>
    </row>
    <row r="497" spans="39:46" x14ac:dyDescent="0.3">
      <c r="AM497" t="s">
        <v>1428</v>
      </c>
      <c r="AN497" s="934" t="s">
        <v>4068</v>
      </c>
      <c r="AO497" t="s">
        <v>3937</v>
      </c>
      <c r="AP497" t="s">
        <v>2210</v>
      </c>
      <c r="AQ497" s="596" t="str">
        <f t="shared" si="33"/>
        <v>C</v>
      </c>
      <c r="AR497" s="596">
        <f t="shared" ca="1" si="34"/>
        <v>6</v>
      </c>
      <c r="AS497" s="596">
        <f t="shared" ca="1" si="35"/>
        <v>5</v>
      </c>
      <c r="AT497" s="596">
        <f t="shared" ca="1" si="36"/>
        <v>1</v>
      </c>
    </row>
    <row r="498" spans="39:46" hidden="1" x14ac:dyDescent="0.3">
      <c r="AM498" t="s">
        <v>1429</v>
      </c>
      <c r="AN498" s="934" t="s">
        <v>4068</v>
      </c>
      <c r="AO498" t="s">
        <v>2211</v>
      </c>
      <c r="AP498" t="s">
        <v>2211</v>
      </c>
      <c r="AQ498" s="596" t="str">
        <f t="shared" si="33"/>
        <v>B</v>
      </c>
      <c r="AR498" s="596">
        <f t="shared" ca="1" si="34"/>
        <v>9</v>
      </c>
      <c r="AS498" s="596">
        <f t="shared" ca="1" si="35"/>
        <v>9</v>
      </c>
      <c r="AT498" s="596">
        <f t="shared" ca="1" si="36"/>
        <v>0</v>
      </c>
    </row>
    <row r="499" spans="39:46" x14ac:dyDescent="0.3">
      <c r="AM499" t="s">
        <v>1431</v>
      </c>
      <c r="AN499" s="934" t="s">
        <v>4068</v>
      </c>
      <c r="AO499" t="s">
        <v>1787</v>
      </c>
      <c r="AP499" t="s">
        <v>1681</v>
      </c>
      <c r="AQ499" s="596" t="str">
        <f t="shared" si="33"/>
        <v>C</v>
      </c>
      <c r="AR499" s="596">
        <f t="shared" ca="1" si="34"/>
        <v>4</v>
      </c>
      <c r="AS499" s="596">
        <f t="shared" ca="1" si="35"/>
        <v>3</v>
      </c>
      <c r="AT499" s="596">
        <f t="shared" ca="1" si="36"/>
        <v>1</v>
      </c>
    </row>
    <row r="500" spans="39:46" x14ac:dyDescent="0.3">
      <c r="AM500" t="s">
        <v>1432</v>
      </c>
      <c r="AN500" s="934" t="s">
        <v>4068</v>
      </c>
      <c r="AO500" t="s">
        <v>3938</v>
      </c>
      <c r="AP500" t="s">
        <v>2213</v>
      </c>
      <c r="AQ500" s="596" t="str">
        <f t="shared" si="33"/>
        <v>I</v>
      </c>
      <c r="AR500" s="596">
        <f t="shared" ca="1" si="34"/>
        <v>5</v>
      </c>
      <c r="AS500" s="596">
        <f t="shared" ca="1" si="35"/>
        <v>4</v>
      </c>
      <c r="AT500" s="596">
        <f t="shared" ca="1" si="36"/>
        <v>1</v>
      </c>
    </row>
    <row r="501" spans="39:46" x14ac:dyDescent="0.3">
      <c r="AM501" t="s">
        <v>1433</v>
      </c>
      <c r="AN501" s="934" t="s">
        <v>4068</v>
      </c>
      <c r="AO501" t="s">
        <v>3939</v>
      </c>
      <c r="AP501" t="s">
        <v>2214</v>
      </c>
      <c r="AQ501" s="596" t="str">
        <f t="shared" si="33"/>
        <v>N</v>
      </c>
      <c r="AR501" s="596">
        <f t="shared" ca="1" si="34"/>
        <v>5</v>
      </c>
      <c r="AS501" s="596">
        <f t="shared" ca="1" si="35"/>
        <v>4</v>
      </c>
      <c r="AT501" s="596">
        <f t="shared" ca="1" si="36"/>
        <v>1</v>
      </c>
    </row>
    <row r="502" spans="39:46" x14ac:dyDescent="0.3">
      <c r="AM502" t="s">
        <v>1434</v>
      </c>
      <c r="AN502" s="934" t="s">
        <v>4068</v>
      </c>
      <c r="AO502" t="s">
        <v>3940</v>
      </c>
      <c r="AP502" t="s">
        <v>2215</v>
      </c>
      <c r="AQ502" s="596" t="str">
        <f t="shared" si="33"/>
        <v>S</v>
      </c>
      <c r="AR502" s="596">
        <f t="shared" ca="1" si="34"/>
        <v>5</v>
      </c>
      <c r="AS502" s="596">
        <f t="shared" ca="1" si="35"/>
        <v>4</v>
      </c>
      <c r="AT502" s="596">
        <f t="shared" ca="1" si="36"/>
        <v>1</v>
      </c>
    </row>
    <row r="503" spans="39:46" x14ac:dyDescent="0.3">
      <c r="AM503" t="s">
        <v>1435</v>
      </c>
      <c r="AN503" s="934" t="s">
        <v>4068</v>
      </c>
      <c r="AO503" t="s">
        <v>3941</v>
      </c>
      <c r="AP503" t="s">
        <v>2216</v>
      </c>
      <c r="AQ503" s="596" t="str">
        <f t="shared" si="33"/>
        <v>X</v>
      </c>
      <c r="AR503" s="596">
        <f t="shared" ca="1" si="34"/>
        <v>5</v>
      </c>
      <c r="AS503" s="596">
        <f t="shared" ca="1" si="35"/>
        <v>4</v>
      </c>
      <c r="AT503" s="596">
        <f t="shared" ca="1" si="36"/>
        <v>1</v>
      </c>
    </row>
    <row r="504" spans="39:46" x14ac:dyDescent="0.3">
      <c r="AM504" t="s">
        <v>1436</v>
      </c>
      <c r="AN504" s="934" t="s">
        <v>4068</v>
      </c>
      <c r="AO504" t="s">
        <v>3942</v>
      </c>
      <c r="AP504" t="s">
        <v>2217</v>
      </c>
      <c r="AQ504" s="596" t="str">
        <f t="shared" si="33"/>
        <v>A</v>
      </c>
      <c r="AR504" s="596">
        <f t="shared" ca="1" si="34"/>
        <v>3</v>
      </c>
      <c r="AS504" s="596">
        <f t="shared" ca="1" si="35"/>
        <v>2</v>
      </c>
      <c r="AT504" s="596">
        <f t="shared" ca="1" si="36"/>
        <v>1</v>
      </c>
    </row>
    <row r="505" spans="39:46" x14ac:dyDescent="0.3">
      <c r="AM505" t="s">
        <v>1437</v>
      </c>
      <c r="AN505" s="934" t="s">
        <v>4068</v>
      </c>
      <c r="AO505" t="s">
        <v>3943</v>
      </c>
      <c r="AP505" t="s">
        <v>2218</v>
      </c>
      <c r="AQ505" s="596" t="str">
        <f t="shared" si="33"/>
        <v>C</v>
      </c>
      <c r="AR505" s="596">
        <f t="shared" ca="1" si="34"/>
        <v>5</v>
      </c>
      <c r="AS505" s="596">
        <f t="shared" ca="1" si="35"/>
        <v>4</v>
      </c>
      <c r="AT505" s="596">
        <f t="shared" ca="1" si="36"/>
        <v>1</v>
      </c>
    </row>
    <row r="506" spans="39:46" x14ac:dyDescent="0.3">
      <c r="AM506" t="s">
        <v>1438</v>
      </c>
      <c r="AN506" s="934" t="s">
        <v>4068</v>
      </c>
      <c r="AO506" t="s">
        <v>1899</v>
      </c>
      <c r="AP506" t="s">
        <v>2219</v>
      </c>
      <c r="AQ506" s="596" t="str">
        <f t="shared" si="33"/>
        <v>H</v>
      </c>
      <c r="AR506" s="596">
        <f t="shared" ca="1" si="34"/>
        <v>5</v>
      </c>
      <c r="AS506" s="596">
        <f t="shared" ca="1" si="35"/>
        <v>4</v>
      </c>
      <c r="AT506" s="596">
        <f t="shared" ca="1" si="36"/>
        <v>1</v>
      </c>
    </row>
    <row r="507" spans="39:46" x14ac:dyDescent="0.3">
      <c r="AM507" t="s">
        <v>1439</v>
      </c>
      <c r="AN507" s="934" t="s">
        <v>4068</v>
      </c>
      <c r="AO507" t="s">
        <v>3944</v>
      </c>
      <c r="AP507" t="s">
        <v>2220</v>
      </c>
      <c r="AQ507" s="596" t="str">
        <f t="shared" si="33"/>
        <v>M</v>
      </c>
      <c r="AR507" s="596">
        <f t="shared" ca="1" si="34"/>
        <v>3</v>
      </c>
      <c r="AS507" s="596">
        <f t="shared" ca="1" si="35"/>
        <v>2</v>
      </c>
      <c r="AT507" s="596">
        <f t="shared" ca="1" si="36"/>
        <v>1</v>
      </c>
    </row>
    <row r="508" spans="39:46" x14ac:dyDescent="0.3">
      <c r="AM508" t="s">
        <v>1440</v>
      </c>
      <c r="AN508" s="934" t="s">
        <v>4068</v>
      </c>
      <c r="AO508" t="s">
        <v>3945</v>
      </c>
      <c r="AP508" t="s">
        <v>2221</v>
      </c>
      <c r="AQ508" s="596" t="str">
        <f t="shared" si="33"/>
        <v>P</v>
      </c>
      <c r="AR508" s="596">
        <f t="shared" ca="1" si="34"/>
        <v>5</v>
      </c>
      <c r="AS508" s="596">
        <f t="shared" ca="1" si="35"/>
        <v>4</v>
      </c>
      <c r="AT508" s="596">
        <f t="shared" ca="1" si="36"/>
        <v>1</v>
      </c>
    </row>
    <row r="509" spans="39:46" x14ac:dyDescent="0.3">
      <c r="AM509" t="s">
        <v>1441</v>
      </c>
      <c r="AN509" s="934" t="s">
        <v>4068</v>
      </c>
      <c r="AO509" t="s">
        <v>3946</v>
      </c>
      <c r="AP509" t="s">
        <v>2222</v>
      </c>
      <c r="AQ509" s="596" t="str">
        <f t="shared" si="33"/>
        <v>U</v>
      </c>
      <c r="AR509" s="596">
        <f t="shared" ca="1" si="34"/>
        <v>5</v>
      </c>
      <c r="AS509" s="596">
        <f t="shared" ca="1" si="35"/>
        <v>4</v>
      </c>
      <c r="AT509" s="596">
        <f t="shared" ca="1" si="36"/>
        <v>1</v>
      </c>
    </row>
    <row r="510" spans="39:46" x14ac:dyDescent="0.3">
      <c r="AM510" t="s">
        <v>1442</v>
      </c>
      <c r="AN510" s="934" t="s">
        <v>4068</v>
      </c>
      <c r="AO510" t="s">
        <v>3947</v>
      </c>
      <c r="AP510" t="s">
        <v>2223</v>
      </c>
      <c r="AQ510" s="596" t="str">
        <f t="shared" si="33"/>
        <v>G</v>
      </c>
      <c r="AR510" s="596">
        <f t="shared" ca="1" si="34"/>
        <v>7</v>
      </c>
      <c r="AS510" s="596">
        <f t="shared" ca="1" si="35"/>
        <v>6</v>
      </c>
      <c r="AT510" s="596">
        <f t="shared" ca="1" si="36"/>
        <v>1</v>
      </c>
    </row>
    <row r="511" spans="39:46" x14ac:dyDescent="0.3">
      <c r="AM511" t="s">
        <v>1443</v>
      </c>
      <c r="AN511" s="934" t="s">
        <v>4068</v>
      </c>
      <c r="AO511" t="s">
        <v>3948</v>
      </c>
      <c r="AP511" t="s">
        <v>2224</v>
      </c>
      <c r="AQ511" s="596" t="str">
        <f t="shared" si="33"/>
        <v>Z</v>
      </c>
      <c r="AR511" s="596">
        <f t="shared" ca="1" si="34"/>
        <v>3</v>
      </c>
      <c r="AS511" s="596">
        <f t="shared" ca="1" si="35"/>
        <v>2</v>
      </c>
      <c r="AT511" s="596">
        <f t="shared" ca="1" si="36"/>
        <v>1</v>
      </c>
    </row>
    <row r="512" spans="39:46" x14ac:dyDescent="0.3">
      <c r="AM512" t="s">
        <v>1444</v>
      </c>
      <c r="AN512" s="934" t="s">
        <v>4068</v>
      </c>
      <c r="AO512" t="s">
        <v>3949</v>
      </c>
      <c r="AP512" t="s">
        <v>2225</v>
      </c>
      <c r="AQ512" s="596" t="str">
        <f t="shared" si="33"/>
        <v>C</v>
      </c>
      <c r="AR512" s="596">
        <f t="shared" ca="1" si="34"/>
        <v>4</v>
      </c>
      <c r="AS512" s="596">
        <f t="shared" ca="1" si="35"/>
        <v>3</v>
      </c>
      <c r="AT512" s="596">
        <f t="shared" ca="1" si="36"/>
        <v>1</v>
      </c>
    </row>
    <row r="513" spans="39:46" x14ac:dyDescent="0.3">
      <c r="AM513" t="s">
        <v>1445</v>
      </c>
      <c r="AN513" s="934" t="s">
        <v>4068</v>
      </c>
      <c r="AO513" t="s">
        <v>3950</v>
      </c>
      <c r="AP513" t="s">
        <v>2226</v>
      </c>
      <c r="AQ513" s="596" t="str">
        <f t="shared" si="33"/>
        <v>G</v>
      </c>
      <c r="AR513" s="596">
        <f t="shared" ca="1" si="34"/>
        <v>3</v>
      </c>
      <c r="AS513" s="596">
        <f t="shared" ca="1" si="35"/>
        <v>2</v>
      </c>
      <c r="AT513" s="596">
        <f t="shared" ca="1" si="36"/>
        <v>1</v>
      </c>
    </row>
    <row r="514" spans="39:46" x14ac:dyDescent="0.3">
      <c r="AM514" t="s">
        <v>1446</v>
      </c>
      <c r="AN514" s="934" t="s">
        <v>4068</v>
      </c>
      <c r="AO514" t="s">
        <v>3951</v>
      </c>
      <c r="AP514" t="s">
        <v>2227</v>
      </c>
      <c r="AQ514" s="596" t="str">
        <f t="shared" si="33"/>
        <v>J</v>
      </c>
      <c r="AR514" s="596">
        <f t="shared" ca="1" si="34"/>
        <v>3</v>
      </c>
      <c r="AS514" s="596">
        <f t="shared" ca="1" si="35"/>
        <v>2</v>
      </c>
      <c r="AT514" s="596">
        <f t="shared" ca="1" si="36"/>
        <v>1</v>
      </c>
    </row>
    <row r="515" spans="39:46" x14ac:dyDescent="0.3">
      <c r="AM515" t="s">
        <v>1447</v>
      </c>
      <c r="AN515" s="934" t="s">
        <v>4068</v>
      </c>
      <c r="AO515" t="s">
        <v>3952</v>
      </c>
      <c r="AP515" t="s">
        <v>2228</v>
      </c>
      <c r="AQ515" s="596" t="str">
        <f t="shared" si="33"/>
        <v>M</v>
      </c>
      <c r="AR515" s="596">
        <f t="shared" ca="1" si="34"/>
        <v>5</v>
      </c>
      <c r="AS515" s="596">
        <f t="shared" ca="1" si="35"/>
        <v>4</v>
      </c>
      <c r="AT515" s="596">
        <f t="shared" ca="1" si="36"/>
        <v>1</v>
      </c>
    </row>
    <row r="516" spans="39:46" x14ac:dyDescent="0.3">
      <c r="AM516" t="s">
        <v>1448</v>
      </c>
      <c r="AN516" s="934" t="s">
        <v>4068</v>
      </c>
      <c r="AO516" t="s">
        <v>3953</v>
      </c>
      <c r="AP516" t="s">
        <v>2229</v>
      </c>
      <c r="AQ516" s="596" t="str">
        <f t="shared" si="33"/>
        <v>R</v>
      </c>
      <c r="AR516" s="596">
        <f t="shared" ca="1" si="34"/>
        <v>6</v>
      </c>
      <c r="AS516" s="596">
        <f t="shared" ca="1" si="35"/>
        <v>5</v>
      </c>
      <c r="AT516" s="596">
        <f t="shared" ca="1" si="36"/>
        <v>1</v>
      </c>
    </row>
    <row r="517" spans="39:46" hidden="1" x14ac:dyDescent="0.3">
      <c r="AM517" t="s">
        <v>1449</v>
      </c>
      <c r="AN517" s="934" t="s">
        <v>4068</v>
      </c>
      <c r="AO517" t="s">
        <v>3954</v>
      </c>
      <c r="AP517" t="s">
        <v>2230</v>
      </c>
      <c r="AQ517" s="596" t="str">
        <f t="shared" ref="AQ517:AQ580" si="37">MID(AO517,2,1)</f>
        <v>X</v>
      </c>
      <c r="AR517" s="596">
        <f t="shared" ref="AR517:AR580" ca="1" si="38">+COLUMNS(INDIRECT(AO517))</f>
        <v>6</v>
      </c>
      <c r="AS517" s="596">
        <f t="shared" ref="AS517:AS580" ca="1" si="39">+COLUMNS(INDIRECT(AP517))</f>
        <v>6</v>
      </c>
      <c r="AT517" s="596">
        <f t="shared" ref="AT517:AT580" ca="1" si="40">+AR517-AS517</f>
        <v>0</v>
      </c>
    </row>
    <row r="518" spans="39:46" x14ac:dyDescent="0.3">
      <c r="AM518" t="s">
        <v>1450</v>
      </c>
      <c r="AN518" s="934" t="s">
        <v>4068</v>
      </c>
      <c r="AO518" t="s">
        <v>3955</v>
      </c>
      <c r="AP518" t="s">
        <v>2231</v>
      </c>
      <c r="AQ518" s="596" t="str">
        <f t="shared" si="37"/>
        <v>N</v>
      </c>
      <c r="AR518" s="596">
        <f t="shared" ca="1" si="38"/>
        <v>4</v>
      </c>
      <c r="AS518" s="596">
        <f t="shared" ca="1" si="39"/>
        <v>3</v>
      </c>
      <c r="AT518" s="596">
        <f t="shared" ca="1" si="40"/>
        <v>1</v>
      </c>
    </row>
    <row r="519" spans="39:46" x14ac:dyDescent="0.3">
      <c r="AM519" t="s">
        <v>1451</v>
      </c>
      <c r="AN519" s="934" t="s">
        <v>4068</v>
      </c>
      <c r="AO519" t="s">
        <v>3956</v>
      </c>
      <c r="AP519" t="s">
        <v>2232</v>
      </c>
      <c r="AQ519" s="596" t="str">
        <f t="shared" si="37"/>
        <v>R</v>
      </c>
      <c r="AR519" s="596">
        <f t="shared" ca="1" si="38"/>
        <v>5</v>
      </c>
      <c r="AS519" s="596">
        <f t="shared" ca="1" si="39"/>
        <v>4</v>
      </c>
      <c r="AT519" s="596">
        <f t="shared" ca="1" si="40"/>
        <v>1</v>
      </c>
    </row>
    <row r="520" spans="39:46" x14ac:dyDescent="0.3">
      <c r="AM520" t="s">
        <v>1452</v>
      </c>
      <c r="AN520" s="934" t="s">
        <v>4068</v>
      </c>
      <c r="AO520" t="s">
        <v>3957</v>
      </c>
      <c r="AP520" t="s">
        <v>2233</v>
      </c>
      <c r="AQ520" s="596" t="str">
        <f t="shared" si="37"/>
        <v>W</v>
      </c>
      <c r="AR520" s="596">
        <f t="shared" ca="1" si="38"/>
        <v>3</v>
      </c>
      <c r="AS520" s="596">
        <f t="shared" ca="1" si="39"/>
        <v>2</v>
      </c>
      <c r="AT520" s="596">
        <f t="shared" ca="1" si="40"/>
        <v>1</v>
      </c>
    </row>
    <row r="521" spans="39:46" x14ac:dyDescent="0.3">
      <c r="AM521" t="s">
        <v>1453</v>
      </c>
      <c r="AN521" s="934" t="s">
        <v>4068</v>
      </c>
      <c r="AO521" t="s">
        <v>3958</v>
      </c>
      <c r="AP521" t="s">
        <v>2234</v>
      </c>
      <c r="AQ521" s="596" t="str">
        <f t="shared" si="37"/>
        <v>Z</v>
      </c>
      <c r="AR521" s="596">
        <f t="shared" ca="1" si="38"/>
        <v>4</v>
      </c>
      <c r="AS521" s="596">
        <f t="shared" ca="1" si="39"/>
        <v>3</v>
      </c>
      <c r="AT521" s="596">
        <f t="shared" ca="1" si="40"/>
        <v>1</v>
      </c>
    </row>
    <row r="522" spans="39:46" x14ac:dyDescent="0.3">
      <c r="AM522" t="s">
        <v>1454</v>
      </c>
      <c r="AN522" s="934" t="s">
        <v>4068</v>
      </c>
      <c r="AO522" t="s">
        <v>3959</v>
      </c>
      <c r="AP522" t="s">
        <v>2235</v>
      </c>
      <c r="AQ522" s="596" t="str">
        <f t="shared" si="37"/>
        <v>A</v>
      </c>
      <c r="AR522" s="596">
        <f t="shared" ca="1" si="38"/>
        <v>3</v>
      </c>
      <c r="AS522" s="596">
        <f t="shared" ca="1" si="39"/>
        <v>2</v>
      </c>
      <c r="AT522" s="596">
        <f t="shared" ca="1" si="40"/>
        <v>1</v>
      </c>
    </row>
    <row r="523" spans="39:46" x14ac:dyDescent="0.3">
      <c r="AM523" t="s">
        <v>1455</v>
      </c>
      <c r="AN523" s="934" t="s">
        <v>4068</v>
      </c>
      <c r="AO523" t="s">
        <v>3960</v>
      </c>
      <c r="AP523" t="s">
        <v>2236</v>
      </c>
      <c r="AQ523" s="596" t="str">
        <f t="shared" si="37"/>
        <v>A</v>
      </c>
      <c r="AR523" s="596">
        <f t="shared" ca="1" si="38"/>
        <v>3</v>
      </c>
      <c r="AS523" s="596">
        <f t="shared" ca="1" si="39"/>
        <v>2</v>
      </c>
      <c r="AT523" s="596">
        <f t="shared" ca="1" si="40"/>
        <v>1</v>
      </c>
    </row>
    <row r="524" spans="39:46" x14ac:dyDescent="0.3">
      <c r="AM524" t="s">
        <v>1456</v>
      </c>
      <c r="AN524" s="934" t="s">
        <v>4068</v>
      </c>
      <c r="AO524" t="s">
        <v>3961</v>
      </c>
      <c r="AP524" t="s">
        <v>2237</v>
      </c>
      <c r="AQ524" s="596" t="str">
        <f t="shared" si="37"/>
        <v>C</v>
      </c>
      <c r="AR524" s="596">
        <f t="shared" ca="1" si="38"/>
        <v>6</v>
      </c>
      <c r="AS524" s="596">
        <f t="shared" ca="1" si="39"/>
        <v>5</v>
      </c>
      <c r="AT524" s="596">
        <f t="shared" ca="1" si="40"/>
        <v>1</v>
      </c>
    </row>
    <row r="525" spans="39:46" hidden="1" x14ac:dyDescent="0.3">
      <c r="AM525" t="s">
        <v>1457</v>
      </c>
      <c r="AN525" s="934" t="s">
        <v>4068</v>
      </c>
      <c r="AO525" t="s">
        <v>2238</v>
      </c>
      <c r="AP525" t="s">
        <v>2238</v>
      </c>
      <c r="AQ525" s="596" t="str">
        <f t="shared" si="37"/>
        <v>C</v>
      </c>
      <c r="AR525" s="596">
        <f t="shared" ca="1" si="38"/>
        <v>1</v>
      </c>
      <c r="AS525" s="596">
        <f t="shared" ca="1" si="39"/>
        <v>1</v>
      </c>
      <c r="AT525" s="596">
        <f t="shared" ca="1" si="40"/>
        <v>0</v>
      </c>
    </row>
    <row r="526" spans="39:46" hidden="1" x14ac:dyDescent="0.3">
      <c r="AM526" t="s">
        <v>1461</v>
      </c>
      <c r="AN526" s="934" t="s">
        <v>4068</v>
      </c>
      <c r="AO526" t="s">
        <v>2242</v>
      </c>
      <c r="AP526" t="s">
        <v>2242</v>
      </c>
      <c r="AQ526" s="596" t="str">
        <f t="shared" si="37"/>
        <v>C</v>
      </c>
      <c r="AR526" s="596">
        <f t="shared" ca="1" si="38"/>
        <v>8</v>
      </c>
      <c r="AS526" s="596">
        <f t="shared" ca="1" si="39"/>
        <v>8</v>
      </c>
      <c r="AT526" s="596">
        <f t="shared" ca="1" si="40"/>
        <v>0</v>
      </c>
    </row>
    <row r="527" spans="39:46" x14ac:dyDescent="0.3">
      <c r="AM527" t="s">
        <v>1462</v>
      </c>
      <c r="AN527" s="934" t="s">
        <v>4068</v>
      </c>
      <c r="AO527" t="s">
        <v>3962</v>
      </c>
      <c r="AP527" t="s">
        <v>2243</v>
      </c>
      <c r="AQ527" s="596" t="str">
        <f t="shared" si="37"/>
        <v>C</v>
      </c>
      <c r="AR527" s="596">
        <f t="shared" ca="1" si="38"/>
        <v>4</v>
      </c>
      <c r="AS527" s="596">
        <f t="shared" ca="1" si="39"/>
        <v>3</v>
      </c>
      <c r="AT527" s="596">
        <f t="shared" ca="1" si="40"/>
        <v>1</v>
      </c>
    </row>
    <row r="528" spans="39:46" x14ac:dyDescent="0.3">
      <c r="AM528" t="s">
        <v>1463</v>
      </c>
      <c r="AN528" s="934" t="s">
        <v>4068</v>
      </c>
      <c r="AO528" t="s">
        <v>3963</v>
      </c>
      <c r="AP528" t="s">
        <v>2244</v>
      </c>
      <c r="AQ528" s="596" t="str">
        <f t="shared" si="37"/>
        <v>I</v>
      </c>
      <c r="AR528" s="596">
        <f t="shared" ca="1" si="38"/>
        <v>5</v>
      </c>
      <c r="AS528" s="596">
        <f t="shared" ca="1" si="39"/>
        <v>4</v>
      </c>
      <c r="AT528" s="596">
        <f t="shared" ca="1" si="40"/>
        <v>1</v>
      </c>
    </row>
    <row r="529" spans="39:46" x14ac:dyDescent="0.3">
      <c r="AM529" t="s">
        <v>1464</v>
      </c>
      <c r="AN529" s="934" t="s">
        <v>4068</v>
      </c>
      <c r="AO529" t="s">
        <v>3964</v>
      </c>
      <c r="AP529" t="s">
        <v>2245</v>
      </c>
      <c r="AQ529" s="596" t="str">
        <f t="shared" si="37"/>
        <v>N</v>
      </c>
      <c r="AR529" s="596">
        <f t="shared" ca="1" si="38"/>
        <v>5</v>
      </c>
      <c r="AS529" s="596">
        <f t="shared" ca="1" si="39"/>
        <v>4</v>
      </c>
      <c r="AT529" s="596">
        <f t="shared" ca="1" si="40"/>
        <v>1</v>
      </c>
    </row>
    <row r="530" spans="39:46" x14ac:dyDescent="0.3">
      <c r="AM530" t="s">
        <v>1465</v>
      </c>
      <c r="AN530" s="934" t="s">
        <v>4068</v>
      </c>
      <c r="AO530" t="s">
        <v>3965</v>
      </c>
      <c r="AP530" t="s">
        <v>2246</v>
      </c>
      <c r="AQ530" s="596" t="str">
        <f t="shared" si="37"/>
        <v>S</v>
      </c>
      <c r="AR530" s="596">
        <f t="shared" ca="1" si="38"/>
        <v>5</v>
      </c>
      <c r="AS530" s="596">
        <f t="shared" ca="1" si="39"/>
        <v>4</v>
      </c>
      <c r="AT530" s="596">
        <f t="shared" ca="1" si="40"/>
        <v>1</v>
      </c>
    </row>
    <row r="531" spans="39:46" x14ac:dyDescent="0.3">
      <c r="AM531" t="s">
        <v>1466</v>
      </c>
      <c r="AN531" s="934" t="s">
        <v>4068</v>
      </c>
      <c r="AO531" t="s">
        <v>3966</v>
      </c>
      <c r="AP531" t="s">
        <v>2247</v>
      </c>
      <c r="AQ531" s="596" t="str">
        <f t="shared" si="37"/>
        <v>X</v>
      </c>
      <c r="AR531" s="596">
        <f t="shared" ca="1" si="38"/>
        <v>5</v>
      </c>
      <c r="AS531" s="596">
        <f t="shared" ca="1" si="39"/>
        <v>4</v>
      </c>
      <c r="AT531" s="596">
        <f t="shared" ca="1" si="40"/>
        <v>1</v>
      </c>
    </row>
    <row r="532" spans="39:46" x14ac:dyDescent="0.3">
      <c r="AM532" t="s">
        <v>1467</v>
      </c>
      <c r="AN532" s="934" t="s">
        <v>4068</v>
      </c>
      <c r="AO532" t="s">
        <v>3967</v>
      </c>
      <c r="AP532" t="s">
        <v>2248</v>
      </c>
      <c r="AQ532" s="596" t="str">
        <f t="shared" si="37"/>
        <v>A</v>
      </c>
      <c r="AR532" s="596">
        <f t="shared" ca="1" si="38"/>
        <v>3</v>
      </c>
      <c r="AS532" s="596">
        <f t="shared" ca="1" si="39"/>
        <v>2</v>
      </c>
      <c r="AT532" s="596">
        <f t="shared" ca="1" si="40"/>
        <v>1</v>
      </c>
    </row>
    <row r="533" spans="39:46" x14ac:dyDescent="0.3">
      <c r="AM533" t="s">
        <v>1468</v>
      </c>
      <c r="AN533" s="934" t="s">
        <v>4068</v>
      </c>
      <c r="AO533" t="s">
        <v>3968</v>
      </c>
      <c r="AP533" t="s">
        <v>1814</v>
      </c>
      <c r="AQ533" s="596" t="str">
        <f t="shared" si="37"/>
        <v>C</v>
      </c>
      <c r="AR533" s="596">
        <f t="shared" ca="1" si="38"/>
        <v>5</v>
      </c>
      <c r="AS533" s="596">
        <f t="shared" ca="1" si="39"/>
        <v>4</v>
      </c>
      <c r="AT533" s="596">
        <f t="shared" ca="1" si="40"/>
        <v>1</v>
      </c>
    </row>
    <row r="534" spans="39:46" x14ac:dyDescent="0.3">
      <c r="AM534" t="s">
        <v>1469</v>
      </c>
      <c r="AN534" s="934" t="s">
        <v>4068</v>
      </c>
      <c r="AO534" t="s">
        <v>1927</v>
      </c>
      <c r="AP534" t="s">
        <v>2249</v>
      </c>
      <c r="AQ534" s="596" t="str">
        <f t="shared" si="37"/>
        <v>H</v>
      </c>
      <c r="AR534" s="596">
        <f t="shared" ca="1" si="38"/>
        <v>5</v>
      </c>
      <c r="AS534" s="596">
        <f t="shared" ca="1" si="39"/>
        <v>4</v>
      </c>
      <c r="AT534" s="596">
        <f t="shared" ca="1" si="40"/>
        <v>1</v>
      </c>
    </row>
    <row r="535" spans="39:46" x14ac:dyDescent="0.3">
      <c r="AM535" t="s">
        <v>1470</v>
      </c>
      <c r="AN535" s="934" t="s">
        <v>4068</v>
      </c>
      <c r="AO535" t="s">
        <v>3969</v>
      </c>
      <c r="AP535" t="s">
        <v>2250</v>
      </c>
      <c r="AQ535" s="596" t="str">
        <f t="shared" si="37"/>
        <v>M</v>
      </c>
      <c r="AR535" s="596">
        <f t="shared" ca="1" si="38"/>
        <v>3</v>
      </c>
      <c r="AS535" s="596">
        <f t="shared" ca="1" si="39"/>
        <v>2</v>
      </c>
      <c r="AT535" s="596">
        <f t="shared" ca="1" si="40"/>
        <v>1</v>
      </c>
    </row>
    <row r="536" spans="39:46" x14ac:dyDescent="0.3">
      <c r="AM536" t="s">
        <v>1471</v>
      </c>
      <c r="AN536" s="934" t="s">
        <v>4068</v>
      </c>
      <c r="AO536" t="s">
        <v>3970</v>
      </c>
      <c r="AP536" t="s">
        <v>2251</v>
      </c>
      <c r="AQ536" s="596" t="str">
        <f t="shared" si="37"/>
        <v>P</v>
      </c>
      <c r="AR536" s="596">
        <f t="shared" ca="1" si="38"/>
        <v>5</v>
      </c>
      <c r="AS536" s="596">
        <f t="shared" ca="1" si="39"/>
        <v>4</v>
      </c>
      <c r="AT536" s="596">
        <f t="shared" ca="1" si="40"/>
        <v>1</v>
      </c>
    </row>
    <row r="537" spans="39:46" x14ac:dyDescent="0.3">
      <c r="AM537" t="s">
        <v>1472</v>
      </c>
      <c r="AN537" s="934" t="s">
        <v>4068</v>
      </c>
      <c r="AO537" t="s">
        <v>3971</v>
      </c>
      <c r="AP537" t="s">
        <v>2252</v>
      </c>
      <c r="AQ537" s="596" t="str">
        <f t="shared" si="37"/>
        <v>U</v>
      </c>
      <c r="AR537" s="596">
        <f t="shared" ca="1" si="38"/>
        <v>5</v>
      </c>
      <c r="AS537" s="596">
        <f t="shared" ca="1" si="39"/>
        <v>4</v>
      </c>
      <c r="AT537" s="596">
        <f t="shared" ca="1" si="40"/>
        <v>1</v>
      </c>
    </row>
    <row r="538" spans="39:46" x14ac:dyDescent="0.3">
      <c r="AM538" t="s">
        <v>1473</v>
      </c>
      <c r="AN538" s="934" t="s">
        <v>4068</v>
      </c>
      <c r="AO538" t="s">
        <v>3972</v>
      </c>
      <c r="AP538" t="s">
        <v>2253</v>
      </c>
      <c r="AQ538" s="596" t="str">
        <f t="shared" si="37"/>
        <v>G</v>
      </c>
      <c r="AR538" s="596">
        <f t="shared" ca="1" si="38"/>
        <v>7</v>
      </c>
      <c r="AS538" s="596">
        <f t="shared" ca="1" si="39"/>
        <v>6</v>
      </c>
      <c r="AT538" s="596">
        <f t="shared" ca="1" si="40"/>
        <v>1</v>
      </c>
    </row>
    <row r="539" spans="39:46" x14ac:dyDescent="0.3">
      <c r="AM539" t="s">
        <v>1474</v>
      </c>
      <c r="AN539" s="934" t="s">
        <v>4068</v>
      </c>
      <c r="AO539" t="s">
        <v>3973</v>
      </c>
      <c r="AP539" t="s">
        <v>2254</v>
      </c>
      <c r="AQ539" s="596" t="str">
        <f t="shared" si="37"/>
        <v>Z</v>
      </c>
      <c r="AR539" s="596">
        <f t="shared" ca="1" si="38"/>
        <v>3</v>
      </c>
      <c r="AS539" s="596">
        <f t="shared" ca="1" si="39"/>
        <v>2</v>
      </c>
      <c r="AT539" s="596">
        <f t="shared" ca="1" si="40"/>
        <v>1</v>
      </c>
    </row>
    <row r="540" spans="39:46" x14ac:dyDescent="0.3">
      <c r="AM540" t="s">
        <v>1475</v>
      </c>
      <c r="AN540" s="934" t="s">
        <v>4068</v>
      </c>
      <c r="AO540" t="s">
        <v>3974</v>
      </c>
      <c r="AP540" t="s">
        <v>2255</v>
      </c>
      <c r="AQ540" s="596" t="str">
        <f t="shared" si="37"/>
        <v>C</v>
      </c>
      <c r="AR540" s="596">
        <f t="shared" ca="1" si="38"/>
        <v>4</v>
      </c>
      <c r="AS540" s="596">
        <f t="shared" ca="1" si="39"/>
        <v>3</v>
      </c>
      <c r="AT540" s="596">
        <f t="shared" ca="1" si="40"/>
        <v>1</v>
      </c>
    </row>
    <row r="541" spans="39:46" x14ac:dyDescent="0.3">
      <c r="AM541" t="s">
        <v>1476</v>
      </c>
      <c r="AN541" s="934" t="s">
        <v>4068</v>
      </c>
      <c r="AO541" t="s">
        <v>3975</v>
      </c>
      <c r="AP541" t="s">
        <v>2256</v>
      </c>
      <c r="AQ541" s="596" t="str">
        <f t="shared" si="37"/>
        <v>G</v>
      </c>
      <c r="AR541" s="596">
        <f t="shared" ca="1" si="38"/>
        <v>3</v>
      </c>
      <c r="AS541" s="596">
        <f t="shared" ca="1" si="39"/>
        <v>2</v>
      </c>
      <c r="AT541" s="596">
        <f t="shared" ca="1" si="40"/>
        <v>1</v>
      </c>
    </row>
    <row r="542" spans="39:46" x14ac:dyDescent="0.3">
      <c r="AM542" t="s">
        <v>1477</v>
      </c>
      <c r="AN542" s="934" t="s">
        <v>4068</v>
      </c>
      <c r="AO542" t="s">
        <v>3976</v>
      </c>
      <c r="AP542" t="s">
        <v>2257</v>
      </c>
      <c r="AQ542" s="596" t="str">
        <f t="shared" si="37"/>
        <v>J</v>
      </c>
      <c r="AR542" s="596">
        <f t="shared" ca="1" si="38"/>
        <v>3</v>
      </c>
      <c r="AS542" s="596">
        <f t="shared" ca="1" si="39"/>
        <v>2</v>
      </c>
      <c r="AT542" s="596">
        <f t="shared" ca="1" si="40"/>
        <v>1</v>
      </c>
    </row>
    <row r="543" spans="39:46" x14ac:dyDescent="0.3">
      <c r="AM543" t="s">
        <v>1478</v>
      </c>
      <c r="AN543" s="934" t="s">
        <v>4068</v>
      </c>
      <c r="AO543" t="s">
        <v>3977</v>
      </c>
      <c r="AP543" t="s">
        <v>2258</v>
      </c>
      <c r="AQ543" s="596" t="str">
        <f t="shared" si="37"/>
        <v>M</v>
      </c>
      <c r="AR543" s="596">
        <f t="shared" ca="1" si="38"/>
        <v>5</v>
      </c>
      <c r="AS543" s="596">
        <f t="shared" ca="1" si="39"/>
        <v>4</v>
      </c>
      <c r="AT543" s="596">
        <f t="shared" ca="1" si="40"/>
        <v>1</v>
      </c>
    </row>
    <row r="544" spans="39:46" x14ac:dyDescent="0.3">
      <c r="AM544" t="s">
        <v>1479</v>
      </c>
      <c r="AN544" s="934" t="s">
        <v>4068</v>
      </c>
      <c r="AO544" t="s">
        <v>3978</v>
      </c>
      <c r="AP544" t="s">
        <v>2259</v>
      </c>
      <c r="AQ544" s="596" t="str">
        <f t="shared" si="37"/>
        <v>R</v>
      </c>
      <c r="AR544" s="596">
        <f t="shared" ca="1" si="38"/>
        <v>6</v>
      </c>
      <c r="AS544" s="596">
        <f t="shared" ca="1" si="39"/>
        <v>5</v>
      </c>
      <c r="AT544" s="596">
        <f t="shared" ca="1" si="40"/>
        <v>1</v>
      </c>
    </row>
    <row r="545" spans="39:46" hidden="1" x14ac:dyDescent="0.3">
      <c r="AM545" t="s">
        <v>1480</v>
      </c>
      <c r="AN545" s="934" t="s">
        <v>4068</v>
      </c>
      <c r="AO545" t="s">
        <v>3979</v>
      </c>
      <c r="AP545" t="s">
        <v>2260</v>
      </c>
      <c r="AQ545" s="596" t="str">
        <f t="shared" si="37"/>
        <v>X</v>
      </c>
      <c r="AR545" s="596">
        <f t="shared" ca="1" si="38"/>
        <v>6</v>
      </c>
      <c r="AS545" s="596">
        <f t="shared" ca="1" si="39"/>
        <v>6</v>
      </c>
      <c r="AT545" s="596">
        <f t="shared" ca="1" si="40"/>
        <v>0</v>
      </c>
    </row>
    <row r="546" spans="39:46" x14ac:dyDescent="0.3">
      <c r="AM546" t="s">
        <v>1481</v>
      </c>
      <c r="AN546" s="934" t="s">
        <v>4068</v>
      </c>
      <c r="AO546" t="s">
        <v>3980</v>
      </c>
      <c r="AP546" t="s">
        <v>2261</v>
      </c>
      <c r="AQ546" s="596" t="str">
        <f t="shared" si="37"/>
        <v>N</v>
      </c>
      <c r="AR546" s="596">
        <f t="shared" ca="1" si="38"/>
        <v>4</v>
      </c>
      <c r="AS546" s="596">
        <f t="shared" ca="1" si="39"/>
        <v>3</v>
      </c>
      <c r="AT546" s="596">
        <f t="shared" ca="1" si="40"/>
        <v>1</v>
      </c>
    </row>
    <row r="547" spans="39:46" x14ac:dyDescent="0.3">
      <c r="AM547" t="s">
        <v>1482</v>
      </c>
      <c r="AN547" s="934" t="s">
        <v>4068</v>
      </c>
      <c r="AO547" t="s">
        <v>3981</v>
      </c>
      <c r="AP547" t="s">
        <v>2262</v>
      </c>
      <c r="AQ547" s="596" t="str">
        <f t="shared" si="37"/>
        <v>R</v>
      </c>
      <c r="AR547" s="596">
        <f t="shared" ca="1" si="38"/>
        <v>5</v>
      </c>
      <c r="AS547" s="596">
        <f t="shared" ca="1" si="39"/>
        <v>4</v>
      </c>
      <c r="AT547" s="596">
        <f t="shared" ca="1" si="40"/>
        <v>1</v>
      </c>
    </row>
    <row r="548" spans="39:46" x14ac:dyDescent="0.3">
      <c r="AM548" t="s">
        <v>1483</v>
      </c>
      <c r="AN548" s="934" t="s">
        <v>4068</v>
      </c>
      <c r="AO548" t="s">
        <v>3982</v>
      </c>
      <c r="AP548" t="s">
        <v>2263</v>
      </c>
      <c r="AQ548" s="596" t="str">
        <f t="shared" si="37"/>
        <v>W</v>
      </c>
      <c r="AR548" s="596">
        <f t="shared" ca="1" si="38"/>
        <v>3</v>
      </c>
      <c r="AS548" s="596">
        <f t="shared" ca="1" si="39"/>
        <v>2</v>
      </c>
      <c r="AT548" s="596">
        <f t="shared" ca="1" si="40"/>
        <v>1</v>
      </c>
    </row>
    <row r="549" spans="39:46" x14ac:dyDescent="0.3">
      <c r="AM549" t="s">
        <v>1484</v>
      </c>
      <c r="AN549" s="934" t="s">
        <v>4068</v>
      </c>
      <c r="AO549" t="s">
        <v>3983</v>
      </c>
      <c r="AP549" t="s">
        <v>2264</v>
      </c>
      <c r="AQ549" s="596" t="str">
        <f t="shared" si="37"/>
        <v>Z</v>
      </c>
      <c r="AR549" s="596">
        <f t="shared" ca="1" si="38"/>
        <v>4</v>
      </c>
      <c r="AS549" s="596">
        <f t="shared" ca="1" si="39"/>
        <v>3</v>
      </c>
      <c r="AT549" s="596">
        <f t="shared" ca="1" si="40"/>
        <v>1</v>
      </c>
    </row>
    <row r="550" spans="39:46" x14ac:dyDescent="0.3">
      <c r="AM550" t="s">
        <v>1485</v>
      </c>
      <c r="AN550" s="934" t="s">
        <v>4068</v>
      </c>
      <c r="AO550" t="s">
        <v>3984</v>
      </c>
      <c r="AP550" t="s">
        <v>2265</v>
      </c>
      <c r="AQ550" s="596" t="str">
        <f t="shared" si="37"/>
        <v>A</v>
      </c>
      <c r="AR550" s="596">
        <f t="shared" ca="1" si="38"/>
        <v>3</v>
      </c>
      <c r="AS550" s="596">
        <f t="shared" ca="1" si="39"/>
        <v>2</v>
      </c>
      <c r="AT550" s="596">
        <f t="shared" ca="1" si="40"/>
        <v>1</v>
      </c>
    </row>
    <row r="551" spans="39:46" x14ac:dyDescent="0.3">
      <c r="AM551" t="s">
        <v>1486</v>
      </c>
      <c r="AN551" s="934" t="s">
        <v>4068</v>
      </c>
      <c r="AO551" t="s">
        <v>3985</v>
      </c>
      <c r="AP551" t="s">
        <v>2266</v>
      </c>
      <c r="AQ551" s="596" t="str">
        <f t="shared" si="37"/>
        <v>A</v>
      </c>
      <c r="AR551" s="596">
        <f t="shared" ca="1" si="38"/>
        <v>3</v>
      </c>
      <c r="AS551" s="596">
        <f t="shared" ca="1" si="39"/>
        <v>2</v>
      </c>
      <c r="AT551" s="596">
        <f t="shared" ca="1" si="40"/>
        <v>1</v>
      </c>
    </row>
    <row r="552" spans="39:46" x14ac:dyDescent="0.3">
      <c r="AM552" t="s">
        <v>1487</v>
      </c>
      <c r="AN552" s="934" t="s">
        <v>4068</v>
      </c>
      <c r="AO552" t="s">
        <v>3986</v>
      </c>
      <c r="AP552" t="s">
        <v>2267</v>
      </c>
      <c r="AQ552" s="596" t="str">
        <f t="shared" si="37"/>
        <v>C</v>
      </c>
      <c r="AR552" s="596">
        <f t="shared" ca="1" si="38"/>
        <v>6</v>
      </c>
      <c r="AS552" s="596">
        <f t="shared" ca="1" si="39"/>
        <v>5</v>
      </c>
      <c r="AT552" s="596">
        <f t="shared" ca="1" si="40"/>
        <v>1</v>
      </c>
    </row>
    <row r="553" spans="39:46" hidden="1" x14ac:dyDescent="0.3">
      <c r="AM553" t="s">
        <v>1488</v>
      </c>
      <c r="AN553" s="934" t="s">
        <v>4068</v>
      </c>
      <c r="AO553" t="s">
        <v>2268</v>
      </c>
      <c r="AP553" t="s">
        <v>2268</v>
      </c>
      <c r="AQ553" s="596" t="str">
        <f t="shared" si="37"/>
        <v>C</v>
      </c>
      <c r="AR553" s="596">
        <f t="shared" ca="1" si="38"/>
        <v>1</v>
      </c>
      <c r="AS553" s="596">
        <f t="shared" ca="1" si="39"/>
        <v>1</v>
      </c>
      <c r="AT553" s="596">
        <f t="shared" ca="1" si="40"/>
        <v>0</v>
      </c>
    </row>
    <row r="554" spans="39:46" x14ac:dyDescent="0.3">
      <c r="AM554" t="s">
        <v>1489</v>
      </c>
      <c r="AN554" s="934" t="s">
        <v>4068</v>
      </c>
      <c r="AO554" t="s">
        <v>3744</v>
      </c>
      <c r="AP554" t="s">
        <v>1988</v>
      </c>
      <c r="AQ554" s="596" t="str">
        <f t="shared" si="37"/>
        <v>C</v>
      </c>
      <c r="AR554" s="596">
        <f t="shared" ca="1" si="38"/>
        <v>4</v>
      </c>
      <c r="AS554" s="596">
        <f t="shared" ca="1" si="39"/>
        <v>3</v>
      </c>
      <c r="AT554" s="596">
        <f t="shared" ca="1" si="40"/>
        <v>1</v>
      </c>
    </row>
    <row r="555" spans="39:46" x14ac:dyDescent="0.3">
      <c r="AM555" t="s">
        <v>1490</v>
      </c>
      <c r="AN555" s="934" t="s">
        <v>4068</v>
      </c>
      <c r="AO555" t="s">
        <v>3987</v>
      </c>
      <c r="AP555" t="s">
        <v>2269</v>
      </c>
      <c r="AQ555" s="596" t="str">
        <f t="shared" si="37"/>
        <v>I</v>
      </c>
      <c r="AR555" s="596">
        <f t="shared" ca="1" si="38"/>
        <v>5</v>
      </c>
      <c r="AS555" s="596">
        <f t="shared" ca="1" si="39"/>
        <v>4</v>
      </c>
      <c r="AT555" s="596">
        <f t="shared" ca="1" si="40"/>
        <v>1</v>
      </c>
    </row>
    <row r="556" spans="39:46" x14ac:dyDescent="0.3">
      <c r="AM556" t="s">
        <v>1491</v>
      </c>
      <c r="AN556" s="934" t="s">
        <v>4068</v>
      </c>
      <c r="AO556" t="s">
        <v>3988</v>
      </c>
      <c r="AP556" t="s">
        <v>2270</v>
      </c>
      <c r="AQ556" s="596" t="str">
        <f t="shared" si="37"/>
        <v>N</v>
      </c>
      <c r="AR556" s="596">
        <f t="shared" ca="1" si="38"/>
        <v>5</v>
      </c>
      <c r="AS556" s="596">
        <f t="shared" ca="1" si="39"/>
        <v>4</v>
      </c>
      <c r="AT556" s="596">
        <f t="shared" ca="1" si="40"/>
        <v>1</v>
      </c>
    </row>
    <row r="557" spans="39:46" x14ac:dyDescent="0.3">
      <c r="AM557" t="s">
        <v>1492</v>
      </c>
      <c r="AN557" s="934" t="s">
        <v>4068</v>
      </c>
      <c r="AO557" t="s">
        <v>3989</v>
      </c>
      <c r="AP557" t="s">
        <v>2271</v>
      </c>
      <c r="AQ557" s="596" t="str">
        <f t="shared" si="37"/>
        <v>S</v>
      </c>
      <c r="AR557" s="596">
        <f t="shared" ca="1" si="38"/>
        <v>5</v>
      </c>
      <c r="AS557" s="596">
        <f t="shared" ca="1" si="39"/>
        <v>4</v>
      </c>
      <c r="AT557" s="596">
        <f t="shared" ca="1" si="40"/>
        <v>1</v>
      </c>
    </row>
    <row r="558" spans="39:46" x14ac:dyDescent="0.3">
      <c r="AM558" t="s">
        <v>1493</v>
      </c>
      <c r="AN558" s="934" t="s">
        <v>4068</v>
      </c>
      <c r="AO558" t="s">
        <v>3990</v>
      </c>
      <c r="AP558" t="s">
        <v>2272</v>
      </c>
      <c r="AQ558" s="596" t="str">
        <f t="shared" si="37"/>
        <v>X</v>
      </c>
      <c r="AR558" s="596">
        <f t="shared" ca="1" si="38"/>
        <v>5</v>
      </c>
      <c r="AS558" s="596">
        <f t="shared" ca="1" si="39"/>
        <v>4</v>
      </c>
      <c r="AT558" s="596">
        <f t="shared" ca="1" si="40"/>
        <v>1</v>
      </c>
    </row>
    <row r="559" spans="39:46" x14ac:dyDescent="0.3">
      <c r="AM559" t="s">
        <v>1494</v>
      </c>
      <c r="AN559" s="934" t="s">
        <v>4068</v>
      </c>
      <c r="AO559" t="s">
        <v>3991</v>
      </c>
      <c r="AP559" t="s">
        <v>2273</v>
      </c>
      <c r="AQ559" s="596" t="str">
        <f t="shared" si="37"/>
        <v>A</v>
      </c>
      <c r="AR559" s="596">
        <f t="shared" ca="1" si="38"/>
        <v>3</v>
      </c>
      <c r="AS559" s="596">
        <f t="shared" ca="1" si="39"/>
        <v>2</v>
      </c>
      <c r="AT559" s="596">
        <f t="shared" ca="1" si="40"/>
        <v>1</v>
      </c>
    </row>
    <row r="560" spans="39:46" x14ac:dyDescent="0.3">
      <c r="AM560" t="s">
        <v>1495</v>
      </c>
      <c r="AN560" s="934" t="s">
        <v>4068</v>
      </c>
      <c r="AO560" t="s">
        <v>3992</v>
      </c>
      <c r="AP560" t="s">
        <v>2274</v>
      </c>
      <c r="AQ560" s="596" t="str">
        <f t="shared" si="37"/>
        <v>C</v>
      </c>
      <c r="AR560" s="596">
        <f t="shared" ca="1" si="38"/>
        <v>5</v>
      </c>
      <c r="AS560" s="596">
        <f t="shared" ca="1" si="39"/>
        <v>4</v>
      </c>
      <c r="AT560" s="596">
        <f t="shared" ca="1" si="40"/>
        <v>1</v>
      </c>
    </row>
    <row r="561" spans="39:46" x14ac:dyDescent="0.3">
      <c r="AM561" t="s">
        <v>1496</v>
      </c>
      <c r="AN561" s="934" t="s">
        <v>4068</v>
      </c>
      <c r="AO561" t="s">
        <v>1941</v>
      </c>
      <c r="AP561" t="s">
        <v>2275</v>
      </c>
      <c r="AQ561" s="596" t="str">
        <f t="shared" si="37"/>
        <v>H</v>
      </c>
      <c r="AR561" s="596">
        <f t="shared" ca="1" si="38"/>
        <v>5</v>
      </c>
      <c r="AS561" s="596">
        <f t="shared" ca="1" si="39"/>
        <v>4</v>
      </c>
      <c r="AT561" s="596">
        <f t="shared" ca="1" si="40"/>
        <v>1</v>
      </c>
    </row>
    <row r="562" spans="39:46" x14ac:dyDescent="0.3">
      <c r="AM562" t="s">
        <v>1497</v>
      </c>
      <c r="AN562" s="934" t="s">
        <v>4068</v>
      </c>
      <c r="AO562" t="s">
        <v>3993</v>
      </c>
      <c r="AP562" t="s">
        <v>2276</v>
      </c>
      <c r="AQ562" s="596" t="str">
        <f t="shared" si="37"/>
        <v>M</v>
      </c>
      <c r="AR562" s="596">
        <f t="shared" ca="1" si="38"/>
        <v>3</v>
      </c>
      <c r="AS562" s="596">
        <f t="shared" ca="1" si="39"/>
        <v>2</v>
      </c>
      <c r="AT562" s="596">
        <f t="shared" ca="1" si="40"/>
        <v>1</v>
      </c>
    </row>
    <row r="563" spans="39:46" x14ac:dyDescent="0.3">
      <c r="AM563" t="s">
        <v>1498</v>
      </c>
      <c r="AN563" s="934" t="s">
        <v>4068</v>
      </c>
      <c r="AO563" t="s">
        <v>3994</v>
      </c>
      <c r="AP563" t="s">
        <v>2277</v>
      </c>
      <c r="AQ563" s="596" t="str">
        <f t="shared" si="37"/>
        <v>P</v>
      </c>
      <c r="AR563" s="596">
        <f t="shared" ca="1" si="38"/>
        <v>5</v>
      </c>
      <c r="AS563" s="596">
        <f t="shared" ca="1" si="39"/>
        <v>4</v>
      </c>
      <c r="AT563" s="596">
        <f t="shared" ca="1" si="40"/>
        <v>1</v>
      </c>
    </row>
    <row r="564" spans="39:46" x14ac:dyDescent="0.3">
      <c r="AM564" t="s">
        <v>1499</v>
      </c>
      <c r="AN564" s="934" t="s">
        <v>4068</v>
      </c>
      <c r="AO564" t="s">
        <v>3995</v>
      </c>
      <c r="AP564" t="s">
        <v>2278</v>
      </c>
      <c r="AQ564" s="596" t="str">
        <f t="shared" si="37"/>
        <v>U</v>
      </c>
      <c r="AR564" s="596">
        <f t="shared" ca="1" si="38"/>
        <v>5</v>
      </c>
      <c r="AS564" s="596">
        <f t="shared" ca="1" si="39"/>
        <v>4</v>
      </c>
      <c r="AT564" s="596">
        <f t="shared" ca="1" si="40"/>
        <v>1</v>
      </c>
    </row>
    <row r="565" spans="39:46" x14ac:dyDescent="0.3">
      <c r="AM565" t="s">
        <v>1500</v>
      </c>
      <c r="AN565" s="934" t="s">
        <v>4068</v>
      </c>
      <c r="AO565" t="s">
        <v>3996</v>
      </c>
      <c r="AP565" t="s">
        <v>2279</v>
      </c>
      <c r="AQ565" s="596" t="str">
        <f t="shared" si="37"/>
        <v>G</v>
      </c>
      <c r="AR565" s="596">
        <f t="shared" ca="1" si="38"/>
        <v>7</v>
      </c>
      <c r="AS565" s="596">
        <f t="shared" ca="1" si="39"/>
        <v>6</v>
      </c>
      <c r="AT565" s="596">
        <f t="shared" ca="1" si="40"/>
        <v>1</v>
      </c>
    </row>
    <row r="566" spans="39:46" x14ac:dyDescent="0.3">
      <c r="AM566" t="s">
        <v>1501</v>
      </c>
      <c r="AN566" s="934" t="s">
        <v>4068</v>
      </c>
      <c r="AO566" t="s">
        <v>3997</v>
      </c>
      <c r="AP566" t="s">
        <v>2280</v>
      </c>
      <c r="AQ566" s="596" t="str">
        <f t="shared" si="37"/>
        <v>Z</v>
      </c>
      <c r="AR566" s="596">
        <f t="shared" ca="1" si="38"/>
        <v>3</v>
      </c>
      <c r="AS566" s="596">
        <f t="shared" ca="1" si="39"/>
        <v>2</v>
      </c>
      <c r="AT566" s="596">
        <f t="shared" ca="1" si="40"/>
        <v>1</v>
      </c>
    </row>
    <row r="567" spans="39:46" x14ac:dyDescent="0.3">
      <c r="AM567" t="s">
        <v>1502</v>
      </c>
      <c r="AN567" s="934" t="s">
        <v>4068</v>
      </c>
      <c r="AO567" t="s">
        <v>3998</v>
      </c>
      <c r="AP567" t="s">
        <v>2281</v>
      </c>
      <c r="AQ567" s="596" t="str">
        <f t="shared" si="37"/>
        <v>C</v>
      </c>
      <c r="AR567" s="596">
        <f t="shared" ca="1" si="38"/>
        <v>4</v>
      </c>
      <c r="AS567" s="596">
        <f t="shared" ca="1" si="39"/>
        <v>3</v>
      </c>
      <c r="AT567" s="596">
        <f t="shared" ca="1" si="40"/>
        <v>1</v>
      </c>
    </row>
    <row r="568" spans="39:46" x14ac:dyDescent="0.3">
      <c r="AM568" t="s">
        <v>1503</v>
      </c>
      <c r="AN568" s="934" t="s">
        <v>4068</v>
      </c>
      <c r="AO568" t="s">
        <v>3999</v>
      </c>
      <c r="AP568" t="s">
        <v>2282</v>
      </c>
      <c r="AQ568" s="596" t="str">
        <f t="shared" si="37"/>
        <v>G</v>
      </c>
      <c r="AR568" s="596">
        <f t="shared" ca="1" si="38"/>
        <v>3</v>
      </c>
      <c r="AS568" s="596">
        <f t="shared" ca="1" si="39"/>
        <v>2</v>
      </c>
      <c r="AT568" s="596">
        <f t="shared" ca="1" si="40"/>
        <v>1</v>
      </c>
    </row>
    <row r="569" spans="39:46" x14ac:dyDescent="0.3">
      <c r="AM569" t="s">
        <v>1504</v>
      </c>
      <c r="AN569" s="934" t="s">
        <v>4068</v>
      </c>
      <c r="AO569" t="s">
        <v>4000</v>
      </c>
      <c r="AP569" t="s">
        <v>2283</v>
      </c>
      <c r="AQ569" s="596" t="str">
        <f t="shared" si="37"/>
        <v>J</v>
      </c>
      <c r="AR569" s="596">
        <f t="shared" ca="1" si="38"/>
        <v>3</v>
      </c>
      <c r="AS569" s="596">
        <f t="shared" ca="1" si="39"/>
        <v>2</v>
      </c>
      <c r="AT569" s="596">
        <f t="shared" ca="1" si="40"/>
        <v>1</v>
      </c>
    </row>
    <row r="570" spans="39:46" x14ac:dyDescent="0.3">
      <c r="AM570" t="s">
        <v>1505</v>
      </c>
      <c r="AN570" s="934" t="s">
        <v>4068</v>
      </c>
      <c r="AO570" t="s">
        <v>4001</v>
      </c>
      <c r="AP570" t="s">
        <v>2284</v>
      </c>
      <c r="AQ570" s="596" t="str">
        <f t="shared" si="37"/>
        <v>M</v>
      </c>
      <c r="AR570" s="596">
        <f t="shared" ca="1" si="38"/>
        <v>5</v>
      </c>
      <c r="AS570" s="596">
        <f t="shared" ca="1" si="39"/>
        <v>4</v>
      </c>
      <c r="AT570" s="596">
        <f t="shared" ca="1" si="40"/>
        <v>1</v>
      </c>
    </row>
    <row r="571" spans="39:46" x14ac:dyDescent="0.3">
      <c r="AM571" t="s">
        <v>1506</v>
      </c>
      <c r="AN571" s="934" t="s">
        <v>4068</v>
      </c>
      <c r="AO571" t="s">
        <v>4002</v>
      </c>
      <c r="AP571" t="s">
        <v>2285</v>
      </c>
      <c r="AQ571" s="596" t="str">
        <f t="shared" si="37"/>
        <v>R</v>
      </c>
      <c r="AR571" s="596">
        <f t="shared" ca="1" si="38"/>
        <v>6</v>
      </c>
      <c r="AS571" s="596">
        <f t="shared" ca="1" si="39"/>
        <v>5</v>
      </c>
      <c r="AT571" s="596">
        <f t="shared" ca="1" si="40"/>
        <v>1</v>
      </c>
    </row>
    <row r="572" spans="39:46" hidden="1" x14ac:dyDescent="0.3">
      <c r="AM572" t="s">
        <v>1507</v>
      </c>
      <c r="AN572" s="934" t="s">
        <v>4068</v>
      </c>
      <c r="AO572" t="s">
        <v>4003</v>
      </c>
      <c r="AP572" t="s">
        <v>2286</v>
      </c>
      <c r="AQ572" s="596" t="str">
        <f t="shared" si="37"/>
        <v>X</v>
      </c>
      <c r="AR572" s="596">
        <f t="shared" ca="1" si="38"/>
        <v>6</v>
      </c>
      <c r="AS572" s="596">
        <f t="shared" ca="1" si="39"/>
        <v>6</v>
      </c>
      <c r="AT572" s="596">
        <f t="shared" ca="1" si="40"/>
        <v>0</v>
      </c>
    </row>
    <row r="573" spans="39:46" x14ac:dyDescent="0.3">
      <c r="AM573" t="s">
        <v>1508</v>
      </c>
      <c r="AN573" s="934" t="s">
        <v>4068</v>
      </c>
      <c r="AO573" t="s">
        <v>4004</v>
      </c>
      <c r="AP573" t="s">
        <v>2287</v>
      </c>
      <c r="AQ573" s="596" t="str">
        <f t="shared" si="37"/>
        <v>N</v>
      </c>
      <c r="AR573" s="596">
        <f t="shared" ca="1" si="38"/>
        <v>4</v>
      </c>
      <c r="AS573" s="596">
        <f t="shared" ca="1" si="39"/>
        <v>3</v>
      </c>
      <c r="AT573" s="596">
        <f t="shared" ca="1" si="40"/>
        <v>1</v>
      </c>
    </row>
    <row r="574" spans="39:46" x14ac:dyDescent="0.3">
      <c r="AM574" t="s">
        <v>1509</v>
      </c>
      <c r="AN574" s="934" t="s">
        <v>4068</v>
      </c>
      <c r="AO574" t="s">
        <v>4005</v>
      </c>
      <c r="AP574" t="s">
        <v>2288</v>
      </c>
      <c r="AQ574" s="596" t="str">
        <f t="shared" si="37"/>
        <v>R</v>
      </c>
      <c r="AR574" s="596">
        <f t="shared" ca="1" si="38"/>
        <v>5</v>
      </c>
      <c r="AS574" s="596">
        <f t="shared" ca="1" si="39"/>
        <v>4</v>
      </c>
      <c r="AT574" s="596">
        <f t="shared" ca="1" si="40"/>
        <v>1</v>
      </c>
    </row>
    <row r="575" spans="39:46" x14ac:dyDescent="0.3">
      <c r="AM575" t="s">
        <v>1510</v>
      </c>
      <c r="AN575" s="934" t="s">
        <v>4068</v>
      </c>
      <c r="AO575" t="s">
        <v>4006</v>
      </c>
      <c r="AP575" t="s">
        <v>2289</v>
      </c>
      <c r="AQ575" s="596" t="str">
        <f t="shared" si="37"/>
        <v>W</v>
      </c>
      <c r="AR575" s="596">
        <f t="shared" ca="1" si="38"/>
        <v>3</v>
      </c>
      <c r="AS575" s="596">
        <f t="shared" ca="1" si="39"/>
        <v>2</v>
      </c>
      <c r="AT575" s="596">
        <f t="shared" ca="1" si="40"/>
        <v>1</v>
      </c>
    </row>
    <row r="576" spans="39:46" x14ac:dyDescent="0.3">
      <c r="AM576" t="s">
        <v>1511</v>
      </c>
      <c r="AN576" s="934" t="s">
        <v>4068</v>
      </c>
      <c r="AO576" t="s">
        <v>4007</v>
      </c>
      <c r="AP576" t="s">
        <v>2290</v>
      </c>
      <c r="AQ576" s="596" t="str">
        <f t="shared" si="37"/>
        <v>Z</v>
      </c>
      <c r="AR576" s="596">
        <f t="shared" ca="1" si="38"/>
        <v>4</v>
      </c>
      <c r="AS576" s="596">
        <f t="shared" ca="1" si="39"/>
        <v>3</v>
      </c>
      <c r="AT576" s="596">
        <f t="shared" ca="1" si="40"/>
        <v>1</v>
      </c>
    </row>
    <row r="577" spans="39:46" x14ac:dyDescent="0.3">
      <c r="AM577" t="s">
        <v>1512</v>
      </c>
      <c r="AN577" s="934" t="s">
        <v>4068</v>
      </c>
      <c r="AO577" t="s">
        <v>4008</v>
      </c>
      <c r="AP577" t="s">
        <v>2291</v>
      </c>
      <c r="AQ577" s="596" t="str">
        <f t="shared" si="37"/>
        <v>A</v>
      </c>
      <c r="AR577" s="596">
        <f t="shared" ca="1" si="38"/>
        <v>3</v>
      </c>
      <c r="AS577" s="596">
        <f t="shared" ca="1" si="39"/>
        <v>2</v>
      </c>
      <c r="AT577" s="596">
        <f t="shared" ca="1" si="40"/>
        <v>1</v>
      </c>
    </row>
    <row r="578" spans="39:46" x14ac:dyDescent="0.3">
      <c r="AM578" t="s">
        <v>1513</v>
      </c>
      <c r="AN578" s="934" t="s">
        <v>4068</v>
      </c>
      <c r="AO578" t="s">
        <v>4009</v>
      </c>
      <c r="AP578" t="s">
        <v>2292</v>
      </c>
      <c r="AQ578" s="596" t="str">
        <f t="shared" si="37"/>
        <v>A</v>
      </c>
      <c r="AR578" s="596">
        <f t="shared" ca="1" si="38"/>
        <v>3</v>
      </c>
      <c r="AS578" s="596">
        <f t="shared" ca="1" si="39"/>
        <v>2</v>
      </c>
      <c r="AT578" s="596">
        <f t="shared" ca="1" si="40"/>
        <v>1</v>
      </c>
    </row>
    <row r="579" spans="39:46" x14ac:dyDescent="0.3">
      <c r="AM579" t="s">
        <v>1514</v>
      </c>
      <c r="AN579" s="934" t="s">
        <v>4068</v>
      </c>
      <c r="AO579" t="s">
        <v>4010</v>
      </c>
      <c r="AP579" t="s">
        <v>2293</v>
      </c>
      <c r="AQ579" s="596" t="str">
        <f t="shared" si="37"/>
        <v>C</v>
      </c>
      <c r="AR579" s="596">
        <f t="shared" ca="1" si="38"/>
        <v>6</v>
      </c>
      <c r="AS579" s="596">
        <f t="shared" ca="1" si="39"/>
        <v>5</v>
      </c>
      <c r="AT579" s="596">
        <f t="shared" ca="1" si="40"/>
        <v>1</v>
      </c>
    </row>
    <row r="580" spans="39:46" hidden="1" x14ac:dyDescent="0.3">
      <c r="AM580" t="s">
        <v>1515</v>
      </c>
      <c r="AN580" s="934" t="s">
        <v>4068</v>
      </c>
      <c r="AO580" t="s">
        <v>2294</v>
      </c>
      <c r="AP580" t="s">
        <v>2294</v>
      </c>
      <c r="AQ580" s="596" t="str">
        <f t="shared" si="37"/>
        <v>C</v>
      </c>
      <c r="AR580" s="596">
        <f t="shared" ca="1" si="38"/>
        <v>1</v>
      </c>
      <c r="AS580" s="596">
        <f t="shared" ca="1" si="39"/>
        <v>1</v>
      </c>
      <c r="AT580" s="596">
        <f t="shared" ca="1" si="40"/>
        <v>0</v>
      </c>
    </row>
    <row r="581" spans="39:46" hidden="1" x14ac:dyDescent="0.3">
      <c r="AM581" t="s">
        <v>1516</v>
      </c>
      <c r="AN581" s="934" t="s">
        <v>4068</v>
      </c>
      <c r="AO581" t="s">
        <v>2295</v>
      </c>
      <c r="AP581" t="s">
        <v>2295</v>
      </c>
      <c r="AQ581" s="596" t="str">
        <f t="shared" ref="AQ581:AQ644" si="41">MID(AO581,2,1)</f>
        <v>C</v>
      </c>
      <c r="AR581" s="596">
        <f t="shared" ref="AR581:AR644" ca="1" si="42">+COLUMNS(INDIRECT(AO581))</f>
        <v>1</v>
      </c>
      <c r="AS581" s="596">
        <f t="shared" ref="AS581:AS644" ca="1" si="43">+COLUMNS(INDIRECT(AP581))</f>
        <v>1</v>
      </c>
      <c r="AT581" s="596">
        <f t="shared" ref="AT581:AT644" ca="1" si="44">+AR581-AS581</f>
        <v>0</v>
      </c>
    </row>
    <row r="582" spans="39:46" hidden="1" x14ac:dyDescent="0.3">
      <c r="AM582" t="s">
        <v>1517</v>
      </c>
      <c r="AN582" s="934" t="s">
        <v>4068</v>
      </c>
      <c r="AO582" t="s">
        <v>2298</v>
      </c>
      <c r="AP582" t="s">
        <v>2298</v>
      </c>
      <c r="AQ582" s="596" t="str">
        <f t="shared" si="41"/>
        <v>C</v>
      </c>
      <c r="AR582" s="596">
        <f t="shared" ca="1" si="42"/>
        <v>1</v>
      </c>
      <c r="AS582" s="596">
        <f t="shared" ca="1" si="43"/>
        <v>1</v>
      </c>
      <c r="AT582" s="596">
        <f t="shared" ca="1" si="44"/>
        <v>0</v>
      </c>
    </row>
    <row r="583" spans="39:46" hidden="1" x14ac:dyDescent="0.3">
      <c r="AM583" t="s">
        <v>1518</v>
      </c>
      <c r="AN583" s="934" t="s">
        <v>4068</v>
      </c>
      <c r="AO583" t="s">
        <v>2299</v>
      </c>
      <c r="AP583" t="s">
        <v>2299</v>
      </c>
      <c r="AQ583" s="596" t="str">
        <f t="shared" si="41"/>
        <v>D</v>
      </c>
      <c r="AR583" s="596">
        <f t="shared" ca="1" si="42"/>
        <v>1</v>
      </c>
      <c r="AS583" s="596">
        <f t="shared" ca="1" si="43"/>
        <v>1</v>
      </c>
      <c r="AT583" s="596">
        <f t="shared" ca="1" si="44"/>
        <v>0</v>
      </c>
    </row>
    <row r="584" spans="39:46" hidden="1" x14ac:dyDescent="0.3">
      <c r="AM584" t="s">
        <v>1519</v>
      </c>
      <c r="AN584" s="934" t="s">
        <v>4068</v>
      </c>
      <c r="AO584" t="s">
        <v>2300</v>
      </c>
      <c r="AP584" t="s">
        <v>2300</v>
      </c>
      <c r="AQ584" s="596" t="str">
        <f t="shared" si="41"/>
        <v>C</v>
      </c>
      <c r="AR584" s="596">
        <f t="shared" ca="1" si="42"/>
        <v>1</v>
      </c>
      <c r="AS584" s="596">
        <f t="shared" ca="1" si="43"/>
        <v>1</v>
      </c>
      <c r="AT584" s="596">
        <f t="shared" ca="1" si="44"/>
        <v>0</v>
      </c>
    </row>
    <row r="585" spans="39:46" hidden="1" x14ac:dyDescent="0.3">
      <c r="AM585" t="s">
        <v>437</v>
      </c>
      <c r="AN585" s="934" t="s">
        <v>4068</v>
      </c>
      <c r="AO585" t="s">
        <v>2301</v>
      </c>
      <c r="AP585" t="s">
        <v>2301</v>
      </c>
      <c r="AQ585" s="596" t="str">
        <f t="shared" si="41"/>
        <v>E</v>
      </c>
      <c r="AR585" s="596">
        <f t="shared" ca="1" si="42"/>
        <v>1</v>
      </c>
      <c r="AS585" s="596">
        <f t="shared" ca="1" si="43"/>
        <v>1</v>
      </c>
      <c r="AT585" s="596">
        <f t="shared" ca="1" si="44"/>
        <v>0</v>
      </c>
    </row>
    <row r="586" spans="39:46" hidden="1" x14ac:dyDescent="0.3">
      <c r="AM586" t="s">
        <v>1520</v>
      </c>
      <c r="AN586" s="934" t="s">
        <v>4068</v>
      </c>
      <c r="AO586" t="s">
        <v>2302</v>
      </c>
      <c r="AP586" t="s">
        <v>2302</v>
      </c>
      <c r="AQ586" s="596" t="str">
        <f t="shared" si="41"/>
        <v>E</v>
      </c>
      <c r="AR586" s="596">
        <f t="shared" ca="1" si="42"/>
        <v>1</v>
      </c>
      <c r="AS586" s="596">
        <f t="shared" ca="1" si="43"/>
        <v>1</v>
      </c>
      <c r="AT586" s="596">
        <f t="shared" ca="1" si="44"/>
        <v>0</v>
      </c>
    </row>
    <row r="587" spans="39:46" hidden="1" x14ac:dyDescent="0.3">
      <c r="AM587" t="s">
        <v>1521</v>
      </c>
      <c r="AN587" s="934" t="s">
        <v>4068</v>
      </c>
      <c r="AO587" t="s">
        <v>2303</v>
      </c>
      <c r="AP587" t="s">
        <v>2303</v>
      </c>
      <c r="AQ587" s="596" t="str">
        <f t="shared" si="41"/>
        <v>B</v>
      </c>
      <c r="AR587" s="596">
        <f t="shared" ca="1" si="42"/>
        <v>1</v>
      </c>
      <c r="AS587" s="596">
        <f t="shared" ca="1" si="43"/>
        <v>1</v>
      </c>
      <c r="AT587" s="596">
        <f t="shared" ca="1" si="44"/>
        <v>0</v>
      </c>
    </row>
    <row r="588" spans="39:46" hidden="1" x14ac:dyDescent="0.3">
      <c r="AM588" t="s">
        <v>1522</v>
      </c>
      <c r="AN588" s="934" t="s">
        <v>4068</v>
      </c>
      <c r="AO588" t="s">
        <v>2304</v>
      </c>
      <c r="AP588" t="s">
        <v>2304</v>
      </c>
      <c r="AQ588" s="596" t="str">
        <f t="shared" si="41"/>
        <v>A</v>
      </c>
      <c r="AR588" s="596">
        <f t="shared" ca="1" si="42"/>
        <v>5</v>
      </c>
      <c r="AS588" s="596">
        <f t="shared" ca="1" si="43"/>
        <v>5</v>
      </c>
      <c r="AT588" s="596">
        <f t="shared" ca="1" si="44"/>
        <v>0</v>
      </c>
    </row>
    <row r="589" spans="39:46" hidden="1" x14ac:dyDescent="0.3">
      <c r="AM589" t="s">
        <v>1523</v>
      </c>
      <c r="AN589" s="934" t="s">
        <v>4068</v>
      </c>
      <c r="AO589" t="s">
        <v>2305</v>
      </c>
      <c r="AP589" t="s">
        <v>2305</v>
      </c>
      <c r="AQ589" s="596" t="str">
        <f t="shared" si="41"/>
        <v>A</v>
      </c>
      <c r="AR589" s="596">
        <f t="shared" ca="1" si="42"/>
        <v>5</v>
      </c>
      <c r="AS589" s="596">
        <f t="shared" ca="1" si="43"/>
        <v>5</v>
      </c>
      <c r="AT589" s="596">
        <f t="shared" ca="1" si="44"/>
        <v>0</v>
      </c>
    </row>
    <row r="590" spans="39:46" hidden="1" x14ac:dyDescent="0.3">
      <c r="AM590" t="s">
        <v>1524</v>
      </c>
      <c r="AN590" s="934" t="s">
        <v>4068</v>
      </c>
      <c r="AO590" t="s">
        <v>2306</v>
      </c>
      <c r="AP590" t="s">
        <v>2306</v>
      </c>
      <c r="AQ590" s="596" t="str">
        <f t="shared" si="41"/>
        <v>A</v>
      </c>
      <c r="AR590" s="596">
        <f t="shared" ca="1" si="42"/>
        <v>5</v>
      </c>
      <c r="AS590" s="596">
        <f t="shared" ca="1" si="43"/>
        <v>5</v>
      </c>
      <c r="AT590" s="596">
        <f t="shared" ca="1" si="44"/>
        <v>0</v>
      </c>
    </row>
    <row r="591" spans="39:46" hidden="1" x14ac:dyDescent="0.3">
      <c r="AM591" t="s">
        <v>1525</v>
      </c>
      <c r="AN591" s="934" t="s">
        <v>4068</v>
      </c>
      <c r="AO591" t="s">
        <v>2307</v>
      </c>
      <c r="AP591" t="s">
        <v>2307</v>
      </c>
      <c r="AQ591" s="596" t="str">
        <f t="shared" si="41"/>
        <v>C</v>
      </c>
      <c r="AR591" s="596">
        <f t="shared" ca="1" si="42"/>
        <v>45</v>
      </c>
      <c r="AS591" s="596">
        <f t="shared" ca="1" si="43"/>
        <v>45</v>
      </c>
      <c r="AT591" s="596">
        <f t="shared" ca="1" si="44"/>
        <v>0</v>
      </c>
    </row>
    <row r="592" spans="39:46" hidden="1" x14ac:dyDescent="0.3">
      <c r="AM592" t="s">
        <v>435</v>
      </c>
      <c r="AN592" s="934" t="s">
        <v>4068</v>
      </c>
      <c r="AO592" t="s">
        <v>2308</v>
      </c>
      <c r="AP592" t="s">
        <v>2308</v>
      </c>
      <c r="AQ592" s="596" t="str">
        <f t="shared" si="41"/>
        <v>E</v>
      </c>
      <c r="AR592" s="596">
        <f t="shared" ca="1" si="42"/>
        <v>1</v>
      </c>
      <c r="AS592" s="596">
        <f t="shared" ca="1" si="43"/>
        <v>1</v>
      </c>
      <c r="AT592" s="596">
        <f t="shared" ca="1" si="44"/>
        <v>0</v>
      </c>
    </row>
    <row r="593" spans="39:46" hidden="1" x14ac:dyDescent="0.3">
      <c r="AM593" t="s">
        <v>1526</v>
      </c>
      <c r="AN593" s="934" t="s">
        <v>4068</v>
      </c>
      <c r="AO593" t="s">
        <v>2309</v>
      </c>
      <c r="AP593" t="s">
        <v>2309</v>
      </c>
      <c r="AQ593" s="596" t="str">
        <f t="shared" si="41"/>
        <v>D</v>
      </c>
      <c r="AR593" s="596">
        <f t="shared" ca="1" si="42"/>
        <v>5</v>
      </c>
      <c r="AS593" s="596">
        <f t="shared" ca="1" si="43"/>
        <v>5</v>
      </c>
      <c r="AT593" s="596">
        <f t="shared" ca="1" si="44"/>
        <v>0</v>
      </c>
    </row>
    <row r="594" spans="39:46" hidden="1" x14ac:dyDescent="0.3">
      <c r="AM594" t="s">
        <v>1527</v>
      </c>
      <c r="AN594" s="934" t="s">
        <v>4068</v>
      </c>
      <c r="AO594" t="s">
        <v>2310</v>
      </c>
      <c r="AP594" t="s">
        <v>2310</v>
      </c>
      <c r="AQ594" s="596" t="str">
        <f t="shared" si="41"/>
        <v>D</v>
      </c>
      <c r="AR594" s="596">
        <f t="shared" ca="1" si="42"/>
        <v>5</v>
      </c>
      <c r="AS594" s="596">
        <f t="shared" ca="1" si="43"/>
        <v>5</v>
      </c>
      <c r="AT594" s="596">
        <f t="shared" ca="1" si="44"/>
        <v>0</v>
      </c>
    </row>
    <row r="595" spans="39:46" x14ac:dyDescent="0.3">
      <c r="AM595" t="s">
        <v>1528</v>
      </c>
      <c r="AN595" s="934" t="s">
        <v>4068</v>
      </c>
      <c r="AO595" t="s">
        <v>4011</v>
      </c>
      <c r="AP595" t="s">
        <v>2311</v>
      </c>
      <c r="AQ595" s="596" t="str">
        <f t="shared" si="41"/>
        <v>C</v>
      </c>
      <c r="AR595" s="596">
        <f t="shared" ca="1" si="42"/>
        <v>4</v>
      </c>
      <c r="AS595" s="596">
        <f t="shared" ca="1" si="43"/>
        <v>3</v>
      </c>
      <c r="AT595" s="596">
        <f t="shared" ca="1" si="44"/>
        <v>1</v>
      </c>
    </row>
    <row r="596" spans="39:46" x14ac:dyDescent="0.3">
      <c r="AM596" t="s">
        <v>1529</v>
      </c>
      <c r="AN596" s="934" t="s">
        <v>4068</v>
      </c>
      <c r="AO596" t="s">
        <v>4012</v>
      </c>
      <c r="AP596" t="s">
        <v>2312</v>
      </c>
      <c r="AQ596" s="596" t="str">
        <f t="shared" si="41"/>
        <v>I</v>
      </c>
      <c r="AR596" s="596">
        <f t="shared" ca="1" si="42"/>
        <v>5</v>
      </c>
      <c r="AS596" s="596">
        <f t="shared" ca="1" si="43"/>
        <v>4</v>
      </c>
      <c r="AT596" s="596">
        <f t="shared" ca="1" si="44"/>
        <v>1</v>
      </c>
    </row>
    <row r="597" spans="39:46" x14ac:dyDescent="0.3">
      <c r="AM597" t="s">
        <v>1530</v>
      </c>
      <c r="AN597" s="934" t="s">
        <v>4068</v>
      </c>
      <c r="AO597" t="s">
        <v>4013</v>
      </c>
      <c r="AP597" t="s">
        <v>2313</v>
      </c>
      <c r="AQ597" s="596" t="str">
        <f t="shared" si="41"/>
        <v>N</v>
      </c>
      <c r="AR597" s="596">
        <f t="shared" ca="1" si="42"/>
        <v>5</v>
      </c>
      <c r="AS597" s="596">
        <f t="shared" ca="1" si="43"/>
        <v>4</v>
      </c>
      <c r="AT597" s="596">
        <f t="shared" ca="1" si="44"/>
        <v>1</v>
      </c>
    </row>
    <row r="598" spans="39:46" x14ac:dyDescent="0.3">
      <c r="AM598" t="s">
        <v>1531</v>
      </c>
      <c r="AN598" s="934" t="s">
        <v>4068</v>
      </c>
      <c r="AO598" t="s">
        <v>4014</v>
      </c>
      <c r="AP598" t="s">
        <v>2314</v>
      </c>
      <c r="AQ598" s="596" t="str">
        <f t="shared" si="41"/>
        <v>S</v>
      </c>
      <c r="AR598" s="596">
        <f t="shared" ca="1" si="42"/>
        <v>5</v>
      </c>
      <c r="AS598" s="596">
        <f t="shared" ca="1" si="43"/>
        <v>4</v>
      </c>
      <c r="AT598" s="596">
        <f t="shared" ca="1" si="44"/>
        <v>1</v>
      </c>
    </row>
    <row r="599" spans="39:46" x14ac:dyDescent="0.3">
      <c r="AM599" t="s">
        <v>1532</v>
      </c>
      <c r="AN599" s="934" t="s">
        <v>4068</v>
      </c>
      <c r="AO599" t="s">
        <v>4015</v>
      </c>
      <c r="AP599" t="s">
        <v>2315</v>
      </c>
      <c r="AQ599" s="596" t="str">
        <f t="shared" si="41"/>
        <v>X</v>
      </c>
      <c r="AR599" s="596">
        <f t="shared" ca="1" si="42"/>
        <v>5</v>
      </c>
      <c r="AS599" s="596">
        <f t="shared" ca="1" si="43"/>
        <v>4</v>
      </c>
      <c r="AT599" s="596">
        <f t="shared" ca="1" si="44"/>
        <v>1</v>
      </c>
    </row>
    <row r="600" spans="39:46" x14ac:dyDescent="0.3">
      <c r="AM600" t="s">
        <v>1533</v>
      </c>
      <c r="AN600" s="934" t="s">
        <v>4068</v>
      </c>
      <c r="AO600" t="s">
        <v>4016</v>
      </c>
      <c r="AP600" t="s">
        <v>2316</v>
      </c>
      <c r="AQ600" s="596" t="str">
        <f t="shared" si="41"/>
        <v>A</v>
      </c>
      <c r="AR600" s="596">
        <f t="shared" ca="1" si="42"/>
        <v>3</v>
      </c>
      <c r="AS600" s="596">
        <f t="shared" ca="1" si="43"/>
        <v>2</v>
      </c>
      <c r="AT600" s="596">
        <f t="shared" ca="1" si="44"/>
        <v>1</v>
      </c>
    </row>
    <row r="601" spans="39:46" x14ac:dyDescent="0.3">
      <c r="AM601" t="s">
        <v>1534</v>
      </c>
      <c r="AN601" s="934" t="s">
        <v>4068</v>
      </c>
      <c r="AO601" t="s">
        <v>4017</v>
      </c>
      <c r="AP601" t="s">
        <v>2317</v>
      </c>
      <c r="AQ601" s="596" t="str">
        <f t="shared" si="41"/>
        <v>C</v>
      </c>
      <c r="AR601" s="596">
        <f t="shared" ca="1" si="42"/>
        <v>5</v>
      </c>
      <c r="AS601" s="596">
        <f t="shared" ca="1" si="43"/>
        <v>4</v>
      </c>
      <c r="AT601" s="596">
        <f t="shared" ca="1" si="44"/>
        <v>1</v>
      </c>
    </row>
    <row r="602" spans="39:46" x14ac:dyDescent="0.3">
      <c r="AM602" t="s">
        <v>1535</v>
      </c>
      <c r="AN602" s="934" t="s">
        <v>4068</v>
      </c>
      <c r="AO602" t="s">
        <v>4018</v>
      </c>
      <c r="AP602" t="s">
        <v>2318</v>
      </c>
      <c r="AQ602" s="596" t="str">
        <f t="shared" si="41"/>
        <v>H</v>
      </c>
      <c r="AR602" s="596">
        <f t="shared" ca="1" si="42"/>
        <v>5</v>
      </c>
      <c r="AS602" s="596">
        <f t="shared" ca="1" si="43"/>
        <v>4</v>
      </c>
      <c r="AT602" s="596">
        <f t="shared" ca="1" si="44"/>
        <v>1</v>
      </c>
    </row>
    <row r="603" spans="39:46" x14ac:dyDescent="0.3">
      <c r="AM603" t="s">
        <v>1536</v>
      </c>
      <c r="AN603" s="934" t="s">
        <v>4068</v>
      </c>
      <c r="AO603" t="s">
        <v>4019</v>
      </c>
      <c r="AP603" t="s">
        <v>2319</v>
      </c>
      <c r="AQ603" s="596" t="str">
        <f t="shared" si="41"/>
        <v>M</v>
      </c>
      <c r="AR603" s="596">
        <f t="shared" ca="1" si="42"/>
        <v>3</v>
      </c>
      <c r="AS603" s="596">
        <f t="shared" ca="1" si="43"/>
        <v>2</v>
      </c>
      <c r="AT603" s="596">
        <f t="shared" ca="1" si="44"/>
        <v>1</v>
      </c>
    </row>
    <row r="604" spans="39:46" x14ac:dyDescent="0.3">
      <c r="AM604" t="s">
        <v>1537</v>
      </c>
      <c r="AN604" s="934" t="s">
        <v>4068</v>
      </c>
      <c r="AO604" t="s">
        <v>4020</v>
      </c>
      <c r="AP604" t="s">
        <v>2320</v>
      </c>
      <c r="AQ604" s="596" t="str">
        <f t="shared" si="41"/>
        <v>P</v>
      </c>
      <c r="AR604" s="596">
        <f t="shared" ca="1" si="42"/>
        <v>5</v>
      </c>
      <c r="AS604" s="596">
        <f t="shared" ca="1" si="43"/>
        <v>4</v>
      </c>
      <c r="AT604" s="596">
        <f t="shared" ca="1" si="44"/>
        <v>1</v>
      </c>
    </row>
    <row r="605" spans="39:46" x14ac:dyDescent="0.3">
      <c r="AM605" t="s">
        <v>1538</v>
      </c>
      <c r="AN605" s="934" t="s">
        <v>4068</v>
      </c>
      <c r="AO605" t="s">
        <v>4021</v>
      </c>
      <c r="AP605" t="s">
        <v>2321</v>
      </c>
      <c r="AQ605" s="596" t="str">
        <f t="shared" si="41"/>
        <v>U</v>
      </c>
      <c r="AR605" s="596">
        <f t="shared" ca="1" si="42"/>
        <v>5</v>
      </c>
      <c r="AS605" s="596">
        <f t="shared" ca="1" si="43"/>
        <v>4</v>
      </c>
      <c r="AT605" s="596">
        <f t="shared" ca="1" si="44"/>
        <v>1</v>
      </c>
    </row>
    <row r="606" spans="39:46" x14ac:dyDescent="0.3">
      <c r="AM606" t="s">
        <v>1539</v>
      </c>
      <c r="AN606" s="934" t="s">
        <v>4068</v>
      </c>
      <c r="AO606" t="s">
        <v>4022</v>
      </c>
      <c r="AP606" t="s">
        <v>2322</v>
      </c>
      <c r="AQ606" s="596" t="str">
        <f t="shared" si="41"/>
        <v>G</v>
      </c>
      <c r="AR606" s="596">
        <f t="shared" ca="1" si="42"/>
        <v>7</v>
      </c>
      <c r="AS606" s="596">
        <f t="shared" ca="1" si="43"/>
        <v>6</v>
      </c>
      <c r="AT606" s="596">
        <f t="shared" ca="1" si="44"/>
        <v>1</v>
      </c>
    </row>
    <row r="607" spans="39:46" x14ac:dyDescent="0.3">
      <c r="AM607" t="s">
        <v>1540</v>
      </c>
      <c r="AN607" s="934" t="s">
        <v>4068</v>
      </c>
      <c r="AO607" t="s">
        <v>4023</v>
      </c>
      <c r="AP607" t="s">
        <v>2323</v>
      </c>
      <c r="AQ607" s="596" t="str">
        <f t="shared" si="41"/>
        <v>Z</v>
      </c>
      <c r="AR607" s="596">
        <f t="shared" ca="1" si="42"/>
        <v>3</v>
      </c>
      <c r="AS607" s="596">
        <f t="shared" ca="1" si="43"/>
        <v>2</v>
      </c>
      <c r="AT607" s="596">
        <f t="shared" ca="1" si="44"/>
        <v>1</v>
      </c>
    </row>
    <row r="608" spans="39:46" x14ac:dyDescent="0.3">
      <c r="AM608" t="s">
        <v>1541</v>
      </c>
      <c r="AN608" s="934" t="s">
        <v>4068</v>
      </c>
      <c r="AO608" t="s">
        <v>4024</v>
      </c>
      <c r="AP608" t="s">
        <v>2324</v>
      </c>
      <c r="AQ608" s="596" t="str">
        <f t="shared" si="41"/>
        <v>C</v>
      </c>
      <c r="AR608" s="596">
        <f t="shared" ca="1" si="42"/>
        <v>4</v>
      </c>
      <c r="AS608" s="596">
        <f t="shared" ca="1" si="43"/>
        <v>3</v>
      </c>
      <c r="AT608" s="596">
        <f t="shared" ca="1" si="44"/>
        <v>1</v>
      </c>
    </row>
    <row r="609" spans="39:46" x14ac:dyDescent="0.3">
      <c r="AM609" t="s">
        <v>1542</v>
      </c>
      <c r="AN609" s="934" t="s">
        <v>4068</v>
      </c>
      <c r="AO609" t="s">
        <v>4025</v>
      </c>
      <c r="AP609" t="s">
        <v>2325</v>
      </c>
      <c r="AQ609" s="596" t="str">
        <f t="shared" si="41"/>
        <v>G</v>
      </c>
      <c r="AR609" s="596">
        <f t="shared" ca="1" si="42"/>
        <v>3</v>
      </c>
      <c r="AS609" s="596">
        <f t="shared" ca="1" si="43"/>
        <v>2</v>
      </c>
      <c r="AT609" s="596">
        <f t="shared" ca="1" si="44"/>
        <v>1</v>
      </c>
    </row>
    <row r="610" spans="39:46" x14ac:dyDescent="0.3">
      <c r="AM610" t="s">
        <v>1543</v>
      </c>
      <c r="AN610" s="934" t="s">
        <v>4068</v>
      </c>
      <c r="AO610" t="s">
        <v>4026</v>
      </c>
      <c r="AP610" t="s">
        <v>2326</v>
      </c>
      <c r="AQ610" s="596" t="str">
        <f t="shared" si="41"/>
        <v>J</v>
      </c>
      <c r="AR610" s="596">
        <f t="shared" ca="1" si="42"/>
        <v>3</v>
      </c>
      <c r="AS610" s="596">
        <f t="shared" ca="1" si="43"/>
        <v>2</v>
      </c>
      <c r="AT610" s="596">
        <f t="shared" ca="1" si="44"/>
        <v>1</v>
      </c>
    </row>
    <row r="611" spans="39:46" x14ac:dyDescent="0.3">
      <c r="AM611" t="s">
        <v>1544</v>
      </c>
      <c r="AN611" s="934" t="s">
        <v>4068</v>
      </c>
      <c r="AO611" t="s">
        <v>4027</v>
      </c>
      <c r="AP611" t="s">
        <v>2327</v>
      </c>
      <c r="AQ611" s="596" t="str">
        <f t="shared" si="41"/>
        <v>M</v>
      </c>
      <c r="AR611" s="596">
        <f t="shared" ca="1" si="42"/>
        <v>5</v>
      </c>
      <c r="AS611" s="596">
        <f t="shared" ca="1" si="43"/>
        <v>4</v>
      </c>
      <c r="AT611" s="596">
        <f t="shared" ca="1" si="44"/>
        <v>1</v>
      </c>
    </row>
    <row r="612" spans="39:46" x14ac:dyDescent="0.3">
      <c r="AM612" t="s">
        <v>1545</v>
      </c>
      <c r="AN612" s="934" t="s">
        <v>4068</v>
      </c>
      <c r="AO612" t="s">
        <v>4028</v>
      </c>
      <c r="AP612" t="s">
        <v>2328</v>
      </c>
      <c r="AQ612" s="596" t="str">
        <f t="shared" si="41"/>
        <v>R</v>
      </c>
      <c r="AR612" s="596">
        <f t="shared" ca="1" si="42"/>
        <v>6</v>
      </c>
      <c r="AS612" s="596">
        <f t="shared" ca="1" si="43"/>
        <v>5</v>
      </c>
      <c r="AT612" s="596">
        <f t="shared" ca="1" si="44"/>
        <v>1</v>
      </c>
    </row>
    <row r="613" spans="39:46" hidden="1" x14ac:dyDescent="0.3">
      <c r="AM613" t="s">
        <v>1546</v>
      </c>
      <c r="AN613" s="934" t="s">
        <v>4068</v>
      </c>
      <c r="AO613" t="s">
        <v>4029</v>
      </c>
      <c r="AP613" t="s">
        <v>2329</v>
      </c>
      <c r="AQ613" s="596" t="str">
        <f t="shared" si="41"/>
        <v>X</v>
      </c>
      <c r="AR613" s="596">
        <f t="shared" ca="1" si="42"/>
        <v>6</v>
      </c>
      <c r="AS613" s="596">
        <f t="shared" ca="1" si="43"/>
        <v>6</v>
      </c>
      <c r="AT613" s="596">
        <f t="shared" ca="1" si="44"/>
        <v>0</v>
      </c>
    </row>
    <row r="614" spans="39:46" x14ac:dyDescent="0.3">
      <c r="AM614" t="s">
        <v>1547</v>
      </c>
      <c r="AN614" s="934" t="s">
        <v>4068</v>
      </c>
      <c r="AO614" t="s">
        <v>4030</v>
      </c>
      <c r="AP614" t="s">
        <v>2330</v>
      </c>
      <c r="AQ614" s="596" t="str">
        <f t="shared" si="41"/>
        <v>N</v>
      </c>
      <c r="AR614" s="596">
        <f t="shared" ca="1" si="42"/>
        <v>4</v>
      </c>
      <c r="AS614" s="596">
        <f t="shared" ca="1" si="43"/>
        <v>3</v>
      </c>
      <c r="AT614" s="596">
        <f t="shared" ca="1" si="44"/>
        <v>1</v>
      </c>
    </row>
    <row r="615" spans="39:46" x14ac:dyDescent="0.3">
      <c r="AM615" t="s">
        <v>1548</v>
      </c>
      <c r="AN615" s="934" t="s">
        <v>4068</v>
      </c>
      <c r="AO615" t="s">
        <v>4031</v>
      </c>
      <c r="AP615" t="s">
        <v>2331</v>
      </c>
      <c r="AQ615" s="596" t="str">
        <f t="shared" si="41"/>
        <v>R</v>
      </c>
      <c r="AR615" s="596">
        <f t="shared" ca="1" si="42"/>
        <v>5</v>
      </c>
      <c r="AS615" s="596">
        <f t="shared" ca="1" si="43"/>
        <v>4</v>
      </c>
      <c r="AT615" s="596">
        <f t="shared" ca="1" si="44"/>
        <v>1</v>
      </c>
    </row>
    <row r="616" spans="39:46" x14ac:dyDescent="0.3">
      <c r="AM616" t="s">
        <v>1549</v>
      </c>
      <c r="AN616" s="934" t="s">
        <v>4068</v>
      </c>
      <c r="AO616" t="s">
        <v>4032</v>
      </c>
      <c r="AP616" t="s">
        <v>2332</v>
      </c>
      <c r="AQ616" s="596" t="str">
        <f t="shared" si="41"/>
        <v>W</v>
      </c>
      <c r="AR616" s="596">
        <f t="shared" ca="1" si="42"/>
        <v>3</v>
      </c>
      <c r="AS616" s="596">
        <f t="shared" ca="1" si="43"/>
        <v>2</v>
      </c>
      <c r="AT616" s="596">
        <f t="shared" ca="1" si="44"/>
        <v>1</v>
      </c>
    </row>
    <row r="617" spans="39:46" x14ac:dyDescent="0.3">
      <c r="AM617" t="s">
        <v>1550</v>
      </c>
      <c r="AN617" s="934" t="s">
        <v>4068</v>
      </c>
      <c r="AO617" t="s">
        <v>4033</v>
      </c>
      <c r="AP617" t="s">
        <v>2333</v>
      </c>
      <c r="AQ617" s="596" t="str">
        <f t="shared" si="41"/>
        <v>Z</v>
      </c>
      <c r="AR617" s="596">
        <f t="shared" ca="1" si="42"/>
        <v>4</v>
      </c>
      <c r="AS617" s="596">
        <f t="shared" ca="1" si="43"/>
        <v>3</v>
      </c>
      <c r="AT617" s="596">
        <f t="shared" ca="1" si="44"/>
        <v>1</v>
      </c>
    </row>
    <row r="618" spans="39:46" x14ac:dyDescent="0.3">
      <c r="AM618" t="s">
        <v>1551</v>
      </c>
      <c r="AN618" s="934" t="s">
        <v>4068</v>
      </c>
      <c r="AO618" t="s">
        <v>4034</v>
      </c>
      <c r="AP618" t="s">
        <v>2334</v>
      </c>
      <c r="AQ618" s="596" t="str">
        <f t="shared" si="41"/>
        <v>A</v>
      </c>
      <c r="AR618" s="596">
        <f t="shared" ca="1" si="42"/>
        <v>3</v>
      </c>
      <c r="AS618" s="596">
        <f t="shared" ca="1" si="43"/>
        <v>2</v>
      </c>
      <c r="AT618" s="596">
        <f t="shared" ca="1" si="44"/>
        <v>1</v>
      </c>
    </row>
    <row r="619" spans="39:46" x14ac:dyDescent="0.3">
      <c r="AM619" t="s">
        <v>1552</v>
      </c>
      <c r="AN619" s="934" t="s">
        <v>4068</v>
      </c>
      <c r="AO619" t="s">
        <v>4035</v>
      </c>
      <c r="AP619" t="s">
        <v>2335</v>
      </c>
      <c r="AQ619" s="596" t="str">
        <f t="shared" si="41"/>
        <v>A</v>
      </c>
      <c r="AR619" s="596">
        <f t="shared" ca="1" si="42"/>
        <v>3</v>
      </c>
      <c r="AS619" s="596">
        <f t="shared" ca="1" si="43"/>
        <v>2</v>
      </c>
      <c r="AT619" s="596">
        <f t="shared" ca="1" si="44"/>
        <v>1</v>
      </c>
    </row>
    <row r="620" spans="39:46" x14ac:dyDescent="0.3">
      <c r="AM620" t="s">
        <v>1553</v>
      </c>
      <c r="AN620" s="934" t="s">
        <v>4068</v>
      </c>
      <c r="AO620" t="s">
        <v>4036</v>
      </c>
      <c r="AP620" t="s">
        <v>2336</v>
      </c>
      <c r="AQ620" s="596" t="str">
        <f t="shared" si="41"/>
        <v>C</v>
      </c>
      <c r="AR620" s="596">
        <f t="shared" ca="1" si="42"/>
        <v>6</v>
      </c>
      <c r="AS620" s="596">
        <f t="shared" ca="1" si="43"/>
        <v>5</v>
      </c>
      <c r="AT620" s="596">
        <f t="shared" ca="1" si="44"/>
        <v>1</v>
      </c>
    </row>
    <row r="621" spans="39:46" x14ac:dyDescent="0.3">
      <c r="AM621" t="s">
        <v>1554</v>
      </c>
      <c r="AN621" s="934" t="s">
        <v>4068</v>
      </c>
      <c r="AO621" t="s">
        <v>4037</v>
      </c>
      <c r="AP621" t="s">
        <v>2337</v>
      </c>
      <c r="AQ621" s="596" t="str">
        <f t="shared" si="41"/>
        <v>R</v>
      </c>
      <c r="AR621" s="596">
        <f t="shared" ca="1" si="42"/>
        <v>6</v>
      </c>
      <c r="AS621" s="596">
        <f t="shared" ca="1" si="43"/>
        <v>5</v>
      </c>
      <c r="AT621" s="596">
        <f t="shared" ca="1" si="44"/>
        <v>1</v>
      </c>
    </row>
    <row r="622" spans="39:46" hidden="1" x14ac:dyDescent="0.3">
      <c r="AM622" t="s">
        <v>1555</v>
      </c>
      <c r="AN622" s="934" t="s">
        <v>4068</v>
      </c>
      <c r="AO622" t="s">
        <v>2338</v>
      </c>
      <c r="AP622" t="s">
        <v>2338</v>
      </c>
      <c r="AQ622" s="596" t="str">
        <f t="shared" si="41"/>
        <v>E</v>
      </c>
      <c r="AR622" s="596">
        <f t="shared" ca="1" si="42"/>
        <v>1</v>
      </c>
      <c r="AS622" s="596">
        <f t="shared" ca="1" si="43"/>
        <v>1</v>
      </c>
      <c r="AT622" s="596">
        <f t="shared" ca="1" si="44"/>
        <v>0</v>
      </c>
    </row>
    <row r="623" spans="39:46" hidden="1" x14ac:dyDescent="0.3">
      <c r="AM623" t="s">
        <v>499</v>
      </c>
      <c r="AN623" s="934" t="s">
        <v>4068</v>
      </c>
      <c r="AO623" t="s">
        <v>2339</v>
      </c>
      <c r="AP623" t="s">
        <v>2339</v>
      </c>
      <c r="AQ623" s="596" t="str">
        <f t="shared" si="41"/>
        <v>D</v>
      </c>
      <c r="AR623" s="596">
        <f t="shared" ca="1" si="42"/>
        <v>2</v>
      </c>
      <c r="AS623" s="596">
        <f t="shared" ca="1" si="43"/>
        <v>2</v>
      </c>
      <c r="AT623" s="596">
        <f t="shared" ca="1" si="44"/>
        <v>0</v>
      </c>
    </row>
    <row r="624" spans="39:46" hidden="1" x14ac:dyDescent="0.3">
      <c r="AM624" t="s">
        <v>498</v>
      </c>
      <c r="AN624" s="934" t="s">
        <v>4068</v>
      </c>
      <c r="AO624" t="s">
        <v>2340</v>
      </c>
      <c r="AP624" t="s">
        <v>2340</v>
      </c>
      <c r="AQ624" s="596" t="str">
        <f t="shared" si="41"/>
        <v>B</v>
      </c>
      <c r="AR624" s="596">
        <f t="shared" ca="1" si="42"/>
        <v>2</v>
      </c>
      <c r="AS624" s="596">
        <f t="shared" ca="1" si="43"/>
        <v>2</v>
      </c>
      <c r="AT624" s="596">
        <f t="shared" ca="1" si="44"/>
        <v>0</v>
      </c>
    </row>
    <row r="625" spans="39:46" x14ac:dyDescent="0.3">
      <c r="AM625" t="s">
        <v>1556</v>
      </c>
      <c r="AN625" s="934" t="s">
        <v>4068</v>
      </c>
      <c r="AO625" t="s">
        <v>4038</v>
      </c>
      <c r="AP625" t="s">
        <v>2341</v>
      </c>
      <c r="AQ625" s="596" t="str">
        <f t="shared" si="41"/>
        <v>C</v>
      </c>
      <c r="AR625" s="596">
        <f t="shared" ca="1" si="42"/>
        <v>4</v>
      </c>
      <c r="AS625" s="596">
        <f t="shared" ca="1" si="43"/>
        <v>3</v>
      </c>
      <c r="AT625" s="596">
        <f t="shared" ca="1" si="44"/>
        <v>1</v>
      </c>
    </row>
    <row r="626" spans="39:46" x14ac:dyDescent="0.3">
      <c r="AM626" t="s">
        <v>1557</v>
      </c>
      <c r="AN626" s="934" t="s">
        <v>4068</v>
      </c>
      <c r="AO626" t="s">
        <v>4039</v>
      </c>
      <c r="AP626" t="s">
        <v>2342</v>
      </c>
      <c r="AQ626" s="596" t="str">
        <f t="shared" si="41"/>
        <v>I</v>
      </c>
      <c r="AR626" s="596">
        <f t="shared" ca="1" si="42"/>
        <v>5</v>
      </c>
      <c r="AS626" s="596">
        <f t="shared" ca="1" si="43"/>
        <v>4</v>
      </c>
      <c r="AT626" s="596">
        <f t="shared" ca="1" si="44"/>
        <v>1</v>
      </c>
    </row>
    <row r="627" spans="39:46" x14ac:dyDescent="0.3">
      <c r="AM627" t="s">
        <v>1558</v>
      </c>
      <c r="AN627" s="934" t="s">
        <v>4068</v>
      </c>
      <c r="AO627" t="s">
        <v>4040</v>
      </c>
      <c r="AP627" t="s">
        <v>2343</v>
      </c>
      <c r="AQ627" s="596" t="str">
        <f t="shared" si="41"/>
        <v>N</v>
      </c>
      <c r="AR627" s="596">
        <f t="shared" ca="1" si="42"/>
        <v>5</v>
      </c>
      <c r="AS627" s="596">
        <f t="shared" ca="1" si="43"/>
        <v>4</v>
      </c>
      <c r="AT627" s="596">
        <f t="shared" ca="1" si="44"/>
        <v>1</v>
      </c>
    </row>
    <row r="628" spans="39:46" x14ac:dyDescent="0.3">
      <c r="AM628" t="s">
        <v>1559</v>
      </c>
      <c r="AN628" s="934" t="s">
        <v>4068</v>
      </c>
      <c r="AO628" t="s">
        <v>4041</v>
      </c>
      <c r="AP628" t="s">
        <v>2344</v>
      </c>
      <c r="AQ628" s="596" t="str">
        <f t="shared" si="41"/>
        <v>S</v>
      </c>
      <c r="AR628" s="596">
        <f t="shared" ca="1" si="42"/>
        <v>5</v>
      </c>
      <c r="AS628" s="596">
        <f t="shared" ca="1" si="43"/>
        <v>4</v>
      </c>
      <c r="AT628" s="596">
        <f t="shared" ca="1" si="44"/>
        <v>1</v>
      </c>
    </row>
    <row r="629" spans="39:46" x14ac:dyDescent="0.3">
      <c r="AM629" t="s">
        <v>1560</v>
      </c>
      <c r="AN629" s="934" t="s">
        <v>4068</v>
      </c>
      <c r="AO629" t="s">
        <v>4042</v>
      </c>
      <c r="AP629" t="s">
        <v>2345</v>
      </c>
      <c r="AQ629" s="596" t="str">
        <f t="shared" si="41"/>
        <v>X</v>
      </c>
      <c r="AR629" s="596">
        <f t="shared" ca="1" si="42"/>
        <v>5</v>
      </c>
      <c r="AS629" s="596">
        <f t="shared" ca="1" si="43"/>
        <v>4</v>
      </c>
      <c r="AT629" s="596">
        <f t="shared" ca="1" si="44"/>
        <v>1</v>
      </c>
    </row>
    <row r="630" spans="39:46" x14ac:dyDescent="0.3">
      <c r="AM630" t="s">
        <v>1561</v>
      </c>
      <c r="AN630" s="934" t="s">
        <v>4068</v>
      </c>
      <c r="AO630" t="s">
        <v>4043</v>
      </c>
      <c r="AP630" t="s">
        <v>2346</v>
      </c>
      <c r="AQ630" s="596" t="str">
        <f t="shared" si="41"/>
        <v>A</v>
      </c>
      <c r="AR630" s="596">
        <f t="shared" ca="1" si="42"/>
        <v>3</v>
      </c>
      <c r="AS630" s="596">
        <f t="shared" ca="1" si="43"/>
        <v>2</v>
      </c>
      <c r="AT630" s="596">
        <f t="shared" ca="1" si="44"/>
        <v>1</v>
      </c>
    </row>
    <row r="631" spans="39:46" x14ac:dyDescent="0.3">
      <c r="AM631" t="s">
        <v>1562</v>
      </c>
      <c r="AN631" s="934" t="s">
        <v>4068</v>
      </c>
      <c r="AO631" t="s">
        <v>4044</v>
      </c>
      <c r="AP631" t="s">
        <v>2347</v>
      </c>
      <c r="AQ631" s="596" t="str">
        <f t="shared" si="41"/>
        <v>C</v>
      </c>
      <c r="AR631" s="596">
        <f t="shared" ca="1" si="42"/>
        <v>5</v>
      </c>
      <c r="AS631" s="596">
        <f t="shared" ca="1" si="43"/>
        <v>4</v>
      </c>
      <c r="AT631" s="596">
        <f t="shared" ca="1" si="44"/>
        <v>1</v>
      </c>
    </row>
    <row r="632" spans="39:46" x14ac:dyDescent="0.3">
      <c r="AM632" t="s">
        <v>1563</v>
      </c>
      <c r="AN632" s="934" t="s">
        <v>4068</v>
      </c>
      <c r="AO632" t="s">
        <v>4045</v>
      </c>
      <c r="AP632" t="s">
        <v>2348</v>
      </c>
      <c r="AQ632" s="596" t="str">
        <f t="shared" si="41"/>
        <v>H</v>
      </c>
      <c r="AR632" s="596">
        <f t="shared" ca="1" si="42"/>
        <v>5</v>
      </c>
      <c r="AS632" s="596">
        <f t="shared" ca="1" si="43"/>
        <v>4</v>
      </c>
      <c r="AT632" s="596">
        <f t="shared" ca="1" si="44"/>
        <v>1</v>
      </c>
    </row>
    <row r="633" spans="39:46" x14ac:dyDescent="0.3">
      <c r="AM633" t="s">
        <v>1564</v>
      </c>
      <c r="AN633" s="934" t="s">
        <v>4068</v>
      </c>
      <c r="AO633" t="s">
        <v>4046</v>
      </c>
      <c r="AP633" t="s">
        <v>2349</v>
      </c>
      <c r="AQ633" s="596" t="str">
        <f t="shared" si="41"/>
        <v>M</v>
      </c>
      <c r="AR633" s="596">
        <f t="shared" ca="1" si="42"/>
        <v>3</v>
      </c>
      <c r="AS633" s="596">
        <f t="shared" ca="1" si="43"/>
        <v>2</v>
      </c>
      <c r="AT633" s="596">
        <f t="shared" ca="1" si="44"/>
        <v>1</v>
      </c>
    </row>
    <row r="634" spans="39:46" x14ac:dyDescent="0.3">
      <c r="AM634" t="s">
        <v>1565</v>
      </c>
      <c r="AN634" s="934" t="s">
        <v>4068</v>
      </c>
      <c r="AO634" t="s">
        <v>4047</v>
      </c>
      <c r="AP634" t="s">
        <v>2350</v>
      </c>
      <c r="AQ634" s="596" t="str">
        <f t="shared" si="41"/>
        <v>P</v>
      </c>
      <c r="AR634" s="596">
        <f t="shared" ca="1" si="42"/>
        <v>5</v>
      </c>
      <c r="AS634" s="596">
        <f t="shared" ca="1" si="43"/>
        <v>4</v>
      </c>
      <c r="AT634" s="596">
        <f t="shared" ca="1" si="44"/>
        <v>1</v>
      </c>
    </row>
    <row r="635" spans="39:46" x14ac:dyDescent="0.3">
      <c r="AM635" t="s">
        <v>1566</v>
      </c>
      <c r="AN635" s="934" t="s">
        <v>4068</v>
      </c>
      <c r="AO635" t="s">
        <v>4048</v>
      </c>
      <c r="AP635" t="s">
        <v>2351</v>
      </c>
      <c r="AQ635" s="596" t="str">
        <f t="shared" si="41"/>
        <v>U</v>
      </c>
      <c r="AR635" s="596">
        <f t="shared" ca="1" si="42"/>
        <v>5</v>
      </c>
      <c r="AS635" s="596">
        <f t="shared" ca="1" si="43"/>
        <v>4</v>
      </c>
      <c r="AT635" s="596">
        <f t="shared" ca="1" si="44"/>
        <v>1</v>
      </c>
    </row>
    <row r="636" spans="39:46" x14ac:dyDescent="0.3">
      <c r="AM636" t="s">
        <v>1567</v>
      </c>
      <c r="AN636" s="934" t="s">
        <v>4068</v>
      </c>
      <c r="AO636" t="s">
        <v>4049</v>
      </c>
      <c r="AP636" t="s">
        <v>2352</v>
      </c>
      <c r="AQ636" s="596" t="str">
        <f t="shared" si="41"/>
        <v>G</v>
      </c>
      <c r="AR636" s="596">
        <f t="shared" ca="1" si="42"/>
        <v>7</v>
      </c>
      <c r="AS636" s="596">
        <f t="shared" ca="1" si="43"/>
        <v>6</v>
      </c>
      <c r="AT636" s="596">
        <f t="shared" ca="1" si="44"/>
        <v>1</v>
      </c>
    </row>
    <row r="637" spans="39:46" x14ac:dyDescent="0.3">
      <c r="AM637" t="s">
        <v>1568</v>
      </c>
      <c r="AN637" s="934" t="s">
        <v>4068</v>
      </c>
      <c r="AO637" t="s">
        <v>4050</v>
      </c>
      <c r="AP637" t="s">
        <v>2353</v>
      </c>
      <c r="AQ637" s="596" t="str">
        <f t="shared" si="41"/>
        <v>Z</v>
      </c>
      <c r="AR637" s="596">
        <f t="shared" ca="1" si="42"/>
        <v>3</v>
      </c>
      <c r="AS637" s="596">
        <f t="shared" ca="1" si="43"/>
        <v>2</v>
      </c>
      <c r="AT637" s="596">
        <f t="shared" ca="1" si="44"/>
        <v>1</v>
      </c>
    </row>
    <row r="638" spans="39:46" x14ac:dyDescent="0.3">
      <c r="AM638" t="s">
        <v>1569</v>
      </c>
      <c r="AN638" s="934" t="s">
        <v>4068</v>
      </c>
      <c r="AO638" t="s">
        <v>4051</v>
      </c>
      <c r="AP638" t="s">
        <v>2354</v>
      </c>
      <c r="AQ638" s="596" t="str">
        <f t="shared" si="41"/>
        <v>C</v>
      </c>
      <c r="AR638" s="596">
        <f t="shared" ca="1" si="42"/>
        <v>4</v>
      </c>
      <c r="AS638" s="596">
        <f t="shared" ca="1" si="43"/>
        <v>3</v>
      </c>
      <c r="AT638" s="596">
        <f t="shared" ca="1" si="44"/>
        <v>1</v>
      </c>
    </row>
    <row r="639" spans="39:46" x14ac:dyDescent="0.3">
      <c r="AM639" t="s">
        <v>1570</v>
      </c>
      <c r="AN639" s="934" t="s">
        <v>4068</v>
      </c>
      <c r="AO639" t="s">
        <v>4052</v>
      </c>
      <c r="AP639" t="s">
        <v>2355</v>
      </c>
      <c r="AQ639" s="596" t="str">
        <f t="shared" si="41"/>
        <v>G</v>
      </c>
      <c r="AR639" s="596">
        <f t="shared" ca="1" si="42"/>
        <v>3</v>
      </c>
      <c r="AS639" s="596">
        <f t="shared" ca="1" si="43"/>
        <v>2</v>
      </c>
      <c r="AT639" s="596">
        <f t="shared" ca="1" si="44"/>
        <v>1</v>
      </c>
    </row>
    <row r="640" spans="39:46" x14ac:dyDescent="0.3">
      <c r="AM640" t="s">
        <v>1571</v>
      </c>
      <c r="AN640" s="934" t="s">
        <v>4068</v>
      </c>
      <c r="AO640" t="s">
        <v>4053</v>
      </c>
      <c r="AP640" t="s">
        <v>2356</v>
      </c>
      <c r="AQ640" s="596" t="str">
        <f t="shared" si="41"/>
        <v>J</v>
      </c>
      <c r="AR640" s="596">
        <f t="shared" ca="1" si="42"/>
        <v>3</v>
      </c>
      <c r="AS640" s="596">
        <f t="shared" ca="1" si="43"/>
        <v>2</v>
      </c>
      <c r="AT640" s="596">
        <f t="shared" ca="1" si="44"/>
        <v>1</v>
      </c>
    </row>
    <row r="641" spans="39:46" x14ac:dyDescent="0.3">
      <c r="AM641" t="s">
        <v>1572</v>
      </c>
      <c r="AN641" s="934" t="s">
        <v>4068</v>
      </c>
      <c r="AO641" t="s">
        <v>4054</v>
      </c>
      <c r="AP641" t="s">
        <v>2357</v>
      </c>
      <c r="AQ641" s="596" t="str">
        <f t="shared" si="41"/>
        <v>M</v>
      </c>
      <c r="AR641" s="596">
        <f t="shared" ca="1" si="42"/>
        <v>5</v>
      </c>
      <c r="AS641" s="596">
        <f t="shared" ca="1" si="43"/>
        <v>4</v>
      </c>
      <c r="AT641" s="596">
        <f t="shared" ca="1" si="44"/>
        <v>1</v>
      </c>
    </row>
    <row r="642" spans="39:46" x14ac:dyDescent="0.3">
      <c r="AM642" t="s">
        <v>1573</v>
      </c>
      <c r="AN642" s="934" t="s">
        <v>4068</v>
      </c>
      <c r="AO642" t="s">
        <v>4055</v>
      </c>
      <c r="AP642" t="s">
        <v>2358</v>
      </c>
      <c r="AQ642" s="596" t="str">
        <f t="shared" si="41"/>
        <v>R</v>
      </c>
      <c r="AR642" s="596">
        <f t="shared" ca="1" si="42"/>
        <v>6</v>
      </c>
      <c r="AS642" s="596">
        <f t="shared" ca="1" si="43"/>
        <v>5</v>
      </c>
      <c r="AT642" s="596">
        <f t="shared" ca="1" si="44"/>
        <v>1</v>
      </c>
    </row>
    <row r="643" spans="39:46" hidden="1" x14ac:dyDescent="0.3">
      <c r="AM643" t="s">
        <v>1574</v>
      </c>
      <c r="AN643" s="934" t="s">
        <v>4068</v>
      </c>
      <c r="AO643" t="s">
        <v>4056</v>
      </c>
      <c r="AP643" t="s">
        <v>2359</v>
      </c>
      <c r="AQ643" s="596" t="str">
        <f t="shared" si="41"/>
        <v>X</v>
      </c>
      <c r="AR643" s="596">
        <f t="shared" ca="1" si="42"/>
        <v>6</v>
      </c>
      <c r="AS643" s="596">
        <f t="shared" ca="1" si="43"/>
        <v>6</v>
      </c>
      <c r="AT643" s="596">
        <f t="shared" ca="1" si="44"/>
        <v>0</v>
      </c>
    </row>
    <row r="644" spans="39:46" x14ac:dyDescent="0.3">
      <c r="AM644" t="s">
        <v>1575</v>
      </c>
      <c r="AN644" s="934" t="s">
        <v>4068</v>
      </c>
      <c r="AO644" t="s">
        <v>4057</v>
      </c>
      <c r="AP644" t="s">
        <v>2360</v>
      </c>
      <c r="AQ644" s="596" t="str">
        <f t="shared" si="41"/>
        <v>N</v>
      </c>
      <c r="AR644" s="596">
        <f t="shared" ca="1" si="42"/>
        <v>4</v>
      </c>
      <c r="AS644" s="596">
        <f t="shared" ca="1" si="43"/>
        <v>3</v>
      </c>
      <c r="AT644" s="596">
        <f t="shared" ca="1" si="44"/>
        <v>1</v>
      </c>
    </row>
    <row r="645" spans="39:46" x14ac:dyDescent="0.3">
      <c r="AM645" t="s">
        <v>1576</v>
      </c>
      <c r="AN645" s="934" t="s">
        <v>4068</v>
      </c>
      <c r="AO645" t="s">
        <v>4058</v>
      </c>
      <c r="AP645" t="s">
        <v>2361</v>
      </c>
      <c r="AQ645" s="596" t="str">
        <f t="shared" ref="AQ645:AQ708" si="45">MID(AO645,2,1)</f>
        <v>R</v>
      </c>
      <c r="AR645" s="596">
        <f t="shared" ref="AR645:AR708" ca="1" si="46">+COLUMNS(INDIRECT(AO645))</f>
        <v>5</v>
      </c>
      <c r="AS645" s="596">
        <f t="shared" ref="AS645:AS708" ca="1" si="47">+COLUMNS(INDIRECT(AP645))</f>
        <v>4</v>
      </c>
      <c r="AT645" s="596">
        <f t="shared" ref="AT645:AT708" ca="1" si="48">+AR645-AS645</f>
        <v>1</v>
      </c>
    </row>
    <row r="646" spans="39:46" x14ac:dyDescent="0.3">
      <c r="AM646" t="s">
        <v>1577</v>
      </c>
      <c r="AN646" s="934" t="s">
        <v>4068</v>
      </c>
      <c r="AO646" t="s">
        <v>4059</v>
      </c>
      <c r="AP646" t="s">
        <v>2362</v>
      </c>
      <c r="AQ646" s="596" t="str">
        <f t="shared" si="45"/>
        <v>W</v>
      </c>
      <c r="AR646" s="596">
        <f t="shared" ca="1" si="46"/>
        <v>3</v>
      </c>
      <c r="AS646" s="596">
        <f t="shared" ca="1" si="47"/>
        <v>2</v>
      </c>
      <c r="AT646" s="596">
        <f t="shared" ca="1" si="48"/>
        <v>1</v>
      </c>
    </row>
    <row r="647" spans="39:46" x14ac:dyDescent="0.3">
      <c r="AM647" t="s">
        <v>1578</v>
      </c>
      <c r="AN647" s="934" t="s">
        <v>4068</v>
      </c>
      <c r="AO647" t="s">
        <v>4060</v>
      </c>
      <c r="AP647" t="s">
        <v>2363</v>
      </c>
      <c r="AQ647" s="596" t="str">
        <f t="shared" si="45"/>
        <v>Z</v>
      </c>
      <c r="AR647" s="596">
        <f t="shared" ca="1" si="46"/>
        <v>4</v>
      </c>
      <c r="AS647" s="596">
        <f t="shared" ca="1" si="47"/>
        <v>3</v>
      </c>
      <c r="AT647" s="596">
        <f t="shared" ca="1" si="48"/>
        <v>1</v>
      </c>
    </row>
    <row r="648" spans="39:46" x14ac:dyDescent="0.3">
      <c r="AM648" t="s">
        <v>1579</v>
      </c>
      <c r="AN648" s="934" t="s">
        <v>4068</v>
      </c>
      <c r="AO648" t="s">
        <v>4061</v>
      </c>
      <c r="AP648" t="s">
        <v>2364</v>
      </c>
      <c r="AQ648" s="596" t="str">
        <f t="shared" si="45"/>
        <v>A</v>
      </c>
      <c r="AR648" s="596">
        <f t="shared" ca="1" si="46"/>
        <v>3</v>
      </c>
      <c r="AS648" s="596">
        <f t="shared" ca="1" si="47"/>
        <v>2</v>
      </c>
      <c r="AT648" s="596">
        <f t="shared" ca="1" si="48"/>
        <v>1</v>
      </c>
    </row>
    <row r="649" spans="39:46" x14ac:dyDescent="0.3">
      <c r="AM649" t="s">
        <v>1580</v>
      </c>
      <c r="AN649" s="934" t="s">
        <v>4068</v>
      </c>
      <c r="AO649" t="s">
        <v>4062</v>
      </c>
      <c r="AP649" t="s">
        <v>2365</v>
      </c>
      <c r="AQ649" s="596" t="str">
        <f t="shared" si="45"/>
        <v>A</v>
      </c>
      <c r="AR649" s="596">
        <f t="shared" ca="1" si="46"/>
        <v>3</v>
      </c>
      <c r="AS649" s="596">
        <f t="shared" ca="1" si="47"/>
        <v>2</v>
      </c>
      <c r="AT649" s="596">
        <f t="shared" ca="1" si="48"/>
        <v>1</v>
      </c>
    </row>
    <row r="650" spans="39:46" x14ac:dyDescent="0.3">
      <c r="AM650" t="s">
        <v>1581</v>
      </c>
      <c r="AN650" s="934" t="s">
        <v>4068</v>
      </c>
      <c r="AO650" t="s">
        <v>4063</v>
      </c>
      <c r="AP650" t="s">
        <v>2366</v>
      </c>
      <c r="AQ650" s="596" t="str">
        <f t="shared" si="45"/>
        <v>C</v>
      </c>
      <c r="AR650" s="596">
        <f t="shared" ca="1" si="46"/>
        <v>6</v>
      </c>
      <c r="AS650" s="596">
        <f t="shared" ca="1" si="47"/>
        <v>5</v>
      </c>
      <c r="AT650" s="596">
        <f t="shared" ca="1" si="48"/>
        <v>1</v>
      </c>
    </row>
    <row r="651" spans="39:46" hidden="1" x14ac:dyDescent="0.3">
      <c r="AM651" t="s">
        <v>1582</v>
      </c>
      <c r="AN651" s="934" t="s">
        <v>4068</v>
      </c>
      <c r="AO651" t="s">
        <v>2367</v>
      </c>
      <c r="AP651" t="s">
        <v>2367</v>
      </c>
      <c r="AQ651" s="596" t="str">
        <f t="shared" si="45"/>
        <v>C</v>
      </c>
      <c r="AR651" s="596">
        <f t="shared" ca="1" si="46"/>
        <v>1</v>
      </c>
      <c r="AS651" s="596">
        <f t="shared" ca="1" si="47"/>
        <v>1</v>
      </c>
      <c r="AT651" s="596">
        <f t="shared" ca="1" si="48"/>
        <v>0</v>
      </c>
    </row>
    <row r="652" spans="39:46" hidden="1" x14ac:dyDescent="0.3">
      <c r="AM652" t="s">
        <v>1602</v>
      </c>
      <c r="AN652" s="934" t="s">
        <v>4068</v>
      </c>
      <c r="AO652" t="s">
        <v>1679</v>
      </c>
      <c r="AP652" t="s">
        <v>1679</v>
      </c>
      <c r="AQ652" s="596" t="str">
        <f t="shared" si="45"/>
        <v>R</v>
      </c>
      <c r="AR652" s="596" t="e">
        <f t="shared" ca="1" si="46"/>
        <v>#REF!</v>
      </c>
      <c r="AS652" s="596" t="e">
        <f t="shared" ca="1" si="47"/>
        <v>#REF!</v>
      </c>
      <c r="AT652" s="596" t="e">
        <f t="shared" ca="1" si="48"/>
        <v>#REF!</v>
      </c>
    </row>
    <row r="653" spans="39:46" hidden="1" x14ac:dyDescent="0.3">
      <c r="AM653" t="s">
        <v>890</v>
      </c>
      <c r="AN653" s="934" t="s">
        <v>4067</v>
      </c>
      <c r="AO653" t="s">
        <v>1670</v>
      </c>
      <c r="AP653" t="s">
        <v>1670</v>
      </c>
      <c r="AQ653" s="596" t="str">
        <f t="shared" si="45"/>
        <v>C</v>
      </c>
      <c r="AR653" s="596">
        <f t="shared" ca="1" si="46"/>
        <v>4</v>
      </c>
      <c r="AS653" s="596">
        <f t="shared" ca="1" si="47"/>
        <v>4</v>
      </c>
      <c r="AT653" s="596">
        <f t="shared" ca="1" si="48"/>
        <v>0</v>
      </c>
    </row>
    <row r="654" spans="39:46" hidden="1" x14ac:dyDescent="0.3">
      <c r="AM654" t="s">
        <v>891</v>
      </c>
      <c r="AN654" s="934" t="s">
        <v>4067</v>
      </c>
      <c r="AO654" t="s">
        <v>1671</v>
      </c>
      <c r="AP654" t="s">
        <v>1671</v>
      </c>
      <c r="AQ654" s="596" t="str">
        <f t="shared" si="45"/>
        <v>D</v>
      </c>
      <c r="AR654" s="596">
        <f t="shared" ca="1" si="46"/>
        <v>1</v>
      </c>
      <c r="AS654" s="596">
        <f t="shared" ca="1" si="47"/>
        <v>1</v>
      </c>
      <c r="AT654" s="596">
        <f t="shared" ca="1" si="48"/>
        <v>0</v>
      </c>
    </row>
    <row r="655" spans="39:46" hidden="1" x14ac:dyDescent="0.3">
      <c r="AM655" t="s">
        <v>892</v>
      </c>
      <c r="AN655" s="934" t="s">
        <v>4067</v>
      </c>
      <c r="AO655" t="s">
        <v>1672</v>
      </c>
      <c r="AP655" t="s">
        <v>1672</v>
      </c>
      <c r="AQ655" s="596" t="str">
        <f t="shared" si="45"/>
        <v>B</v>
      </c>
      <c r="AR655" s="596">
        <f t="shared" ca="1" si="46"/>
        <v>1</v>
      </c>
      <c r="AS655" s="596">
        <f t="shared" ca="1" si="47"/>
        <v>1</v>
      </c>
      <c r="AT655" s="596">
        <f t="shared" ca="1" si="48"/>
        <v>0</v>
      </c>
    </row>
    <row r="656" spans="39:46" hidden="1" x14ac:dyDescent="0.3">
      <c r="AM656" t="s">
        <v>989</v>
      </c>
      <c r="AN656" s="934" t="s">
        <v>4067</v>
      </c>
      <c r="AO656" t="s">
        <v>1775</v>
      </c>
      <c r="AP656" t="s">
        <v>1775</v>
      </c>
      <c r="AQ656" s="596" t="str">
        <f t="shared" si="45"/>
        <v>C</v>
      </c>
      <c r="AR656" s="596">
        <f t="shared" ca="1" si="46"/>
        <v>4</v>
      </c>
      <c r="AS656" s="596">
        <f t="shared" ca="1" si="47"/>
        <v>4</v>
      </c>
      <c r="AT656" s="596">
        <f t="shared" ca="1" si="48"/>
        <v>0</v>
      </c>
    </row>
    <row r="657" spans="39:46" hidden="1" x14ac:dyDescent="0.3">
      <c r="AM657" t="s">
        <v>990</v>
      </c>
      <c r="AN657" s="934" t="s">
        <v>4067</v>
      </c>
      <c r="AO657" t="s">
        <v>1776</v>
      </c>
      <c r="AP657" t="s">
        <v>1776</v>
      </c>
      <c r="AQ657" s="596" t="str">
        <f t="shared" si="45"/>
        <v>E</v>
      </c>
      <c r="AR657" s="596">
        <f t="shared" ca="1" si="46"/>
        <v>1</v>
      </c>
      <c r="AS657" s="596">
        <f t="shared" ca="1" si="47"/>
        <v>1</v>
      </c>
      <c r="AT657" s="596">
        <f t="shared" ca="1" si="48"/>
        <v>0</v>
      </c>
    </row>
    <row r="658" spans="39:46" hidden="1" x14ac:dyDescent="0.3">
      <c r="AM658" t="s">
        <v>991</v>
      </c>
      <c r="AN658" s="934" t="s">
        <v>4067</v>
      </c>
      <c r="AO658" t="s">
        <v>1777</v>
      </c>
      <c r="AP658" t="s">
        <v>1777</v>
      </c>
      <c r="AQ658" s="596" t="str">
        <f t="shared" si="45"/>
        <v>C</v>
      </c>
      <c r="AR658" s="596">
        <f t="shared" ca="1" si="46"/>
        <v>1</v>
      </c>
      <c r="AS658" s="596">
        <f t="shared" ca="1" si="47"/>
        <v>1</v>
      </c>
      <c r="AT658" s="596">
        <f t="shared" ca="1" si="48"/>
        <v>0</v>
      </c>
    </row>
    <row r="659" spans="39:46" hidden="1" x14ac:dyDescent="0.3">
      <c r="AM659" t="s">
        <v>992</v>
      </c>
      <c r="AN659" s="934" t="s">
        <v>4067</v>
      </c>
      <c r="AO659" t="s">
        <v>1778</v>
      </c>
      <c r="AP659" t="s">
        <v>1778</v>
      </c>
      <c r="AQ659" s="596" t="str">
        <f t="shared" si="45"/>
        <v>D</v>
      </c>
      <c r="AR659" s="596">
        <f t="shared" ca="1" si="46"/>
        <v>1</v>
      </c>
      <c r="AS659" s="596">
        <f t="shared" ca="1" si="47"/>
        <v>1</v>
      </c>
      <c r="AT659" s="596">
        <f t="shared" ca="1" si="48"/>
        <v>0</v>
      </c>
    </row>
    <row r="660" spans="39:46" hidden="1" x14ac:dyDescent="0.3">
      <c r="AM660" t="s">
        <v>993</v>
      </c>
      <c r="AN660" s="934" t="s">
        <v>4067</v>
      </c>
      <c r="AO660" t="s">
        <v>1779</v>
      </c>
      <c r="AP660" t="s">
        <v>1779</v>
      </c>
      <c r="AQ660" s="596" t="str">
        <f t="shared" si="45"/>
        <v>B</v>
      </c>
      <c r="AR660" s="596">
        <f t="shared" ca="1" si="46"/>
        <v>1</v>
      </c>
      <c r="AS660" s="596">
        <f t="shared" ca="1" si="47"/>
        <v>1</v>
      </c>
      <c r="AT660" s="596">
        <f t="shared" ca="1" si="48"/>
        <v>0</v>
      </c>
    </row>
    <row r="661" spans="39:46" hidden="1" x14ac:dyDescent="0.3">
      <c r="AM661" t="s">
        <v>1021</v>
      </c>
      <c r="AN661" s="934" t="s">
        <v>4067</v>
      </c>
      <c r="AO661" t="s">
        <v>1807</v>
      </c>
      <c r="AP661" t="s">
        <v>1807</v>
      </c>
      <c r="AQ661" s="596" t="str">
        <f t="shared" si="45"/>
        <v>B</v>
      </c>
      <c r="AR661" s="596">
        <f t="shared" ca="1" si="46"/>
        <v>1</v>
      </c>
      <c r="AS661" s="596">
        <f t="shared" ca="1" si="47"/>
        <v>1</v>
      </c>
      <c r="AT661" s="596">
        <f t="shared" ca="1" si="48"/>
        <v>0</v>
      </c>
    </row>
    <row r="662" spans="39:46" hidden="1" x14ac:dyDescent="0.3">
      <c r="AM662" t="s">
        <v>1022</v>
      </c>
      <c r="AN662" s="934" t="s">
        <v>4067</v>
      </c>
      <c r="AO662" t="s">
        <v>1808</v>
      </c>
      <c r="AP662" t="s">
        <v>1808</v>
      </c>
      <c r="AQ662" s="596" t="str">
        <f t="shared" si="45"/>
        <v>B</v>
      </c>
      <c r="AR662" s="596">
        <f t="shared" ca="1" si="46"/>
        <v>1</v>
      </c>
      <c r="AS662" s="596">
        <f t="shared" ca="1" si="47"/>
        <v>1</v>
      </c>
      <c r="AT662" s="596">
        <f t="shared" ca="1" si="48"/>
        <v>0</v>
      </c>
    </row>
    <row r="663" spans="39:46" hidden="1" x14ac:dyDescent="0.3">
      <c r="AM663" t="s">
        <v>1173</v>
      </c>
      <c r="AN663" s="934" t="s">
        <v>4067</v>
      </c>
      <c r="AO663" t="s">
        <v>1958</v>
      </c>
      <c r="AP663" t="s">
        <v>1958</v>
      </c>
      <c r="AQ663" s="596" t="str">
        <f t="shared" si="45"/>
        <v>C</v>
      </c>
      <c r="AR663" s="596">
        <f t="shared" ca="1" si="46"/>
        <v>4</v>
      </c>
      <c r="AS663" s="596">
        <f t="shared" ca="1" si="47"/>
        <v>4</v>
      </c>
      <c r="AT663" s="596">
        <f t="shared" ca="1" si="48"/>
        <v>0</v>
      </c>
    </row>
    <row r="664" spans="39:46" hidden="1" x14ac:dyDescent="0.3">
      <c r="AM664" t="s">
        <v>1174</v>
      </c>
      <c r="AN664" s="934" t="s">
        <v>4067</v>
      </c>
      <c r="AO664" t="s">
        <v>1959</v>
      </c>
      <c r="AP664" t="s">
        <v>1959</v>
      </c>
      <c r="AQ664" s="596" t="str">
        <f t="shared" si="45"/>
        <v>C</v>
      </c>
      <c r="AR664" s="596">
        <f t="shared" ca="1" si="46"/>
        <v>1</v>
      </c>
      <c r="AS664" s="596">
        <f t="shared" ca="1" si="47"/>
        <v>1</v>
      </c>
      <c r="AT664" s="596">
        <f t="shared" ca="1" si="48"/>
        <v>0</v>
      </c>
    </row>
    <row r="665" spans="39:46" hidden="1" x14ac:dyDescent="0.3">
      <c r="AM665" t="s">
        <v>1175</v>
      </c>
      <c r="AN665" s="934" t="s">
        <v>4067</v>
      </c>
      <c r="AO665" t="s">
        <v>1960</v>
      </c>
      <c r="AP665" t="s">
        <v>1960</v>
      </c>
      <c r="AQ665" s="596" t="str">
        <f t="shared" si="45"/>
        <v>D</v>
      </c>
      <c r="AR665" s="596">
        <f t="shared" ca="1" si="46"/>
        <v>1</v>
      </c>
      <c r="AS665" s="596">
        <f t="shared" ca="1" si="47"/>
        <v>1</v>
      </c>
      <c r="AT665" s="596">
        <f t="shared" ca="1" si="48"/>
        <v>0</v>
      </c>
    </row>
    <row r="666" spans="39:46" hidden="1" x14ac:dyDescent="0.3">
      <c r="AM666" t="s">
        <v>1176</v>
      </c>
      <c r="AN666" s="934" t="s">
        <v>4067</v>
      </c>
      <c r="AO666" t="s">
        <v>1961</v>
      </c>
      <c r="AP666" t="s">
        <v>1961</v>
      </c>
      <c r="AQ666" s="596" t="str">
        <f t="shared" si="45"/>
        <v>B</v>
      </c>
      <c r="AR666" s="596">
        <f t="shared" ca="1" si="46"/>
        <v>1</v>
      </c>
      <c r="AS666" s="596">
        <f t="shared" ca="1" si="47"/>
        <v>1</v>
      </c>
      <c r="AT666" s="596">
        <f t="shared" ca="1" si="48"/>
        <v>0</v>
      </c>
    </row>
    <row r="667" spans="39:46" hidden="1" x14ac:dyDescent="0.3">
      <c r="AM667" t="s">
        <v>1252</v>
      </c>
      <c r="AN667" s="934" t="s">
        <v>4067</v>
      </c>
      <c r="AO667" t="s">
        <v>2038</v>
      </c>
      <c r="AP667" t="s">
        <v>2038</v>
      </c>
      <c r="AQ667" s="596" t="str">
        <f t="shared" si="45"/>
        <v>C</v>
      </c>
      <c r="AR667" s="596">
        <f t="shared" ca="1" si="46"/>
        <v>4</v>
      </c>
      <c r="AS667" s="596">
        <f t="shared" ca="1" si="47"/>
        <v>4</v>
      </c>
      <c r="AT667" s="596">
        <f t="shared" ca="1" si="48"/>
        <v>0</v>
      </c>
    </row>
    <row r="668" spans="39:46" hidden="1" x14ac:dyDescent="0.3">
      <c r="AM668" t="s">
        <v>1254</v>
      </c>
      <c r="AN668" s="934" t="s">
        <v>4067</v>
      </c>
      <c r="AO668" t="s">
        <v>2039</v>
      </c>
      <c r="AP668" t="s">
        <v>2039</v>
      </c>
      <c r="AQ668" s="596" t="str">
        <f t="shared" si="45"/>
        <v>C</v>
      </c>
      <c r="AR668" s="596">
        <f t="shared" ca="1" si="46"/>
        <v>1</v>
      </c>
      <c r="AS668" s="596">
        <f t="shared" ca="1" si="47"/>
        <v>1</v>
      </c>
      <c r="AT668" s="596">
        <f t="shared" ca="1" si="48"/>
        <v>0</v>
      </c>
    </row>
    <row r="669" spans="39:46" hidden="1" x14ac:dyDescent="0.3">
      <c r="AM669" t="s">
        <v>1255</v>
      </c>
      <c r="AN669" s="934" t="s">
        <v>4067</v>
      </c>
      <c r="AO669" t="s">
        <v>2040</v>
      </c>
      <c r="AP669" t="s">
        <v>2040</v>
      </c>
      <c r="AQ669" s="596" t="str">
        <f t="shared" si="45"/>
        <v>D</v>
      </c>
      <c r="AR669" s="596">
        <f t="shared" ca="1" si="46"/>
        <v>1</v>
      </c>
      <c r="AS669" s="596">
        <f t="shared" ca="1" si="47"/>
        <v>1</v>
      </c>
      <c r="AT669" s="596">
        <f t="shared" ca="1" si="48"/>
        <v>0</v>
      </c>
    </row>
    <row r="670" spans="39:46" hidden="1" x14ac:dyDescent="0.3">
      <c r="AM670" t="s">
        <v>1256</v>
      </c>
      <c r="AN670" s="934" t="s">
        <v>4067</v>
      </c>
      <c r="AO670" t="s">
        <v>2041</v>
      </c>
      <c r="AP670" t="s">
        <v>2041</v>
      </c>
      <c r="AQ670" s="596" t="str">
        <f t="shared" si="45"/>
        <v>B</v>
      </c>
      <c r="AR670" s="596">
        <f t="shared" ca="1" si="46"/>
        <v>1</v>
      </c>
      <c r="AS670" s="596">
        <f t="shared" ca="1" si="47"/>
        <v>1</v>
      </c>
      <c r="AT670" s="596">
        <f t="shared" ca="1" si="48"/>
        <v>0</v>
      </c>
    </row>
    <row r="671" spans="39:46" hidden="1" x14ac:dyDescent="0.3">
      <c r="AM671" t="s">
        <v>1430</v>
      </c>
      <c r="AN671" s="934" t="s">
        <v>4067</v>
      </c>
      <c r="AO671" t="s">
        <v>2212</v>
      </c>
      <c r="AP671" t="s">
        <v>2212</v>
      </c>
      <c r="AQ671" s="596" t="str">
        <f t="shared" si="45"/>
        <v>C</v>
      </c>
      <c r="AR671" s="596">
        <f t="shared" ca="1" si="46"/>
        <v>4</v>
      </c>
      <c r="AS671" s="596">
        <f t="shared" ca="1" si="47"/>
        <v>4</v>
      </c>
      <c r="AT671" s="596">
        <f t="shared" ca="1" si="48"/>
        <v>0</v>
      </c>
    </row>
    <row r="672" spans="39:46" hidden="1" x14ac:dyDescent="0.3">
      <c r="AM672" t="s">
        <v>1458</v>
      </c>
      <c r="AN672" s="934" t="s">
        <v>4067</v>
      </c>
      <c r="AO672" t="s">
        <v>2239</v>
      </c>
      <c r="AP672" t="s">
        <v>2239</v>
      </c>
      <c r="AQ672" s="596" t="str">
        <f t="shared" si="45"/>
        <v>C</v>
      </c>
      <c r="AR672" s="596">
        <f t="shared" ca="1" si="46"/>
        <v>1</v>
      </c>
      <c r="AS672" s="596">
        <f t="shared" ca="1" si="47"/>
        <v>1</v>
      </c>
      <c r="AT672" s="596">
        <f t="shared" ca="1" si="48"/>
        <v>0</v>
      </c>
    </row>
    <row r="673" spans="39:46" hidden="1" x14ac:dyDescent="0.3">
      <c r="AM673" t="s">
        <v>1459</v>
      </c>
      <c r="AN673" s="934" t="s">
        <v>4067</v>
      </c>
      <c r="AO673" t="s">
        <v>2240</v>
      </c>
      <c r="AP673" t="s">
        <v>2240</v>
      </c>
      <c r="AQ673" s="596" t="str">
        <f t="shared" si="45"/>
        <v>D</v>
      </c>
      <c r="AR673" s="596">
        <f t="shared" ca="1" si="46"/>
        <v>1</v>
      </c>
      <c r="AS673" s="596">
        <f t="shared" ca="1" si="47"/>
        <v>1</v>
      </c>
      <c r="AT673" s="596">
        <f t="shared" ca="1" si="48"/>
        <v>0</v>
      </c>
    </row>
    <row r="674" spans="39:46" hidden="1" x14ac:dyDescent="0.3">
      <c r="AM674" t="s">
        <v>1460</v>
      </c>
      <c r="AN674" s="934" t="s">
        <v>4067</v>
      </c>
      <c r="AO674" t="s">
        <v>2241</v>
      </c>
      <c r="AP674" t="s">
        <v>2241</v>
      </c>
      <c r="AQ674" s="596" t="str">
        <f t="shared" si="45"/>
        <v>B</v>
      </c>
      <c r="AR674" s="596">
        <f t="shared" ca="1" si="46"/>
        <v>1</v>
      </c>
      <c r="AS674" s="596">
        <f t="shared" ca="1" si="47"/>
        <v>1</v>
      </c>
      <c r="AT674" s="596">
        <f t="shared" ca="1" si="48"/>
        <v>0</v>
      </c>
    </row>
    <row r="675" spans="39:46" hidden="1" x14ac:dyDescent="0.3">
      <c r="AM675" t="s">
        <v>1583</v>
      </c>
      <c r="AN675" s="934" t="s">
        <v>4067</v>
      </c>
      <c r="AO675" t="s">
        <v>2368</v>
      </c>
      <c r="AP675" t="s">
        <v>2368</v>
      </c>
      <c r="AQ675" s="596" t="str">
        <f t="shared" si="45"/>
        <v>C</v>
      </c>
      <c r="AR675" s="596">
        <f t="shared" ca="1" si="46"/>
        <v>1</v>
      </c>
      <c r="AS675" s="596">
        <f t="shared" ca="1" si="47"/>
        <v>1</v>
      </c>
      <c r="AT675" s="596">
        <f t="shared" ca="1" si="48"/>
        <v>0</v>
      </c>
    </row>
    <row r="676" spans="39:46" hidden="1" x14ac:dyDescent="0.3">
      <c r="AM676" t="s">
        <v>1584</v>
      </c>
      <c r="AN676" s="934" t="s">
        <v>4067</v>
      </c>
      <c r="AO676" t="s">
        <v>2369</v>
      </c>
      <c r="AP676" t="s">
        <v>2369</v>
      </c>
      <c r="AQ676" s="596" t="str">
        <f t="shared" si="45"/>
        <v>D</v>
      </c>
      <c r="AR676" s="596">
        <f t="shared" ca="1" si="46"/>
        <v>1</v>
      </c>
      <c r="AS676" s="596">
        <f t="shared" ca="1" si="47"/>
        <v>1</v>
      </c>
      <c r="AT676" s="596">
        <f t="shared" ca="1" si="48"/>
        <v>0</v>
      </c>
    </row>
    <row r="677" spans="39:46" hidden="1" x14ac:dyDescent="0.3">
      <c r="AM677" t="s">
        <v>1585</v>
      </c>
      <c r="AN677" s="934" t="s">
        <v>4067</v>
      </c>
      <c r="AO677" t="s">
        <v>4064</v>
      </c>
      <c r="AP677" t="s">
        <v>4072</v>
      </c>
      <c r="AQ677" s="596" t="str">
        <f t="shared" si="45"/>
        <v>D</v>
      </c>
      <c r="AR677" s="596">
        <f t="shared" ca="1" si="46"/>
        <v>1</v>
      </c>
      <c r="AS677" s="596">
        <f t="shared" ca="1" si="47"/>
        <v>1</v>
      </c>
      <c r="AT677" s="596">
        <f t="shared" ca="1" si="48"/>
        <v>0</v>
      </c>
    </row>
    <row r="678" spans="39:46" hidden="1" x14ac:dyDescent="0.3">
      <c r="AM678" t="s">
        <v>1597</v>
      </c>
      <c r="AN678" s="934" t="s">
        <v>4067</v>
      </c>
      <c r="AO678" t="s">
        <v>2380</v>
      </c>
      <c r="AP678" t="s">
        <v>2380</v>
      </c>
      <c r="AQ678" s="596" t="str">
        <f t="shared" si="45"/>
        <v>C</v>
      </c>
      <c r="AR678" s="596">
        <f t="shared" ca="1" si="46"/>
        <v>4</v>
      </c>
      <c r="AS678" s="596">
        <f t="shared" ca="1" si="47"/>
        <v>4</v>
      </c>
      <c r="AT678" s="596">
        <f t="shared" ca="1" si="48"/>
        <v>0</v>
      </c>
    </row>
    <row r="679" spans="39:46" hidden="1" x14ac:dyDescent="0.3">
      <c r="AM679" t="s">
        <v>1599</v>
      </c>
      <c r="AN679" s="934" t="s">
        <v>4067</v>
      </c>
      <c r="AO679" t="s">
        <v>2382</v>
      </c>
      <c r="AP679" t="s">
        <v>2382</v>
      </c>
      <c r="AQ679" s="596" t="str">
        <f t="shared" si="45"/>
        <v>C</v>
      </c>
      <c r="AR679" s="596">
        <f t="shared" ca="1" si="46"/>
        <v>1</v>
      </c>
      <c r="AS679" s="596">
        <f t="shared" ca="1" si="47"/>
        <v>1</v>
      </c>
      <c r="AT679" s="596">
        <f t="shared" ca="1" si="48"/>
        <v>0</v>
      </c>
    </row>
    <row r="680" spans="39:46" hidden="1" x14ac:dyDescent="0.3">
      <c r="AM680" t="s">
        <v>1600</v>
      </c>
      <c r="AN680" s="934" t="s">
        <v>4067</v>
      </c>
      <c r="AO680" t="s">
        <v>2383</v>
      </c>
      <c r="AP680" t="s">
        <v>2383</v>
      </c>
      <c r="AQ680" s="596" t="str">
        <f t="shared" si="45"/>
        <v>D</v>
      </c>
      <c r="AR680" s="596">
        <f t="shared" ca="1" si="46"/>
        <v>1</v>
      </c>
      <c r="AS680" s="596">
        <f t="shared" ca="1" si="47"/>
        <v>1</v>
      </c>
      <c r="AT680" s="596">
        <f t="shared" ca="1" si="48"/>
        <v>0</v>
      </c>
    </row>
    <row r="681" spans="39:46" hidden="1" x14ac:dyDescent="0.3">
      <c r="AM681" t="s">
        <v>1601</v>
      </c>
      <c r="AN681" s="934" t="s">
        <v>4067</v>
      </c>
      <c r="AO681" t="s">
        <v>2384</v>
      </c>
      <c r="AP681" t="s">
        <v>2384</v>
      </c>
      <c r="AQ681" s="596" t="str">
        <f t="shared" si="45"/>
        <v>B</v>
      </c>
      <c r="AR681" s="596">
        <f t="shared" ca="1" si="46"/>
        <v>1</v>
      </c>
      <c r="AS681" s="596">
        <f t="shared" ca="1" si="47"/>
        <v>1</v>
      </c>
      <c r="AT681" s="596">
        <f t="shared" ca="1" si="48"/>
        <v>0</v>
      </c>
    </row>
    <row r="682" spans="39:46" x14ac:dyDescent="0.3">
      <c r="AM682" t="s">
        <v>870</v>
      </c>
      <c r="AN682" s="934" t="s">
        <v>4066</v>
      </c>
      <c r="AO682" t="s">
        <v>3580</v>
      </c>
      <c r="AP682" t="s">
        <v>1650</v>
      </c>
      <c r="AQ682" s="596" t="str">
        <f t="shared" si="45"/>
        <v>C</v>
      </c>
      <c r="AR682" s="596">
        <f t="shared" ca="1" si="46"/>
        <v>4</v>
      </c>
      <c r="AS682" s="596">
        <f t="shared" ca="1" si="47"/>
        <v>3</v>
      </c>
      <c r="AT682" s="596">
        <f t="shared" ca="1" si="48"/>
        <v>1</v>
      </c>
    </row>
    <row r="683" spans="39:46" x14ac:dyDescent="0.3">
      <c r="AM683" t="s">
        <v>871</v>
      </c>
      <c r="AN683" s="934" t="s">
        <v>4066</v>
      </c>
      <c r="AO683" t="s">
        <v>3581</v>
      </c>
      <c r="AP683" t="s">
        <v>1651</v>
      </c>
      <c r="AQ683" s="596" t="str">
        <f t="shared" si="45"/>
        <v>G</v>
      </c>
      <c r="AR683" s="596">
        <f t="shared" ca="1" si="46"/>
        <v>3</v>
      </c>
      <c r="AS683" s="596">
        <f t="shared" ca="1" si="47"/>
        <v>2</v>
      </c>
      <c r="AT683" s="596">
        <f t="shared" ca="1" si="48"/>
        <v>1</v>
      </c>
    </row>
    <row r="684" spans="39:46" x14ac:dyDescent="0.3">
      <c r="AM684" t="s">
        <v>872</v>
      </c>
      <c r="AN684" s="934" t="s">
        <v>4066</v>
      </c>
      <c r="AO684" t="s">
        <v>3582</v>
      </c>
      <c r="AP684" t="s">
        <v>1652</v>
      </c>
      <c r="AQ684" s="596" t="str">
        <f t="shared" si="45"/>
        <v>J</v>
      </c>
      <c r="AR684" s="596">
        <f t="shared" ca="1" si="46"/>
        <v>9</v>
      </c>
      <c r="AS684" s="596">
        <f t="shared" ca="1" si="47"/>
        <v>8</v>
      </c>
      <c r="AT684" s="596">
        <f t="shared" ca="1" si="48"/>
        <v>1</v>
      </c>
    </row>
    <row r="685" spans="39:46" x14ac:dyDescent="0.3">
      <c r="AM685" t="s">
        <v>873</v>
      </c>
      <c r="AN685" s="934" t="s">
        <v>4066</v>
      </c>
      <c r="AO685" t="s">
        <v>3583</v>
      </c>
      <c r="AP685" t="s">
        <v>1653</v>
      </c>
      <c r="AQ685" s="596" t="str">
        <f t="shared" si="45"/>
        <v>S</v>
      </c>
      <c r="AR685" s="596">
        <f t="shared" ca="1" si="46"/>
        <v>3</v>
      </c>
      <c r="AS685" s="596">
        <f t="shared" ca="1" si="47"/>
        <v>2</v>
      </c>
      <c r="AT685" s="596">
        <f t="shared" ca="1" si="48"/>
        <v>1</v>
      </c>
    </row>
    <row r="686" spans="39:46" x14ac:dyDescent="0.3">
      <c r="AM686" t="s">
        <v>874</v>
      </c>
      <c r="AN686" s="934" t="s">
        <v>4066</v>
      </c>
      <c r="AO686" t="s">
        <v>3584</v>
      </c>
      <c r="AP686" t="s">
        <v>1654</v>
      </c>
      <c r="AQ686" s="596" t="str">
        <f t="shared" si="45"/>
        <v>V</v>
      </c>
      <c r="AR686" s="596">
        <f t="shared" ca="1" si="46"/>
        <v>5</v>
      </c>
      <c r="AS686" s="596">
        <f t="shared" ca="1" si="47"/>
        <v>4</v>
      </c>
      <c r="AT686" s="596">
        <f t="shared" ca="1" si="48"/>
        <v>1</v>
      </c>
    </row>
    <row r="687" spans="39:46" x14ac:dyDescent="0.3">
      <c r="AM687" t="s">
        <v>875</v>
      </c>
      <c r="AN687" s="934" t="s">
        <v>4066</v>
      </c>
      <c r="AO687" t="s">
        <v>3585</v>
      </c>
      <c r="AP687" t="s">
        <v>1655</v>
      </c>
      <c r="AQ687" s="596" t="str">
        <f t="shared" si="45"/>
        <v>A</v>
      </c>
      <c r="AR687" s="596">
        <f t="shared" ca="1" si="46"/>
        <v>4</v>
      </c>
      <c r="AS687" s="596">
        <f t="shared" ca="1" si="47"/>
        <v>3</v>
      </c>
      <c r="AT687" s="596">
        <f t="shared" ca="1" si="48"/>
        <v>1</v>
      </c>
    </row>
    <row r="688" spans="39:46" hidden="1" x14ac:dyDescent="0.3">
      <c r="AM688" t="s">
        <v>876</v>
      </c>
      <c r="AN688" s="934" t="s">
        <v>4066</v>
      </c>
      <c r="AO688" t="s">
        <v>1656</v>
      </c>
      <c r="AP688" t="s">
        <v>1656</v>
      </c>
      <c r="AQ688" s="596" t="str">
        <f t="shared" si="45"/>
        <v>C</v>
      </c>
      <c r="AR688" s="596">
        <f t="shared" ca="1" si="46"/>
        <v>1</v>
      </c>
      <c r="AS688" s="596">
        <f t="shared" ca="1" si="47"/>
        <v>1</v>
      </c>
      <c r="AT688" s="596">
        <f t="shared" ca="1" si="48"/>
        <v>0</v>
      </c>
    </row>
    <row r="689" spans="39:46" x14ac:dyDescent="0.3">
      <c r="AM689" t="s">
        <v>901</v>
      </c>
      <c r="AN689" s="934" t="s">
        <v>4066</v>
      </c>
      <c r="AO689" t="s">
        <v>1787</v>
      </c>
      <c r="AP689" t="s">
        <v>1681</v>
      </c>
      <c r="AQ689" s="596" t="str">
        <f t="shared" si="45"/>
        <v>C</v>
      </c>
      <c r="AR689" s="596">
        <f t="shared" ca="1" si="46"/>
        <v>4</v>
      </c>
      <c r="AS689" s="596">
        <f t="shared" ca="1" si="47"/>
        <v>3</v>
      </c>
      <c r="AT689" s="596">
        <f t="shared" ca="1" si="48"/>
        <v>1</v>
      </c>
    </row>
    <row r="690" spans="39:46" x14ac:dyDescent="0.3">
      <c r="AM690" t="s">
        <v>902</v>
      </c>
      <c r="AN690" s="934" t="s">
        <v>4066</v>
      </c>
      <c r="AO690" t="s">
        <v>3588</v>
      </c>
      <c r="AP690" t="s">
        <v>1682</v>
      </c>
      <c r="AQ690" s="596" t="str">
        <f t="shared" si="45"/>
        <v>G</v>
      </c>
      <c r="AR690" s="596">
        <f t="shared" ca="1" si="46"/>
        <v>3</v>
      </c>
      <c r="AS690" s="596">
        <f t="shared" ca="1" si="47"/>
        <v>2</v>
      </c>
      <c r="AT690" s="596">
        <f t="shared" ca="1" si="48"/>
        <v>1</v>
      </c>
    </row>
    <row r="691" spans="39:46" x14ac:dyDescent="0.3">
      <c r="AM691" t="s">
        <v>903</v>
      </c>
      <c r="AN691" s="934" t="s">
        <v>4066</v>
      </c>
      <c r="AO691" t="s">
        <v>3588</v>
      </c>
      <c r="AP691" t="s">
        <v>1682</v>
      </c>
      <c r="AQ691" s="596" t="str">
        <f t="shared" si="45"/>
        <v>G</v>
      </c>
      <c r="AR691" s="596">
        <f t="shared" ca="1" si="46"/>
        <v>3</v>
      </c>
      <c r="AS691" s="596">
        <f t="shared" ca="1" si="47"/>
        <v>2</v>
      </c>
      <c r="AT691" s="596">
        <f t="shared" ca="1" si="48"/>
        <v>1</v>
      </c>
    </row>
    <row r="692" spans="39:46" x14ac:dyDescent="0.3">
      <c r="AM692" t="s">
        <v>904</v>
      </c>
      <c r="AN692" s="934" t="s">
        <v>4066</v>
      </c>
      <c r="AO692" t="s">
        <v>3589</v>
      </c>
      <c r="AP692" t="s">
        <v>1683</v>
      </c>
      <c r="AQ692" s="596" t="str">
        <f t="shared" si="45"/>
        <v>J</v>
      </c>
      <c r="AR692" s="596">
        <f t="shared" ca="1" si="46"/>
        <v>9</v>
      </c>
      <c r="AS692" s="596">
        <f t="shared" ca="1" si="47"/>
        <v>8</v>
      </c>
      <c r="AT692" s="596">
        <f t="shared" ca="1" si="48"/>
        <v>1</v>
      </c>
    </row>
    <row r="693" spans="39:46" x14ac:dyDescent="0.3">
      <c r="AM693" t="s">
        <v>905</v>
      </c>
      <c r="AN693" s="934" t="s">
        <v>4066</v>
      </c>
      <c r="AO693" t="s">
        <v>3590</v>
      </c>
      <c r="AP693" t="s">
        <v>1684</v>
      </c>
      <c r="AQ693" s="596" t="str">
        <f t="shared" si="45"/>
        <v>S</v>
      </c>
      <c r="AR693" s="596">
        <f t="shared" ca="1" si="46"/>
        <v>3</v>
      </c>
      <c r="AS693" s="596">
        <f t="shared" ca="1" si="47"/>
        <v>2</v>
      </c>
      <c r="AT693" s="596">
        <f t="shared" ca="1" si="48"/>
        <v>1</v>
      </c>
    </row>
    <row r="694" spans="39:46" x14ac:dyDescent="0.3">
      <c r="AM694" t="s">
        <v>906</v>
      </c>
      <c r="AN694" s="934" t="s">
        <v>4066</v>
      </c>
      <c r="AO694" t="s">
        <v>3591</v>
      </c>
      <c r="AP694" t="s">
        <v>1685</v>
      </c>
      <c r="AQ694" s="596" t="str">
        <f t="shared" si="45"/>
        <v>V</v>
      </c>
      <c r="AR694" s="596">
        <f t="shared" ca="1" si="46"/>
        <v>5</v>
      </c>
      <c r="AS694" s="596">
        <f t="shared" ca="1" si="47"/>
        <v>4</v>
      </c>
      <c r="AT694" s="596">
        <f t="shared" ca="1" si="48"/>
        <v>1</v>
      </c>
    </row>
    <row r="695" spans="39:46" x14ac:dyDescent="0.3">
      <c r="AM695" t="s">
        <v>907</v>
      </c>
      <c r="AN695" s="934" t="s">
        <v>4066</v>
      </c>
      <c r="AO695" t="s">
        <v>3592</v>
      </c>
      <c r="AP695" t="s">
        <v>1686</v>
      </c>
      <c r="AQ695" s="596" t="str">
        <f t="shared" si="45"/>
        <v>A</v>
      </c>
      <c r="AR695" s="596">
        <f t="shared" ca="1" si="46"/>
        <v>4</v>
      </c>
      <c r="AS695" s="596">
        <f t="shared" ca="1" si="47"/>
        <v>3</v>
      </c>
      <c r="AT695" s="596">
        <f t="shared" ca="1" si="48"/>
        <v>1</v>
      </c>
    </row>
    <row r="696" spans="39:46" hidden="1" x14ac:dyDescent="0.3">
      <c r="AM696" t="s">
        <v>908</v>
      </c>
      <c r="AN696" s="934" t="s">
        <v>4066</v>
      </c>
      <c r="AO696" t="s">
        <v>3593</v>
      </c>
      <c r="AP696" t="s">
        <v>1687</v>
      </c>
      <c r="AQ696" s="596" t="str">
        <f t="shared" si="45"/>
        <v>A</v>
      </c>
      <c r="AR696" s="596">
        <f t="shared" ca="1" si="46"/>
        <v>2</v>
      </c>
      <c r="AS696" s="596">
        <f t="shared" ca="1" si="47"/>
        <v>2</v>
      </c>
      <c r="AT696" s="596">
        <f t="shared" ca="1" si="48"/>
        <v>0</v>
      </c>
    </row>
    <row r="697" spans="39:46" hidden="1" x14ac:dyDescent="0.3">
      <c r="AM697" t="s">
        <v>910</v>
      </c>
      <c r="AN697" s="934" t="s">
        <v>4066</v>
      </c>
      <c r="AO697" t="s">
        <v>1689</v>
      </c>
      <c r="AP697" t="s">
        <v>1689</v>
      </c>
      <c r="AQ697" s="596" t="str">
        <f t="shared" si="45"/>
        <v>B</v>
      </c>
      <c r="AR697" s="596">
        <f t="shared" ca="1" si="46"/>
        <v>1</v>
      </c>
      <c r="AS697" s="596">
        <f t="shared" ca="1" si="47"/>
        <v>1</v>
      </c>
      <c r="AT697" s="596">
        <f t="shared" ca="1" si="48"/>
        <v>0</v>
      </c>
    </row>
    <row r="698" spans="39:46" hidden="1" x14ac:dyDescent="0.3">
      <c r="AM698" t="s">
        <v>911</v>
      </c>
      <c r="AN698" s="934" t="s">
        <v>4066</v>
      </c>
      <c r="AO698" t="s">
        <v>1690</v>
      </c>
      <c r="AP698" t="s">
        <v>1690</v>
      </c>
      <c r="AQ698" s="596" t="str">
        <f t="shared" si="45"/>
        <v>B</v>
      </c>
      <c r="AR698" s="596">
        <f t="shared" ca="1" si="46"/>
        <v>5</v>
      </c>
      <c r="AS698" s="596">
        <f t="shared" ca="1" si="47"/>
        <v>5</v>
      </c>
      <c r="AT698" s="596">
        <f t="shared" ca="1" si="48"/>
        <v>0</v>
      </c>
    </row>
    <row r="699" spans="39:46" hidden="1" x14ac:dyDescent="0.3">
      <c r="AM699" t="s">
        <v>912</v>
      </c>
      <c r="AN699" s="934" t="s">
        <v>4066</v>
      </c>
      <c r="AO699" t="s">
        <v>1691</v>
      </c>
      <c r="AP699" t="s">
        <v>1691</v>
      </c>
      <c r="AQ699" s="596" t="str">
        <f t="shared" si="45"/>
        <v>B</v>
      </c>
      <c r="AR699" s="596">
        <f t="shared" ca="1" si="46"/>
        <v>5</v>
      </c>
      <c r="AS699" s="596">
        <f t="shared" ca="1" si="47"/>
        <v>5</v>
      </c>
      <c r="AT699" s="596">
        <f t="shared" ca="1" si="48"/>
        <v>0</v>
      </c>
    </row>
    <row r="700" spans="39:46" hidden="1" x14ac:dyDescent="0.3">
      <c r="AM700" t="s">
        <v>913</v>
      </c>
      <c r="AN700" s="934" t="s">
        <v>4066</v>
      </c>
      <c r="AO700" t="s">
        <v>1692</v>
      </c>
      <c r="AP700" t="s">
        <v>1692</v>
      </c>
      <c r="AQ700" s="596" t="str">
        <f t="shared" si="45"/>
        <v>A</v>
      </c>
      <c r="AR700" s="596">
        <f t="shared" ca="1" si="46"/>
        <v>1</v>
      </c>
      <c r="AS700" s="596">
        <f t="shared" ca="1" si="47"/>
        <v>1</v>
      </c>
      <c r="AT700" s="596">
        <f t="shared" ca="1" si="48"/>
        <v>0</v>
      </c>
    </row>
    <row r="701" spans="39:46" hidden="1" x14ac:dyDescent="0.3">
      <c r="AM701" t="s">
        <v>914</v>
      </c>
      <c r="AN701" s="934" t="s">
        <v>4066</v>
      </c>
      <c r="AO701" t="s">
        <v>1693</v>
      </c>
      <c r="AP701" t="s">
        <v>1693</v>
      </c>
      <c r="AQ701" s="596" t="str">
        <f t="shared" si="45"/>
        <v>A</v>
      </c>
      <c r="AR701" s="596">
        <f t="shared" ca="1" si="46"/>
        <v>1</v>
      </c>
      <c r="AS701" s="596">
        <f t="shared" ca="1" si="47"/>
        <v>1</v>
      </c>
      <c r="AT701" s="596">
        <f t="shared" ca="1" si="48"/>
        <v>0</v>
      </c>
    </row>
    <row r="702" spans="39:46" hidden="1" x14ac:dyDescent="0.3">
      <c r="AM702" t="s">
        <v>915</v>
      </c>
      <c r="AN702" s="934" t="s">
        <v>4066</v>
      </c>
      <c r="AO702" t="s">
        <v>1694</v>
      </c>
      <c r="AP702" t="s">
        <v>1694</v>
      </c>
      <c r="AQ702" s="596" t="str">
        <f t="shared" si="45"/>
        <v>B</v>
      </c>
      <c r="AR702" s="596">
        <f t="shared" ca="1" si="46"/>
        <v>4</v>
      </c>
      <c r="AS702" s="596">
        <f t="shared" ca="1" si="47"/>
        <v>4</v>
      </c>
      <c r="AT702" s="596">
        <f t="shared" ca="1" si="48"/>
        <v>0</v>
      </c>
    </row>
    <row r="703" spans="39:46" hidden="1" x14ac:dyDescent="0.3">
      <c r="AM703" t="s">
        <v>916</v>
      </c>
      <c r="AN703" s="934" t="s">
        <v>4066</v>
      </c>
      <c r="AO703" t="s">
        <v>1695</v>
      </c>
      <c r="AP703" t="s">
        <v>1695</v>
      </c>
      <c r="AQ703" s="596" t="str">
        <f t="shared" si="45"/>
        <v>B</v>
      </c>
      <c r="AR703" s="596">
        <f t="shared" ca="1" si="46"/>
        <v>4</v>
      </c>
      <c r="AS703" s="596">
        <f t="shared" ca="1" si="47"/>
        <v>4</v>
      </c>
      <c r="AT703" s="596">
        <f t="shared" ca="1" si="48"/>
        <v>0</v>
      </c>
    </row>
    <row r="704" spans="39:46" hidden="1" x14ac:dyDescent="0.3">
      <c r="AM704" t="s">
        <v>917</v>
      </c>
      <c r="AN704" s="934" t="s">
        <v>4066</v>
      </c>
      <c r="AO704" t="s">
        <v>1696</v>
      </c>
      <c r="AP704" t="s">
        <v>1696</v>
      </c>
      <c r="AQ704" s="596" t="str">
        <f t="shared" si="45"/>
        <v>B</v>
      </c>
      <c r="AR704" s="596">
        <f t="shared" ca="1" si="46"/>
        <v>4</v>
      </c>
      <c r="AS704" s="596">
        <f t="shared" ca="1" si="47"/>
        <v>4</v>
      </c>
      <c r="AT704" s="596">
        <f t="shared" ca="1" si="48"/>
        <v>0</v>
      </c>
    </row>
    <row r="705" spans="39:46" hidden="1" x14ac:dyDescent="0.3">
      <c r="AM705" t="s">
        <v>918</v>
      </c>
      <c r="AN705" s="934" t="s">
        <v>4066</v>
      </c>
      <c r="AO705" t="s">
        <v>1697</v>
      </c>
      <c r="AP705" t="s">
        <v>1697</v>
      </c>
      <c r="AQ705" s="596" t="str">
        <f t="shared" si="45"/>
        <v>B</v>
      </c>
      <c r="AR705" s="596">
        <f t="shared" ca="1" si="46"/>
        <v>4</v>
      </c>
      <c r="AS705" s="596">
        <f t="shared" ca="1" si="47"/>
        <v>4</v>
      </c>
      <c r="AT705" s="596">
        <f t="shared" ca="1" si="48"/>
        <v>0</v>
      </c>
    </row>
    <row r="706" spans="39:46" hidden="1" x14ac:dyDescent="0.3">
      <c r="AM706" t="s">
        <v>919</v>
      </c>
      <c r="AN706" s="934" t="s">
        <v>4066</v>
      </c>
      <c r="AO706" t="s">
        <v>1643</v>
      </c>
      <c r="AP706" t="s">
        <v>1643</v>
      </c>
      <c r="AQ706" s="596" t="str">
        <f t="shared" si="45"/>
        <v>C</v>
      </c>
      <c r="AR706" s="596">
        <f t="shared" ca="1" si="46"/>
        <v>1</v>
      </c>
      <c r="AS706" s="596">
        <f t="shared" ca="1" si="47"/>
        <v>1</v>
      </c>
      <c r="AT706" s="596">
        <f t="shared" ca="1" si="48"/>
        <v>0</v>
      </c>
    </row>
    <row r="707" spans="39:46" x14ac:dyDescent="0.3">
      <c r="AM707" t="s">
        <v>920</v>
      </c>
      <c r="AN707" s="934" t="s">
        <v>4066</v>
      </c>
      <c r="AO707" t="s">
        <v>3594</v>
      </c>
      <c r="AP707" t="s">
        <v>1698</v>
      </c>
      <c r="AQ707" s="596" t="str">
        <f t="shared" si="45"/>
        <v>C</v>
      </c>
      <c r="AR707" s="596">
        <f t="shared" ca="1" si="46"/>
        <v>4</v>
      </c>
      <c r="AS707" s="596">
        <f t="shared" ca="1" si="47"/>
        <v>3</v>
      </c>
      <c r="AT707" s="596">
        <f t="shared" ca="1" si="48"/>
        <v>1</v>
      </c>
    </row>
    <row r="708" spans="39:46" x14ac:dyDescent="0.3">
      <c r="AM708" t="s">
        <v>921</v>
      </c>
      <c r="AN708" s="934" t="s">
        <v>4066</v>
      </c>
      <c r="AO708" t="s">
        <v>3595</v>
      </c>
      <c r="AP708" t="s">
        <v>1699</v>
      </c>
      <c r="AQ708" s="596" t="str">
        <f t="shared" si="45"/>
        <v>G</v>
      </c>
      <c r="AR708" s="596">
        <f t="shared" ca="1" si="46"/>
        <v>3</v>
      </c>
      <c r="AS708" s="596">
        <f t="shared" ca="1" si="47"/>
        <v>2</v>
      </c>
      <c r="AT708" s="596">
        <f t="shared" ca="1" si="48"/>
        <v>1</v>
      </c>
    </row>
    <row r="709" spans="39:46" x14ac:dyDescent="0.3">
      <c r="AM709" t="s">
        <v>922</v>
      </c>
      <c r="AN709" s="934" t="s">
        <v>4066</v>
      </c>
      <c r="AO709" t="s">
        <v>3596</v>
      </c>
      <c r="AP709" t="s">
        <v>1700</v>
      </c>
      <c r="AQ709" s="596" t="str">
        <f t="shared" ref="AQ709:AQ772" si="49">MID(AO709,2,1)</f>
        <v>J</v>
      </c>
      <c r="AR709" s="596">
        <f t="shared" ref="AR709:AR772" ca="1" si="50">+COLUMNS(INDIRECT(AO709))</f>
        <v>9</v>
      </c>
      <c r="AS709" s="596">
        <f t="shared" ref="AS709:AS772" ca="1" si="51">+COLUMNS(INDIRECT(AP709))</f>
        <v>8</v>
      </c>
      <c r="AT709" s="596">
        <f t="shared" ref="AT709:AT772" ca="1" si="52">+AR709-AS709</f>
        <v>1</v>
      </c>
    </row>
    <row r="710" spans="39:46" x14ac:dyDescent="0.3">
      <c r="AM710" t="s">
        <v>923</v>
      </c>
      <c r="AN710" s="934" t="s">
        <v>4066</v>
      </c>
      <c r="AO710" t="s">
        <v>3597</v>
      </c>
      <c r="AP710" t="s">
        <v>1701</v>
      </c>
      <c r="AQ710" s="596" t="str">
        <f t="shared" si="49"/>
        <v>S</v>
      </c>
      <c r="AR710" s="596">
        <f t="shared" ca="1" si="50"/>
        <v>3</v>
      </c>
      <c r="AS710" s="596">
        <f t="shared" ca="1" si="51"/>
        <v>2</v>
      </c>
      <c r="AT710" s="596">
        <f t="shared" ca="1" si="52"/>
        <v>1</v>
      </c>
    </row>
    <row r="711" spans="39:46" x14ac:dyDescent="0.3">
      <c r="AM711" t="s">
        <v>924</v>
      </c>
      <c r="AN711" s="934" t="s">
        <v>4066</v>
      </c>
      <c r="AO711" t="s">
        <v>3598</v>
      </c>
      <c r="AP711" t="s">
        <v>1702</v>
      </c>
      <c r="AQ711" s="596" t="str">
        <f t="shared" si="49"/>
        <v>V</v>
      </c>
      <c r="AR711" s="596">
        <f t="shared" ca="1" si="50"/>
        <v>5</v>
      </c>
      <c r="AS711" s="596">
        <f t="shared" ca="1" si="51"/>
        <v>4</v>
      </c>
      <c r="AT711" s="596">
        <f t="shared" ca="1" si="52"/>
        <v>1</v>
      </c>
    </row>
    <row r="712" spans="39:46" x14ac:dyDescent="0.3">
      <c r="AM712" t="s">
        <v>925</v>
      </c>
      <c r="AN712" s="934" t="s">
        <v>4066</v>
      </c>
      <c r="AO712" t="s">
        <v>3599</v>
      </c>
      <c r="AP712" t="s">
        <v>1703</v>
      </c>
      <c r="AQ712" s="596" t="str">
        <f t="shared" si="49"/>
        <v>A</v>
      </c>
      <c r="AR712" s="596">
        <f t="shared" ca="1" si="50"/>
        <v>4</v>
      </c>
      <c r="AS712" s="596">
        <f t="shared" ca="1" si="51"/>
        <v>3</v>
      </c>
      <c r="AT712" s="596">
        <f t="shared" ca="1" si="52"/>
        <v>1</v>
      </c>
    </row>
    <row r="713" spans="39:46" hidden="1" x14ac:dyDescent="0.3">
      <c r="AM713" t="s">
        <v>143</v>
      </c>
      <c r="AN713" s="934" t="s">
        <v>4066</v>
      </c>
      <c r="AO713" t="s">
        <v>1704</v>
      </c>
      <c r="AP713" t="s">
        <v>1704</v>
      </c>
      <c r="AQ713" s="596" t="str">
        <f t="shared" si="49"/>
        <v>F</v>
      </c>
      <c r="AR713" s="596">
        <f t="shared" ca="1" si="50"/>
        <v>1</v>
      </c>
      <c r="AS713" s="596">
        <f t="shared" ca="1" si="51"/>
        <v>1</v>
      </c>
      <c r="AT713" s="596">
        <f t="shared" ca="1" si="52"/>
        <v>0</v>
      </c>
    </row>
    <row r="714" spans="39:46" hidden="1" x14ac:dyDescent="0.3">
      <c r="AM714" t="s">
        <v>144</v>
      </c>
      <c r="AN714" s="934" t="s">
        <v>4066</v>
      </c>
      <c r="AO714" t="s">
        <v>1705</v>
      </c>
      <c r="AP714" t="s">
        <v>1705</v>
      </c>
      <c r="AQ714" s="596" t="str">
        <f t="shared" si="49"/>
        <v>G</v>
      </c>
      <c r="AR714" s="596">
        <f t="shared" ca="1" si="50"/>
        <v>1</v>
      </c>
      <c r="AS714" s="596">
        <f t="shared" ca="1" si="51"/>
        <v>1</v>
      </c>
      <c r="AT714" s="596">
        <f t="shared" ca="1" si="52"/>
        <v>0</v>
      </c>
    </row>
    <row r="715" spans="39:46" hidden="1" x14ac:dyDescent="0.3">
      <c r="AM715" t="s">
        <v>145</v>
      </c>
      <c r="AN715" s="934" t="s">
        <v>4066</v>
      </c>
      <c r="AO715" t="s">
        <v>1706</v>
      </c>
      <c r="AP715" t="s">
        <v>1706</v>
      </c>
      <c r="AQ715" s="596" t="str">
        <f t="shared" si="49"/>
        <v>H</v>
      </c>
      <c r="AR715" s="596">
        <f t="shared" ca="1" si="50"/>
        <v>1</v>
      </c>
      <c r="AS715" s="596">
        <f t="shared" ca="1" si="51"/>
        <v>1</v>
      </c>
      <c r="AT715" s="596">
        <f t="shared" ca="1" si="52"/>
        <v>0</v>
      </c>
    </row>
    <row r="716" spans="39:46" hidden="1" x14ac:dyDescent="0.3">
      <c r="AM716" t="s">
        <v>142</v>
      </c>
      <c r="AN716" s="934" t="s">
        <v>4066</v>
      </c>
      <c r="AO716" t="s">
        <v>1708</v>
      </c>
      <c r="AP716" t="s">
        <v>1708</v>
      </c>
      <c r="AQ716" s="596" t="str">
        <f t="shared" si="49"/>
        <v>E</v>
      </c>
      <c r="AR716" s="596">
        <f t="shared" ca="1" si="50"/>
        <v>1</v>
      </c>
      <c r="AS716" s="596">
        <f t="shared" ca="1" si="51"/>
        <v>1</v>
      </c>
      <c r="AT716" s="596">
        <f t="shared" ca="1" si="52"/>
        <v>0</v>
      </c>
    </row>
    <row r="717" spans="39:46" hidden="1" x14ac:dyDescent="0.3">
      <c r="AM717" t="s">
        <v>141</v>
      </c>
      <c r="AN717" s="934" t="s">
        <v>4066</v>
      </c>
      <c r="AO717" t="s">
        <v>1709</v>
      </c>
      <c r="AP717" t="s">
        <v>1709</v>
      </c>
      <c r="AQ717" s="596" t="str">
        <f t="shared" si="49"/>
        <v>D</v>
      </c>
      <c r="AR717" s="596">
        <f t="shared" ca="1" si="50"/>
        <v>1</v>
      </c>
      <c r="AS717" s="596">
        <f t="shared" ca="1" si="51"/>
        <v>1</v>
      </c>
      <c r="AT717" s="596">
        <f t="shared" ca="1" si="52"/>
        <v>0</v>
      </c>
    </row>
    <row r="718" spans="39:46" hidden="1" x14ac:dyDescent="0.3">
      <c r="AM718" t="s">
        <v>927</v>
      </c>
      <c r="AN718" s="934" t="s">
        <v>4066</v>
      </c>
      <c r="AO718" t="s">
        <v>1710</v>
      </c>
      <c r="AP718" t="s">
        <v>1710</v>
      </c>
      <c r="AQ718" s="596" t="str">
        <f t="shared" si="49"/>
        <v>C</v>
      </c>
      <c r="AR718" s="596">
        <f t="shared" ca="1" si="50"/>
        <v>5</v>
      </c>
      <c r="AS718" s="596">
        <f t="shared" ca="1" si="51"/>
        <v>5</v>
      </c>
      <c r="AT718" s="596">
        <f t="shared" ca="1" si="52"/>
        <v>0</v>
      </c>
    </row>
    <row r="719" spans="39:46" hidden="1" x14ac:dyDescent="0.3">
      <c r="AM719" t="s">
        <v>964</v>
      </c>
      <c r="AN719" s="934" t="s">
        <v>4066</v>
      </c>
      <c r="AO719" t="s">
        <v>1747</v>
      </c>
      <c r="AP719" t="s">
        <v>1747</v>
      </c>
      <c r="AQ719" s="596" t="str">
        <f t="shared" si="49"/>
        <v>B</v>
      </c>
      <c r="AR719" s="596">
        <f t="shared" ca="1" si="50"/>
        <v>4</v>
      </c>
      <c r="AS719" s="596">
        <f t="shared" ca="1" si="51"/>
        <v>4</v>
      </c>
      <c r="AT719" s="596">
        <f t="shared" ca="1" si="52"/>
        <v>0</v>
      </c>
    </row>
    <row r="720" spans="39:46" hidden="1" x14ac:dyDescent="0.3">
      <c r="AM720" t="s">
        <v>965</v>
      </c>
      <c r="AN720" s="934" t="s">
        <v>4066</v>
      </c>
      <c r="AO720" t="s">
        <v>1748</v>
      </c>
      <c r="AP720" t="s">
        <v>1748</v>
      </c>
      <c r="AQ720" s="596" t="str">
        <f t="shared" si="49"/>
        <v>B</v>
      </c>
      <c r="AR720" s="596">
        <f t="shared" ca="1" si="50"/>
        <v>4</v>
      </c>
      <c r="AS720" s="596">
        <f t="shared" ca="1" si="51"/>
        <v>4</v>
      </c>
      <c r="AT720" s="596">
        <f t="shared" ca="1" si="52"/>
        <v>0</v>
      </c>
    </row>
    <row r="721" spans="39:46" hidden="1" x14ac:dyDescent="0.3">
      <c r="AM721" t="s">
        <v>966</v>
      </c>
      <c r="AN721" s="934" t="s">
        <v>4066</v>
      </c>
      <c r="AO721" t="s">
        <v>1749</v>
      </c>
      <c r="AP721" t="s">
        <v>1749</v>
      </c>
      <c r="AQ721" s="596" t="str">
        <f t="shared" si="49"/>
        <v>A</v>
      </c>
      <c r="AR721" s="596">
        <f t="shared" ca="1" si="50"/>
        <v>1</v>
      </c>
      <c r="AS721" s="596">
        <f t="shared" ca="1" si="51"/>
        <v>1</v>
      </c>
      <c r="AT721" s="596">
        <f t="shared" ca="1" si="52"/>
        <v>0</v>
      </c>
    </row>
    <row r="722" spans="39:46" hidden="1" x14ac:dyDescent="0.3">
      <c r="AM722" t="s">
        <v>975</v>
      </c>
      <c r="AN722" s="934" t="s">
        <v>4066</v>
      </c>
      <c r="AO722" t="s">
        <v>1649</v>
      </c>
      <c r="AP722" t="s">
        <v>1649</v>
      </c>
      <c r="AQ722" s="596" t="str">
        <f t="shared" si="49"/>
        <v>C</v>
      </c>
      <c r="AR722" s="596">
        <f t="shared" ca="1" si="50"/>
        <v>1</v>
      </c>
      <c r="AS722" s="596">
        <f t="shared" ca="1" si="51"/>
        <v>1</v>
      </c>
      <c r="AT722" s="596">
        <f t="shared" ca="1" si="52"/>
        <v>0</v>
      </c>
    </row>
    <row r="723" spans="39:46" hidden="1" x14ac:dyDescent="0.3">
      <c r="AM723" t="s">
        <v>524</v>
      </c>
      <c r="AN723" s="934" t="s">
        <v>4066</v>
      </c>
      <c r="AO723" t="s">
        <v>1769</v>
      </c>
      <c r="AP723" t="s">
        <v>1769</v>
      </c>
      <c r="AQ723" s="596" t="str">
        <f t="shared" si="49"/>
        <v>M</v>
      </c>
      <c r="AR723" s="596">
        <f t="shared" ca="1" si="50"/>
        <v>4</v>
      </c>
      <c r="AS723" s="596">
        <f t="shared" ca="1" si="51"/>
        <v>4</v>
      </c>
      <c r="AT723" s="596">
        <f t="shared" ca="1" si="52"/>
        <v>0</v>
      </c>
    </row>
    <row r="724" spans="39:46" hidden="1" x14ac:dyDescent="0.3">
      <c r="AM724" t="s">
        <v>525</v>
      </c>
      <c r="AN724" s="934" t="s">
        <v>4066</v>
      </c>
      <c r="AO724" t="s">
        <v>1770</v>
      </c>
      <c r="AP724" t="s">
        <v>1770</v>
      </c>
      <c r="AQ724" s="596" t="str">
        <f t="shared" si="49"/>
        <v>M</v>
      </c>
      <c r="AR724" s="596">
        <f t="shared" ca="1" si="50"/>
        <v>4</v>
      </c>
      <c r="AS724" s="596">
        <f t="shared" ca="1" si="51"/>
        <v>4</v>
      </c>
      <c r="AT724" s="596">
        <f t="shared" ca="1" si="52"/>
        <v>0</v>
      </c>
    </row>
    <row r="725" spans="39:46" hidden="1" x14ac:dyDescent="0.3">
      <c r="AM725" t="s">
        <v>522</v>
      </c>
      <c r="AN725" s="934" t="s">
        <v>4066</v>
      </c>
      <c r="AO725" t="s">
        <v>1771</v>
      </c>
      <c r="AP725" t="s">
        <v>1771</v>
      </c>
      <c r="AQ725" s="596" t="str">
        <f t="shared" si="49"/>
        <v>F</v>
      </c>
      <c r="AR725" s="596">
        <f t="shared" ca="1" si="50"/>
        <v>2</v>
      </c>
      <c r="AS725" s="596">
        <f t="shared" ca="1" si="51"/>
        <v>2</v>
      </c>
      <c r="AT725" s="596">
        <f t="shared" ca="1" si="52"/>
        <v>0</v>
      </c>
    </row>
    <row r="726" spans="39:46" hidden="1" x14ac:dyDescent="0.3">
      <c r="AM726" t="s">
        <v>523</v>
      </c>
      <c r="AN726" s="934" t="s">
        <v>4066</v>
      </c>
      <c r="AO726" t="s">
        <v>1772</v>
      </c>
      <c r="AP726" t="s">
        <v>1772</v>
      </c>
      <c r="AQ726" s="596" t="str">
        <f t="shared" si="49"/>
        <v>F</v>
      </c>
      <c r="AR726" s="596">
        <f t="shared" ca="1" si="50"/>
        <v>2</v>
      </c>
      <c r="AS726" s="596">
        <f t="shared" ca="1" si="51"/>
        <v>2</v>
      </c>
      <c r="AT726" s="596">
        <f t="shared" ca="1" si="52"/>
        <v>0</v>
      </c>
    </row>
    <row r="727" spans="39:46" hidden="1" x14ac:dyDescent="0.3">
      <c r="AM727" t="s">
        <v>995</v>
      </c>
      <c r="AN727" s="934" t="s">
        <v>4066</v>
      </c>
      <c r="AO727" t="s">
        <v>1781</v>
      </c>
      <c r="AP727" t="s">
        <v>1781</v>
      </c>
      <c r="AQ727" s="596" t="str">
        <f t="shared" si="49"/>
        <v>C</v>
      </c>
      <c r="AR727" s="596">
        <f t="shared" ca="1" si="50"/>
        <v>4</v>
      </c>
      <c r="AS727" s="596">
        <f t="shared" ca="1" si="51"/>
        <v>4</v>
      </c>
      <c r="AT727" s="596">
        <f t="shared" ca="1" si="52"/>
        <v>0</v>
      </c>
    </row>
    <row r="728" spans="39:46" hidden="1" x14ac:dyDescent="0.3">
      <c r="AM728" t="s">
        <v>1017</v>
      </c>
      <c r="AN728" s="934" t="s">
        <v>4066</v>
      </c>
      <c r="AO728" t="s">
        <v>1803</v>
      </c>
      <c r="AP728" t="s">
        <v>1803</v>
      </c>
      <c r="AQ728" s="596" t="str">
        <f t="shared" si="49"/>
        <v>G</v>
      </c>
      <c r="AR728" s="596">
        <f t="shared" ca="1" si="50"/>
        <v>2</v>
      </c>
      <c r="AS728" s="596">
        <f t="shared" ca="1" si="51"/>
        <v>2</v>
      </c>
      <c r="AT728" s="596">
        <f t="shared" ca="1" si="52"/>
        <v>0</v>
      </c>
    </row>
    <row r="729" spans="39:46" hidden="1" x14ac:dyDescent="0.3">
      <c r="AM729" t="s">
        <v>1018</v>
      </c>
      <c r="AN729" s="934" t="s">
        <v>4066</v>
      </c>
      <c r="AO729" t="s">
        <v>1804</v>
      </c>
      <c r="AP729" t="s">
        <v>1804</v>
      </c>
      <c r="AQ729" s="596" t="str">
        <f t="shared" si="49"/>
        <v>L</v>
      </c>
      <c r="AR729" s="596">
        <f t="shared" ca="1" si="50"/>
        <v>1</v>
      </c>
      <c r="AS729" s="596">
        <f t="shared" ca="1" si="51"/>
        <v>1</v>
      </c>
      <c r="AT729" s="596">
        <f t="shared" ca="1" si="52"/>
        <v>0</v>
      </c>
    </row>
    <row r="730" spans="39:46" hidden="1" x14ac:dyDescent="0.3">
      <c r="AM730" t="s">
        <v>47</v>
      </c>
      <c r="AN730" s="934" t="s">
        <v>4066</v>
      </c>
      <c r="AO730" t="s">
        <v>1811</v>
      </c>
      <c r="AP730" t="s">
        <v>1811</v>
      </c>
      <c r="AQ730" s="596" t="str">
        <f t="shared" si="49"/>
        <v>B</v>
      </c>
      <c r="AR730" s="596">
        <f t="shared" ca="1" si="50"/>
        <v>4</v>
      </c>
      <c r="AS730" s="596">
        <f t="shared" ca="1" si="51"/>
        <v>4</v>
      </c>
      <c r="AT730" s="596">
        <f t="shared" ca="1" si="52"/>
        <v>0</v>
      </c>
    </row>
    <row r="731" spans="39:46" hidden="1" x14ac:dyDescent="0.3">
      <c r="AM731" t="s">
        <v>49</v>
      </c>
      <c r="AN731" s="934" t="s">
        <v>4066</v>
      </c>
      <c r="AO731" t="s">
        <v>1812</v>
      </c>
      <c r="AP731" t="s">
        <v>1812</v>
      </c>
      <c r="AQ731" s="596" t="str">
        <f t="shared" si="49"/>
        <v>B</v>
      </c>
      <c r="AR731" s="596">
        <f t="shared" ca="1" si="50"/>
        <v>4</v>
      </c>
      <c r="AS731" s="596">
        <f t="shared" ca="1" si="51"/>
        <v>4</v>
      </c>
      <c r="AT731" s="596">
        <f t="shared" ca="1" si="52"/>
        <v>0</v>
      </c>
    </row>
    <row r="732" spans="39:46" hidden="1" x14ac:dyDescent="0.3">
      <c r="AM732" t="s">
        <v>1026</v>
      </c>
      <c r="AN732" s="934" t="s">
        <v>4066</v>
      </c>
      <c r="AO732" t="s">
        <v>1657</v>
      </c>
      <c r="AP732" t="s">
        <v>1657</v>
      </c>
      <c r="AQ732" s="596" t="str">
        <f t="shared" si="49"/>
        <v>C</v>
      </c>
      <c r="AR732" s="596">
        <f t="shared" ca="1" si="50"/>
        <v>1</v>
      </c>
      <c r="AS732" s="596">
        <f t="shared" ca="1" si="51"/>
        <v>1</v>
      </c>
      <c r="AT732" s="596">
        <f t="shared" ca="1" si="52"/>
        <v>0</v>
      </c>
    </row>
    <row r="733" spans="39:46" hidden="1" x14ac:dyDescent="0.3">
      <c r="AM733" t="s">
        <v>1027</v>
      </c>
      <c r="AN733" s="934" t="s">
        <v>4066</v>
      </c>
      <c r="AO733" t="s">
        <v>1815</v>
      </c>
      <c r="AP733" t="s">
        <v>1815</v>
      </c>
      <c r="AQ733" s="596" t="str">
        <f t="shared" si="49"/>
        <v>C</v>
      </c>
      <c r="AR733" s="596">
        <f t="shared" ca="1" si="50"/>
        <v>1</v>
      </c>
      <c r="AS733" s="596">
        <f t="shared" ca="1" si="51"/>
        <v>1</v>
      </c>
      <c r="AT733" s="596">
        <f t="shared" ca="1" si="52"/>
        <v>0</v>
      </c>
    </row>
    <row r="734" spans="39:46" hidden="1" x14ac:dyDescent="0.3">
      <c r="AM734" t="s">
        <v>1186</v>
      </c>
      <c r="AN734" s="934" t="s">
        <v>4066</v>
      </c>
      <c r="AO734" t="s">
        <v>1971</v>
      </c>
      <c r="AP734" t="s">
        <v>1971</v>
      </c>
      <c r="AQ734" s="596" t="str">
        <f t="shared" si="49"/>
        <v>C</v>
      </c>
      <c r="AR734" s="596">
        <f t="shared" ca="1" si="50"/>
        <v>1</v>
      </c>
      <c r="AS734" s="596">
        <f t="shared" ca="1" si="51"/>
        <v>1</v>
      </c>
      <c r="AT734" s="596">
        <f t="shared" ca="1" si="52"/>
        <v>0</v>
      </c>
    </row>
    <row r="735" spans="39:46" hidden="1" x14ac:dyDescent="0.3">
      <c r="AM735" t="s">
        <v>1191</v>
      </c>
      <c r="AN735" s="934" t="s">
        <v>4066</v>
      </c>
      <c r="AO735" t="s">
        <v>1976</v>
      </c>
      <c r="AP735" t="s">
        <v>1976</v>
      </c>
      <c r="AQ735" s="596" t="str">
        <f t="shared" si="49"/>
        <v>A</v>
      </c>
      <c r="AR735" s="596">
        <f t="shared" ca="1" si="50"/>
        <v>5</v>
      </c>
      <c r="AS735" s="596">
        <f t="shared" ca="1" si="51"/>
        <v>5</v>
      </c>
      <c r="AT735" s="596">
        <f t="shared" ca="1" si="52"/>
        <v>0</v>
      </c>
    </row>
    <row r="736" spans="39:46" hidden="1" x14ac:dyDescent="0.3">
      <c r="AM736" t="s">
        <v>1194</v>
      </c>
      <c r="AN736" s="934" t="s">
        <v>4066</v>
      </c>
      <c r="AO736" t="s">
        <v>1979</v>
      </c>
      <c r="AP736" t="s">
        <v>1979</v>
      </c>
      <c r="AQ736" s="596" t="str">
        <f t="shared" si="49"/>
        <v>D</v>
      </c>
      <c r="AR736" s="596">
        <f t="shared" ca="1" si="50"/>
        <v>3</v>
      </c>
      <c r="AS736" s="596">
        <f t="shared" ca="1" si="51"/>
        <v>3</v>
      </c>
      <c r="AT736" s="596">
        <f t="shared" ca="1" si="52"/>
        <v>0</v>
      </c>
    </row>
    <row r="737" spans="39:46" hidden="1" x14ac:dyDescent="0.3">
      <c r="AM737" t="s">
        <v>34</v>
      </c>
      <c r="AN737" s="934" t="s">
        <v>4066</v>
      </c>
      <c r="AO737" t="s">
        <v>1980</v>
      </c>
      <c r="AP737" t="s">
        <v>1980</v>
      </c>
      <c r="AQ737" s="596" t="str">
        <f t="shared" si="49"/>
        <v>F</v>
      </c>
      <c r="AR737" s="596">
        <f t="shared" ca="1" si="50"/>
        <v>4</v>
      </c>
      <c r="AS737" s="596">
        <f t="shared" ca="1" si="51"/>
        <v>4</v>
      </c>
      <c r="AT737" s="596">
        <f t="shared" ca="1" si="52"/>
        <v>0</v>
      </c>
    </row>
    <row r="738" spans="39:46" x14ac:dyDescent="0.3">
      <c r="AM738" t="s">
        <v>1195</v>
      </c>
      <c r="AN738" s="934" t="s">
        <v>4066</v>
      </c>
      <c r="AO738" t="s">
        <v>3737</v>
      </c>
      <c r="AP738" t="s">
        <v>1981</v>
      </c>
      <c r="AQ738" s="596" t="str">
        <f t="shared" si="49"/>
        <v>C</v>
      </c>
      <c r="AR738" s="596">
        <f t="shared" ca="1" si="50"/>
        <v>4</v>
      </c>
      <c r="AS738" s="596">
        <f t="shared" ca="1" si="51"/>
        <v>3</v>
      </c>
      <c r="AT738" s="596">
        <f t="shared" ca="1" si="52"/>
        <v>1</v>
      </c>
    </row>
    <row r="739" spans="39:46" x14ac:dyDescent="0.3">
      <c r="AM739" t="s">
        <v>1196</v>
      </c>
      <c r="AN739" s="934" t="s">
        <v>4066</v>
      </c>
      <c r="AO739" t="s">
        <v>3738</v>
      </c>
      <c r="AP739" t="s">
        <v>1982</v>
      </c>
      <c r="AQ739" s="596" t="str">
        <f t="shared" si="49"/>
        <v>G</v>
      </c>
      <c r="AR739" s="596">
        <f t="shared" ca="1" si="50"/>
        <v>3</v>
      </c>
      <c r="AS739" s="596">
        <f t="shared" ca="1" si="51"/>
        <v>2</v>
      </c>
      <c r="AT739" s="596">
        <f t="shared" ca="1" si="52"/>
        <v>1</v>
      </c>
    </row>
    <row r="740" spans="39:46" x14ac:dyDescent="0.3">
      <c r="AM740" t="s">
        <v>1197</v>
      </c>
      <c r="AN740" s="934" t="s">
        <v>4066</v>
      </c>
      <c r="AO740" t="s">
        <v>3739</v>
      </c>
      <c r="AP740" t="s">
        <v>1983</v>
      </c>
      <c r="AQ740" s="596" t="str">
        <f t="shared" si="49"/>
        <v>J</v>
      </c>
      <c r="AR740" s="596">
        <f t="shared" ca="1" si="50"/>
        <v>9</v>
      </c>
      <c r="AS740" s="596">
        <f t="shared" ca="1" si="51"/>
        <v>8</v>
      </c>
      <c r="AT740" s="596">
        <f t="shared" ca="1" si="52"/>
        <v>1</v>
      </c>
    </row>
    <row r="741" spans="39:46" x14ac:dyDescent="0.3">
      <c r="AM741" t="s">
        <v>1198</v>
      </c>
      <c r="AN741" s="934" t="s">
        <v>4066</v>
      </c>
      <c r="AO741" t="s">
        <v>3740</v>
      </c>
      <c r="AP741" t="s">
        <v>1984</v>
      </c>
      <c r="AQ741" s="596" t="str">
        <f t="shared" si="49"/>
        <v>S</v>
      </c>
      <c r="AR741" s="596">
        <f t="shared" ca="1" si="50"/>
        <v>3</v>
      </c>
      <c r="AS741" s="596">
        <f t="shared" ca="1" si="51"/>
        <v>2</v>
      </c>
      <c r="AT741" s="596">
        <f t="shared" ca="1" si="52"/>
        <v>1</v>
      </c>
    </row>
    <row r="742" spans="39:46" x14ac:dyDescent="0.3">
      <c r="AM742" t="s">
        <v>1199</v>
      </c>
      <c r="AN742" s="934" t="s">
        <v>4066</v>
      </c>
      <c r="AO742" t="s">
        <v>3741</v>
      </c>
      <c r="AP742" t="s">
        <v>1985</v>
      </c>
      <c r="AQ742" s="596" t="str">
        <f t="shared" si="49"/>
        <v>V</v>
      </c>
      <c r="AR742" s="596">
        <f t="shared" ca="1" si="50"/>
        <v>5</v>
      </c>
      <c r="AS742" s="596">
        <f t="shared" ca="1" si="51"/>
        <v>4</v>
      </c>
      <c r="AT742" s="596">
        <f t="shared" ca="1" si="52"/>
        <v>1</v>
      </c>
    </row>
    <row r="743" spans="39:46" x14ac:dyDescent="0.3">
      <c r="AM743" t="s">
        <v>1200</v>
      </c>
      <c r="AN743" s="934" t="s">
        <v>4066</v>
      </c>
      <c r="AO743" t="s">
        <v>3742</v>
      </c>
      <c r="AP743" t="s">
        <v>1986</v>
      </c>
      <c r="AQ743" s="596" t="str">
        <f t="shared" si="49"/>
        <v>A</v>
      </c>
      <c r="AR743" s="596">
        <f t="shared" ca="1" si="50"/>
        <v>4</v>
      </c>
      <c r="AS743" s="596">
        <f t="shared" ca="1" si="51"/>
        <v>3</v>
      </c>
      <c r="AT743" s="596">
        <f t="shared" ca="1" si="52"/>
        <v>1</v>
      </c>
    </row>
    <row r="744" spans="39:46" hidden="1" x14ac:dyDescent="0.3">
      <c r="AM744" t="s">
        <v>1201</v>
      </c>
      <c r="AN744" s="934" t="s">
        <v>4066</v>
      </c>
      <c r="AO744" t="s">
        <v>3743</v>
      </c>
      <c r="AP744" t="s">
        <v>1987</v>
      </c>
      <c r="AQ744" s="596" t="str">
        <f t="shared" si="49"/>
        <v>A</v>
      </c>
      <c r="AR744" s="596">
        <f t="shared" ca="1" si="50"/>
        <v>2</v>
      </c>
      <c r="AS744" s="596">
        <f t="shared" ca="1" si="51"/>
        <v>2</v>
      </c>
      <c r="AT744" s="596">
        <f t="shared" ca="1" si="52"/>
        <v>0</v>
      </c>
    </row>
    <row r="745" spans="39:46" x14ac:dyDescent="0.3">
      <c r="AM745" t="s">
        <v>1202</v>
      </c>
      <c r="AN745" s="934" t="s">
        <v>4066</v>
      </c>
      <c r="AO745" t="s">
        <v>3744</v>
      </c>
      <c r="AP745" t="s">
        <v>1988</v>
      </c>
      <c r="AQ745" s="596" t="str">
        <f t="shared" si="49"/>
        <v>C</v>
      </c>
      <c r="AR745" s="596">
        <f t="shared" ca="1" si="50"/>
        <v>4</v>
      </c>
      <c r="AS745" s="596">
        <f t="shared" ca="1" si="51"/>
        <v>3</v>
      </c>
      <c r="AT745" s="596">
        <f t="shared" ca="1" si="52"/>
        <v>1</v>
      </c>
    </row>
    <row r="746" spans="39:46" x14ac:dyDescent="0.3">
      <c r="AM746" t="s">
        <v>1203</v>
      </c>
      <c r="AN746" s="934" t="s">
        <v>4066</v>
      </c>
      <c r="AO746" t="s">
        <v>3745</v>
      </c>
      <c r="AP746" t="s">
        <v>1989</v>
      </c>
      <c r="AQ746" s="596" t="str">
        <f t="shared" si="49"/>
        <v>G</v>
      </c>
      <c r="AR746" s="596">
        <f t="shared" ca="1" si="50"/>
        <v>3</v>
      </c>
      <c r="AS746" s="596">
        <f t="shared" ca="1" si="51"/>
        <v>2</v>
      </c>
      <c r="AT746" s="596">
        <f t="shared" ca="1" si="52"/>
        <v>1</v>
      </c>
    </row>
    <row r="747" spans="39:46" x14ac:dyDescent="0.3">
      <c r="AM747" t="s">
        <v>1204</v>
      </c>
      <c r="AN747" s="934" t="s">
        <v>4066</v>
      </c>
      <c r="AO747" t="s">
        <v>3746</v>
      </c>
      <c r="AP747" t="s">
        <v>1990</v>
      </c>
      <c r="AQ747" s="596" t="str">
        <f t="shared" si="49"/>
        <v>J</v>
      </c>
      <c r="AR747" s="596">
        <f t="shared" ca="1" si="50"/>
        <v>9</v>
      </c>
      <c r="AS747" s="596">
        <f t="shared" ca="1" si="51"/>
        <v>8</v>
      </c>
      <c r="AT747" s="596">
        <f t="shared" ca="1" si="52"/>
        <v>1</v>
      </c>
    </row>
    <row r="748" spans="39:46" x14ac:dyDescent="0.3">
      <c r="AM748" t="s">
        <v>1205</v>
      </c>
      <c r="AN748" s="934" t="s">
        <v>4066</v>
      </c>
      <c r="AO748" t="s">
        <v>3747</v>
      </c>
      <c r="AP748" t="s">
        <v>1991</v>
      </c>
      <c r="AQ748" s="596" t="str">
        <f t="shared" si="49"/>
        <v>S</v>
      </c>
      <c r="AR748" s="596">
        <f t="shared" ca="1" si="50"/>
        <v>3</v>
      </c>
      <c r="AS748" s="596">
        <f t="shared" ca="1" si="51"/>
        <v>2</v>
      </c>
      <c r="AT748" s="596">
        <f t="shared" ca="1" si="52"/>
        <v>1</v>
      </c>
    </row>
    <row r="749" spans="39:46" x14ac:dyDescent="0.3">
      <c r="AM749" t="s">
        <v>1206</v>
      </c>
      <c r="AN749" s="934" t="s">
        <v>4066</v>
      </c>
      <c r="AO749" t="s">
        <v>3748</v>
      </c>
      <c r="AP749" t="s">
        <v>1992</v>
      </c>
      <c r="AQ749" s="596" t="str">
        <f t="shared" si="49"/>
        <v>V</v>
      </c>
      <c r="AR749" s="596">
        <f t="shared" ca="1" si="50"/>
        <v>5</v>
      </c>
      <c r="AS749" s="596">
        <f t="shared" ca="1" si="51"/>
        <v>4</v>
      </c>
      <c r="AT749" s="596">
        <f t="shared" ca="1" si="52"/>
        <v>1</v>
      </c>
    </row>
    <row r="750" spans="39:46" x14ac:dyDescent="0.3">
      <c r="AM750" t="s">
        <v>1207</v>
      </c>
      <c r="AN750" s="934" t="s">
        <v>4066</v>
      </c>
      <c r="AO750" t="s">
        <v>3749</v>
      </c>
      <c r="AP750" t="s">
        <v>1993</v>
      </c>
      <c r="AQ750" s="596" t="str">
        <f t="shared" si="49"/>
        <v>A</v>
      </c>
      <c r="AR750" s="596">
        <f t="shared" ca="1" si="50"/>
        <v>4</v>
      </c>
      <c r="AS750" s="596">
        <f t="shared" ca="1" si="51"/>
        <v>3</v>
      </c>
      <c r="AT750" s="596">
        <f t="shared" ca="1" si="52"/>
        <v>1</v>
      </c>
    </row>
    <row r="751" spans="39:46" hidden="1" x14ac:dyDescent="0.3">
      <c r="AM751" t="s">
        <v>1208</v>
      </c>
      <c r="AN751" s="934" t="s">
        <v>4066</v>
      </c>
      <c r="AO751" t="s">
        <v>3750</v>
      </c>
      <c r="AP751" t="s">
        <v>1994</v>
      </c>
      <c r="AQ751" s="596" t="str">
        <f t="shared" si="49"/>
        <v>A</v>
      </c>
      <c r="AR751" s="596">
        <f t="shared" ca="1" si="50"/>
        <v>2</v>
      </c>
      <c r="AS751" s="596">
        <f t="shared" ca="1" si="51"/>
        <v>2</v>
      </c>
      <c r="AT751" s="596">
        <f t="shared" ca="1" si="52"/>
        <v>0</v>
      </c>
    </row>
    <row r="752" spans="39:46" hidden="1" x14ac:dyDescent="0.3">
      <c r="AM752" t="s">
        <v>1209</v>
      </c>
      <c r="AN752" s="934" t="s">
        <v>4066</v>
      </c>
      <c r="AO752" t="s">
        <v>1995</v>
      </c>
      <c r="AP752" t="s">
        <v>1995</v>
      </c>
      <c r="AQ752" s="596" t="str">
        <f t="shared" si="49"/>
        <v>B</v>
      </c>
      <c r="AR752" s="596">
        <f t="shared" ca="1" si="50"/>
        <v>7</v>
      </c>
      <c r="AS752" s="596">
        <f t="shared" ca="1" si="51"/>
        <v>7</v>
      </c>
      <c r="AT752" s="596">
        <f t="shared" ca="1" si="52"/>
        <v>0</v>
      </c>
    </row>
    <row r="753" spans="39:46" hidden="1" x14ac:dyDescent="0.3">
      <c r="AM753" t="s">
        <v>1210</v>
      </c>
      <c r="AN753" s="934" t="s">
        <v>4066</v>
      </c>
      <c r="AO753" t="s">
        <v>1996</v>
      </c>
      <c r="AP753" t="s">
        <v>1996</v>
      </c>
      <c r="AQ753" s="596" t="str">
        <f t="shared" si="49"/>
        <v>B</v>
      </c>
      <c r="AR753" s="596">
        <f t="shared" ca="1" si="50"/>
        <v>4</v>
      </c>
      <c r="AS753" s="596">
        <f t="shared" ca="1" si="51"/>
        <v>4</v>
      </c>
      <c r="AT753" s="596">
        <f t="shared" ca="1" si="52"/>
        <v>0</v>
      </c>
    </row>
    <row r="754" spans="39:46" x14ac:dyDescent="0.3">
      <c r="AM754" t="s">
        <v>1211</v>
      </c>
      <c r="AN754" s="934" t="s">
        <v>4066</v>
      </c>
      <c r="AO754" t="s">
        <v>3751</v>
      </c>
      <c r="AP754" t="s">
        <v>1997</v>
      </c>
      <c r="AQ754" s="596" t="str">
        <f t="shared" si="49"/>
        <v>C</v>
      </c>
      <c r="AR754" s="596">
        <f t="shared" ca="1" si="50"/>
        <v>4</v>
      </c>
      <c r="AS754" s="596">
        <f t="shared" ca="1" si="51"/>
        <v>3</v>
      </c>
      <c r="AT754" s="596">
        <f t="shared" ca="1" si="52"/>
        <v>1</v>
      </c>
    </row>
    <row r="755" spans="39:46" x14ac:dyDescent="0.3">
      <c r="AM755" t="s">
        <v>1212</v>
      </c>
      <c r="AN755" s="934" t="s">
        <v>4066</v>
      </c>
      <c r="AO755" t="s">
        <v>3752</v>
      </c>
      <c r="AP755" t="s">
        <v>1998</v>
      </c>
      <c r="AQ755" s="596" t="str">
        <f t="shared" si="49"/>
        <v>G</v>
      </c>
      <c r="AR755" s="596">
        <f t="shared" ca="1" si="50"/>
        <v>3</v>
      </c>
      <c r="AS755" s="596">
        <f t="shared" ca="1" si="51"/>
        <v>2</v>
      </c>
      <c r="AT755" s="596">
        <f t="shared" ca="1" si="52"/>
        <v>1</v>
      </c>
    </row>
    <row r="756" spans="39:46" x14ac:dyDescent="0.3">
      <c r="AM756" t="s">
        <v>1213</v>
      </c>
      <c r="AN756" s="934" t="s">
        <v>4066</v>
      </c>
      <c r="AO756" t="s">
        <v>3753</v>
      </c>
      <c r="AP756" t="s">
        <v>1999</v>
      </c>
      <c r="AQ756" s="596" t="str">
        <f t="shared" si="49"/>
        <v>J</v>
      </c>
      <c r="AR756" s="596">
        <f t="shared" ca="1" si="50"/>
        <v>9</v>
      </c>
      <c r="AS756" s="596">
        <f t="shared" ca="1" si="51"/>
        <v>8</v>
      </c>
      <c r="AT756" s="596">
        <f t="shared" ca="1" si="52"/>
        <v>1</v>
      </c>
    </row>
    <row r="757" spans="39:46" x14ac:dyDescent="0.3">
      <c r="AM757" t="s">
        <v>1214</v>
      </c>
      <c r="AN757" s="934" t="s">
        <v>4066</v>
      </c>
      <c r="AO757" t="s">
        <v>3754</v>
      </c>
      <c r="AP757" t="s">
        <v>2000</v>
      </c>
      <c r="AQ757" s="596" t="str">
        <f t="shared" si="49"/>
        <v>S</v>
      </c>
      <c r="AR757" s="596">
        <f t="shared" ca="1" si="50"/>
        <v>3</v>
      </c>
      <c r="AS757" s="596">
        <f t="shared" ca="1" si="51"/>
        <v>2</v>
      </c>
      <c r="AT757" s="596">
        <f t="shared" ca="1" si="52"/>
        <v>1</v>
      </c>
    </row>
    <row r="758" spans="39:46" x14ac:dyDescent="0.3">
      <c r="AM758" t="s">
        <v>1215</v>
      </c>
      <c r="AN758" s="934" t="s">
        <v>4066</v>
      </c>
      <c r="AO758" t="s">
        <v>3755</v>
      </c>
      <c r="AP758" t="s">
        <v>2001</v>
      </c>
      <c r="AQ758" s="596" t="str">
        <f t="shared" si="49"/>
        <v>V</v>
      </c>
      <c r="AR758" s="596">
        <f t="shared" ca="1" si="50"/>
        <v>5</v>
      </c>
      <c r="AS758" s="596">
        <f t="shared" ca="1" si="51"/>
        <v>4</v>
      </c>
      <c r="AT758" s="596">
        <f t="shared" ca="1" si="52"/>
        <v>1</v>
      </c>
    </row>
    <row r="759" spans="39:46" x14ac:dyDescent="0.3">
      <c r="AM759" t="s">
        <v>1216</v>
      </c>
      <c r="AN759" s="934" t="s">
        <v>4066</v>
      </c>
      <c r="AO759" t="s">
        <v>3756</v>
      </c>
      <c r="AP759" t="s">
        <v>2002</v>
      </c>
      <c r="AQ759" s="596" t="str">
        <f t="shared" si="49"/>
        <v>A</v>
      </c>
      <c r="AR759" s="596">
        <f t="shared" ca="1" si="50"/>
        <v>4</v>
      </c>
      <c r="AS759" s="596">
        <f t="shared" ca="1" si="51"/>
        <v>3</v>
      </c>
      <c r="AT759" s="596">
        <f t="shared" ca="1" si="52"/>
        <v>1</v>
      </c>
    </row>
    <row r="760" spans="39:46" hidden="1" x14ac:dyDescent="0.3">
      <c r="AM760" t="s">
        <v>1217</v>
      </c>
      <c r="AN760" s="934" t="s">
        <v>4066</v>
      </c>
      <c r="AO760" t="s">
        <v>3757</v>
      </c>
      <c r="AP760" t="s">
        <v>2003</v>
      </c>
      <c r="AQ760" s="596" t="str">
        <f t="shared" si="49"/>
        <v>A</v>
      </c>
      <c r="AR760" s="596">
        <f t="shared" ca="1" si="50"/>
        <v>2</v>
      </c>
      <c r="AS760" s="596">
        <f t="shared" ca="1" si="51"/>
        <v>2</v>
      </c>
      <c r="AT760" s="596">
        <f t="shared" ca="1" si="52"/>
        <v>0</v>
      </c>
    </row>
    <row r="761" spans="39:46" x14ac:dyDescent="0.3">
      <c r="AM761" t="s">
        <v>1218</v>
      </c>
      <c r="AN761" s="934" t="s">
        <v>4066</v>
      </c>
      <c r="AO761" t="s">
        <v>3758</v>
      </c>
      <c r="AP761" t="s">
        <v>2004</v>
      </c>
      <c r="AQ761" s="596" t="str">
        <f t="shared" si="49"/>
        <v>C</v>
      </c>
      <c r="AR761" s="596">
        <f t="shared" ca="1" si="50"/>
        <v>4</v>
      </c>
      <c r="AS761" s="596">
        <f t="shared" ca="1" si="51"/>
        <v>3</v>
      </c>
      <c r="AT761" s="596">
        <f t="shared" ca="1" si="52"/>
        <v>1</v>
      </c>
    </row>
    <row r="762" spans="39:46" x14ac:dyDescent="0.3">
      <c r="AM762" t="s">
        <v>1219</v>
      </c>
      <c r="AN762" s="934" t="s">
        <v>4066</v>
      </c>
      <c r="AO762" t="s">
        <v>3759</v>
      </c>
      <c r="AP762" t="s">
        <v>2005</v>
      </c>
      <c r="AQ762" s="596" t="str">
        <f t="shared" si="49"/>
        <v>G</v>
      </c>
      <c r="AR762" s="596">
        <f t="shared" ca="1" si="50"/>
        <v>3</v>
      </c>
      <c r="AS762" s="596">
        <f t="shared" ca="1" si="51"/>
        <v>2</v>
      </c>
      <c r="AT762" s="596">
        <f t="shared" ca="1" si="52"/>
        <v>1</v>
      </c>
    </row>
    <row r="763" spans="39:46" x14ac:dyDescent="0.3">
      <c r="AM763" t="s">
        <v>1220</v>
      </c>
      <c r="AN763" s="934" t="s">
        <v>4066</v>
      </c>
      <c r="AO763" t="s">
        <v>3760</v>
      </c>
      <c r="AP763" t="s">
        <v>2006</v>
      </c>
      <c r="AQ763" s="596" t="str">
        <f t="shared" si="49"/>
        <v>J</v>
      </c>
      <c r="AR763" s="596">
        <f t="shared" ca="1" si="50"/>
        <v>9</v>
      </c>
      <c r="AS763" s="596">
        <f t="shared" ca="1" si="51"/>
        <v>8</v>
      </c>
      <c r="AT763" s="596">
        <f t="shared" ca="1" si="52"/>
        <v>1</v>
      </c>
    </row>
    <row r="764" spans="39:46" x14ac:dyDescent="0.3">
      <c r="AM764" t="s">
        <v>1221</v>
      </c>
      <c r="AN764" s="934" t="s">
        <v>4066</v>
      </c>
      <c r="AO764" t="s">
        <v>3761</v>
      </c>
      <c r="AP764" t="s">
        <v>2007</v>
      </c>
      <c r="AQ764" s="596" t="str">
        <f t="shared" si="49"/>
        <v>S</v>
      </c>
      <c r="AR764" s="596">
        <f t="shared" ca="1" si="50"/>
        <v>3</v>
      </c>
      <c r="AS764" s="596">
        <f t="shared" ca="1" si="51"/>
        <v>2</v>
      </c>
      <c r="AT764" s="596">
        <f t="shared" ca="1" si="52"/>
        <v>1</v>
      </c>
    </row>
    <row r="765" spans="39:46" x14ac:dyDescent="0.3">
      <c r="AM765" t="s">
        <v>1222</v>
      </c>
      <c r="AN765" s="934" t="s">
        <v>4066</v>
      </c>
      <c r="AO765" t="s">
        <v>3762</v>
      </c>
      <c r="AP765" t="s">
        <v>2008</v>
      </c>
      <c r="AQ765" s="596" t="str">
        <f t="shared" si="49"/>
        <v>V</v>
      </c>
      <c r="AR765" s="596">
        <f t="shared" ca="1" si="50"/>
        <v>5</v>
      </c>
      <c r="AS765" s="596">
        <f t="shared" ca="1" si="51"/>
        <v>4</v>
      </c>
      <c r="AT765" s="596">
        <f t="shared" ca="1" si="52"/>
        <v>1</v>
      </c>
    </row>
    <row r="766" spans="39:46" x14ac:dyDescent="0.3">
      <c r="AM766" t="s">
        <v>1223</v>
      </c>
      <c r="AN766" s="934" t="s">
        <v>4066</v>
      </c>
      <c r="AO766" t="s">
        <v>3763</v>
      </c>
      <c r="AP766" t="s">
        <v>2009</v>
      </c>
      <c r="AQ766" s="596" t="str">
        <f t="shared" si="49"/>
        <v>A</v>
      </c>
      <c r="AR766" s="596">
        <f t="shared" ca="1" si="50"/>
        <v>4</v>
      </c>
      <c r="AS766" s="596">
        <f t="shared" ca="1" si="51"/>
        <v>3</v>
      </c>
      <c r="AT766" s="596">
        <f t="shared" ca="1" si="52"/>
        <v>1</v>
      </c>
    </row>
    <row r="767" spans="39:46" hidden="1" x14ac:dyDescent="0.3">
      <c r="AM767" t="s">
        <v>1224</v>
      </c>
      <c r="AN767" s="934" t="s">
        <v>4066</v>
      </c>
      <c r="AO767" t="s">
        <v>3764</v>
      </c>
      <c r="AP767" t="s">
        <v>2010</v>
      </c>
      <c r="AQ767" s="596" t="str">
        <f t="shared" si="49"/>
        <v>A</v>
      </c>
      <c r="AR767" s="596">
        <f t="shared" ca="1" si="50"/>
        <v>2</v>
      </c>
      <c r="AS767" s="596">
        <f t="shared" ca="1" si="51"/>
        <v>2</v>
      </c>
      <c r="AT767" s="596">
        <f t="shared" ca="1" si="52"/>
        <v>0</v>
      </c>
    </row>
    <row r="768" spans="39:46" hidden="1" x14ac:dyDescent="0.3">
      <c r="AM768" t="s">
        <v>1225</v>
      </c>
      <c r="AN768" s="934" t="s">
        <v>4066</v>
      </c>
      <c r="AO768" t="s">
        <v>2011</v>
      </c>
      <c r="AP768" t="s">
        <v>2011</v>
      </c>
      <c r="AQ768" s="596" t="str">
        <f t="shared" si="49"/>
        <v>C</v>
      </c>
      <c r="AR768" s="596">
        <f t="shared" ca="1" si="50"/>
        <v>1</v>
      </c>
      <c r="AS768" s="596">
        <f t="shared" ca="1" si="51"/>
        <v>1</v>
      </c>
      <c r="AT768" s="596">
        <f t="shared" ca="1" si="52"/>
        <v>0</v>
      </c>
    </row>
    <row r="769" spans="39:46" hidden="1" x14ac:dyDescent="0.3">
      <c r="AM769" t="s">
        <v>1226</v>
      </c>
      <c r="AN769" s="934" t="s">
        <v>4066</v>
      </c>
      <c r="AO769" t="s">
        <v>2012</v>
      </c>
      <c r="AP769" t="s">
        <v>2012</v>
      </c>
      <c r="AQ769" s="596" t="str">
        <f t="shared" si="49"/>
        <v>D</v>
      </c>
      <c r="AR769" s="596">
        <f t="shared" ca="1" si="50"/>
        <v>6</v>
      </c>
      <c r="AS769" s="596">
        <f t="shared" ca="1" si="51"/>
        <v>6</v>
      </c>
      <c r="AT769" s="596">
        <f t="shared" ca="1" si="52"/>
        <v>0</v>
      </c>
    </row>
    <row r="770" spans="39:46" hidden="1" x14ac:dyDescent="0.3">
      <c r="AM770" t="s">
        <v>1227</v>
      </c>
      <c r="AN770" s="934" t="s">
        <v>4066</v>
      </c>
      <c r="AO770" t="s">
        <v>2013</v>
      </c>
      <c r="AP770" t="s">
        <v>2013</v>
      </c>
      <c r="AQ770" s="596" t="str">
        <f t="shared" si="49"/>
        <v>F</v>
      </c>
      <c r="AR770" s="596">
        <f t="shared" ca="1" si="50"/>
        <v>4</v>
      </c>
      <c r="AS770" s="596">
        <f t="shared" ca="1" si="51"/>
        <v>4</v>
      </c>
      <c r="AT770" s="596">
        <f t="shared" ca="1" si="52"/>
        <v>0</v>
      </c>
    </row>
    <row r="771" spans="39:46" x14ac:dyDescent="0.3">
      <c r="AM771" t="s">
        <v>1228</v>
      </c>
      <c r="AN771" s="934" t="s">
        <v>4066</v>
      </c>
      <c r="AO771" t="s">
        <v>3765</v>
      </c>
      <c r="AP771" t="s">
        <v>2014</v>
      </c>
      <c r="AQ771" s="596" t="str">
        <f t="shared" si="49"/>
        <v>C</v>
      </c>
      <c r="AR771" s="596">
        <f t="shared" ca="1" si="50"/>
        <v>4</v>
      </c>
      <c r="AS771" s="596">
        <f t="shared" ca="1" si="51"/>
        <v>3</v>
      </c>
      <c r="AT771" s="596">
        <f t="shared" ca="1" si="52"/>
        <v>1</v>
      </c>
    </row>
    <row r="772" spans="39:46" x14ac:dyDescent="0.3">
      <c r="AM772" t="s">
        <v>1229</v>
      </c>
      <c r="AN772" s="934" t="s">
        <v>4066</v>
      </c>
      <c r="AO772" t="s">
        <v>3766</v>
      </c>
      <c r="AP772" t="s">
        <v>2015</v>
      </c>
      <c r="AQ772" s="596" t="str">
        <f t="shared" si="49"/>
        <v>G</v>
      </c>
      <c r="AR772" s="596">
        <f t="shared" ca="1" si="50"/>
        <v>3</v>
      </c>
      <c r="AS772" s="596">
        <f t="shared" ca="1" si="51"/>
        <v>2</v>
      </c>
      <c r="AT772" s="596">
        <f t="shared" ca="1" si="52"/>
        <v>1</v>
      </c>
    </row>
    <row r="773" spans="39:46" x14ac:dyDescent="0.3">
      <c r="AM773" t="s">
        <v>1230</v>
      </c>
      <c r="AN773" s="934" t="s">
        <v>4066</v>
      </c>
      <c r="AO773" t="s">
        <v>3767</v>
      </c>
      <c r="AP773" t="s">
        <v>2016</v>
      </c>
      <c r="AQ773" s="596" t="str">
        <f t="shared" ref="AQ773:AQ807" si="53">MID(AO773,2,1)</f>
        <v>J</v>
      </c>
      <c r="AR773" s="596">
        <f t="shared" ref="AR773:AR807" ca="1" si="54">+COLUMNS(INDIRECT(AO773))</f>
        <v>9</v>
      </c>
      <c r="AS773" s="596">
        <f t="shared" ref="AS773:AS807" ca="1" si="55">+COLUMNS(INDIRECT(AP773))</f>
        <v>8</v>
      </c>
      <c r="AT773" s="596">
        <f t="shared" ref="AT773:AT807" ca="1" si="56">+AR773-AS773</f>
        <v>1</v>
      </c>
    </row>
    <row r="774" spans="39:46" x14ac:dyDescent="0.3">
      <c r="AM774" t="s">
        <v>1231</v>
      </c>
      <c r="AN774" s="934" t="s">
        <v>4066</v>
      </c>
      <c r="AO774" t="s">
        <v>3768</v>
      </c>
      <c r="AP774" t="s">
        <v>2017</v>
      </c>
      <c r="AQ774" s="596" t="str">
        <f t="shared" si="53"/>
        <v>S</v>
      </c>
      <c r="AR774" s="596">
        <f t="shared" ca="1" si="54"/>
        <v>3</v>
      </c>
      <c r="AS774" s="596">
        <f t="shared" ca="1" si="55"/>
        <v>2</v>
      </c>
      <c r="AT774" s="596">
        <f t="shared" ca="1" si="56"/>
        <v>1</v>
      </c>
    </row>
    <row r="775" spans="39:46" x14ac:dyDescent="0.3">
      <c r="AM775" t="s">
        <v>1232</v>
      </c>
      <c r="AN775" s="934" t="s">
        <v>4066</v>
      </c>
      <c r="AO775" t="s">
        <v>3769</v>
      </c>
      <c r="AP775" t="s">
        <v>2018</v>
      </c>
      <c r="AQ775" s="596" t="str">
        <f t="shared" si="53"/>
        <v>V</v>
      </c>
      <c r="AR775" s="596">
        <f t="shared" ca="1" si="54"/>
        <v>5</v>
      </c>
      <c r="AS775" s="596">
        <f t="shared" ca="1" si="55"/>
        <v>4</v>
      </c>
      <c r="AT775" s="596">
        <f t="shared" ca="1" si="56"/>
        <v>1</v>
      </c>
    </row>
    <row r="776" spans="39:46" x14ac:dyDescent="0.3">
      <c r="AM776" t="s">
        <v>1233</v>
      </c>
      <c r="AN776" s="934" t="s">
        <v>4066</v>
      </c>
      <c r="AO776" t="s">
        <v>3770</v>
      </c>
      <c r="AP776" t="s">
        <v>2019</v>
      </c>
      <c r="AQ776" s="596" t="str">
        <f t="shared" si="53"/>
        <v>A</v>
      </c>
      <c r="AR776" s="596">
        <f t="shared" ca="1" si="54"/>
        <v>4</v>
      </c>
      <c r="AS776" s="596">
        <f t="shared" ca="1" si="55"/>
        <v>3</v>
      </c>
      <c r="AT776" s="596">
        <f t="shared" ca="1" si="56"/>
        <v>1</v>
      </c>
    </row>
    <row r="777" spans="39:46" hidden="1" x14ac:dyDescent="0.3">
      <c r="AM777" t="s">
        <v>1234</v>
      </c>
      <c r="AN777" s="934" t="s">
        <v>4066</v>
      </c>
      <c r="AO777" t="s">
        <v>3771</v>
      </c>
      <c r="AP777" t="s">
        <v>2020</v>
      </c>
      <c r="AQ777" s="596" t="str">
        <f t="shared" si="53"/>
        <v>A</v>
      </c>
      <c r="AR777" s="596">
        <f t="shared" ca="1" si="54"/>
        <v>2</v>
      </c>
      <c r="AS777" s="596">
        <f t="shared" ca="1" si="55"/>
        <v>2</v>
      </c>
      <c r="AT777" s="596">
        <f t="shared" ca="1" si="56"/>
        <v>0</v>
      </c>
    </row>
    <row r="778" spans="39:46" x14ac:dyDescent="0.3">
      <c r="AM778" t="s">
        <v>1235</v>
      </c>
      <c r="AN778" s="934" t="s">
        <v>4066</v>
      </c>
      <c r="AO778" t="s">
        <v>3772</v>
      </c>
      <c r="AP778" t="s">
        <v>2021</v>
      </c>
      <c r="AQ778" s="596" t="str">
        <f t="shared" si="53"/>
        <v>C</v>
      </c>
      <c r="AR778" s="596">
        <f t="shared" ca="1" si="54"/>
        <v>4</v>
      </c>
      <c r="AS778" s="596">
        <f t="shared" ca="1" si="55"/>
        <v>3</v>
      </c>
      <c r="AT778" s="596">
        <f t="shared" ca="1" si="56"/>
        <v>1</v>
      </c>
    </row>
    <row r="779" spans="39:46" x14ac:dyDescent="0.3">
      <c r="AM779" t="s">
        <v>1236</v>
      </c>
      <c r="AN779" s="934" t="s">
        <v>4066</v>
      </c>
      <c r="AO779" t="s">
        <v>3773</v>
      </c>
      <c r="AP779" t="s">
        <v>2022</v>
      </c>
      <c r="AQ779" s="596" t="str">
        <f t="shared" si="53"/>
        <v>G</v>
      </c>
      <c r="AR779" s="596">
        <f t="shared" ca="1" si="54"/>
        <v>3</v>
      </c>
      <c r="AS779" s="596">
        <f t="shared" ca="1" si="55"/>
        <v>2</v>
      </c>
      <c r="AT779" s="596">
        <f t="shared" ca="1" si="56"/>
        <v>1</v>
      </c>
    </row>
    <row r="780" spans="39:46" x14ac:dyDescent="0.3">
      <c r="AM780" t="s">
        <v>1237</v>
      </c>
      <c r="AN780" s="934" t="s">
        <v>4066</v>
      </c>
      <c r="AO780" t="s">
        <v>3774</v>
      </c>
      <c r="AP780" t="s">
        <v>2023</v>
      </c>
      <c r="AQ780" s="596" t="str">
        <f t="shared" si="53"/>
        <v>J</v>
      </c>
      <c r="AR780" s="596">
        <f t="shared" ca="1" si="54"/>
        <v>9</v>
      </c>
      <c r="AS780" s="596">
        <f t="shared" ca="1" si="55"/>
        <v>8</v>
      </c>
      <c r="AT780" s="596">
        <f t="shared" ca="1" si="56"/>
        <v>1</v>
      </c>
    </row>
    <row r="781" spans="39:46" x14ac:dyDescent="0.3">
      <c r="AM781" t="s">
        <v>1238</v>
      </c>
      <c r="AN781" s="934" t="s">
        <v>4066</v>
      </c>
      <c r="AO781" t="s">
        <v>3775</v>
      </c>
      <c r="AP781" t="s">
        <v>2024</v>
      </c>
      <c r="AQ781" s="596" t="str">
        <f t="shared" si="53"/>
        <v>S</v>
      </c>
      <c r="AR781" s="596">
        <f t="shared" ca="1" si="54"/>
        <v>3</v>
      </c>
      <c r="AS781" s="596">
        <f t="shared" ca="1" si="55"/>
        <v>2</v>
      </c>
      <c r="AT781" s="596">
        <f t="shared" ca="1" si="56"/>
        <v>1</v>
      </c>
    </row>
    <row r="782" spans="39:46" x14ac:dyDescent="0.3">
      <c r="AM782" t="s">
        <v>1239</v>
      </c>
      <c r="AN782" s="934" t="s">
        <v>4066</v>
      </c>
      <c r="AO782" t="s">
        <v>3776</v>
      </c>
      <c r="AP782" t="s">
        <v>2025</v>
      </c>
      <c r="AQ782" s="596" t="str">
        <f t="shared" si="53"/>
        <v>V</v>
      </c>
      <c r="AR782" s="596">
        <f t="shared" ca="1" si="54"/>
        <v>5</v>
      </c>
      <c r="AS782" s="596">
        <f t="shared" ca="1" si="55"/>
        <v>4</v>
      </c>
      <c r="AT782" s="596">
        <f t="shared" ca="1" si="56"/>
        <v>1</v>
      </c>
    </row>
    <row r="783" spans="39:46" x14ac:dyDescent="0.3">
      <c r="AM783" t="s">
        <v>1240</v>
      </c>
      <c r="AN783" s="934" t="s">
        <v>4066</v>
      </c>
      <c r="AO783" t="s">
        <v>3777</v>
      </c>
      <c r="AP783" t="s">
        <v>2026</v>
      </c>
      <c r="AQ783" s="596" t="str">
        <f t="shared" si="53"/>
        <v>A</v>
      </c>
      <c r="AR783" s="596">
        <f t="shared" ca="1" si="54"/>
        <v>4</v>
      </c>
      <c r="AS783" s="596">
        <f t="shared" ca="1" si="55"/>
        <v>3</v>
      </c>
      <c r="AT783" s="596">
        <f t="shared" ca="1" si="56"/>
        <v>1</v>
      </c>
    </row>
    <row r="784" spans="39:46" hidden="1" x14ac:dyDescent="0.3">
      <c r="AM784" t="s">
        <v>1241</v>
      </c>
      <c r="AN784" s="934" t="s">
        <v>4066</v>
      </c>
      <c r="AO784" t="s">
        <v>3778</v>
      </c>
      <c r="AP784" t="s">
        <v>2027</v>
      </c>
      <c r="AQ784" s="596" t="str">
        <f t="shared" si="53"/>
        <v>A</v>
      </c>
      <c r="AR784" s="596">
        <f t="shared" ca="1" si="54"/>
        <v>2</v>
      </c>
      <c r="AS784" s="596">
        <f t="shared" ca="1" si="55"/>
        <v>2</v>
      </c>
      <c r="AT784" s="596">
        <f t="shared" ca="1" si="56"/>
        <v>0</v>
      </c>
    </row>
    <row r="785" spans="39:46" hidden="1" x14ac:dyDescent="0.3">
      <c r="AM785" t="s">
        <v>1242</v>
      </c>
      <c r="AN785" s="934" t="s">
        <v>4066</v>
      </c>
      <c r="AO785" t="s">
        <v>2028</v>
      </c>
      <c r="AP785" t="s">
        <v>2028</v>
      </c>
      <c r="AQ785" s="596" t="str">
        <f t="shared" si="53"/>
        <v>G</v>
      </c>
      <c r="AR785" s="596">
        <f t="shared" ca="1" si="54"/>
        <v>1</v>
      </c>
      <c r="AS785" s="596">
        <f t="shared" ca="1" si="55"/>
        <v>1</v>
      </c>
      <c r="AT785" s="596">
        <f t="shared" ca="1" si="56"/>
        <v>0</v>
      </c>
    </row>
    <row r="786" spans="39:46" hidden="1" x14ac:dyDescent="0.3">
      <c r="AM786" t="s">
        <v>1243</v>
      </c>
      <c r="AN786" s="934" t="s">
        <v>4066</v>
      </c>
      <c r="AO786" t="s">
        <v>2029</v>
      </c>
      <c r="AP786" t="s">
        <v>2029</v>
      </c>
      <c r="AQ786" s="596" t="str">
        <f t="shared" si="53"/>
        <v>E</v>
      </c>
      <c r="AR786" s="596">
        <f t="shared" ca="1" si="54"/>
        <v>1</v>
      </c>
      <c r="AS786" s="596">
        <f t="shared" ca="1" si="55"/>
        <v>1</v>
      </c>
      <c r="AT786" s="596">
        <f t="shared" ca="1" si="56"/>
        <v>0</v>
      </c>
    </row>
    <row r="787" spans="39:46" hidden="1" x14ac:dyDescent="0.3">
      <c r="AM787" t="s">
        <v>1253</v>
      </c>
      <c r="AN787" s="934" t="s">
        <v>4066</v>
      </c>
      <c r="AO787" t="s">
        <v>1673</v>
      </c>
      <c r="AP787" t="s">
        <v>1673</v>
      </c>
      <c r="AQ787" s="596" t="str">
        <f t="shared" si="53"/>
        <v>C</v>
      </c>
      <c r="AR787" s="596">
        <f t="shared" ca="1" si="54"/>
        <v>1</v>
      </c>
      <c r="AS787" s="596">
        <f t="shared" ca="1" si="55"/>
        <v>1</v>
      </c>
      <c r="AT787" s="596">
        <f t="shared" ca="1" si="56"/>
        <v>0</v>
      </c>
    </row>
    <row r="788" spans="39:46" hidden="1" x14ac:dyDescent="0.3">
      <c r="AM788" t="s">
        <v>1264</v>
      </c>
      <c r="AN788" s="934" t="s">
        <v>4066</v>
      </c>
      <c r="AO788" t="s">
        <v>2049</v>
      </c>
      <c r="AP788" t="s">
        <v>2049</v>
      </c>
      <c r="AQ788" s="596" t="str">
        <f t="shared" si="53"/>
        <v>A</v>
      </c>
      <c r="AR788" s="596">
        <f t="shared" ca="1" si="54"/>
        <v>5</v>
      </c>
      <c r="AS788" s="596">
        <f t="shared" ca="1" si="55"/>
        <v>5</v>
      </c>
      <c r="AT788" s="596">
        <f t="shared" ca="1" si="56"/>
        <v>0</v>
      </c>
    </row>
    <row r="789" spans="39:46" hidden="1" x14ac:dyDescent="0.3">
      <c r="AM789" t="s">
        <v>1268</v>
      </c>
      <c r="AN789" s="934" t="s">
        <v>4066</v>
      </c>
      <c r="AO789" t="s">
        <v>2052</v>
      </c>
      <c r="AP789" t="s">
        <v>2052</v>
      </c>
      <c r="AQ789" s="596" t="str">
        <f t="shared" si="53"/>
        <v>A</v>
      </c>
      <c r="AR789" s="596">
        <f t="shared" ca="1" si="54"/>
        <v>5</v>
      </c>
      <c r="AS789" s="596">
        <f t="shared" ca="1" si="55"/>
        <v>5</v>
      </c>
      <c r="AT789" s="596">
        <f t="shared" ca="1" si="56"/>
        <v>0</v>
      </c>
    </row>
    <row r="790" spans="39:46" hidden="1" x14ac:dyDescent="0.3">
      <c r="AM790" t="s">
        <v>1269</v>
      </c>
      <c r="AN790" s="934" t="s">
        <v>4066</v>
      </c>
      <c r="AO790" t="s">
        <v>2053</v>
      </c>
      <c r="AP790" t="s">
        <v>2053</v>
      </c>
      <c r="AQ790" s="596" t="str">
        <f t="shared" si="53"/>
        <v>C</v>
      </c>
      <c r="AR790" s="596">
        <f t="shared" ca="1" si="54"/>
        <v>1</v>
      </c>
      <c r="AS790" s="596">
        <f t="shared" ca="1" si="55"/>
        <v>1</v>
      </c>
      <c r="AT790" s="596">
        <f t="shared" ca="1" si="56"/>
        <v>0</v>
      </c>
    </row>
    <row r="791" spans="39:46" hidden="1" x14ac:dyDescent="0.3">
      <c r="AM791" t="s">
        <v>1270</v>
      </c>
      <c r="AN791" s="934" t="s">
        <v>4066</v>
      </c>
      <c r="AO791" t="s">
        <v>2054</v>
      </c>
      <c r="AP791" t="s">
        <v>2054</v>
      </c>
      <c r="AQ791" s="596" t="str">
        <f t="shared" si="53"/>
        <v>D</v>
      </c>
      <c r="AR791" s="596">
        <f t="shared" ca="1" si="54"/>
        <v>1</v>
      </c>
      <c r="AS791" s="596">
        <f t="shared" ca="1" si="55"/>
        <v>1</v>
      </c>
      <c r="AT791" s="596">
        <f t="shared" ca="1" si="56"/>
        <v>0</v>
      </c>
    </row>
    <row r="792" spans="39:46" hidden="1" x14ac:dyDescent="0.3">
      <c r="AM792" t="s">
        <v>1271</v>
      </c>
      <c r="AN792" s="934" t="s">
        <v>4066</v>
      </c>
      <c r="AO792" t="s">
        <v>2055</v>
      </c>
      <c r="AP792" t="s">
        <v>2055</v>
      </c>
      <c r="AQ792" s="596" t="str">
        <f t="shared" si="53"/>
        <v>C</v>
      </c>
      <c r="AR792" s="596">
        <f t="shared" ca="1" si="54"/>
        <v>1</v>
      </c>
      <c r="AS792" s="596">
        <f t="shared" ca="1" si="55"/>
        <v>1</v>
      </c>
      <c r="AT792" s="596">
        <f t="shared" ca="1" si="56"/>
        <v>0</v>
      </c>
    </row>
    <row r="793" spans="39:46" hidden="1" x14ac:dyDescent="0.3">
      <c r="AM793" t="s">
        <v>48</v>
      </c>
      <c r="AN793" s="934" t="s">
        <v>4066</v>
      </c>
      <c r="AO793" t="s">
        <v>2296</v>
      </c>
      <c r="AP793" t="s">
        <v>2296</v>
      </c>
      <c r="AQ793" s="596" t="str">
        <f t="shared" si="53"/>
        <v>B</v>
      </c>
      <c r="AR793" s="596">
        <f t="shared" ca="1" si="54"/>
        <v>4</v>
      </c>
      <c r="AS793" s="596">
        <f t="shared" ca="1" si="55"/>
        <v>4</v>
      </c>
      <c r="AT793" s="596">
        <f t="shared" ca="1" si="56"/>
        <v>0</v>
      </c>
    </row>
    <row r="794" spans="39:46" hidden="1" x14ac:dyDescent="0.3">
      <c r="AM794" t="s">
        <v>50</v>
      </c>
      <c r="AN794" s="934" t="s">
        <v>4066</v>
      </c>
      <c r="AO794" t="s">
        <v>2297</v>
      </c>
      <c r="AP794" t="s">
        <v>2297</v>
      </c>
      <c r="AQ794" s="596" t="str">
        <f t="shared" si="53"/>
        <v>B</v>
      </c>
      <c r="AR794" s="596">
        <f t="shared" ca="1" si="54"/>
        <v>4</v>
      </c>
      <c r="AS794" s="596">
        <f t="shared" ca="1" si="55"/>
        <v>4</v>
      </c>
      <c r="AT794" s="596">
        <f t="shared" ca="1" si="56"/>
        <v>0</v>
      </c>
    </row>
    <row r="795" spans="39:46" hidden="1" x14ac:dyDescent="0.3">
      <c r="AM795" t="s">
        <v>1586</v>
      </c>
      <c r="AN795" s="934" t="s">
        <v>4066</v>
      </c>
      <c r="AO795" t="s">
        <v>2370</v>
      </c>
      <c r="AP795" t="s">
        <v>2370</v>
      </c>
      <c r="AQ795" s="596" t="str">
        <f t="shared" si="53"/>
        <v>C</v>
      </c>
      <c r="AR795" s="596">
        <f t="shared" ca="1" si="54"/>
        <v>1</v>
      </c>
      <c r="AS795" s="596">
        <f t="shared" ca="1" si="55"/>
        <v>1</v>
      </c>
      <c r="AT795" s="596">
        <f t="shared" ca="1" si="56"/>
        <v>0</v>
      </c>
    </row>
    <row r="796" spans="39:46" hidden="1" x14ac:dyDescent="0.3">
      <c r="AM796" t="s">
        <v>1587</v>
      </c>
      <c r="AN796" s="934" t="s">
        <v>4066</v>
      </c>
      <c r="AO796" t="s">
        <v>2371</v>
      </c>
      <c r="AP796" t="s">
        <v>2371</v>
      </c>
      <c r="AQ796" s="596" t="str">
        <f t="shared" si="53"/>
        <v>C</v>
      </c>
      <c r="AR796" s="596">
        <f t="shared" ca="1" si="54"/>
        <v>12</v>
      </c>
      <c r="AS796" s="596">
        <f t="shared" ca="1" si="55"/>
        <v>12</v>
      </c>
      <c r="AT796" s="596">
        <f t="shared" ca="1" si="56"/>
        <v>0</v>
      </c>
    </row>
    <row r="797" spans="39:46" hidden="1" x14ac:dyDescent="0.3">
      <c r="AM797" t="s">
        <v>1588</v>
      </c>
      <c r="AN797" s="934" t="s">
        <v>4066</v>
      </c>
      <c r="AO797" t="s">
        <v>2372</v>
      </c>
      <c r="AP797" t="s">
        <v>2372</v>
      </c>
      <c r="AQ797" s="596" t="str">
        <f t="shared" si="53"/>
        <v>C</v>
      </c>
      <c r="AR797" s="596">
        <f t="shared" ca="1" si="54"/>
        <v>12</v>
      </c>
      <c r="AS797" s="596">
        <f t="shared" ca="1" si="55"/>
        <v>12</v>
      </c>
      <c r="AT797" s="596">
        <f t="shared" ca="1" si="56"/>
        <v>0</v>
      </c>
    </row>
    <row r="798" spans="39:46" hidden="1" x14ac:dyDescent="0.3">
      <c r="AM798" t="s">
        <v>1589</v>
      </c>
      <c r="AN798" s="934" t="s">
        <v>4066</v>
      </c>
      <c r="AO798" t="s">
        <v>1832</v>
      </c>
      <c r="AP798" t="s">
        <v>1832</v>
      </c>
      <c r="AQ798" s="596" t="str">
        <f t="shared" si="53"/>
        <v>M</v>
      </c>
      <c r="AR798" s="596">
        <f t="shared" ca="1" si="54"/>
        <v>2</v>
      </c>
      <c r="AS798" s="596">
        <f t="shared" ca="1" si="55"/>
        <v>2</v>
      </c>
      <c r="AT798" s="596">
        <f t="shared" ca="1" si="56"/>
        <v>0</v>
      </c>
    </row>
    <row r="799" spans="39:46" hidden="1" x14ac:dyDescent="0.3">
      <c r="AM799" t="s">
        <v>1590</v>
      </c>
      <c r="AN799" s="934" t="s">
        <v>4066</v>
      </c>
      <c r="AO799" t="s">
        <v>2373</v>
      </c>
      <c r="AP799" t="s">
        <v>2373</v>
      </c>
      <c r="AQ799" s="596" t="str">
        <f t="shared" si="53"/>
        <v>I</v>
      </c>
      <c r="AR799" s="596">
        <f t="shared" ca="1" si="54"/>
        <v>1</v>
      </c>
      <c r="AS799" s="596">
        <f t="shared" ca="1" si="55"/>
        <v>1</v>
      </c>
      <c r="AT799" s="596">
        <f t="shared" ca="1" si="56"/>
        <v>0</v>
      </c>
    </row>
    <row r="800" spans="39:46" hidden="1" x14ac:dyDescent="0.3">
      <c r="AM800" t="s">
        <v>1591</v>
      </c>
      <c r="AN800" s="934" t="s">
        <v>4066</v>
      </c>
      <c r="AO800" t="s">
        <v>2374</v>
      </c>
      <c r="AP800" t="s">
        <v>2374</v>
      </c>
      <c r="AQ800" s="596" t="str">
        <f t="shared" si="53"/>
        <v>K</v>
      </c>
      <c r="AR800" s="596">
        <f t="shared" ca="1" si="54"/>
        <v>1</v>
      </c>
      <c r="AS800" s="596">
        <f t="shared" ca="1" si="55"/>
        <v>1</v>
      </c>
      <c r="AT800" s="596">
        <f t="shared" ca="1" si="56"/>
        <v>0</v>
      </c>
    </row>
    <row r="801" spans="39:46" hidden="1" x14ac:dyDescent="0.3">
      <c r="AM801" t="s">
        <v>1592</v>
      </c>
      <c r="AN801" s="934" t="s">
        <v>4066</v>
      </c>
      <c r="AO801" t="s">
        <v>2375</v>
      </c>
      <c r="AP801" t="s">
        <v>2375</v>
      </c>
      <c r="AQ801" s="596" t="str">
        <f t="shared" si="53"/>
        <v>J</v>
      </c>
      <c r="AR801" s="596">
        <f t="shared" ca="1" si="54"/>
        <v>1</v>
      </c>
      <c r="AS801" s="596">
        <f t="shared" ca="1" si="55"/>
        <v>1</v>
      </c>
      <c r="AT801" s="596">
        <f t="shared" ca="1" si="56"/>
        <v>0</v>
      </c>
    </row>
    <row r="802" spans="39:46" hidden="1" x14ac:dyDescent="0.3">
      <c r="AM802" t="s">
        <v>1593</v>
      </c>
      <c r="AN802" s="934" t="s">
        <v>4066</v>
      </c>
      <c r="AO802" t="s">
        <v>2376</v>
      </c>
      <c r="AP802" t="s">
        <v>2376</v>
      </c>
      <c r="AQ802" s="596" t="str">
        <f t="shared" si="53"/>
        <v>L</v>
      </c>
      <c r="AR802" s="596">
        <f t="shared" ca="1" si="54"/>
        <v>1</v>
      </c>
      <c r="AS802" s="596">
        <f t="shared" ca="1" si="55"/>
        <v>1</v>
      </c>
      <c r="AT802" s="596">
        <f t="shared" ca="1" si="56"/>
        <v>0</v>
      </c>
    </row>
    <row r="803" spans="39:46" hidden="1" x14ac:dyDescent="0.3">
      <c r="AM803" t="s">
        <v>1594</v>
      </c>
      <c r="AN803" s="934" t="s">
        <v>4066</v>
      </c>
      <c r="AO803" t="s">
        <v>2377</v>
      </c>
      <c r="AP803" t="s">
        <v>2377</v>
      </c>
      <c r="AQ803" s="596" t="str">
        <f t="shared" si="53"/>
        <v>K</v>
      </c>
      <c r="AR803" s="596">
        <f t="shared" ca="1" si="54"/>
        <v>1</v>
      </c>
      <c r="AS803" s="596">
        <f t="shared" ca="1" si="55"/>
        <v>1</v>
      </c>
      <c r="AT803" s="596">
        <f t="shared" ca="1" si="56"/>
        <v>0</v>
      </c>
    </row>
    <row r="804" spans="39:46" hidden="1" x14ac:dyDescent="0.3">
      <c r="AM804" t="s">
        <v>1595</v>
      </c>
      <c r="AN804" s="934" t="s">
        <v>4066</v>
      </c>
      <c r="AO804" t="s">
        <v>2378</v>
      </c>
      <c r="AP804" t="s">
        <v>2378</v>
      </c>
      <c r="AQ804" s="596" t="str">
        <f t="shared" si="53"/>
        <v>J</v>
      </c>
      <c r="AR804" s="596">
        <f t="shared" ca="1" si="54"/>
        <v>3</v>
      </c>
      <c r="AS804" s="596">
        <f t="shared" ca="1" si="55"/>
        <v>3</v>
      </c>
      <c r="AT804" s="596">
        <f t="shared" ca="1" si="56"/>
        <v>0</v>
      </c>
    </row>
    <row r="805" spans="39:46" hidden="1" x14ac:dyDescent="0.3">
      <c r="AM805" t="s">
        <v>1596</v>
      </c>
      <c r="AN805" s="934" t="s">
        <v>4066</v>
      </c>
      <c r="AO805" t="s">
        <v>2379</v>
      </c>
      <c r="AP805" t="s">
        <v>2379</v>
      </c>
      <c r="AQ805" s="596" t="str">
        <f t="shared" si="53"/>
        <v>B</v>
      </c>
      <c r="AR805" s="596">
        <f t="shared" ca="1" si="54"/>
        <v>9</v>
      </c>
      <c r="AS805" s="596">
        <f t="shared" ca="1" si="55"/>
        <v>9</v>
      </c>
      <c r="AT805" s="596">
        <f t="shared" ca="1" si="56"/>
        <v>0</v>
      </c>
    </row>
    <row r="806" spans="39:46" hidden="1" x14ac:dyDescent="0.3">
      <c r="AM806" t="s">
        <v>1598</v>
      </c>
      <c r="AN806" s="934" t="s">
        <v>4066</v>
      </c>
      <c r="AO806" t="s">
        <v>2381</v>
      </c>
      <c r="AP806" t="s">
        <v>2381</v>
      </c>
      <c r="AQ806" s="596" t="str">
        <f t="shared" si="53"/>
        <v>I</v>
      </c>
      <c r="AR806" s="596">
        <f t="shared" ca="1" si="54"/>
        <v>1</v>
      </c>
      <c r="AS806" s="596">
        <f t="shared" ca="1" si="55"/>
        <v>1</v>
      </c>
      <c r="AT806" s="596">
        <f t="shared" ca="1" si="56"/>
        <v>0</v>
      </c>
    </row>
    <row r="807" spans="39:46" hidden="1" x14ac:dyDescent="0.3">
      <c r="AM807" t="s">
        <v>1603</v>
      </c>
      <c r="AN807" s="934" t="s">
        <v>4066</v>
      </c>
      <c r="AO807" t="s">
        <v>1688</v>
      </c>
      <c r="AP807" t="s">
        <v>1688</v>
      </c>
      <c r="AQ807" s="596" t="str">
        <f t="shared" si="53"/>
        <v>C</v>
      </c>
      <c r="AR807" s="596">
        <f t="shared" ca="1" si="54"/>
        <v>1</v>
      </c>
      <c r="AS807" s="596">
        <f t="shared" ca="1" si="55"/>
        <v>1</v>
      </c>
      <c r="AT807" s="596">
        <f t="shared" ca="1" si="56"/>
        <v>0</v>
      </c>
    </row>
  </sheetData>
  <autoFilter ref="AM4:AT807" xr:uid="{00000000-0009-0000-0000-000006000000}">
    <filterColumn colId="5">
      <customFilters and="1">
        <customFilter operator="greaterThanOrEqual" val="3"/>
        <customFilter operator="lessThanOrEqual" val="11"/>
      </customFilters>
    </filterColumn>
    <filterColumn colId="7">
      <filters>
        <filter val="1"/>
      </filters>
    </filterColumn>
  </autoFilter>
  <sortState xmlns:xlrd2="http://schemas.microsoft.com/office/spreadsheetml/2017/richdata2" ref="AM5:AT807">
    <sortCondition ref="AN5:AN807"/>
    <sortCondition ref="AM5:AM807"/>
    <sortCondition ref="AQ5:AQ807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AJ292"/>
  <sheetViews>
    <sheetView workbookViewId="0">
      <selection activeCell="O15" sqref="O15"/>
    </sheetView>
  </sheetViews>
  <sheetFormatPr defaultColWidth="8.77734375" defaultRowHeight="14.4" x14ac:dyDescent="0.3"/>
  <cols>
    <col min="2" max="2" width="22.77734375" customWidth="1"/>
    <col min="3" max="5" width="12.109375" customWidth="1"/>
    <col min="9" max="9" width="19.6640625" bestFit="1" customWidth="1"/>
    <col min="15" max="15" width="20.77734375" bestFit="1" customWidth="1"/>
    <col min="16" max="18" width="9.109375" style="596"/>
    <col min="21" max="21" width="19.33203125" bestFit="1" customWidth="1"/>
    <col min="27" max="27" width="18.109375" bestFit="1" customWidth="1"/>
    <col min="33" max="33" width="20.6640625" bestFit="1" customWidth="1"/>
    <col min="34" max="36" width="9.109375" style="596"/>
  </cols>
  <sheetData>
    <row r="4" spans="2:36" x14ac:dyDescent="0.3">
      <c r="B4" s="914" t="s">
        <v>550</v>
      </c>
      <c r="C4" s="915"/>
      <c r="D4" s="915"/>
      <c r="E4" s="915"/>
      <c r="I4" s="914" t="s">
        <v>551</v>
      </c>
      <c r="J4" s="925"/>
      <c r="K4" s="925"/>
      <c r="L4" s="925"/>
      <c r="O4" s="914" t="s">
        <v>553</v>
      </c>
      <c r="P4" s="925"/>
      <c r="Q4" s="925"/>
      <c r="R4" s="925"/>
      <c r="U4" s="914" t="s">
        <v>552</v>
      </c>
      <c r="V4" s="925"/>
      <c r="W4" s="925"/>
      <c r="X4" s="925"/>
      <c r="AA4" s="914" t="s">
        <v>2385</v>
      </c>
      <c r="AB4" s="925"/>
      <c r="AC4" s="925"/>
      <c r="AD4" s="925"/>
      <c r="AG4" s="914" t="s">
        <v>2386</v>
      </c>
      <c r="AH4" s="925"/>
      <c r="AI4" s="925"/>
      <c r="AJ4" s="925"/>
    </row>
    <row r="5" spans="2:36" x14ac:dyDescent="0.3">
      <c r="B5" s="914" t="s">
        <v>2387</v>
      </c>
      <c r="C5" s="925" t="s">
        <v>2657</v>
      </c>
      <c r="D5" s="925" t="s">
        <v>2658</v>
      </c>
      <c r="E5" s="925" t="s">
        <v>2659</v>
      </c>
      <c r="I5" s="914" t="s">
        <v>2387</v>
      </c>
      <c r="J5" s="925" t="s">
        <v>2657</v>
      </c>
      <c r="K5" s="925" t="s">
        <v>2658</v>
      </c>
      <c r="L5" s="925" t="s">
        <v>2659</v>
      </c>
      <c r="O5" s="914" t="s">
        <v>2387</v>
      </c>
      <c r="P5" s="925" t="s">
        <v>2657</v>
      </c>
      <c r="Q5" s="925" t="s">
        <v>2658</v>
      </c>
      <c r="R5" s="925" t="s">
        <v>2659</v>
      </c>
      <c r="U5" s="914" t="s">
        <v>2387</v>
      </c>
      <c r="V5" s="925" t="s">
        <v>2657</v>
      </c>
      <c r="W5" s="925" t="s">
        <v>2658</v>
      </c>
      <c r="X5" s="925" t="s">
        <v>2659</v>
      </c>
      <c r="AA5" s="914" t="s">
        <v>2387</v>
      </c>
      <c r="AB5" s="925" t="s">
        <v>2657</v>
      </c>
      <c r="AC5" s="925" t="s">
        <v>2658</v>
      </c>
      <c r="AD5" s="925" t="s">
        <v>2659</v>
      </c>
      <c r="AG5" s="914" t="s">
        <v>2387</v>
      </c>
      <c r="AH5" s="925" t="s">
        <v>2657</v>
      </c>
      <c r="AI5" s="925" t="s">
        <v>2658</v>
      </c>
      <c r="AJ5" s="925" t="s">
        <v>2659</v>
      </c>
    </row>
    <row r="6" spans="2:36" x14ac:dyDescent="0.3">
      <c r="B6" s="926" t="s">
        <v>864</v>
      </c>
      <c r="C6" s="596" t="s">
        <v>2467</v>
      </c>
      <c r="D6" s="596" t="s">
        <v>2468</v>
      </c>
      <c r="E6" s="596">
        <f>VALUE(RIGHT(C6,2))</f>
        <v>45</v>
      </c>
      <c r="I6" s="926" t="s">
        <v>982</v>
      </c>
      <c r="J6" s="596" t="s">
        <v>2596</v>
      </c>
      <c r="K6" s="596" t="s">
        <v>2597</v>
      </c>
      <c r="L6" s="596">
        <v>76</v>
      </c>
      <c r="O6" s="926" t="s">
        <v>1155</v>
      </c>
      <c r="P6" s="596" t="s">
        <v>2863</v>
      </c>
      <c r="Q6" s="596" t="s">
        <v>2864</v>
      </c>
      <c r="R6" s="927">
        <v>72</v>
      </c>
      <c r="U6" s="926" t="s">
        <v>1250</v>
      </c>
      <c r="V6" s="596" t="s">
        <v>1643</v>
      </c>
      <c r="W6" s="596" t="s">
        <v>2904</v>
      </c>
      <c r="X6" s="596">
        <v>18</v>
      </c>
      <c r="AA6" s="929" t="s">
        <v>920</v>
      </c>
      <c r="AB6" s="596" t="s">
        <v>2434</v>
      </c>
      <c r="AC6" s="596" t="s">
        <v>2944</v>
      </c>
      <c r="AD6" s="596">
        <v>56</v>
      </c>
      <c r="AG6" s="1" t="s">
        <v>1489</v>
      </c>
      <c r="AH6" s="596" t="s">
        <v>2390</v>
      </c>
      <c r="AI6" s="596" t="s">
        <v>2555</v>
      </c>
      <c r="AJ6" s="596">
        <v>58</v>
      </c>
    </row>
    <row r="7" spans="2:36" x14ac:dyDescent="0.3">
      <c r="B7" s="926" t="s">
        <v>865</v>
      </c>
      <c r="C7" s="596" t="s">
        <v>2469</v>
      </c>
      <c r="D7" s="596" t="s">
        <v>2470</v>
      </c>
      <c r="E7" s="596">
        <f t="shared" ref="E7:E46" si="0">VALUE(RIGHT(C7,2))</f>
        <v>45</v>
      </c>
      <c r="I7" s="926" t="s">
        <v>983</v>
      </c>
      <c r="J7" s="596" t="s">
        <v>2598</v>
      </c>
      <c r="K7" s="596" t="s">
        <v>2599</v>
      </c>
      <c r="L7" s="596">
        <v>76</v>
      </c>
      <c r="O7" s="926" t="s">
        <v>1161</v>
      </c>
      <c r="P7" s="596" t="s">
        <v>2875</v>
      </c>
      <c r="Q7" s="596" t="s">
        <v>2876</v>
      </c>
      <c r="R7" s="927">
        <v>72</v>
      </c>
      <c r="U7" s="926" t="s">
        <v>1249</v>
      </c>
      <c r="V7" s="596" t="s">
        <v>1673</v>
      </c>
      <c r="W7" s="596" t="s">
        <v>2903</v>
      </c>
      <c r="X7" s="596">
        <v>19</v>
      </c>
      <c r="AA7" s="929" t="s">
        <v>921</v>
      </c>
      <c r="AB7" s="596" t="s">
        <v>2945</v>
      </c>
      <c r="AC7" s="596" t="s">
        <v>2435</v>
      </c>
      <c r="AD7" s="596">
        <v>56</v>
      </c>
      <c r="AG7" s="1" t="s">
        <v>1500</v>
      </c>
      <c r="AH7" s="596" t="s">
        <v>2563</v>
      </c>
      <c r="AI7" s="596" t="s">
        <v>3418</v>
      </c>
      <c r="AJ7" s="596">
        <v>58</v>
      </c>
    </row>
    <row r="8" spans="2:36" x14ac:dyDescent="0.3">
      <c r="B8" s="926" t="s">
        <v>866</v>
      </c>
      <c r="C8" s="596" t="s">
        <v>2471</v>
      </c>
      <c r="D8" s="596" t="s">
        <v>2472</v>
      </c>
      <c r="E8" s="596">
        <f t="shared" si="0"/>
        <v>45</v>
      </c>
      <c r="I8" s="926" t="s">
        <v>984</v>
      </c>
      <c r="J8" s="596" t="s">
        <v>2600</v>
      </c>
      <c r="K8" s="596" t="s">
        <v>2601</v>
      </c>
      <c r="L8" s="596">
        <v>76</v>
      </c>
      <c r="O8" s="926" t="s">
        <v>1162</v>
      </c>
      <c r="P8" s="596" t="s">
        <v>2877</v>
      </c>
      <c r="Q8" s="596" t="s">
        <v>2878</v>
      </c>
      <c r="R8" s="927">
        <v>72</v>
      </c>
      <c r="U8" s="926" t="s">
        <v>1245</v>
      </c>
      <c r="V8" s="596" t="s">
        <v>1649</v>
      </c>
      <c r="W8" s="596" t="s">
        <v>2901</v>
      </c>
      <c r="X8" s="596">
        <v>20</v>
      </c>
      <c r="AA8" s="929" t="s">
        <v>922</v>
      </c>
      <c r="AB8" s="596" t="s">
        <v>2946</v>
      </c>
      <c r="AC8" s="596" t="s">
        <v>2438</v>
      </c>
      <c r="AD8" s="596">
        <v>56</v>
      </c>
      <c r="AG8" s="1" t="s">
        <v>1508</v>
      </c>
      <c r="AH8" s="596" t="s">
        <v>3428</v>
      </c>
      <c r="AI8" s="596" t="s">
        <v>2393</v>
      </c>
      <c r="AJ8" s="596">
        <v>58</v>
      </c>
    </row>
    <row r="9" spans="2:36" x14ac:dyDescent="0.3">
      <c r="B9" s="926" t="s">
        <v>867</v>
      </c>
      <c r="C9" s="596" t="s">
        <v>2473</v>
      </c>
      <c r="D9" s="596" t="s">
        <v>2474</v>
      </c>
      <c r="E9" s="596">
        <f t="shared" si="0"/>
        <v>45</v>
      </c>
      <c r="I9" s="926" t="s">
        <v>985</v>
      </c>
      <c r="J9" s="596" t="s">
        <v>2602</v>
      </c>
      <c r="K9" s="596" t="s">
        <v>2603</v>
      </c>
      <c r="L9" s="596">
        <v>76</v>
      </c>
      <c r="O9" s="926" t="s">
        <v>1163</v>
      </c>
      <c r="P9" s="596" t="s">
        <v>2879</v>
      </c>
      <c r="Q9" s="596" t="s">
        <v>2880</v>
      </c>
      <c r="R9" s="927">
        <v>72</v>
      </c>
      <c r="U9" s="926" t="s">
        <v>1261</v>
      </c>
      <c r="V9" s="596" t="s">
        <v>1688</v>
      </c>
      <c r="W9" s="596" t="s">
        <v>2898</v>
      </c>
      <c r="X9" s="596">
        <v>21</v>
      </c>
      <c r="AA9" s="929" t="s">
        <v>923</v>
      </c>
      <c r="AB9" s="596" t="s">
        <v>2947</v>
      </c>
      <c r="AC9" s="596" t="s">
        <v>2948</v>
      </c>
      <c r="AD9" s="596">
        <v>56</v>
      </c>
      <c r="AG9" s="1" t="s">
        <v>1509</v>
      </c>
      <c r="AH9" s="596" t="s">
        <v>2394</v>
      </c>
      <c r="AI9" s="596" t="s">
        <v>2989</v>
      </c>
      <c r="AJ9" s="596">
        <v>58</v>
      </c>
    </row>
    <row r="10" spans="2:36" x14ac:dyDescent="0.3">
      <c r="B10" s="926" t="s">
        <v>850</v>
      </c>
      <c r="C10" s="596" t="s">
        <v>2442</v>
      </c>
      <c r="D10" s="596" t="s">
        <v>2443</v>
      </c>
      <c r="E10" s="596">
        <f t="shared" si="0"/>
        <v>46</v>
      </c>
      <c r="I10" s="926" t="s">
        <v>967</v>
      </c>
      <c r="J10" s="596" t="s">
        <v>2572</v>
      </c>
      <c r="K10" s="596" t="s">
        <v>2573</v>
      </c>
      <c r="L10" s="596">
        <v>77</v>
      </c>
      <c r="O10" s="926" t="s">
        <v>1112</v>
      </c>
      <c r="P10" s="596" t="s">
        <v>2795</v>
      </c>
      <c r="Q10" s="596" t="s">
        <v>2796</v>
      </c>
      <c r="R10" s="927">
        <v>73</v>
      </c>
      <c r="U10" s="926" t="s">
        <v>1247</v>
      </c>
      <c r="V10" s="596" t="s">
        <v>1657</v>
      </c>
      <c r="W10" s="596" t="s">
        <v>2902</v>
      </c>
      <c r="X10" s="596">
        <v>22</v>
      </c>
      <c r="AA10" s="929" t="s">
        <v>924</v>
      </c>
      <c r="AB10" s="596" t="s">
        <v>2949</v>
      </c>
      <c r="AC10" s="596" t="s">
        <v>2950</v>
      </c>
      <c r="AD10" s="596">
        <v>56</v>
      </c>
      <c r="AG10" s="1" t="s">
        <v>1510</v>
      </c>
      <c r="AH10" s="596" t="s">
        <v>3429</v>
      </c>
      <c r="AI10" s="596" t="s">
        <v>3430</v>
      </c>
      <c r="AJ10" s="596">
        <v>58</v>
      </c>
    </row>
    <row r="11" spans="2:36" x14ac:dyDescent="0.3">
      <c r="B11" s="926" t="s">
        <v>851</v>
      </c>
      <c r="C11" s="596" t="s">
        <v>2444</v>
      </c>
      <c r="D11" s="596" t="s">
        <v>2445</v>
      </c>
      <c r="E11" s="596">
        <f t="shared" si="0"/>
        <v>46</v>
      </c>
      <c r="I11" s="926" t="s">
        <v>968</v>
      </c>
      <c r="J11" s="596" t="s">
        <v>2574</v>
      </c>
      <c r="K11" s="596" t="s">
        <v>2575</v>
      </c>
      <c r="L11" s="596">
        <v>77</v>
      </c>
      <c r="O11" s="926" t="s">
        <v>1118</v>
      </c>
      <c r="P11" s="596" t="s">
        <v>2807</v>
      </c>
      <c r="Q11" s="596" t="s">
        <v>2808</v>
      </c>
      <c r="R11" s="927">
        <v>73</v>
      </c>
      <c r="U11" s="926" t="s">
        <v>1259</v>
      </c>
      <c r="V11" s="596" t="s">
        <v>1963</v>
      </c>
      <c r="W11" s="596" t="s">
        <v>2907</v>
      </c>
      <c r="X11" s="596">
        <v>26</v>
      </c>
      <c r="AA11" s="929" t="s">
        <v>925</v>
      </c>
      <c r="AB11" s="596" t="s">
        <v>2439</v>
      </c>
      <c r="AC11" s="596" t="s">
        <v>2441</v>
      </c>
      <c r="AD11" s="596">
        <v>56</v>
      </c>
      <c r="AG11" s="1" t="s">
        <v>1511</v>
      </c>
      <c r="AH11" s="596" t="s">
        <v>2990</v>
      </c>
      <c r="AI11" s="596" t="s">
        <v>2396</v>
      </c>
      <c r="AJ11" s="596">
        <v>58</v>
      </c>
    </row>
    <row r="12" spans="2:36" x14ac:dyDescent="0.3">
      <c r="B12" s="926" t="s">
        <v>852</v>
      </c>
      <c r="C12" s="596" t="s">
        <v>2446</v>
      </c>
      <c r="D12" s="596" t="s">
        <v>2447</v>
      </c>
      <c r="E12" s="596">
        <f t="shared" si="0"/>
        <v>46</v>
      </c>
      <c r="I12" s="926" t="s">
        <v>969</v>
      </c>
      <c r="J12" s="596" t="s">
        <v>2576</v>
      </c>
      <c r="K12" s="596" t="s">
        <v>2577</v>
      </c>
      <c r="L12" s="596">
        <v>77</v>
      </c>
      <c r="O12" s="926" t="s">
        <v>1119</v>
      </c>
      <c r="P12" s="596" t="s">
        <v>2809</v>
      </c>
      <c r="Q12" s="596" t="s">
        <v>2810</v>
      </c>
      <c r="R12" s="927">
        <v>73</v>
      </c>
      <c r="U12" s="926" t="s">
        <v>1246</v>
      </c>
      <c r="V12" s="596" t="s">
        <v>1954</v>
      </c>
      <c r="W12" s="596" t="s">
        <v>2581</v>
      </c>
      <c r="X12" s="596">
        <v>27</v>
      </c>
      <c r="AA12" s="929" t="s">
        <v>870</v>
      </c>
      <c r="AB12" s="596" t="s">
        <v>2406</v>
      </c>
      <c r="AC12" s="596" t="s">
        <v>2908</v>
      </c>
      <c r="AD12" s="596">
        <v>57</v>
      </c>
      <c r="AG12" s="1" t="s">
        <v>1512</v>
      </c>
      <c r="AH12" s="596" t="s">
        <v>2397</v>
      </c>
      <c r="AI12" s="596" t="s">
        <v>2991</v>
      </c>
      <c r="AJ12" s="596">
        <v>58</v>
      </c>
    </row>
    <row r="13" spans="2:36" x14ac:dyDescent="0.3">
      <c r="B13" s="926" t="s">
        <v>853</v>
      </c>
      <c r="C13" s="596" t="s">
        <v>2448</v>
      </c>
      <c r="D13" s="596" t="s">
        <v>2449</v>
      </c>
      <c r="E13" s="596">
        <f t="shared" si="0"/>
        <v>46</v>
      </c>
      <c r="I13" s="926" t="s">
        <v>970</v>
      </c>
      <c r="J13" s="596" t="s">
        <v>2578</v>
      </c>
      <c r="K13" s="596" t="s">
        <v>2579</v>
      </c>
      <c r="L13" s="596">
        <v>77</v>
      </c>
      <c r="O13" s="926" t="s">
        <v>1120</v>
      </c>
      <c r="P13" s="596" t="s">
        <v>2811</v>
      </c>
      <c r="Q13" s="596" t="s">
        <v>2812</v>
      </c>
      <c r="R13" s="927">
        <v>73</v>
      </c>
      <c r="U13" s="926" t="s">
        <v>1244</v>
      </c>
      <c r="V13" s="596" t="s">
        <v>1969</v>
      </c>
      <c r="W13" s="596" t="s">
        <v>2900</v>
      </c>
      <c r="X13" s="596">
        <v>28</v>
      </c>
      <c r="AA13" s="929" t="s">
        <v>871</v>
      </c>
      <c r="AB13" s="596" t="s">
        <v>2909</v>
      </c>
      <c r="AC13" s="596" t="s">
        <v>2407</v>
      </c>
      <c r="AD13" s="596">
        <v>57</v>
      </c>
      <c r="AG13" s="1" t="s">
        <v>1513</v>
      </c>
      <c r="AH13" s="596" t="s">
        <v>2992</v>
      </c>
      <c r="AI13" s="596" t="s">
        <v>3431</v>
      </c>
      <c r="AJ13" s="596">
        <v>58</v>
      </c>
    </row>
    <row r="14" spans="2:36" x14ac:dyDescent="0.3">
      <c r="B14" s="926" t="s">
        <v>828</v>
      </c>
      <c r="C14" s="596" t="s">
        <v>2398</v>
      </c>
      <c r="D14" s="596" t="s">
        <v>2399</v>
      </c>
      <c r="E14" s="596">
        <f t="shared" si="0"/>
        <v>47</v>
      </c>
      <c r="I14" s="926" t="s">
        <v>932</v>
      </c>
      <c r="J14" s="596" t="s">
        <v>2513</v>
      </c>
      <c r="K14" s="596" t="s">
        <v>2514</v>
      </c>
      <c r="L14" s="596">
        <v>78</v>
      </c>
      <c r="O14" s="926" t="s">
        <v>1042</v>
      </c>
      <c r="P14" s="596" t="s">
        <v>2684</v>
      </c>
      <c r="Q14" s="596" t="s">
        <v>2685</v>
      </c>
      <c r="R14" s="927">
        <v>74</v>
      </c>
      <c r="AA14" s="929" t="s">
        <v>872</v>
      </c>
      <c r="AB14" s="596" t="s">
        <v>2910</v>
      </c>
      <c r="AC14" s="596" t="s">
        <v>2410</v>
      </c>
      <c r="AD14" s="596">
        <v>57</v>
      </c>
      <c r="AG14" s="1" t="s">
        <v>1431</v>
      </c>
      <c r="AH14" s="596" t="s">
        <v>2479</v>
      </c>
      <c r="AI14" s="596" t="s">
        <v>2915</v>
      </c>
      <c r="AJ14" s="596">
        <v>59</v>
      </c>
    </row>
    <row r="15" spans="2:36" x14ac:dyDescent="0.3">
      <c r="B15" s="926" t="s">
        <v>829</v>
      </c>
      <c r="C15" s="596" t="s">
        <v>2400</v>
      </c>
      <c r="D15" s="596" t="s">
        <v>2401</v>
      </c>
      <c r="E15" s="596">
        <f t="shared" si="0"/>
        <v>47</v>
      </c>
      <c r="I15" s="926" t="s">
        <v>933</v>
      </c>
      <c r="J15" s="596" t="s">
        <v>2515</v>
      </c>
      <c r="K15" s="596" t="s">
        <v>2516</v>
      </c>
      <c r="L15" s="596">
        <v>78</v>
      </c>
      <c r="O15" s="926" t="s">
        <v>1048</v>
      </c>
      <c r="P15" s="596" t="s">
        <v>2693</v>
      </c>
      <c r="Q15" s="596" t="s">
        <v>2694</v>
      </c>
      <c r="R15" s="927">
        <v>74</v>
      </c>
      <c r="AA15" s="929" t="s">
        <v>873</v>
      </c>
      <c r="AB15" s="596" t="s">
        <v>2911</v>
      </c>
      <c r="AC15" s="596" t="s">
        <v>2912</v>
      </c>
      <c r="AD15" s="596">
        <v>57</v>
      </c>
      <c r="AG15" s="1" t="s">
        <v>1442</v>
      </c>
      <c r="AH15" s="596" t="s">
        <v>2616</v>
      </c>
      <c r="AI15" s="596" t="s">
        <v>3343</v>
      </c>
      <c r="AJ15" s="596">
        <v>59</v>
      </c>
    </row>
    <row r="16" spans="2:36" x14ac:dyDescent="0.3">
      <c r="B16" s="926" t="s">
        <v>830</v>
      </c>
      <c r="C16" s="596" t="s">
        <v>2402</v>
      </c>
      <c r="D16" s="596" t="s">
        <v>2403</v>
      </c>
      <c r="E16" s="596">
        <f t="shared" si="0"/>
        <v>47</v>
      </c>
      <c r="I16" s="926" t="s">
        <v>934</v>
      </c>
      <c r="J16" s="596" t="s">
        <v>2517</v>
      </c>
      <c r="K16" s="596" t="s">
        <v>2518</v>
      </c>
      <c r="L16" s="596">
        <v>78</v>
      </c>
      <c r="O16" s="926" t="s">
        <v>1049</v>
      </c>
      <c r="P16" s="596" t="s">
        <v>2695</v>
      </c>
      <c r="Q16" s="596" t="s">
        <v>2696</v>
      </c>
      <c r="R16" s="927">
        <v>74</v>
      </c>
      <c r="AA16" s="929" t="s">
        <v>874</v>
      </c>
      <c r="AB16" s="596" t="s">
        <v>2913</v>
      </c>
      <c r="AC16" s="596" t="s">
        <v>2914</v>
      </c>
      <c r="AD16" s="596">
        <v>57</v>
      </c>
      <c r="AG16" s="1" t="s">
        <v>1450</v>
      </c>
      <c r="AH16" s="596" t="s">
        <v>3353</v>
      </c>
      <c r="AI16" s="596" t="s">
        <v>2482</v>
      </c>
      <c r="AJ16" s="596">
        <v>59</v>
      </c>
    </row>
    <row r="17" spans="2:36" x14ac:dyDescent="0.3">
      <c r="B17" s="926" t="s">
        <v>831</v>
      </c>
      <c r="C17" s="596" t="s">
        <v>2404</v>
      </c>
      <c r="D17" s="596" t="s">
        <v>2405</v>
      </c>
      <c r="E17" s="596">
        <f t="shared" si="0"/>
        <v>47</v>
      </c>
      <c r="I17" s="926" t="s">
        <v>935</v>
      </c>
      <c r="J17" s="596" t="s">
        <v>2519</v>
      </c>
      <c r="K17" s="596" t="s">
        <v>2520</v>
      </c>
      <c r="L17" s="596">
        <v>78</v>
      </c>
      <c r="O17" s="926" t="s">
        <v>1050</v>
      </c>
      <c r="P17" s="596" t="s">
        <v>2697</v>
      </c>
      <c r="Q17" s="596" t="s">
        <v>2698</v>
      </c>
      <c r="R17" s="927">
        <v>74</v>
      </c>
      <c r="AA17" s="929" t="s">
        <v>875</v>
      </c>
      <c r="AB17" s="596" t="s">
        <v>2411</v>
      </c>
      <c r="AC17" s="596" t="s">
        <v>2413</v>
      </c>
      <c r="AD17" s="596">
        <v>57</v>
      </c>
      <c r="AG17" s="1" t="s">
        <v>1451</v>
      </c>
      <c r="AH17" s="596" t="s">
        <v>2918</v>
      </c>
      <c r="AI17" s="596" t="s">
        <v>2921</v>
      </c>
      <c r="AJ17" s="596">
        <v>59</v>
      </c>
    </row>
    <row r="18" spans="2:36" x14ac:dyDescent="0.3">
      <c r="B18" s="926" t="s">
        <v>858</v>
      </c>
      <c r="C18" s="596" t="s">
        <v>2457</v>
      </c>
      <c r="D18" s="596" t="s">
        <v>2458</v>
      </c>
      <c r="E18" s="596">
        <f t="shared" si="0"/>
        <v>48</v>
      </c>
      <c r="I18" s="926" t="s">
        <v>977</v>
      </c>
      <c r="J18" s="596" t="s">
        <v>2495</v>
      </c>
      <c r="K18" s="596" t="s">
        <v>2587</v>
      </c>
      <c r="L18" s="596">
        <v>79</v>
      </c>
      <c r="O18" s="926" t="s">
        <v>1140</v>
      </c>
      <c r="P18" s="596" t="s">
        <v>2840</v>
      </c>
      <c r="Q18" s="596" t="s">
        <v>2841</v>
      </c>
      <c r="R18" s="927">
        <v>75</v>
      </c>
      <c r="AA18" s="929" t="s">
        <v>1202</v>
      </c>
      <c r="AB18" s="596" t="s">
        <v>2390</v>
      </c>
      <c r="AC18" s="596" t="s">
        <v>2555</v>
      </c>
      <c r="AD18" s="596">
        <v>58</v>
      </c>
      <c r="AG18" s="1" t="s">
        <v>1452</v>
      </c>
      <c r="AH18" s="596" t="s">
        <v>3354</v>
      </c>
      <c r="AI18" s="596" t="s">
        <v>3355</v>
      </c>
      <c r="AJ18" s="596">
        <v>59</v>
      </c>
    </row>
    <row r="19" spans="2:36" x14ac:dyDescent="0.3">
      <c r="B19" s="926" t="s">
        <v>859</v>
      </c>
      <c r="C19" s="596" t="s">
        <v>2459</v>
      </c>
      <c r="D19" s="596" t="s">
        <v>2460</v>
      </c>
      <c r="E19" s="596">
        <f t="shared" si="0"/>
        <v>48</v>
      </c>
      <c r="I19" s="926" t="s">
        <v>978</v>
      </c>
      <c r="J19" s="596" t="s">
        <v>2588</v>
      </c>
      <c r="K19" s="596" t="s">
        <v>2589</v>
      </c>
      <c r="L19" s="596">
        <v>79</v>
      </c>
      <c r="O19" s="926" t="s">
        <v>1146</v>
      </c>
      <c r="P19" s="596" t="s">
        <v>2852</v>
      </c>
      <c r="Q19" s="596" t="s">
        <v>2853</v>
      </c>
      <c r="R19" s="927">
        <v>75</v>
      </c>
      <c r="AA19" s="929" t="s">
        <v>1203</v>
      </c>
      <c r="AB19" s="596" t="s">
        <v>2563</v>
      </c>
      <c r="AC19" s="596" t="s">
        <v>2391</v>
      </c>
      <c r="AD19" s="596">
        <v>58</v>
      </c>
      <c r="AG19" s="1" t="s">
        <v>1453</v>
      </c>
      <c r="AH19" s="596" t="s">
        <v>2922</v>
      </c>
      <c r="AI19" s="596" t="s">
        <v>3356</v>
      </c>
      <c r="AJ19" s="596">
        <v>59</v>
      </c>
    </row>
    <row r="20" spans="2:36" x14ac:dyDescent="0.3">
      <c r="B20" s="926" t="s">
        <v>860</v>
      </c>
      <c r="C20" s="596" t="s">
        <v>2461</v>
      </c>
      <c r="D20" s="596" t="s">
        <v>2462</v>
      </c>
      <c r="E20" s="596">
        <f t="shared" si="0"/>
        <v>48</v>
      </c>
      <c r="I20" s="926" t="s">
        <v>979</v>
      </c>
      <c r="J20" s="596" t="s">
        <v>2590</v>
      </c>
      <c r="K20" s="596" t="s">
        <v>2591</v>
      </c>
      <c r="L20" s="596">
        <v>79</v>
      </c>
      <c r="O20" s="926" t="s">
        <v>1147</v>
      </c>
      <c r="P20" s="596" t="s">
        <v>2854</v>
      </c>
      <c r="Q20" s="596" t="s">
        <v>2855</v>
      </c>
      <c r="R20" s="927">
        <v>75</v>
      </c>
      <c r="AA20" s="929" t="s">
        <v>1204</v>
      </c>
      <c r="AB20" s="596" t="s">
        <v>2828</v>
      </c>
      <c r="AC20" s="596" t="s">
        <v>2394</v>
      </c>
      <c r="AD20" s="596">
        <v>58</v>
      </c>
      <c r="AG20" s="1" t="s">
        <v>1454</v>
      </c>
      <c r="AH20" s="596" t="s">
        <v>2924</v>
      </c>
      <c r="AI20" s="596" t="s">
        <v>2925</v>
      </c>
      <c r="AJ20" s="596">
        <v>59</v>
      </c>
    </row>
    <row r="21" spans="2:36" x14ac:dyDescent="0.3">
      <c r="B21" s="926" t="s">
        <v>861</v>
      </c>
      <c r="C21" s="596" t="s">
        <v>2463</v>
      </c>
      <c r="D21" s="596" t="s">
        <v>2464</v>
      </c>
      <c r="E21" s="596">
        <f t="shared" si="0"/>
        <v>48</v>
      </c>
      <c r="I21" s="926" t="s">
        <v>980</v>
      </c>
      <c r="J21" s="596" t="s">
        <v>2592</v>
      </c>
      <c r="K21" s="596" t="s">
        <v>2593</v>
      </c>
      <c r="L21" s="596">
        <v>79</v>
      </c>
      <c r="O21" s="926" t="s">
        <v>1148</v>
      </c>
      <c r="P21" s="596" t="s">
        <v>2856</v>
      </c>
      <c r="Q21" s="596" t="s">
        <v>2857</v>
      </c>
      <c r="R21" s="927">
        <v>75</v>
      </c>
      <c r="AA21" s="929" t="s">
        <v>1205</v>
      </c>
      <c r="AB21" s="596" t="s">
        <v>2987</v>
      </c>
      <c r="AC21" s="596" t="s">
        <v>2988</v>
      </c>
      <c r="AD21" s="596">
        <v>58</v>
      </c>
      <c r="AG21" s="1" t="s">
        <v>1455</v>
      </c>
      <c r="AH21" s="596" t="s">
        <v>2926</v>
      </c>
      <c r="AI21" s="596" t="s">
        <v>3357</v>
      </c>
      <c r="AJ21" s="596">
        <v>59</v>
      </c>
    </row>
    <row r="22" spans="2:36" x14ac:dyDescent="0.3">
      <c r="B22" s="926" t="s">
        <v>862</v>
      </c>
      <c r="C22" s="596" t="s">
        <v>2465</v>
      </c>
      <c r="D22" s="596" t="s">
        <v>2466</v>
      </c>
      <c r="E22" s="596">
        <f t="shared" si="0"/>
        <v>48</v>
      </c>
      <c r="I22" s="926" t="s">
        <v>940</v>
      </c>
      <c r="J22" s="596" t="s">
        <v>2529</v>
      </c>
      <c r="K22" s="596" t="s">
        <v>2530</v>
      </c>
      <c r="L22" s="596">
        <v>80</v>
      </c>
      <c r="O22" s="926" t="s">
        <v>1070</v>
      </c>
      <c r="P22" s="596" t="s">
        <v>2596</v>
      </c>
      <c r="Q22" s="596" t="s">
        <v>2728</v>
      </c>
      <c r="R22" s="927">
        <v>76</v>
      </c>
      <c r="AA22" s="929" t="s">
        <v>1206</v>
      </c>
      <c r="AB22" s="596" t="s">
        <v>2989</v>
      </c>
      <c r="AC22" s="596" t="s">
        <v>2990</v>
      </c>
      <c r="AD22" s="596">
        <v>58</v>
      </c>
      <c r="AG22" s="1" t="s">
        <v>1298</v>
      </c>
      <c r="AH22" s="596" t="s">
        <v>3011</v>
      </c>
      <c r="AI22" s="596" t="s">
        <v>3123</v>
      </c>
      <c r="AJ22" s="596">
        <v>60</v>
      </c>
    </row>
    <row r="23" spans="2:36" x14ac:dyDescent="0.3">
      <c r="B23" s="926" t="s">
        <v>836</v>
      </c>
      <c r="C23" s="596" t="s">
        <v>2414</v>
      </c>
      <c r="D23" s="596" t="s">
        <v>2415</v>
      </c>
      <c r="E23" s="596">
        <f t="shared" si="0"/>
        <v>49</v>
      </c>
      <c r="I23" s="926" t="s">
        <v>941</v>
      </c>
      <c r="J23" s="596" t="s">
        <v>2531</v>
      </c>
      <c r="K23" s="596" t="s">
        <v>2532</v>
      </c>
      <c r="L23" s="596">
        <v>80</v>
      </c>
      <c r="O23" s="926" t="s">
        <v>1076</v>
      </c>
      <c r="P23" s="596" t="s">
        <v>2739</v>
      </c>
      <c r="Q23" s="596" t="s">
        <v>2574</v>
      </c>
      <c r="R23" s="927">
        <v>76</v>
      </c>
      <c r="AA23" s="929" t="s">
        <v>1207</v>
      </c>
      <c r="AB23" s="596" t="s">
        <v>2395</v>
      </c>
      <c r="AC23" s="596" t="s">
        <v>2397</v>
      </c>
      <c r="AD23" s="596">
        <v>58</v>
      </c>
      <c r="AG23" s="1" t="s">
        <v>1309</v>
      </c>
      <c r="AH23" s="596" t="s">
        <v>3013</v>
      </c>
      <c r="AI23" s="596" t="s">
        <v>3135</v>
      </c>
      <c r="AJ23" s="596">
        <v>60</v>
      </c>
    </row>
    <row r="24" spans="2:36" x14ac:dyDescent="0.3">
      <c r="B24" s="926" t="s">
        <v>837</v>
      </c>
      <c r="C24" s="596" t="s">
        <v>2416</v>
      </c>
      <c r="D24" s="596" t="s">
        <v>2417</v>
      </c>
      <c r="E24" s="596">
        <f t="shared" si="0"/>
        <v>49</v>
      </c>
      <c r="I24" s="926" t="s">
        <v>942</v>
      </c>
      <c r="J24" s="596" t="s">
        <v>2533</v>
      </c>
      <c r="K24" s="596" t="s">
        <v>2534</v>
      </c>
      <c r="L24" s="596">
        <v>80</v>
      </c>
      <c r="O24" s="926" t="s">
        <v>1077</v>
      </c>
      <c r="P24" s="596" t="s">
        <v>2740</v>
      </c>
      <c r="Q24" s="596" t="s">
        <v>2741</v>
      </c>
      <c r="R24" s="927">
        <v>76</v>
      </c>
      <c r="AA24" s="929" t="s">
        <v>1208</v>
      </c>
      <c r="AB24" s="596" t="s">
        <v>2991</v>
      </c>
      <c r="AC24" s="596" t="s">
        <v>2992</v>
      </c>
      <c r="AD24" s="596">
        <v>58</v>
      </c>
      <c r="AG24" s="1" t="s">
        <v>1317</v>
      </c>
      <c r="AH24" s="596" t="s">
        <v>3149</v>
      </c>
      <c r="AI24" s="596" t="s">
        <v>3150</v>
      </c>
      <c r="AJ24" s="596">
        <v>60</v>
      </c>
    </row>
    <row r="25" spans="2:36" x14ac:dyDescent="0.3">
      <c r="B25" s="926" t="s">
        <v>839</v>
      </c>
      <c r="C25" s="596" t="s">
        <v>2420</v>
      </c>
      <c r="D25" s="596" t="s">
        <v>2421</v>
      </c>
      <c r="E25" s="596">
        <f t="shared" si="0"/>
        <v>49</v>
      </c>
      <c r="I25" s="926" t="s">
        <v>943</v>
      </c>
      <c r="J25" s="596" t="s">
        <v>2535</v>
      </c>
      <c r="K25" s="596" t="s">
        <v>2536</v>
      </c>
      <c r="L25" s="596">
        <v>80</v>
      </c>
      <c r="O25" s="926" t="s">
        <v>1078</v>
      </c>
      <c r="P25" s="596" t="s">
        <v>2742</v>
      </c>
      <c r="Q25" s="596" t="s">
        <v>2743</v>
      </c>
      <c r="R25" s="927">
        <v>76</v>
      </c>
      <c r="AA25" s="929" t="s">
        <v>901</v>
      </c>
      <c r="AB25" s="596" t="s">
        <v>2479</v>
      </c>
      <c r="AC25" s="596" t="s">
        <v>2915</v>
      </c>
      <c r="AD25" s="596">
        <v>59</v>
      </c>
      <c r="AG25" s="1" t="s">
        <v>1318</v>
      </c>
      <c r="AH25" s="596" t="s">
        <v>3151</v>
      </c>
      <c r="AI25" s="596" t="s">
        <v>3019</v>
      </c>
      <c r="AJ25" s="596">
        <v>60</v>
      </c>
    </row>
    <row r="26" spans="2:36" x14ac:dyDescent="0.3">
      <c r="B26" s="926" t="s">
        <v>840</v>
      </c>
      <c r="C26" s="596" t="s">
        <v>2422</v>
      </c>
      <c r="D26" s="596" t="s">
        <v>2423</v>
      </c>
      <c r="E26" s="596">
        <f t="shared" si="0"/>
        <v>49</v>
      </c>
      <c r="I26" s="926" t="s">
        <v>960</v>
      </c>
      <c r="J26" s="596" t="s">
        <v>2564</v>
      </c>
      <c r="K26" s="596" t="s">
        <v>2565</v>
      </c>
      <c r="L26" s="596">
        <v>87</v>
      </c>
      <c r="O26" s="926" t="s">
        <v>1098</v>
      </c>
      <c r="P26" s="596" t="s">
        <v>2513</v>
      </c>
      <c r="Q26" s="596" t="s">
        <v>2772</v>
      </c>
      <c r="R26" s="927">
        <v>78</v>
      </c>
      <c r="AA26" s="929" t="s">
        <v>902</v>
      </c>
      <c r="AB26" s="928" t="s">
        <v>2616</v>
      </c>
      <c r="AC26" s="928" t="s">
        <v>2916</v>
      </c>
      <c r="AD26" s="928">
        <v>59</v>
      </c>
      <c r="AG26" s="1" t="s">
        <v>1319</v>
      </c>
      <c r="AH26" s="596" t="s">
        <v>3152</v>
      </c>
      <c r="AI26" s="596" t="s">
        <v>3153</v>
      </c>
      <c r="AJ26" s="596">
        <v>60</v>
      </c>
    </row>
    <row r="27" spans="2:36" x14ac:dyDescent="0.3">
      <c r="B27" s="926" t="s">
        <v>841</v>
      </c>
      <c r="C27" s="596" t="s">
        <v>2424</v>
      </c>
      <c r="D27" s="596" t="s">
        <v>2425</v>
      </c>
      <c r="E27" s="596">
        <f t="shared" si="0"/>
        <v>49</v>
      </c>
      <c r="I27" s="926" t="s">
        <v>961</v>
      </c>
      <c r="J27" s="596" t="s">
        <v>2566</v>
      </c>
      <c r="K27" s="596" t="s">
        <v>2567</v>
      </c>
      <c r="L27" s="596">
        <v>87</v>
      </c>
      <c r="O27" s="926" t="s">
        <v>1104</v>
      </c>
      <c r="P27" s="596" t="s">
        <v>2782</v>
      </c>
      <c r="Q27" s="596" t="s">
        <v>2515</v>
      </c>
      <c r="R27" s="927">
        <v>78</v>
      </c>
      <c r="AA27" s="929" t="s">
        <v>903</v>
      </c>
      <c r="AB27" s="596" t="s">
        <v>2616</v>
      </c>
      <c r="AC27" s="596" t="s">
        <v>2916</v>
      </c>
      <c r="AD27" s="596">
        <v>59</v>
      </c>
      <c r="AG27" s="1" t="s">
        <v>1320</v>
      </c>
      <c r="AH27" s="596" t="s">
        <v>3154</v>
      </c>
      <c r="AI27" s="596" t="s">
        <v>3155</v>
      </c>
      <c r="AJ27" s="596">
        <v>60</v>
      </c>
    </row>
    <row r="28" spans="2:36" x14ac:dyDescent="0.3">
      <c r="B28" s="926" t="s">
        <v>838</v>
      </c>
      <c r="C28" s="596" t="s">
        <v>2418</v>
      </c>
      <c r="D28" s="596" t="s">
        <v>2419</v>
      </c>
      <c r="E28" s="596">
        <f t="shared" si="0"/>
        <v>52</v>
      </c>
      <c r="I28" s="926" t="s">
        <v>962</v>
      </c>
      <c r="J28" s="596" t="s">
        <v>2568</v>
      </c>
      <c r="K28" s="596" t="s">
        <v>2569</v>
      </c>
      <c r="L28" s="596">
        <v>87</v>
      </c>
      <c r="O28" s="926" t="s">
        <v>1105</v>
      </c>
      <c r="P28" s="596" t="s">
        <v>2783</v>
      </c>
      <c r="Q28" s="596" t="s">
        <v>2784</v>
      </c>
      <c r="R28" s="927">
        <v>78</v>
      </c>
      <c r="AA28" s="929" t="s">
        <v>904</v>
      </c>
      <c r="AB28" s="596" t="s">
        <v>2917</v>
      </c>
      <c r="AC28" s="596" t="s">
        <v>2918</v>
      </c>
      <c r="AD28" s="596">
        <v>59</v>
      </c>
      <c r="AG28" s="1" t="s">
        <v>1321</v>
      </c>
      <c r="AH28" s="596" t="s">
        <v>3156</v>
      </c>
      <c r="AI28" s="596" t="s">
        <v>3023</v>
      </c>
      <c r="AJ28" s="596">
        <v>60</v>
      </c>
    </row>
    <row r="29" spans="2:36" x14ac:dyDescent="0.3">
      <c r="B29" s="926" t="s">
        <v>842</v>
      </c>
      <c r="C29" s="596" t="s">
        <v>2426</v>
      </c>
      <c r="D29" s="596" t="s">
        <v>2427</v>
      </c>
      <c r="E29" s="596">
        <f t="shared" si="0"/>
        <v>54</v>
      </c>
      <c r="I29" s="926" t="s">
        <v>963</v>
      </c>
      <c r="J29" s="596" t="s">
        <v>2570</v>
      </c>
      <c r="K29" s="596" t="s">
        <v>2571</v>
      </c>
      <c r="L29" s="596">
        <v>87</v>
      </c>
      <c r="O29" s="926" t="s">
        <v>1106</v>
      </c>
      <c r="P29" s="596" t="s">
        <v>2785</v>
      </c>
      <c r="Q29" s="596" t="s">
        <v>2786</v>
      </c>
      <c r="R29" s="927">
        <v>78</v>
      </c>
      <c r="AA29" s="929" t="s">
        <v>905</v>
      </c>
      <c r="AB29" s="596" t="s">
        <v>2919</v>
      </c>
      <c r="AC29" s="596" t="s">
        <v>2920</v>
      </c>
      <c r="AD29" s="596">
        <v>59</v>
      </c>
      <c r="AG29" s="1" t="s">
        <v>1322</v>
      </c>
      <c r="AH29" s="596" t="s">
        <v>3157</v>
      </c>
      <c r="AI29" s="596" t="s">
        <v>3158</v>
      </c>
      <c r="AJ29" s="596">
        <v>60</v>
      </c>
    </row>
    <row r="30" spans="2:36" x14ac:dyDescent="0.3">
      <c r="B30" s="926" t="s">
        <v>843</v>
      </c>
      <c r="C30" s="596" t="s">
        <v>2428</v>
      </c>
      <c r="D30" s="596" t="s">
        <v>2429</v>
      </c>
      <c r="E30" s="596">
        <f t="shared" si="0"/>
        <v>54</v>
      </c>
      <c r="I30" s="926" t="s">
        <v>936</v>
      </c>
      <c r="J30" s="596" t="s">
        <v>2521</v>
      </c>
      <c r="K30" s="596" t="s">
        <v>2522</v>
      </c>
      <c r="L30" s="596">
        <v>88</v>
      </c>
      <c r="O30" s="926" t="s">
        <v>1056</v>
      </c>
      <c r="P30" s="596" t="s">
        <v>2495</v>
      </c>
      <c r="Q30" s="596" t="s">
        <v>2496</v>
      </c>
      <c r="R30" s="927">
        <v>79</v>
      </c>
      <c r="AA30" s="929" t="s">
        <v>906</v>
      </c>
      <c r="AB30" s="596" t="s">
        <v>2921</v>
      </c>
      <c r="AC30" s="596" t="s">
        <v>2922</v>
      </c>
      <c r="AD30" s="596">
        <v>59</v>
      </c>
      <c r="AG30" s="1" t="s">
        <v>1462</v>
      </c>
      <c r="AH30" s="596" t="s">
        <v>3361</v>
      </c>
      <c r="AI30" s="596" t="s">
        <v>3362</v>
      </c>
      <c r="AJ30" s="596">
        <v>61</v>
      </c>
    </row>
    <row r="31" spans="2:36" x14ac:dyDescent="0.3">
      <c r="B31" s="926" t="s">
        <v>844</v>
      </c>
      <c r="C31" s="596" t="s">
        <v>2430</v>
      </c>
      <c r="D31" s="596" t="s">
        <v>2431</v>
      </c>
      <c r="E31" s="596">
        <f t="shared" si="0"/>
        <v>54</v>
      </c>
      <c r="I31" s="926" t="s">
        <v>937</v>
      </c>
      <c r="J31" s="596" t="s">
        <v>2523</v>
      </c>
      <c r="K31" s="596" t="s">
        <v>2524</v>
      </c>
      <c r="L31" s="596">
        <v>88</v>
      </c>
      <c r="O31" s="926" t="s">
        <v>1062</v>
      </c>
      <c r="P31" s="596" t="s">
        <v>2714</v>
      </c>
      <c r="Q31" s="596" t="s">
        <v>2588</v>
      </c>
      <c r="R31" s="927">
        <v>79</v>
      </c>
      <c r="AA31" s="929" t="s">
        <v>907</v>
      </c>
      <c r="AB31" s="596" t="s">
        <v>2923</v>
      </c>
      <c r="AC31" s="596" t="s">
        <v>2924</v>
      </c>
      <c r="AD31" s="596">
        <v>59</v>
      </c>
      <c r="AG31" s="1" t="s">
        <v>1473</v>
      </c>
      <c r="AH31" s="596" t="s">
        <v>3377</v>
      </c>
      <c r="AI31" s="596" t="s">
        <v>3378</v>
      </c>
      <c r="AJ31" s="596">
        <v>61</v>
      </c>
    </row>
    <row r="32" spans="2:36" x14ac:dyDescent="0.3">
      <c r="B32" s="926" t="s">
        <v>845</v>
      </c>
      <c r="C32" s="596" t="s">
        <v>2432</v>
      </c>
      <c r="D32" s="596" t="s">
        <v>2433</v>
      </c>
      <c r="E32" s="596">
        <f t="shared" si="0"/>
        <v>54</v>
      </c>
      <c r="I32" s="926" t="s">
        <v>938</v>
      </c>
      <c r="J32" s="596" t="s">
        <v>2525</v>
      </c>
      <c r="K32" s="596" t="s">
        <v>2526</v>
      </c>
      <c r="L32" s="596">
        <v>88</v>
      </c>
      <c r="O32" s="926" t="s">
        <v>1063</v>
      </c>
      <c r="P32" s="596" t="s">
        <v>2715</v>
      </c>
      <c r="Q32" s="596" t="s">
        <v>2716</v>
      </c>
      <c r="R32" s="927">
        <v>79</v>
      </c>
      <c r="AA32" s="929" t="s">
        <v>908</v>
      </c>
      <c r="AB32" s="596" t="s">
        <v>2925</v>
      </c>
      <c r="AC32" s="596" t="s">
        <v>2926</v>
      </c>
      <c r="AD32" s="596">
        <v>59</v>
      </c>
      <c r="AG32" s="1" t="s">
        <v>1481</v>
      </c>
      <c r="AH32" s="596" t="s">
        <v>3393</v>
      </c>
      <c r="AI32" s="596" t="s">
        <v>3394</v>
      </c>
      <c r="AJ32" s="596">
        <v>61</v>
      </c>
    </row>
    <row r="33" spans="2:36" x14ac:dyDescent="0.3">
      <c r="B33" s="926" t="s">
        <v>846</v>
      </c>
      <c r="C33" s="596" t="s">
        <v>2434</v>
      </c>
      <c r="D33" s="596" t="s">
        <v>2435</v>
      </c>
      <c r="E33" s="596">
        <f t="shared" si="0"/>
        <v>56</v>
      </c>
      <c r="I33" s="926" t="s">
        <v>939</v>
      </c>
      <c r="J33" s="596" t="s">
        <v>2527</v>
      </c>
      <c r="K33" s="596" t="s">
        <v>2528</v>
      </c>
      <c r="L33" s="596">
        <v>88</v>
      </c>
      <c r="O33" s="926" t="s">
        <v>1064</v>
      </c>
      <c r="P33" s="596" t="s">
        <v>2717</v>
      </c>
      <c r="Q33" s="596" t="s">
        <v>2718</v>
      </c>
      <c r="R33" s="927">
        <v>79</v>
      </c>
      <c r="AA33" s="929" t="s">
        <v>1218</v>
      </c>
      <c r="AB33" s="596" t="s">
        <v>3011</v>
      </c>
      <c r="AC33" s="596" t="s">
        <v>3012</v>
      </c>
      <c r="AD33" s="596">
        <v>60</v>
      </c>
      <c r="AG33" s="1" t="s">
        <v>1482</v>
      </c>
      <c r="AH33" s="596" t="s">
        <v>3395</v>
      </c>
      <c r="AI33" s="596" t="s">
        <v>3396</v>
      </c>
      <c r="AJ33" s="596">
        <v>61</v>
      </c>
    </row>
    <row r="34" spans="2:36" x14ac:dyDescent="0.3">
      <c r="B34" s="926" t="s">
        <v>847</v>
      </c>
      <c r="C34" s="596" t="s">
        <v>2436</v>
      </c>
      <c r="D34" s="596" t="s">
        <v>2437</v>
      </c>
      <c r="E34" s="596">
        <f t="shared" si="0"/>
        <v>56</v>
      </c>
      <c r="I34" s="926" t="s">
        <v>928</v>
      </c>
      <c r="J34" s="596" t="s">
        <v>2505</v>
      </c>
      <c r="K34" s="596" t="s">
        <v>2506</v>
      </c>
      <c r="L34" s="596">
        <v>89</v>
      </c>
      <c r="O34" s="926" t="s">
        <v>1028</v>
      </c>
      <c r="P34" s="596" t="s">
        <v>2529</v>
      </c>
      <c r="Q34" s="596" t="s">
        <v>2660</v>
      </c>
      <c r="R34" s="596">
        <v>80</v>
      </c>
      <c r="AA34" s="929" t="s">
        <v>1219</v>
      </c>
      <c r="AB34" s="596" t="s">
        <v>3013</v>
      </c>
      <c r="AC34" s="596" t="s">
        <v>3014</v>
      </c>
      <c r="AD34" s="596">
        <v>60</v>
      </c>
      <c r="AG34" s="1" t="s">
        <v>1483</v>
      </c>
      <c r="AH34" s="596" t="s">
        <v>3397</v>
      </c>
      <c r="AI34" s="596" t="s">
        <v>3398</v>
      </c>
      <c r="AJ34" s="596">
        <v>61</v>
      </c>
    </row>
    <row r="35" spans="2:36" x14ac:dyDescent="0.3">
      <c r="B35" s="926" t="s">
        <v>848</v>
      </c>
      <c r="C35" s="596" t="s">
        <v>2438</v>
      </c>
      <c r="D35" s="596" t="s">
        <v>2439</v>
      </c>
      <c r="E35" s="596">
        <f t="shared" si="0"/>
        <v>56</v>
      </c>
      <c r="I35" s="926" t="s">
        <v>929</v>
      </c>
      <c r="J35" s="596" t="s">
        <v>2507</v>
      </c>
      <c r="K35" s="596" t="s">
        <v>2508</v>
      </c>
      <c r="L35" s="596">
        <v>89</v>
      </c>
      <c r="O35" s="926" t="s">
        <v>1034</v>
      </c>
      <c r="P35" s="596" t="s">
        <v>2671</v>
      </c>
      <c r="Q35" s="596" t="s">
        <v>2531</v>
      </c>
      <c r="R35" s="927">
        <v>80</v>
      </c>
      <c r="AA35" s="929" t="s">
        <v>1220</v>
      </c>
      <c r="AB35" s="596" t="s">
        <v>3015</v>
      </c>
      <c r="AC35" s="596" t="s">
        <v>3016</v>
      </c>
      <c r="AD35" s="596">
        <v>60</v>
      </c>
      <c r="AG35" s="1" t="s">
        <v>1484</v>
      </c>
      <c r="AH35" s="596" t="s">
        <v>3399</v>
      </c>
      <c r="AI35" s="596" t="s">
        <v>3400</v>
      </c>
      <c r="AJ35" s="596">
        <v>61</v>
      </c>
    </row>
    <row r="36" spans="2:36" x14ac:dyDescent="0.3">
      <c r="B36" s="926" t="s">
        <v>849</v>
      </c>
      <c r="C36" s="596" t="s">
        <v>2440</v>
      </c>
      <c r="D36" s="596" t="s">
        <v>2441</v>
      </c>
      <c r="E36" s="596">
        <f t="shared" si="0"/>
        <v>56</v>
      </c>
      <c r="I36" s="926" t="s">
        <v>930</v>
      </c>
      <c r="J36" s="596" t="s">
        <v>2509</v>
      </c>
      <c r="K36" s="596" t="s">
        <v>2510</v>
      </c>
      <c r="L36" s="596">
        <v>89</v>
      </c>
      <c r="O36" s="926" t="s">
        <v>1035</v>
      </c>
      <c r="P36" s="596" t="s">
        <v>2672</v>
      </c>
      <c r="Q36" s="596" t="s">
        <v>2673</v>
      </c>
      <c r="R36" s="927">
        <v>80</v>
      </c>
      <c r="AA36" s="929" t="s">
        <v>1221</v>
      </c>
      <c r="AB36" s="596" t="s">
        <v>3017</v>
      </c>
      <c r="AC36" s="596" t="s">
        <v>3018</v>
      </c>
      <c r="AD36" s="596">
        <v>60</v>
      </c>
      <c r="AG36" s="1" t="s">
        <v>1485</v>
      </c>
      <c r="AH36" s="596" t="s">
        <v>3401</v>
      </c>
      <c r="AI36" s="596" t="s">
        <v>3402</v>
      </c>
      <c r="AJ36" s="596">
        <v>61</v>
      </c>
    </row>
    <row r="37" spans="2:36" x14ac:dyDescent="0.3">
      <c r="B37" s="926" t="s">
        <v>832</v>
      </c>
      <c r="C37" s="596" t="s">
        <v>2406</v>
      </c>
      <c r="D37" s="596" t="s">
        <v>2407</v>
      </c>
      <c r="E37" s="596">
        <f t="shared" si="0"/>
        <v>57</v>
      </c>
      <c r="I37" s="926" t="s">
        <v>931</v>
      </c>
      <c r="J37" s="596" t="s">
        <v>2511</v>
      </c>
      <c r="K37" s="596" t="s">
        <v>2512</v>
      </c>
      <c r="L37" s="596">
        <v>89</v>
      </c>
      <c r="O37" s="926" t="s">
        <v>1036</v>
      </c>
      <c r="P37" s="596" t="s">
        <v>2674</v>
      </c>
      <c r="Q37" s="596" t="s">
        <v>2675</v>
      </c>
      <c r="R37" s="927">
        <v>80</v>
      </c>
      <c r="AA37" s="929" t="s">
        <v>1222</v>
      </c>
      <c r="AB37" s="596" t="s">
        <v>3019</v>
      </c>
      <c r="AC37" s="596" t="s">
        <v>3020</v>
      </c>
      <c r="AD37" s="596">
        <v>60</v>
      </c>
      <c r="AG37" s="1" t="s">
        <v>1486</v>
      </c>
      <c r="AH37" s="596" t="s">
        <v>3403</v>
      </c>
      <c r="AI37" s="596" t="s">
        <v>3404</v>
      </c>
      <c r="AJ37" s="596">
        <v>61</v>
      </c>
    </row>
    <row r="38" spans="2:36" x14ac:dyDescent="0.3">
      <c r="B38" s="926" t="s">
        <v>833</v>
      </c>
      <c r="C38" s="596" t="s">
        <v>2408</v>
      </c>
      <c r="D38" s="596" t="s">
        <v>2409</v>
      </c>
      <c r="E38" s="596">
        <f t="shared" si="0"/>
        <v>57</v>
      </c>
      <c r="I38" s="926" t="s">
        <v>1003</v>
      </c>
      <c r="J38" s="596" t="s">
        <v>2619</v>
      </c>
      <c r="K38" s="596" t="s">
        <v>2620</v>
      </c>
      <c r="L38" s="596">
        <v>90</v>
      </c>
      <c r="O38" s="926" t="s">
        <v>1164</v>
      </c>
      <c r="P38" s="596" t="s">
        <v>2504</v>
      </c>
      <c r="Q38" s="596" t="s">
        <v>2881</v>
      </c>
      <c r="R38" s="927">
        <v>85</v>
      </c>
      <c r="AA38" s="929" t="s">
        <v>1223</v>
      </c>
      <c r="AB38" s="596" t="s">
        <v>3021</v>
      </c>
      <c r="AC38" s="596" t="s">
        <v>3022</v>
      </c>
      <c r="AD38" s="596">
        <v>60</v>
      </c>
      <c r="AG38" s="1" t="s">
        <v>1350</v>
      </c>
      <c r="AH38" s="596" t="s">
        <v>3203</v>
      </c>
      <c r="AI38" s="596" t="s">
        <v>3029</v>
      </c>
      <c r="AJ38" s="596">
        <v>62</v>
      </c>
    </row>
    <row r="39" spans="2:36" x14ac:dyDescent="0.3">
      <c r="B39" s="926" t="s">
        <v>834</v>
      </c>
      <c r="C39" s="596" t="s">
        <v>2410</v>
      </c>
      <c r="D39" s="596" t="s">
        <v>2411</v>
      </c>
      <c r="E39" s="596">
        <f t="shared" si="0"/>
        <v>57</v>
      </c>
      <c r="I39" s="926" t="s">
        <v>1004</v>
      </c>
      <c r="J39" s="596" t="s">
        <v>2621</v>
      </c>
      <c r="K39" s="596" t="s">
        <v>2622</v>
      </c>
      <c r="L39" s="596">
        <v>90</v>
      </c>
      <c r="O39" s="926" t="s">
        <v>1165</v>
      </c>
      <c r="P39" s="596" t="s">
        <v>2882</v>
      </c>
      <c r="Q39" s="596" t="s">
        <v>2883</v>
      </c>
      <c r="R39" s="927">
        <v>85</v>
      </c>
      <c r="AA39" s="929" t="s">
        <v>1224</v>
      </c>
      <c r="AB39" s="596" t="s">
        <v>3023</v>
      </c>
      <c r="AC39" s="596" t="s">
        <v>3024</v>
      </c>
      <c r="AD39" s="596">
        <v>60</v>
      </c>
      <c r="AG39" s="1" t="s">
        <v>1361</v>
      </c>
      <c r="AH39" s="596" t="s">
        <v>3220</v>
      </c>
      <c r="AI39" s="596" t="s">
        <v>3221</v>
      </c>
      <c r="AJ39" s="596">
        <v>62</v>
      </c>
    </row>
    <row r="40" spans="2:36" x14ac:dyDescent="0.3">
      <c r="B40" s="926" t="s">
        <v>835</v>
      </c>
      <c r="C40" s="596" t="s">
        <v>2412</v>
      </c>
      <c r="D40" s="596" t="s">
        <v>2413</v>
      </c>
      <c r="E40" s="596">
        <f t="shared" si="0"/>
        <v>57</v>
      </c>
      <c r="I40" s="926" t="s">
        <v>1005</v>
      </c>
      <c r="J40" s="596" t="s">
        <v>2623</v>
      </c>
      <c r="K40" s="596" t="s">
        <v>2624</v>
      </c>
      <c r="L40" s="596">
        <v>90</v>
      </c>
      <c r="O40" s="926" t="s">
        <v>1166</v>
      </c>
      <c r="P40" s="596" t="s">
        <v>2884</v>
      </c>
      <c r="Q40" s="596" t="s">
        <v>2885</v>
      </c>
      <c r="R40" s="927">
        <v>85</v>
      </c>
      <c r="AA40" s="929" t="s">
        <v>1228</v>
      </c>
      <c r="AB40" s="596" t="s">
        <v>2538</v>
      </c>
      <c r="AC40" s="596" t="s">
        <v>3029</v>
      </c>
      <c r="AD40" s="596">
        <v>65</v>
      </c>
      <c r="AG40" s="1" t="s">
        <v>1369</v>
      </c>
      <c r="AH40" s="596" t="s">
        <v>3235</v>
      </c>
      <c r="AI40" s="596" t="s">
        <v>3236</v>
      </c>
      <c r="AJ40" s="596">
        <v>62</v>
      </c>
    </row>
    <row r="41" spans="2:36" x14ac:dyDescent="0.3">
      <c r="B41" s="926" t="s">
        <v>824</v>
      </c>
      <c r="C41" s="596" t="s">
        <v>2390</v>
      </c>
      <c r="D41" s="596" t="s">
        <v>2391</v>
      </c>
      <c r="E41" s="596">
        <f t="shared" si="0"/>
        <v>58</v>
      </c>
      <c r="I41" s="926" t="s">
        <v>1006</v>
      </c>
      <c r="J41" s="596" t="s">
        <v>2625</v>
      </c>
      <c r="K41" s="596" t="s">
        <v>2626</v>
      </c>
      <c r="L41" s="596">
        <v>90</v>
      </c>
      <c r="O41" s="926" t="s">
        <v>1121</v>
      </c>
      <c r="P41" s="596" t="s">
        <v>2813</v>
      </c>
      <c r="Q41" s="596" t="s">
        <v>2814</v>
      </c>
      <c r="R41" s="927">
        <v>86</v>
      </c>
      <c r="AA41" s="929" t="s">
        <v>1229</v>
      </c>
      <c r="AB41" s="596" t="s">
        <v>2560</v>
      </c>
      <c r="AC41" s="596" t="s">
        <v>3030</v>
      </c>
      <c r="AD41" s="596">
        <v>65</v>
      </c>
      <c r="AG41" s="1" t="s">
        <v>1370</v>
      </c>
      <c r="AH41" s="596" t="s">
        <v>3237</v>
      </c>
      <c r="AI41" s="596" t="s">
        <v>3238</v>
      </c>
      <c r="AJ41" s="596">
        <v>62</v>
      </c>
    </row>
    <row r="42" spans="2:36" x14ac:dyDescent="0.3">
      <c r="B42" s="926" t="s">
        <v>825</v>
      </c>
      <c r="C42" s="596" t="s">
        <v>2392</v>
      </c>
      <c r="D42" s="596" t="s">
        <v>2393</v>
      </c>
      <c r="E42" s="596">
        <f t="shared" si="0"/>
        <v>58</v>
      </c>
      <c r="I42" s="926" t="s">
        <v>1019</v>
      </c>
      <c r="J42" s="596" t="s">
        <v>2641</v>
      </c>
      <c r="K42" s="596" t="s">
        <v>2642</v>
      </c>
      <c r="L42" s="596">
        <v>91</v>
      </c>
      <c r="O42" s="926" t="s">
        <v>1122</v>
      </c>
      <c r="P42" s="596" t="s">
        <v>2815</v>
      </c>
      <c r="Q42" s="596" t="s">
        <v>2816</v>
      </c>
      <c r="R42" s="927">
        <v>86</v>
      </c>
      <c r="AA42" s="929" t="s">
        <v>1230</v>
      </c>
      <c r="AB42" s="596" t="s">
        <v>2765</v>
      </c>
      <c r="AC42" s="596" t="s">
        <v>3031</v>
      </c>
      <c r="AD42" s="596">
        <v>65</v>
      </c>
      <c r="AG42" s="1" t="s">
        <v>1371</v>
      </c>
      <c r="AH42" s="596" t="s">
        <v>3239</v>
      </c>
      <c r="AI42" s="596" t="s">
        <v>3240</v>
      </c>
      <c r="AJ42" s="596">
        <v>62</v>
      </c>
    </row>
    <row r="43" spans="2:36" x14ac:dyDescent="0.3">
      <c r="B43" s="926" t="s">
        <v>826</v>
      </c>
      <c r="C43" s="596" t="s">
        <v>2394</v>
      </c>
      <c r="D43" s="596" t="s">
        <v>2395</v>
      </c>
      <c r="E43" s="596">
        <f t="shared" si="0"/>
        <v>58</v>
      </c>
      <c r="I43" s="926" t="s">
        <v>1020</v>
      </c>
      <c r="J43" s="596" t="s">
        <v>2643</v>
      </c>
      <c r="K43" s="596" t="s">
        <v>2644</v>
      </c>
      <c r="L43" s="596">
        <v>91</v>
      </c>
      <c r="O43" s="926" t="s">
        <v>1123</v>
      </c>
      <c r="P43" s="596" t="s">
        <v>2817</v>
      </c>
      <c r="Q43" s="596" t="s">
        <v>2818</v>
      </c>
      <c r="R43" s="927">
        <v>86</v>
      </c>
      <c r="AA43" s="929" t="s">
        <v>1231</v>
      </c>
      <c r="AB43" s="596" t="s">
        <v>2759</v>
      </c>
      <c r="AC43" s="596" t="s">
        <v>3032</v>
      </c>
      <c r="AD43" s="596">
        <v>65</v>
      </c>
      <c r="AG43" s="1" t="s">
        <v>1372</v>
      </c>
      <c r="AH43" s="596" t="s">
        <v>3241</v>
      </c>
      <c r="AI43" s="596" t="s">
        <v>3242</v>
      </c>
      <c r="AJ43" s="596">
        <v>62</v>
      </c>
    </row>
    <row r="44" spans="2:36" x14ac:dyDescent="0.3">
      <c r="B44" s="926" t="s">
        <v>827</v>
      </c>
      <c r="C44" s="596" t="s">
        <v>2396</v>
      </c>
      <c r="D44" s="596" t="s">
        <v>2397</v>
      </c>
      <c r="E44" s="596">
        <f t="shared" si="0"/>
        <v>58</v>
      </c>
      <c r="I44" s="926" t="s">
        <v>1008</v>
      </c>
      <c r="J44" s="596" t="s">
        <v>2629</v>
      </c>
      <c r="K44" s="596" t="s">
        <v>2630</v>
      </c>
      <c r="L44" s="596">
        <v>92</v>
      </c>
      <c r="O44" s="926" t="s">
        <v>1051</v>
      </c>
      <c r="P44" s="596" t="s">
        <v>2564</v>
      </c>
      <c r="Q44" s="596" t="s">
        <v>2699</v>
      </c>
      <c r="R44" s="927">
        <v>87</v>
      </c>
      <c r="AA44" s="929" t="s">
        <v>1232</v>
      </c>
      <c r="AB44" s="596" t="s">
        <v>3033</v>
      </c>
      <c r="AC44" s="596" t="s">
        <v>3034</v>
      </c>
      <c r="AD44" s="596">
        <v>65</v>
      </c>
      <c r="AG44" s="1" t="s">
        <v>1373</v>
      </c>
      <c r="AH44" s="596" t="s">
        <v>3243</v>
      </c>
      <c r="AI44" s="596" t="s">
        <v>3244</v>
      </c>
      <c r="AJ44" s="596">
        <v>62</v>
      </c>
    </row>
    <row r="45" spans="2:36" x14ac:dyDescent="0.3">
      <c r="B45" s="926" t="s">
        <v>879</v>
      </c>
      <c r="C45" s="596" t="s">
        <v>2479</v>
      </c>
      <c r="D45" s="596" t="s">
        <v>2480</v>
      </c>
      <c r="E45" s="596">
        <f t="shared" si="0"/>
        <v>59</v>
      </c>
      <c r="I45" s="926" t="s">
        <v>1012</v>
      </c>
      <c r="J45" s="596" t="s">
        <v>2635</v>
      </c>
      <c r="K45" s="596" t="s">
        <v>2636</v>
      </c>
      <c r="L45" s="596">
        <v>93</v>
      </c>
      <c r="O45" s="926" t="s">
        <v>1052</v>
      </c>
      <c r="P45" s="596" t="s">
        <v>2565</v>
      </c>
      <c r="Q45" s="596" t="s">
        <v>2700</v>
      </c>
      <c r="R45" s="927">
        <v>87</v>
      </c>
      <c r="AA45" s="929" t="s">
        <v>1233</v>
      </c>
      <c r="AB45" s="596" t="s">
        <v>3035</v>
      </c>
      <c r="AC45" s="596" t="s">
        <v>3036</v>
      </c>
      <c r="AD45" s="596">
        <v>65</v>
      </c>
      <c r="AG45" s="1" t="s">
        <v>1374</v>
      </c>
      <c r="AH45" s="596" t="s">
        <v>3245</v>
      </c>
      <c r="AI45" s="596" t="s">
        <v>3246</v>
      </c>
      <c r="AJ45" s="596">
        <v>62</v>
      </c>
    </row>
    <row r="46" spans="2:36" x14ac:dyDescent="0.3">
      <c r="B46" s="926" t="s">
        <v>880</v>
      </c>
      <c r="C46" s="596" t="s">
        <v>2481</v>
      </c>
      <c r="D46" s="596" t="s">
        <v>2482</v>
      </c>
      <c r="E46" s="596">
        <f t="shared" si="0"/>
        <v>59</v>
      </c>
      <c r="I46" s="926" t="s">
        <v>1013</v>
      </c>
      <c r="J46" s="596" t="s">
        <v>2637</v>
      </c>
      <c r="K46" s="596" t="s">
        <v>2638</v>
      </c>
      <c r="L46" s="596">
        <v>93</v>
      </c>
      <c r="O46" s="926" t="s">
        <v>1053</v>
      </c>
      <c r="P46" s="596" t="s">
        <v>2569</v>
      </c>
      <c r="Q46" s="596" t="s">
        <v>2570</v>
      </c>
      <c r="R46" s="927">
        <v>87</v>
      </c>
      <c r="AA46" s="929" t="s">
        <v>1234</v>
      </c>
      <c r="AB46" s="596" t="s">
        <v>3037</v>
      </c>
      <c r="AC46" s="596" t="s">
        <v>3038</v>
      </c>
      <c r="AD46" s="596">
        <v>65</v>
      </c>
      <c r="AG46" s="1" t="s">
        <v>1377</v>
      </c>
      <c r="AH46" s="596" t="s">
        <v>3039</v>
      </c>
      <c r="AI46" s="596" t="s">
        <v>2998</v>
      </c>
      <c r="AJ46" s="596">
        <v>67</v>
      </c>
    </row>
    <row r="47" spans="2:36" x14ac:dyDescent="0.3">
      <c r="O47" s="926" t="s">
        <v>1149</v>
      </c>
      <c r="P47" s="596" t="s">
        <v>2521</v>
      </c>
      <c r="Q47" s="596" t="s">
        <v>2858</v>
      </c>
      <c r="R47" s="927">
        <v>88</v>
      </c>
      <c r="AA47" s="929" t="s">
        <v>1235</v>
      </c>
      <c r="AB47" s="596" t="s">
        <v>3039</v>
      </c>
      <c r="AC47" s="596" t="s">
        <v>3040</v>
      </c>
      <c r="AD47" s="596">
        <v>67</v>
      </c>
      <c r="AG47" s="1" t="s">
        <v>1388</v>
      </c>
      <c r="AH47" s="596" t="s">
        <v>3041</v>
      </c>
      <c r="AI47" s="596" t="s">
        <v>3267</v>
      </c>
      <c r="AJ47" s="596">
        <v>67</v>
      </c>
    </row>
    <row r="48" spans="2:36" x14ac:dyDescent="0.3">
      <c r="O48" s="926" t="s">
        <v>1150</v>
      </c>
      <c r="P48" s="596" t="s">
        <v>2522</v>
      </c>
      <c r="Q48" s="596" t="s">
        <v>2859</v>
      </c>
      <c r="R48" s="927">
        <v>88</v>
      </c>
      <c r="AA48" s="929" t="s">
        <v>1236</v>
      </c>
      <c r="AB48" s="596" t="s">
        <v>3041</v>
      </c>
      <c r="AC48" s="596" t="s">
        <v>3042</v>
      </c>
      <c r="AD48" s="596">
        <v>67</v>
      </c>
      <c r="AG48" s="1" t="s">
        <v>1396</v>
      </c>
      <c r="AH48" s="596" t="s">
        <v>3282</v>
      </c>
      <c r="AI48" s="596" t="s">
        <v>3283</v>
      </c>
      <c r="AJ48" s="596">
        <v>67</v>
      </c>
    </row>
    <row r="49" spans="15:36" x14ac:dyDescent="0.3">
      <c r="O49" s="926" t="s">
        <v>1151</v>
      </c>
      <c r="P49" s="596" t="s">
        <v>2526</v>
      </c>
      <c r="Q49" s="596" t="s">
        <v>2527</v>
      </c>
      <c r="R49" s="927">
        <v>88</v>
      </c>
      <c r="AA49" s="929" t="s">
        <v>1237</v>
      </c>
      <c r="AB49" s="596" t="s">
        <v>3043</v>
      </c>
      <c r="AC49" s="596" t="s">
        <v>3044</v>
      </c>
      <c r="AD49" s="596">
        <v>67</v>
      </c>
      <c r="AG49" s="1" t="s">
        <v>1397</v>
      </c>
      <c r="AH49" s="596" t="s">
        <v>3044</v>
      </c>
      <c r="AI49" s="596" t="s">
        <v>3005</v>
      </c>
      <c r="AJ49" s="596">
        <v>67</v>
      </c>
    </row>
    <row r="50" spans="15:36" x14ac:dyDescent="0.3">
      <c r="O50" s="926" t="s">
        <v>1079</v>
      </c>
      <c r="P50" s="596" t="s">
        <v>2505</v>
      </c>
      <c r="Q50" s="596" t="s">
        <v>2744</v>
      </c>
      <c r="R50" s="927">
        <v>89</v>
      </c>
      <c r="AA50" s="929" t="s">
        <v>1238</v>
      </c>
      <c r="AB50" s="596" t="s">
        <v>3045</v>
      </c>
      <c r="AC50" s="596" t="s">
        <v>3046</v>
      </c>
      <c r="AD50" s="596">
        <v>67</v>
      </c>
      <c r="AG50" s="1" t="s">
        <v>1398</v>
      </c>
      <c r="AH50" s="596" t="s">
        <v>3284</v>
      </c>
      <c r="AI50" s="596" t="s">
        <v>3285</v>
      </c>
      <c r="AJ50" s="596">
        <v>67</v>
      </c>
    </row>
    <row r="51" spans="15:36" x14ac:dyDescent="0.3">
      <c r="O51" s="926" t="s">
        <v>1080</v>
      </c>
      <c r="P51" s="596" t="s">
        <v>2506</v>
      </c>
      <c r="Q51" s="596" t="s">
        <v>2745</v>
      </c>
      <c r="R51" s="927">
        <v>89</v>
      </c>
      <c r="AA51" s="929" t="s">
        <v>1239</v>
      </c>
      <c r="AB51" s="596" t="s">
        <v>3047</v>
      </c>
      <c r="AC51" s="596" t="s">
        <v>3048</v>
      </c>
      <c r="AD51" s="596">
        <v>67</v>
      </c>
      <c r="AG51" s="1" t="s">
        <v>1399</v>
      </c>
      <c r="AH51" s="596" t="s">
        <v>3048</v>
      </c>
      <c r="AI51" s="596" t="s">
        <v>3286</v>
      </c>
      <c r="AJ51" s="596">
        <v>67</v>
      </c>
    </row>
    <row r="52" spans="15:36" x14ac:dyDescent="0.3">
      <c r="O52" s="926" t="s">
        <v>1081</v>
      </c>
      <c r="P52" s="596" t="s">
        <v>2510</v>
      </c>
      <c r="Q52" s="596" t="s">
        <v>2625</v>
      </c>
      <c r="R52" s="927">
        <v>89</v>
      </c>
      <c r="AA52" s="929" t="s">
        <v>1240</v>
      </c>
      <c r="AB52" s="596" t="s">
        <v>3049</v>
      </c>
      <c r="AC52" s="596" t="s">
        <v>3050</v>
      </c>
      <c r="AD52" s="596">
        <v>67</v>
      </c>
      <c r="AG52" s="1" t="s">
        <v>1400</v>
      </c>
      <c r="AH52" s="596" t="s">
        <v>3050</v>
      </c>
      <c r="AI52" s="596" t="s">
        <v>3009</v>
      </c>
      <c r="AJ52" s="596">
        <v>67</v>
      </c>
    </row>
    <row r="53" spans="15:36" x14ac:dyDescent="0.3">
      <c r="O53" s="926" t="s">
        <v>1107</v>
      </c>
      <c r="P53" s="596" t="s">
        <v>2787</v>
      </c>
      <c r="Q53" s="596" t="s">
        <v>2788</v>
      </c>
      <c r="R53" s="927">
        <v>91</v>
      </c>
      <c r="AA53" s="929" t="s">
        <v>1241</v>
      </c>
      <c r="AB53" s="596" t="s">
        <v>3051</v>
      </c>
      <c r="AC53" s="596" t="s">
        <v>3052</v>
      </c>
      <c r="AD53" s="596">
        <v>67</v>
      </c>
      <c r="AG53" s="1" t="s">
        <v>1401</v>
      </c>
      <c r="AH53" s="596" t="s">
        <v>3052</v>
      </c>
      <c r="AI53" s="596" t="s">
        <v>3287</v>
      </c>
      <c r="AJ53" s="596">
        <v>67</v>
      </c>
    </row>
    <row r="54" spans="15:36" x14ac:dyDescent="0.3">
      <c r="O54" s="926" t="s">
        <v>1108</v>
      </c>
      <c r="P54" s="596" t="s">
        <v>2789</v>
      </c>
      <c r="Q54" s="596" t="s">
        <v>2790</v>
      </c>
      <c r="R54" s="927">
        <v>91</v>
      </c>
      <c r="AA54" s="929" t="s">
        <v>1211</v>
      </c>
      <c r="AB54" s="596" t="s">
        <v>2997</v>
      </c>
      <c r="AC54" s="596" t="s">
        <v>2998</v>
      </c>
      <c r="AD54" s="596">
        <v>68</v>
      </c>
      <c r="AG54" s="1" t="s">
        <v>1403</v>
      </c>
      <c r="AH54" s="596" t="s">
        <v>2539</v>
      </c>
      <c r="AI54" s="596" t="s">
        <v>2552</v>
      </c>
      <c r="AJ54" s="596">
        <v>69</v>
      </c>
    </row>
    <row r="55" spans="15:36" x14ac:dyDescent="0.3">
      <c r="O55" s="926" t="s">
        <v>1109</v>
      </c>
      <c r="P55" s="596" t="s">
        <v>2642</v>
      </c>
      <c r="Q55" s="596" t="s">
        <v>2643</v>
      </c>
      <c r="R55" s="927">
        <v>91</v>
      </c>
      <c r="AA55" s="929" t="s">
        <v>1212</v>
      </c>
      <c r="AB55" s="596" t="s">
        <v>2999</v>
      </c>
      <c r="AC55" s="596" t="s">
        <v>3000</v>
      </c>
      <c r="AD55" s="596">
        <v>68</v>
      </c>
      <c r="AG55" s="1" t="s">
        <v>1414</v>
      </c>
      <c r="AH55" s="596" t="s">
        <v>2561</v>
      </c>
      <c r="AI55" s="596" t="s">
        <v>3307</v>
      </c>
      <c r="AJ55" s="596">
        <v>69</v>
      </c>
    </row>
    <row r="56" spans="15:36" x14ac:dyDescent="0.3">
      <c r="O56" s="926" t="s">
        <v>1065</v>
      </c>
      <c r="P56" s="596" t="s">
        <v>2719</v>
      </c>
      <c r="Q56" s="596" t="s">
        <v>2720</v>
      </c>
      <c r="R56" s="927">
        <v>92</v>
      </c>
      <c r="AA56" s="929" t="s">
        <v>1213</v>
      </c>
      <c r="AB56" s="596" t="s">
        <v>3001</v>
      </c>
      <c r="AC56" s="596" t="s">
        <v>3002</v>
      </c>
      <c r="AD56" s="596">
        <v>68</v>
      </c>
      <c r="AG56" s="1" t="s">
        <v>1422</v>
      </c>
      <c r="AH56" s="596" t="s">
        <v>3322</v>
      </c>
      <c r="AI56" s="596" t="s">
        <v>3323</v>
      </c>
      <c r="AJ56" s="596">
        <v>69</v>
      </c>
    </row>
    <row r="57" spans="15:36" x14ac:dyDescent="0.3">
      <c r="O57" s="926" t="s">
        <v>1066</v>
      </c>
      <c r="P57" s="596" t="s">
        <v>2721</v>
      </c>
      <c r="Q57" s="596" t="s">
        <v>2722</v>
      </c>
      <c r="R57" s="927">
        <v>92</v>
      </c>
      <c r="AA57" s="929" t="s">
        <v>1214</v>
      </c>
      <c r="AB57" s="596" t="s">
        <v>3003</v>
      </c>
      <c r="AC57" s="596" t="s">
        <v>3004</v>
      </c>
      <c r="AD57" s="596">
        <v>68</v>
      </c>
      <c r="AG57" s="1" t="s">
        <v>1423</v>
      </c>
      <c r="AH57" s="596" t="s">
        <v>2978</v>
      </c>
      <c r="AI57" s="596" t="s">
        <v>2981</v>
      </c>
      <c r="AJ57" s="596">
        <v>69</v>
      </c>
    </row>
    <row r="58" spans="15:36" x14ac:dyDescent="0.3">
      <c r="O58" s="926" t="s">
        <v>1067</v>
      </c>
      <c r="P58" s="596" t="s">
        <v>2723</v>
      </c>
      <c r="Q58" s="596" t="s">
        <v>2724</v>
      </c>
      <c r="R58" s="927">
        <v>92</v>
      </c>
      <c r="AA58" s="929" t="s">
        <v>1215</v>
      </c>
      <c r="AB58" s="596" t="s">
        <v>3005</v>
      </c>
      <c r="AC58" s="596" t="s">
        <v>3006</v>
      </c>
      <c r="AD58" s="596">
        <v>68</v>
      </c>
      <c r="AG58" s="1" t="s">
        <v>1424</v>
      </c>
      <c r="AH58" s="596" t="s">
        <v>3324</v>
      </c>
      <c r="AI58" s="596" t="s">
        <v>3325</v>
      </c>
      <c r="AJ58" s="596">
        <v>69</v>
      </c>
    </row>
    <row r="59" spans="15:36" x14ac:dyDescent="0.3">
      <c r="O59" s="926" t="s">
        <v>1037</v>
      </c>
      <c r="P59" s="596" t="s">
        <v>2676</v>
      </c>
      <c r="Q59" s="596" t="s">
        <v>2677</v>
      </c>
      <c r="R59" s="927">
        <v>93</v>
      </c>
      <c r="AA59" s="929" t="s">
        <v>1216</v>
      </c>
      <c r="AB59" s="596" t="s">
        <v>3007</v>
      </c>
      <c r="AC59" s="596" t="s">
        <v>3008</v>
      </c>
      <c r="AD59" s="596">
        <v>68</v>
      </c>
      <c r="AG59" s="929" t="s">
        <v>1425</v>
      </c>
      <c r="AH59" s="596" t="s">
        <v>2982</v>
      </c>
      <c r="AI59" s="596" t="s">
        <v>3326</v>
      </c>
      <c r="AJ59" s="596">
        <v>69</v>
      </c>
    </row>
    <row r="60" spans="15:36" x14ac:dyDescent="0.3">
      <c r="O60" s="926" t="s">
        <v>1038</v>
      </c>
      <c r="P60" s="596" t="s">
        <v>2678</v>
      </c>
      <c r="Q60" s="596" t="s">
        <v>2679</v>
      </c>
      <c r="R60" s="927">
        <v>93</v>
      </c>
      <c r="AA60" s="929" t="s">
        <v>1217</v>
      </c>
      <c r="AB60" s="596" t="s">
        <v>3009</v>
      </c>
      <c r="AC60" s="596" t="s">
        <v>3010</v>
      </c>
      <c r="AD60" s="596">
        <v>68</v>
      </c>
      <c r="AG60" s="929" t="s">
        <v>1426</v>
      </c>
      <c r="AH60" s="596" t="s">
        <v>2984</v>
      </c>
      <c r="AI60" s="596" t="s">
        <v>2985</v>
      </c>
      <c r="AJ60" s="596">
        <v>69</v>
      </c>
    </row>
    <row r="61" spans="15:36" x14ac:dyDescent="0.3">
      <c r="O61" s="926" t="s">
        <v>1039</v>
      </c>
      <c r="P61" s="596" t="s">
        <v>2636</v>
      </c>
      <c r="Q61" s="596" t="s">
        <v>2637</v>
      </c>
      <c r="R61" s="927">
        <v>93</v>
      </c>
      <c r="AA61" s="929" t="s">
        <v>1195</v>
      </c>
      <c r="AB61" s="596" t="s">
        <v>2539</v>
      </c>
      <c r="AC61" s="596" t="s">
        <v>2552</v>
      </c>
      <c r="AD61" s="596">
        <v>69</v>
      </c>
      <c r="AG61" s="929" t="s">
        <v>1427</v>
      </c>
      <c r="AH61" s="596" t="s">
        <v>2986</v>
      </c>
      <c r="AI61" s="596" t="s">
        <v>3327</v>
      </c>
      <c r="AJ61" s="596">
        <v>69</v>
      </c>
    </row>
    <row r="62" spans="15:36" x14ac:dyDescent="0.3">
      <c r="O62" s="926" t="s">
        <v>1156</v>
      </c>
      <c r="P62" s="596" t="s">
        <v>2865</v>
      </c>
      <c r="Q62" s="596" t="s">
        <v>2866</v>
      </c>
      <c r="R62" s="927">
        <v>98</v>
      </c>
      <c r="AA62" s="929" t="s">
        <v>1196</v>
      </c>
      <c r="AB62" s="596" t="s">
        <v>2561</v>
      </c>
      <c r="AC62" s="596" t="s">
        <v>2976</v>
      </c>
      <c r="AD62" s="596">
        <v>69</v>
      </c>
      <c r="AG62" s="1" t="s">
        <v>1324</v>
      </c>
      <c r="AH62" s="596" t="s">
        <v>2613</v>
      </c>
      <c r="AI62" s="596" t="s">
        <v>3159</v>
      </c>
      <c r="AJ62" s="596">
        <v>70</v>
      </c>
    </row>
    <row r="63" spans="15:36" x14ac:dyDescent="0.3">
      <c r="O63" s="926" t="s">
        <v>1157</v>
      </c>
      <c r="P63" s="596" t="s">
        <v>2867</v>
      </c>
      <c r="Q63" s="596" t="s">
        <v>2868</v>
      </c>
      <c r="R63" s="927">
        <v>98</v>
      </c>
      <c r="AA63" s="929" t="s">
        <v>1197</v>
      </c>
      <c r="AB63" s="596" t="s">
        <v>2977</v>
      </c>
      <c r="AC63" s="596" t="s">
        <v>2978</v>
      </c>
      <c r="AD63" s="596">
        <v>69</v>
      </c>
      <c r="AG63" s="1" t="s">
        <v>1335</v>
      </c>
      <c r="AH63" s="596" t="s">
        <v>2614</v>
      </c>
      <c r="AI63" s="596" t="s">
        <v>3177</v>
      </c>
      <c r="AJ63" s="596">
        <v>70</v>
      </c>
    </row>
    <row r="64" spans="15:36" x14ac:dyDescent="0.3">
      <c r="O64" s="926" t="s">
        <v>1167</v>
      </c>
      <c r="P64" s="596" t="s">
        <v>2617</v>
      </c>
      <c r="Q64" s="596" t="s">
        <v>2886</v>
      </c>
      <c r="R64" s="927">
        <v>98</v>
      </c>
      <c r="AA64" s="929" t="s">
        <v>1198</v>
      </c>
      <c r="AB64" s="596" t="s">
        <v>2979</v>
      </c>
      <c r="AC64" s="596" t="s">
        <v>2980</v>
      </c>
      <c r="AD64" s="596">
        <v>69</v>
      </c>
      <c r="AG64" s="1" t="s">
        <v>1343</v>
      </c>
      <c r="AH64" s="596" t="s">
        <v>3191</v>
      </c>
      <c r="AI64" s="596" t="s">
        <v>3192</v>
      </c>
      <c r="AJ64" s="596">
        <v>70</v>
      </c>
    </row>
    <row r="65" spans="15:36" x14ac:dyDescent="0.3">
      <c r="O65" s="926" t="s">
        <v>1168</v>
      </c>
      <c r="P65" s="596" t="s">
        <v>2887</v>
      </c>
      <c r="Q65" s="596" t="s">
        <v>2888</v>
      </c>
      <c r="R65" s="927">
        <v>98</v>
      </c>
      <c r="AA65" s="929" t="s">
        <v>1199</v>
      </c>
      <c r="AB65" s="596" t="s">
        <v>2981</v>
      </c>
      <c r="AC65" s="596" t="s">
        <v>2982</v>
      </c>
      <c r="AD65" s="596">
        <v>69</v>
      </c>
      <c r="AG65" s="1" t="s">
        <v>1344</v>
      </c>
      <c r="AH65" s="596" t="s">
        <v>3193</v>
      </c>
      <c r="AI65" s="596" t="s">
        <v>3194</v>
      </c>
      <c r="AJ65" s="596">
        <v>70</v>
      </c>
    </row>
    <row r="66" spans="15:36" x14ac:dyDescent="0.3">
      <c r="O66" s="926" t="s">
        <v>1113</v>
      </c>
      <c r="P66" s="596" t="s">
        <v>2797</v>
      </c>
      <c r="Q66" s="596" t="s">
        <v>2798</v>
      </c>
      <c r="R66" s="927">
        <v>99</v>
      </c>
      <c r="AA66" s="929" t="s">
        <v>1200</v>
      </c>
      <c r="AB66" s="596" t="s">
        <v>2983</v>
      </c>
      <c r="AC66" s="596" t="s">
        <v>2984</v>
      </c>
      <c r="AD66" s="596">
        <v>69</v>
      </c>
      <c r="AG66" s="1" t="s">
        <v>1345</v>
      </c>
      <c r="AH66" s="596" t="s">
        <v>3195</v>
      </c>
      <c r="AI66" s="596" t="s">
        <v>3196</v>
      </c>
      <c r="AJ66" s="596">
        <v>70</v>
      </c>
    </row>
    <row r="67" spans="15:36" x14ac:dyDescent="0.3">
      <c r="O67" s="926" t="s">
        <v>1114</v>
      </c>
      <c r="P67" s="596" t="s">
        <v>2799</v>
      </c>
      <c r="Q67" s="596" t="s">
        <v>2800</v>
      </c>
      <c r="R67" s="927">
        <v>99</v>
      </c>
      <c r="AA67" s="929" t="s">
        <v>1201</v>
      </c>
      <c r="AB67" s="596" t="s">
        <v>2985</v>
      </c>
      <c r="AC67" s="596" t="s">
        <v>2986</v>
      </c>
      <c r="AD67" s="596">
        <v>69</v>
      </c>
      <c r="AG67" s="1" t="s">
        <v>1346</v>
      </c>
      <c r="AH67" s="596" t="s">
        <v>3197</v>
      </c>
      <c r="AI67" s="596" t="s">
        <v>3198</v>
      </c>
      <c r="AJ67" s="596">
        <v>70</v>
      </c>
    </row>
    <row r="68" spans="15:36" x14ac:dyDescent="0.3">
      <c r="O68" s="926" t="s">
        <v>1124</v>
      </c>
      <c r="P68" s="596" t="s">
        <v>2618</v>
      </c>
      <c r="Q68" s="596" t="s">
        <v>2819</v>
      </c>
      <c r="R68" s="927">
        <v>99</v>
      </c>
      <c r="AG68" s="1" t="s">
        <v>1347</v>
      </c>
      <c r="AH68" s="596" t="s">
        <v>3199</v>
      </c>
      <c r="AI68" s="596" t="s">
        <v>3200</v>
      </c>
      <c r="AJ68" s="596">
        <v>70</v>
      </c>
    </row>
    <row r="69" spans="15:36" x14ac:dyDescent="0.3">
      <c r="O69" s="926" t="s">
        <v>1125</v>
      </c>
      <c r="P69" s="596" t="s">
        <v>2820</v>
      </c>
      <c r="Q69" s="596" t="s">
        <v>2821</v>
      </c>
      <c r="R69" s="927">
        <v>99</v>
      </c>
      <c r="AG69" s="1" t="s">
        <v>1348</v>
      </c>
      <c r="AH69" s="596" t="s">
        <v>3201</v>
      </c>
      <c r="AI69" s="596" t="s">
        <v>3202</v>
      </c>
      <c r="AJ69" s="596">
        <v>70</v>
      </c>
    </row>
    <row r="70" spans="15:36" x14ac:dyDescent="0.3">
      <c r="O70" s="926" t="s">
        <v>1043</v>
      </c>
      <c r="P70" s="596" t="s">
        <v>2686</v>
      </c>
      <c r="Q70" s="596" t="s">
        <v>2376</v>
      </c>
      <c r="R70" s="596">
        <v>100</v>
      </c>
      <c r="AG70" s="1" t="s">
        <v>1272</v>
      </c>
      <c r="AH70" s="596" t="s">
        <v>3077</v>
      </c>
      <c r="AI70" s="596" t="s">
        <v>3078</v>
      </c>
      <c r="AJ70" s="596">
        <v>71</v>
      </c>
    </row>
    <row r="71" spans="15:36" x14ac:dyDescent="0.3">
      <c r="O71" s="926" t="s">
        <v>1044</v>
      </c>
      <c r="P71" s="596" t="s">
        <v>2687</v>
      </c>
      <c r="Q71" s="596" t="s">
        <v>2688</v>
      </c>
      <c r="R71" s="596">
        <v>100</v>
      </c>
      <c r="AG71" s="1" t="s">
        <v>1283</v>
      </c>
      <c r="AH71" s="596" t="s">
        <v>3095</v>
      </c>
      <c r="AI71" s="596" t="s">
        <v>3096</v>
      </c>
      <c r="AJ71" s="596">
        <v>71</v>
      </c>
    </row>
    <row r="72" spans="15:36" x14ac:dyDescent="0.3">
      <c r="O72" s="926" t="s">
        <v>1054</v>
      </c>
      <c r="P72" s="596" t="s">
        <v>2649</v>
      </c>
      <c r="Q72" s="596" t="s">
        <v>2701</v>
      </c>
      <c r="R72" s="596">
        <v>100</v>
      </c>
      <c r="AG72" s="1" t="s">
        <v>1291</v>
      </c>
      <c r="AH72" s="596" t="s">
        <v>3110</v>
      </c>
      <c r="AI72" s="596" t="s">
        <v>3111</v>
      </c>
      <c r="AJ72" s="596">
        <v>71</v>
      </c>
    </row>
    <row r="73" spans="15:36" x14ac:dyDescent="0.3">
      <c r="O73" s="926" t="s">
        <v>1055</v>
      </c>
      <c r="P73" s="596" t="s">
        <v>2702</v>
      </c>
      <c r="Q73" s="596" t="s">
        <v>2703</v>
      </c>
      <c r="R73" s="596">
        <v>100</v>
      </c>
      <c r="AG73" s="1" t="s">
        <v>1292</v>
      </c>
      <c r="AH73" s="596" t="s">
        <v>3112</v>
      </c>
      <c r="AI73" s="596" t="s">
        <v>3113</v>
      </c>
      <c r="AJ73" s="596">
        <v>71</v>
      </c>
    </row>
    <row r="74" spans="15:36" x14ac:dyDescent="0.3">
      <c r="O74" s="926" t="s">
        <v>1141</v>
      </c>
      <c r="P74" s="596" t="s">
        <v>2842</v>
      </c>
      <c r="Q74" s="596" t="s">
        <v>2843</v>
      </c>
      <c r="R74" s="596">
        <v>101</v>
      </c>
      <c r="AG74" s="1" t="s">
        <v>1293</v>
      </c>
      <c r="AH74" s="596" t="s">
        <v>3114</v>
      </c>
      <c r="AI74" s="596" t="s">
        <v>3115</v>
      </c>
      <c r="AJ74" s="596">
        <v>71</v>
      </c>
    </row>
    <row r="75" spans="15:36" x14ac:dyDescent="0.3">
      <c r="O75" s="926" t="s">
        <v>1142</v>
      </c>
      <c r="P75" s="596" t="s">
        <v>2844</v>
      </c>
      <c r="Q75" s="596" t="s">
        <v>2845</v>
      </c>
      <c r="R75" s="596">
        <v>101</v>
      </c>
      <c r="AG75" s="1" t="s">
        <v>1294</v>
      </c>
      <c r="AH75" s="596" t="s">
        <v>3116</v>
      </c>
      <c r="AI75" s="596" t="s">
        <v>3117</v>
      </c>
      <c r="AJ75" s="596">
        <v>71</v>
      </c>
    </row>
    <row r="76" spans="15:36" x14ac:dyDescent="0.3">
      <c r="O76" s="926" t="s">
        <v>1152</v>
      </c>
      <c r="P76" s="596" t="s">
        <v>2647</v>
      </c>
      <c r="Q76" s="596" t="s">
        <v>2860</v>
      </c>
      <c r="R76" s="596">
        <v>101</v>
      </c>
      <c r="AG76" s="1" t="s">
        <v>1295</v>
      </c>
      <c r="AH76" s="596" t="s">
        <v>3118</v>
      </c>
      <c r="AI76" s="596" t="s">
        <v>3119</v>
      </c>
      <c r="AJ76" s="596">
        <v>71</v>
      </c>
    </row>
    <row r="77" spans="15:36" x14ac:dyDescent="0.3">
      <c r="O77" s="926" t="s">
        <v>1153</v>
      </c>
      <c r="P77" s="596" t="s">
        <v>2861</v>
      </c>
      <c r="Q77" s="596" t="s">
        <v>2862</v>
      </c>
      <c r="R77" s="596">
        <v>101</v>
      </c>
      <c r="AG77" s="1" t="s">
        <v>1296</v>
      </c>
      <c r="AH77" s="596" t="s">
        <v>3120</v>
      </c>
      <c r="AI77" s="596" t="s">
        <v>3121</v>
      </c>
      <c r="AJ77" s="596">
        <v>71</v>
      </c>
    </row>
    <row r="78" spans="15:36" x14ac:dyDescent="0.3">
      <c r="O78" s="926" t="s">
        <v>1071</v>
      </c>
      <c r="P78" s="596" t="s">
        <v>2729</v>
      </c>
      <c r="Q78" s="596" t="s">
        <v>2730</v>
      </c>
      <c r="R78" s="596">
        <v>102</v>
      </c>
      <c r="AG78" s="1" t="s">
        <v>1528</v>
      </c>
      <c r="AH78" s="596" t="s">
        <v>2863</v>
      </c>
      <c r="AI78" s="596" t="s">
        <v>2875</v>
      </c>
      <c r="AJ78" s="596">
        <v>72</v>
      </c>
    </row>
    <row r="79" spans="15:36" x14ac:dyDescent="0.3">
      <c r="O79" s="926" t="s">
        <v>1072</v>
      </c>
      <c r="P79" s="596" t="s">
        <v>2731</v>
      </c>
      <c r="Q79" s="596" t="s">
        <v>2732</v>
      </c>
      <c r="R79" s="596">
        <v>102</v>
      </c>
      <c r="AG79" s="1" t="s">
        <v>1539</v>
      </c>
      <c r="AH79" s="596" t="s">
        <v>3463</v>
      </c>
      <c r="AI79" s="596" t="s">
        <v>3464</v>
      </c>
      <c r="AJ79" s="596">
        <v>72</v>
      </c>
    </row>
    <row r="80" spans="15:36" x14ac:dyDescent="0.3">
      <c r="O80" s="926" t="s">
        <v>1082</v>
      </c>
      <c r="P80" s="596" t="s">
        <v>1796</v>
      </c>
      <c r="Q80" s="596" t="s">
        <v>2746</v>
      </c>
      <c r="R80" s="596">
        <v>102</v>
      </c>
      <c r="AG80" s="1" t="s">
        <v>1547</v>
      </c>
      <c r="AH80" s="596" t="s">
        <v>2878</v>
      </c>
      <c r="AI80" s="596" t="s">
        <v>2880</v>
      </c>
      <c r="AJ80" s="596">
        <v>72</v>
      </c>
    </row>
    <row r="81" spans="15:36" x14ac:dyDescent="0.3">
      <c r="O81" s="926" t="s">
        <v>1083</v>
      </c>
      <c r="P81" s="596" t="s">
        <v>2747</v>
      </c>
      <c r="Q81" s="596" t="s">
        <v>2748</v>
      </c>
      <c r="R81" s="596">
        <v>102</v>
      </c>
      <c r="AG81" s="1" t="s">
        <v>1548</v>
      </c>
      <c r="AH81" s="596" t="s">
        <v>3479</v>
      </c>
      <c r="AI81" s="596" t="s">
        <v>3480</v>
      </c>
      <c r="AJ81" s="596">
        <v>72</v>
      </c>
    </row>
    <row r="82" spans="15:36" x14ac:dyDescent="0.3">
      <c r="O82" s="926" t="s">
        <v>1099</v>
      </c>
      <c r="P82" s="596" t="s">
        <v>2773</v>
      </c>
      <c r="Q82" s="596" t="s">
        <v>2774</v>
      </c>
      <c r="R82" s="596">
        <v>104</v>
      </c>
      <c r="AG82" s="1" t="s">
        <v>1549</v>
      </c>
      <c r="AH82" s="596" t="s">
        <v>3481</v>
      </c>
      <c r="AI82" s="596" t="s">
        <v>3482</v>
      </c>
      <c r="AJ82" s="596">
        <v>72</v>
      </c>
    </row>
    <row r="83" spans="15:36" x14ac:dyDescent="0.3">
      <c r="O83" s="926" t="s">
        <v>1100</v>
      </c>
      <c r="P83" s="596" t="s">
        <v>2775</v>
      </c>
      <c r="Q83" s="596" t="s">
        <v>2776</v>
      </c>
      <c r="R83" s="596">
        <v>104</v>
      </c>
      <c r="AG83" s="1" t="s">
        <v>1550</v>
      </c>
      <c r="AH83" s="596" t="s">
        <v>3483</v>
      </c>
      <c r="AI83" s="596" t="s">
        <v>3484</v>
      </c>
      <c r="AJ83" s="596">
        <v>72</v>
      </c>
    </row>
    <row r="84" spans="15:36" x14ac:dyDescent="0.3">
      <c r="O84" s="926" t="s">
        <v>1110</v>
      </c>
      <c r="P84" s="596" t="s">
        <v>2791</v>
      </c>
      <c r="Q84" s="596" t="s">
        <v>2792</v>
      </c>
      <c r="R84" s="596">
        <v>104</v>
      </c>
      <c r="AG84" s="1" t="s">
        <v>1551</v>
      </c>
      <c r="AH84" s="596" t="s">
        <v>3485</v>
      </c>
      <c r="AI84" s="596" t="s">
        <v>3486</v>
      </c>
      <c r="AJ84" s="596">
        <v>72</v>
      </c>
    </row>
    <row r="85" spans="15:36" x14ac:dyDescent="0.3">
      <c r="O85" s="926" t="s">
        <v>1111</v>
      </c>
      <c r="P85" s="596" t="s">
        <v>2793</v>
      </c>
      <c r="Q85" s="596" t="s">
        <v>2794</v>
      </c>
      <c r="R85" s="596">
        <v>104</v>
      </c>
      <c r="AG85" s="1" t="s">
        <v>1552</v>
      </c>
      <c r="AH85" s="596" t="s">
        <v>3487</v>
      </c>
      <c r="AI85" s="596" t="s">
        <v>3488</v>
      </c>
      <c r="AJ85" s="596">
        <v>72</v>
      </c>
    </row>
    <row r="86" spans="15:36" x14ac:dyDescent="0.3">
      <c r="O86" s="926" t="s">
        <v>1057</v>
      </c>
      <c r="P86" s="596" t="s">
        <v>2704</v>
      </c>
      <c r="Q86" s="596" t="s">
        <v>2705</v>
      </c>
      <c r="R86" s="596">
        <v>105</v>
      </c>
      <c r="AG86" s="1" t="s">
        <v>1556</v>
      </c>
      <c r="AH86" s="596" t="s">
        <v>2795</v>
      </c>
      <c r="AI86" s="596" t="s">
        <v>2807</v>
      </c>
      <c r="AJ86" s="596">
        <v>73</v>
      </c>
    </row>
    <row r="87" spans="15:36" x14ac:dyDescent="0.3">
      <c r="O87" s="926" t="s">
        <v>1058</v>
      </c>
      <c r="P87" s="596" t="s">
        <v>2706</v>
      </c>
      <c r="Q87" s="596" t="s">
        <v>2707</v>
      </c>
      <c r="R87" s="596">
        <v>105</v>
      </c>
      <c r="AG87" s="1" t="s">
        <v>1567</v>
      </c>
      <c r="AH87" s="596" t="s">
        <v>3512</v>
      </c>
      <c r="AI87" s="596" t="s">
        <v>3513</v>
      </c>
      <c r="AJ87" s="596">
        <v>73</v>
      </c>
    </row>
    <row r="88" spans="15:36" x14ac:dyDescent="0.3">
      <c r="O88" s="926" t="s">
        <v>1068</v>
      </c>
      <c r="P88" s="596" t="s">
        <v>1783</v>
      </c>
      <c r="Q88" s="596" t="s">
        <v>2725</v>
      </c>
      <c r="R88" s="596">
        <v>105</v>
      </c>
      <c r="AG88" s="1" t="s">
        <v>1575</v>
      </c>
      <c r="AH88" s="596" t="s">
        <v>2810</v>
      </c>
      <c r="AI88" s="596" t="s">
        <v>2812</v>
      </c>
      <c r="AJ88" s="596">
        <v>73</v>
      </c>
    </row>
    <row r="89" spans="15:36" x14ac:dyDescent="0.3">
      <c r="O89" s="926" t="s">
        <v>1069</v>
      </c>
      <c r="P89" s="596" t="s">
        <v>2726</v>
      </c>
      <c r="Q89" s="596" t="s">
        <v>2727</v>
      </c>
      <c r="R89" s="596">
        <v>105</v>
      </c>
      <c r="AG89" s="1" t="s">
        <v>1576</v>
      </c>
      <c r="AH89" s="596" t="s">
        <v>3528</v>
      </c>
      <c r="AI89" s="596" t="s">
        <v>3529</v>
      </c>
      <c r="AJ89" s="596">
        <v>73</v>
      </c>
    </row>
    <row r="90" spans="15:36" x14ac:dyDescent="0.3">
      <c r="O90" s="926" t="s">
        <v>1029</v>
      </c>
      <c r="P90" s="596" t="s">
        <v>2661</v>
      </c>
      <c r="Q90" s="596" t="s">
        <v>2662</v>
      </c>
      <c r="R90" s="596">
        <v>106</v>
      </c>
      <c r="AG90" s="1" t="s">
        <v>1577</v>
      </c>
      <c r="AH90" s="596" t="s">
        <v>3530</v>
      </c>
      <c r="AI90" s="596" t="s">
        <v>3531</v>
      </c>
      <c r="AJ90" s="596">
        <v>73</v>
      </c>
    </row>
    <row r="91" spans="15:36" x14ac:dyDescent="0.3">
      <c r="O91" s="926" t="s">
        <v>1030</v>
      </c>
      <c r="P91" s="596" t="s">
        <v>2663</v>
      </c>
      <c r="Q91" s="596" t="s">
        <v>2664</v>
      </c>
      <c r="R91" s="596">
        <v>106</v>
      </c>
      <c r="AG91" s="1" t="s">
        <v>1578</v>
      </c>
      <c r="AH91" s="596" t="s">
        <v>3532</v>
      </c>
      <c r="AI91" s="596" t="s">
        <v>3533</v>
      </c>
      <c r="AJ91" s="596">
        <v>73</v>
      </c>
    </row>
    <row r="92" spans="15:36" x14ac:dyDescent="0.3">
      <c r="O92" s="926" t="s">
        <v>1040</v>
      </c>
      <c r="P92" s="596" t="s">
        <v>2680</v>
      </c>
      <c r="Q92" s="596" t="s">
        <v>2681</v>
      </c>
      <c r="R92" s="596">
        <v>106</v>
      </c>
      <c r="AG92" s="1" t="s">
        <v>1579</v>
      </c>
      <c r="AH92" s="596" t="s">
        <v>3534</v>
      </c>
      <c r="AI92" s="596" t="s">
        <v>3535</v>
      </c>
      <c r="AJ92" s="596">
        <v>73</v>
      </c>
    </row>
    <row r="93" spans="15:36" x14ac:dyDescent="0.3">
      <c r="O93" s="926" t="s">
        <v>1041</v>
      </c>
      <c r="P93" s="596" t="s">
        <v>2682</v>
      </c>
      <c r="Q93" s="596" t="s">
        <v>2683</v>
      </c>
      <c r="R93" s="596">
        <v>106</v>
      </c>
      <c r="AG93" s="1" t="s">
        <v>1580</v>
      </c>
      <c r="AH93" s="596" t="s">
        <v>3536</v>
      </c>
      <c r="AI93" s="596" t="s">
        <v>3537</v>
      </c>
      <c r="AJ93" s="596">
        <v>73</v>
      </c>
    </row>
    <row r="94" spans="15:36" x14ac:dyDescent="0.3">
      <c r="O94" s="926" t="s">
        <v>1158</v>
      </c>
      <c r="P94" s="596" t="s">
        <v>2869</v>
      </c>
      <c r="Q94" s="596" t="s">
        <v>2870</v>
      </c>
      <c r="R94" s="596">
        <v>111</v>
      </c>
      <c r="AG94" s="1" t="s">
        <v>1490</v>
      </c>
      <c r="AH94" s="596" t="s">
        <v>2783</v>
      </c>
      <c r="AI94" s="596" t="s">
        <v>3406</v>
      </c>
      <c r="AJ94" s="596">
        <v>78</v>
      </c>
    </row>
    <row r="95" spans="15:36" x14ac:dyDescent="0.3">
      <c r="O95" s="926" t="s">
        <v>1159</v>
      </c>
      <c r="P95" s="596" t="s">
        <v>2871</v>
      </c>
      <c r="Q95" s="596" t="s">
        <v>2872</v>
      </c>
      <c r="R95" s="596">
        <v>111</v>
      </c>
      <c r="AG95" s="1" t="s">
        <v>1491</v>
      </c>
      <c r="AH95" s="596" t="s">
        <v>2784</v>
      </c>
      <c r="AI95" s="596" t="s">
        <v>3407</v>
      </c>
      <c r="AJ95" s="596">
        <v>78</v>
      </c>
    </row>
    <row r="96" spans="15:36" x14ac:dyDescent="0.3">
      <c r="O96" s="926" t="s">
        <v>1160</v>
      </c>
      <c r="P96" s="596" t="s">
        <v>2873</v>
      </c>
      <c r="Q96" s="596" t="s">
        <v>2874</v>
      </c>
      <c r="R96" s="596">
        <v>111</v>
      </c>
      <c r="AG96" s="1" t="s">
        <v>1492</v>
      </c>
      <c r="AH96" s="596" t="s">
        <v>2518</v>
      </c>
      <c r="AI96" s="596" t="s">
        <v>3408</v>
      </c>
      <c r="AJ96" s="596">
        <v>78</v>
      </c>
    </row>
    <row r="97" spans="15:36" x14ac:dyDescent="0.3">
      <c r="O97" s="926" t="s">
        <v>1115</v>
      </c>
      <c r="P97" s="596" t="s">
        <v>2801</v>
      </c>
      <c r="Q97" s="596" t="s">
        <v>2802</v>
      </c>
      <c r="R97" s="596">
        <v>112</v>
      </c>
      <c r="AG97" s="1" t="s">
        <v>1493</v>
      </c>
      <c r="AH97" s="596" t="s">
        <v>3409</v>
      </c>
      <c r="AI97" s="596" t="s">
        <v>3410</v>
      </c>
      <c r="AJ97" s="596">
        <v>78</v>
      </c>
    </row>
    <row r="98" spans="15:36" x14ac:dyDescent="0.3">
      <c r="O98" s="926" t="s">
        <v>1116</v>
      </c>
      <c r="P98" s="596" t="s">
        <v>2803</v>
      </c>
      <c r="Q98" s="596" t="s">
        <v>2804</v>
      </c>
      <c r="R98" s="596">
        <v>112</v>
      </c>
      <c r="AG98" s="1" t="s">
        <v>1494</v>
      </c>
      <c r="AH98" s="596" t="s">
        <v>3411</v>
      </c>
      <c r="AI98" s="596" t="s">
        <v>3412</v>
      </c>
      <c r="AJ98" s="596">
        <v>78</v>
      </c>
    </row>
    <row r="99" spans="15:36" x14ac:dyDescent="0.3">
      <c r="O99" s="926" t="s">
        <v>1117</v>
      </c>
      <c r="P99" s="596" t="s">
        <v>2805</v>
      </c>
      <c r="Q99" s="596" t="s">
        <v>2806</v>
      </c>
      <c r="R99" s="596">
        <v>112</v>
      </c>
      <c r="AG99" s="1" t="s">
        <v>1514</v>
      </c>
      <c r="AH99" s="596" t="s">
        <v>2513</v>
      </c>
      <c r="AI99" s="596" t="s">
        <v>2515</v>
      </c>
      <c r="AJ99" s="596">
        <v>78</v>
      </c>
    </row>
    <row r="100" spans="15:36" x14ac:dyDescent="0.3">
      <c r="O100" s="926" t="s">
        <v>1045</v>
      </c>
      <c r="P100" s="596" t="s">
        <v>2631</v>
      </c>
      <c r="Q100" s="596" t="s">
        <v>2632</v>
      </c>
      <c r="R100" s="596">
        <v>113</v>
      </c>
      <c r="AG100" s="1" t="s">
        <v>1432</v>
      </c>
      <c r="AH100" s="596" t="s">
        <v>2715</v>
      </c>
      <c r="AI100" s="596" t="s">
        <v>3330</v>
      </c>
      <c r="AJ100" s="596">
        <v>79</v>
      </c>
    </row>
    <row r="101" spans="15:36" x14ac:dyDescent="0.3">
      <c r="O101" s="926" t="s">
        <v>1046</v>
      </c>
      <c r="P101" s="596" t="s">
        <v>2689</v>
      </c>
      <c r="Q101" s="596" t="s">
        <v>2690</v>
      </c>
      <c r="R101" s="596">
        <v>113</v>
      </c>
      <c r="AG101" s="1" t="s">
        <v>1433</v>
      </c>
      <c r="AH101" s="596" t="s">
        <v>2716</v>
      </c>
      <c r="AI101" s="596" t="s">
        <v>3331</v>
      </c>
      <c r="AJ101" s="596">
        <v>79</v>
      </c>
    </row>
    <row r="102" spans="15:36" x14ac:dyDescent="0.3">
      <c r="O102" s="926" t="s">
        <v>1047</v>
      </c>
      <c r="P102" s="596" t="s">
        <v>2691</v>
      </c>
      <c r="Q102" s="596" t="s">
        <v>2692</v>
      </c>
      <c r="R102" s="596">
        <v>113</v>
      </c>
      <c r="AG102" s="1" t="s">
        <v>1434</v>
      </c>
      <c r="AH102" s="596" t="s">
        <v>2591</v>
      </c>
      <c r="AI102" s="596" t="s">
        <v>3332</v>
      </c>
      <c r="AJ102" s="596">
        <v>79</v>
      </c>
    </row>
    <row r="103" spans="15:36" x14ac:dyDescent="0.3">
      <c r="O103" s="926" t="s">
        <v>1143</v>
      </c>
      <c r="P103" s="596" t="s">
        <v>2846</v>
      </c>
      <c r="Q103" s="596" t="s">
        <v>2847</v>
      </c>
      <c r="R103" s="596">
        <v>114</v>
      </c>
      <c r="AG103" s="1" t="s">
        <v>1435</v>
      </c>
      <c r="AH103" s="596" t="s">
        <v>3333</v>
      </c>
      <c r="AI103" s="596" t="s">
        <v>3334</v>
      </c>
      <c r="AJ103" s="596">
        <v>79</v>
      </c>
    </row>
    <row r="104" spans="15:36" x14ac:dyDescent="0.3">
      <c r="O104" s="926" t="s">
        <v>1144</v>
      </c>
      <c r="P104" s="596" t="s">
        <v>2848</v>
      </c>
      <c r="Q104" s="596" t="s">
        <v>2849</v>
      </c>
      <c r="R104" s="596">
        <v>114</v>
      </c>
      <c r="AG104" s="1" t="s">
        <v>1436</v>
      </c>
      <c r="AH104" s="596" t="s">
        <v>3335</v>
      </c>
      <c r="AI104" s="596" t="s">
        <v>3336</v>
      </c>
      <c r="AJ104" s="596">
        <v>79</v>
      </c>
    </row>
    <row r="105" spans="15:36" x14ac:dyDescent="0.3">
      <c r="O105" s="926" t="s">
        <v>1145</v>
      </c>
      <c r="P105" s="596" t="s">
        <v>2850</v>
      </c>
      <c r="Q105" s="596" t="s">
        <v>2851</v>
      </c>
      <c r="R105" s="596">
        <v>114</v>
      </c>
      <c r="AG105" s="1" t="s">
        <v>1456</v>
      </c>
      <c r="AH105" s="596" t="s">
        <v>2495</v>
      </c>
      <c r="AI105" s="596" t="s">
        <v>2588</v>
      </c>
      <c r="AJ105" s="596">
        <v>79</v>
      </c>
    </row>
    <row r="106" spans="15:36" x14ac:dyDescent="0.3">
      <c r="O106" s="926" t="s">
        <v>1073</v>
      </c>
      <c r="P106" s="596" t="s">
        <v>2733</v>
      </c>
      <c r="Q106" s="596" t="s">
        <v>2734</v>
      </c>
      <c r="R106" s="596">
        <v>115</v>
      </c>
      <c r="AG106" s="1" t="s">
        <v>1299</v>
      </c>
      <c r="AH106" s="596" t="s">
        <v>2672</v>
      </c>
      <c r="AI106" s="596" t="s">
        <v>3124</v>
      </c>
      <c r="AJ106" s="596">
        <v>80</v>
      </c>
    </row>
    <row r="107" spans="15:36" x14ac:dyDescent="0.3">
      <c r="O107" s="926" t="s">
        <v>1074</v>
      </c>
      <c r="P107" s="596" t="s">
        <v>2735</v>
      </c>
      <c r="Q107" s="596" t="s">
        <v>2736</v>
      </c>
      <c r="R107" s="596">
        <v>115</v>
      </c>
      <c r="AG107" s="1" t="s">
        <v>1300</v>
      </c>
      <c r="AH107" s="596" t="s">
        <v>2673</v>
      </c>
      <c r="AI107" s="596" t="s">
        <v>3125</v>
      </c>
      <c r="AJ107" s="596">
        <v>80</v>
      </c>
    </row>
    <row r="108" spans="15:36" x14ac:dyDescent="0.3">
      <c r="O108" s="926" t="s">
        <v>1075</v>
      </c>
      <c r="P108" s="596" t="s">
        <v>2737</v>
      </c>
      <c r="Q108" s="596" t="s">
        <v>2738</v>
      </c>
      <c r="R108" s="596">
        <v>115</v>
      </c>
      <c r="AG108" s="1" t="s">
        <v>1301</v>
      </c>
      <c r="AH108" s="596" t="s">
        <v>3126</v>
      </c>
      <c r="AI108" s="596" t="s">
        <v>3127</v>
      </c>
      <c r="AJ108" s="596">
        <v>80</v>
      </c>
    </row>
    <row r="109" spans="15:36" x14ac:dyDescent="0.3">
      <c r="O109" s="926" t="s">
        <v>1101</v>
      </c>
      <c r="P109" s="596" t="s">
        <v>2627</v>
      </c>
      <c r="Q109" s="596" t="s">
        <v>2777</v>
      </c>
      <c r="R109" s="596">
        <v>117</v>
      </c>
      <c r="AG109" s="1" t="s">
        <v>1302</v>
      </c>
      <c r="AH109" s="596" t="s">
        <v>3128</v>
      </c>
      <c r="AI109" s="596" t="s">
        <v>3129</v>
      </c>
      <c r="AJ109" s="596">
        <v>80</v>
      </c>
    </row>
    <row r="110" spans="15:36" x14ac:dyDescent="0.3">
      <c r="O110" s="926" t="s">
        <v>1102</v>
      </c>
      <c r="P110" s="596" t="s">
        <v>2778</v>
      </c>
      <c r="Q110" s="596" t="s">
        <v>2779</v>
      </c>
      <c r="R110" s="596">
        <v>117</v>
      </c>
      <c r="AG110" s="1" t="s">
        <v>1303</v>
      </c>
      <c r="AH110" s="596" t="s">
        <v>3130</v>
      </c>
      <c r="AI110" s="596" t="s">
        <v>3131</v>
      </c>
      <c r="AJ110" s="596">
        <v>80</v>
      </c>
    </row>
    <row r="111" spans="15:36" x14ac:dyDescent="0.3">
      <c r="O111" s="926" t="s">
        <v>1103</v>
      </c>
      <c r="P111" s="596" t="s">
        <v>2780</v>
      </c>
      <c r="Q111" s="596" t="s">
        <v>2781</v>
      </c>
      <c r="R111" s="596">
        <v>117</v>
      </c>
      <c r="AG111" s="1" t="s">
        <v>1323</v>
      </c>
      <c r="AH111" s="596" t="s">
        <v>2529</v>
      </c>
      <c r="AI111" s="596" t="s">
        <v>2531</v>
      </c>
      <c r="AJ111" s="596">
        <v>80</v>
      </c>
    </row>
    <row r="112" spans="15:36" x14ac:dyDescent="0.3">
      <c r="O112" s="926" t="s">
        <v>1059</v>
      </c>
      <c r="P112" s="596" t="s">
        <v>2708</v>
      </c>
      <c r="Q112" s="596" t="s">
        <v>2709</v>
      </c>
      <c r="R112" s="596">
        <v>118</v>
      </c>
      <c r="AG112" s="1" t="s">
        <v>1463</v>
      </c>
      <c r="AH112" s="596" t="s">
        <v>2963</v>
      </c>
      <c r="AI112" s="596" t="s">
        <v>3363</v>
      </c>
      <c r="AJ112" s="596">
        <v>81</v>
      </c>
    </row>
    <row r="113" spans="15:36" x14ac:dyDescent="0.3">
      <c r="O113" s="926" t="s">
        <v>1060</v>
      </c>
      <c r="P113" s="596" t="s">
        <v>2710</v>
      </c>
      <c r="Q113" s="596" t="s">
        <v>2711</v>
      </c>
      <c r="R113" s="596">
        <v>118</v>
      </c>
      <c r="AG113" s="1" t="s">
        <v>1464</v>
      </c>
      <c r="AH113" s="596" t="s">
        <v>3364</v>
      </c>
      <c r="AI113" s="596" t="s">
        <v>3365</v>
      </c>
      <c r="AJ113" s="596">
        <v>81</v>
      </c>
    </row>
    <row r="114" spans="15:36" x14ac:dyDescent="0.3">
      <c r="O114" s="926" t="s">
        <v>1061</v>
      </c>
      <c r="P114" s="596" t="s">
        <v>2712</v>
      </c>
      <c r="Q114" s="596" t="s">
        <v>2713</v>
      </c>
      <c r="R114" s="596">
        <v>118</v>
      </c>
      <c r="AG114" s="1" t="s">
        <v>1465</v>
      </c>
      <c r="AH114" s="596" t="s">
        <v>3366</v>
      </c>
      <c r="AI114" s="596" t="s">
        <v>3367</v>
      </c>
      <c r="AJ114" s="596">
        <v>81</v>
      </c>
    </row>
    <row r="115" spans="15:36" x14ac:dyDescent="0.3">
      <c r="O115" s="926" t="s">
        <v>1031</v>
      </c>
      <c r="P115" s="596" t="s">
        <v>2665</v>
      </c>
      <c r="Q115" s="596" t="s">
        <v>2666</v>
      </c>
      <c r="R115" s="596">
        <v>119</v>
      </c>
      <c r="AG115" s="1" t="s">
        <v>1466</v>
      </c>
      <c r="AH115" s="596" t="s">
        <v>3368</v>
      </c>
      <c r="AI115" s="596" t="s">
        <v>3369</v>
      </c>
      <c r="AJ115" s="596">
        <v>81</v>
      </c>
    </row>
    <row r="116" spans="15:36" x14ac:dyDescent="0.3">
      <c r="O116" s="926" t="s">
        <v>1032</v>
      </c>
      <c r="P116" s="596" t="s">
        <v>2667</v>
      </c>
      <c r="Q116" s="596" t="s">
        <v>2668</v>
      </c>
      <c r="R116" s="596">
        <v>119</v>
      </c>
      <c r="AG116" s="1" t="s">
        <v>1467</v>
      </c>
      <c r="AH116" s="596" t="s">
        <v>3370</v>
      </c>
      <c r="AI116" s="596" t="s">
        <v>3371</v>
      </c>
      <c r="AJ116" s="596">
        <v>81</v>
      </c>
    </row>
    <row r="117" spans="15:36" x14ac:dyDescent="0.3">
      <c r="O117" s="926" t="s">
        <v>1033</v>
      </c>
      <c r="P117" s="596" t="s">
        <v>2669</v>
      </c>
      <c r="Q117" s="596" t="s">
        <v>2670</v>
      </c>
      <c r="R117" s="596">
        <v>119</v>
      </c>
      <c r="AG117" s="1" t="s">
        <v>1487</v>
      </c>
      <c r="AH117" s="596" t="s">
        <v>3062</v>
      </c>
      <c r="AI117" s="596" t="s">
        <v>3405</v>
      </c>
      <c r="AJ117" s="596">
        <v>81</v>
      </c>
    </row>
    <row r="118" spans="15:36" x14ac:dyDescent="0.3">
      <c r="AG118" s="1" t="s">
        <v>1351</v>
      </c>
      <c r="AH118" s="596" t="s">
        <v>3204</v>
      </c>
      <c r="AI118" s="596" t="s">
        <v>3205</v>
      </c>
      <c r="AJ118" s="596">
        <v>82</v>
      </c>
    </row>
    <row r="119" spans="15:36" x14ac:dyDescent="0.3">
      <c r="AG119" s="1" t="s">
        <v>1352</v>
      </c>
      <c r="AH119" s="596" t="s">
        <v>3206</v>
      </c>
      <c r="AI119" s="596" t="s">
        <v>2816</v>
      </c>
      <c r="AJ119" s="596">
        <v>82</v>
      </c>
    </row>
    <row r="120" spans="15:36" x14ac:dyDescent="0.3">
      <c r="AG120" s="1" t="s">
        <v>1353</v>
      </c>
      <c r="AH120" s="596" t="s">
        <v>3207</v>
      </c>
      <c r="AI120" s="596" t="s">
        <v>3208</v>
      </c>
      <c r="AJ120" s="596">
        <v>82</v>
      </c>
    </row>
    <row r="121" spans="15:36" x14ac:dyDescent="0.3">
      <c r="AG121" s="1" t="s">
        <v>1354</v>
      </c>
      <c r="AH121" s="596" t="s">
        <v>3209</v>
      </c>
      <c r="AI121" s="596" t="s">
        <v>3210</v>
      </c>
      <c r="AJ121" s="596">
        <v>82</v>
      </c>
    </row>
    <row r="122" spans="15:36" x14ac:dyDescent="0.3">
      <c r="AG122" s="1" t="s">
        <v>1355</v>
      </c>
      <c r="AH122" s="596" t="s">
        <v>3211</v>
      </c>
      <c r="AI122" s="596" t="s">
        <v>3212</v>
      </c>
      <c r="AJ122" s="596">
        <v>82</v>
      </c>
    </row>
    <row r="123" spans="15:36" x14ac:dyDescent="0.3">
      <c r="AG123" s="1" t="s">
        <v>1375</v>
      </c>
      <c r="AH123" s="596" t="s">
        <v>2053</v>
      </c>
      <c r="AI123" s="596" t="s">
        <v>3247</v>
      </c>
      <c r="AJ123" s="596">
        <v>82</v>
      </c>
    </row>
    <row r="124" spans="15:36" x14ac:dyDescent="0.3">
      <c r="AG124" s="1" t="s">
        <v>1378</v>
      </c>
      <c r="AH124" s="596" t="s">
        <v>3249</v>
      </c>
      <c r="AI124" s="596" t="s">
        <v>3250</v>
      </c>
      <c r="AJ124" s="596">
        <v>87</v>
      </c>
    </row>
    <row r="125" spans="15:36" x14ac:dyDescent="0.3">
      <c r="AG125" s="1" t="s">
        <v>1379</v>
      </c>
      <c r="AH125" s="596" t="s">
        <v>3251</v>
      </c>
      <c r="AI125" s="596" t="s">
        <v>2859</v>
      </c>
      <c r="AJ125" s="596">
        <v>87</v>
      </c>
    </row>
    <row r="126" spans="15:36" x14ac:dyDescent="0.3">
      <c r="AG126" s="1" t="s">
        <v>1380</v>
      </c>
      <c r="AH126" s="596" t="s">
        <v>2569</v>
      </c>
      <c r="AI126" s="596" t="s">
        <v>3252</v>
      </c>
      <c r="AJ126" s="596">
        <v>87</v>
      </c>
    </row>
    <row r="127" spans="15:36" x14ac:dyDescent="0.3">
      <c r="AG127" s="1" t="s">
        <v>1381</v>
      </c>
      <c r="AH127" s="596" t="s">
        <v>3253</v>
      </c>
      <c r="AI127" s="596" t="s">
        <v>3254</v>
      </c>
      <c r="AJ127" s="596">
        <v>87</v>
      </c>
    </row>
    <row r="128" spans="15:36" x14ac:dyDescent="0.3">
      <c r="AG128" s="1" t="s">
        <v>1382</v>
      </c>
      <c r="AH128" s="596" t="s">
        <v>3255</v>
      </c>
      <c r="AI128" s="596" t="s">
        <v>3256</v>
      </c>
      <c r="AJ128" s="596">
        <v>87</v>
      </c>
    </row>
    <row r="129" spans="33:36" x14ac:dyDescent="0.3">
      <c r="AG129" s="1" t="s">
        <v>1402</v>
      </c>
      <c r="AH129" s="596" t="s">
        <v>2564</v>
      </c>
      <c r="AI129" s="596" t="s">
        <v>2523</v>
      </c>
      <c r="AJ129" s="596">
        <v>87</v>
      </c>
    </row>
    <row r="130" spans="33:36" x14ac:dyDescent="0.3">
      <c r="AG130" s="1" t="s">
        <v>1404</v>
      </c>
      <c r="AH130" s="596" t="s">
        <v>3288</v>
      </c>
      <c r="AI130" s="596" t="s">
        <v>3289</v>
      </c>
      <c r="AJ130" s="596">
        <v>89</v>
      </c>
    </row>
    <row r="131" spans="33:36" x14ac:dyDescent="0.3">
      <c r="AG131" s="1" t="s">
        <v>1405</v>
      </c>
      <c r="AH131" s="596" t="s">
        <v>3290</v>
      </c>
      <c r="AI131" s="596" t="s">
        <v>3291</v>
      </c>
      <c r="AJ131" s="596">
        <v>89</v>
      </c>
    </row>
    <row r="132" spans="33:36" x14ac:dyDescent="0.3">
      <c r="AG132" s="1" t="s">
        <v>1406</v>
      </c>
      <c r="AH132" s="596" t="s">
        <v>2510</v>
      </c>
      <c r="AI132" s="596" t="s">
        <v>3292</v>
      </c>
      <c r="AJ132" s="596">
        <v>89</v>
      </c>
    </row>
    <row r="133" spans="33:36" x14ac:dyDescent="0.3">
      <c r="AG133" s="1" t="s">
        <v>1407</v>
      </c>
      <c r="AH133" s="596" t="s">
        <v>3293</v>
      </c>
      <c r="AI133" s="596" t="s">
        <v>3294</v>
      </c>
      <c r="AJ133" s="596">
        <v>89</v>
      </c>
    </row>
    <row r="134" spans="33:36" x14ac:dyDescent="0.3">
      <c r="AG134" s="1" t="s">
        <v>1408</v>
      </c>
      <c r="AH134" s="596" t="s">
        <v>3295</v>
      </c>
      <c r="AI134" s="596" t="s">
        <v>3296</v>
      </c>
      <c r="AJ134" s="596">
        <v>89</v>
      </c>
    </row>
    <row r="135" spans="33:36" x14ac:dyDescent="0.3">
      <c r="AG135" s="1" t="s">
        <v>1428</v>
      </c>
      <c r="AH135" s="596" t="s">
        <v>2505</v>
      </c>
      <c r="AI135" s="596" t="s">
        <v>2507</v>
      </c>
      <c r="AJ135" s="596">
        <v>89</v>
      </c>
    </row>
    <row r="136" spans="33:36" x14ac:dyDescent="0.3">
      <c r="AG136" s="1" t="s">
        <v>1325</v>
      </c>
      <c r="AH136" s="596" t="s">
        <v>3160</v>
      </c>
      <c r="AI136" s="596" t="s">
        <v>3161</v>
      </c>
      <c r="AJ136" s="596">
        <v>90</v>
      </c>
    </row>
    <row r="137" spans="33:36" x14ac:dyDescent="0.3">
      <c r="AG137" s="1" t="s">
        <v>1326</v>
      </c>
      <c r="AH137" s="596" t="s">
        <v>3162</v>
      </c>
      <c r="AI137" s="596" t="s">
        <v>2745</v>
      </c>
      <c r="AJ137" s="596">
        <v>90</v>
      </c>
    </row>
    <row r="138" spans="33:36" x14ac:dyDescent="0.3">
      <c r="AG138" s="1" t="s">
        <v>1327</v>
      </c>
      <c r="AH138" s="596" t="s">
        <v>2624</v>
      </c>
      <c r="AI138" s="596" t="s">
        <v>3163</v>
      </c>
      <c r="AJ138" s="596">
        <v>90</v>
      </c>
    </row>
    <row r="139" spans="33:36" x14ac:dyDescent="0.3">
      <c r="AG139" s="1" t="s">
        <v>1328</v>
      </c>
      <c r="AH139" s="596" t="s">
        <v>3164</v>
      </c>
      <c r="AI139" s="596" t="s">
        <v>3165</v>
      </c>
      <c r="AJ139" s="596">
        <v>90</v>
      </c>
    </row>
    <row r="140" spans="33:36" x14ac:dyDescent="0.3">
      <c r="AG140" s="1" t="s">
        <v>1329</v>
      </c>
      <c r="AH140" s="596" t="s">
        <v>3166</v>
      </c>
      <c r="AI140" s="596" t="s">
        <v>3167</v>
      </c>
      <c r="AJ140" s="596">
        <v>90</v>
      </c>
    </row>
    <row r="141" spans="33:36" x14ac:dyDescent="0.3">
      <c r="AG141" s="1" t="s">
        <v>1349</v>
      </c>
      <c r="AH141" s="596" t="s">
        <v>2619</v>
      </c>
      <c r="AI141" s="596" t="s">
        <v>2621</v>
      </c>
      <c r="AJ141" s="596">
        <v>90</v>
      </c>
    </row>
    <row r="142" spans="33:36" x14ac:dyDescent="0.3">
      <c r="AG142" s="1" t="s">
        <v>1273</v>
      </c>
      <c r="AH142" s="596" t="s">
        <v>3079</v>
      </c>
      <c r="AI142" s="596" t="s">
        <v>3080</v>
      </c>
      <c r="AJ142" s="596">
        <v>91</v>
      </c>
    </row>
    <row r="143" spans="33:36" x14ac:dyDescent="0.3">
      <c r="AG143" s="1" t="s">
        <v>1274</v>
      </c>
      <c r="AH143" s="596" t="s">
        <v>3081</v>
      </c>
      <c r="AI143" s="596" t="s">
        <v>2790</v>
      </c>
      <c r="AJ143" s="596">
        <v>91</v>
      </c>
    </row>
    <row r="144" spans="33:36" x14ac:dyDescent="0.3">
      <c r="AG144" s="1" t="s">
        <v>1275</v>
      </c>
      <c r="AH144" s="596" t="s">
        <v>2642</v>
      </c>
      <c r="AI144" s="596" t="s">
        <v>3082</v>
      </c>
      <c r="AJ144" s="596">
        <v>91</v>
      </c>
    </row>
    <row r="145" spans="33:36" x14ac:dyDescent="0.3">
      <c r="AG145" s="1" t="s">
        <v>1276</v>
      </c>
      <c r="AH145" s="596" t="s">
        <v>3083</v>
      </c>
      <c r="AI145" s="596" t="s">
        <v>3084</v>
      </c>
      <c r="AJ145" s="596">
        <v>91</v>
      </c>
    </row>
    <row r="146" spans="33:36" x14ac:dyDescent="0.3">
      <c r="AG146" s="1" t="s">
        <v>1277</v>
      </c>
      <c r="AH146" s="596" t="s">
        <v>3085</v>
      </c>
      <c r="AI146" s="596" t="s">
        <v>3086</v>
      </c>
      <c r="AJ146" s="596">
        <v>91</v>
      </c>
    </row>
    <row r="147" spans="33:36" x14ac:dyDescent="0.3">
      <c r="AG147" s="1" t="s">
        <v>1297</v>
      </c>
      <c r="AH147" s="596" t="s">
        <v>2787</v>
      </c>
      <c r="AI147" s="596" t="s">
        <v>3122</v>
      </c>
      <c r="AJ147" s="596">
        <v>91</v>
      </c>
    </row>
    <row r="148" spans="33:36" x14ac:dyDescent="0.3">
      <c r="AG148" s="1" t="s">
        <v>1529</v>
      </c>
      <c r="AH148" s="596" t="s">
        <v>3448</v>
      </c>
      <c r="AI148" s="596" t="s">
        <v>3449</v>
      </c>
      <c r="AJ148" s="596">
        <v>92</v>
      </c>
    </row>
    <row r="149" spans="33:36" x14ac:dyDescent="0.3">
      <c r="AG149" s="1" t="s">
        <v>1530</v>
      </c>
      <c r="AH149" s="596" t="s">
        <v>3450</v>
      </c>
      <c r="AI149" s="596" t="s">
        <v>2722</v>
      </c>
      <c r="AJ149" s="596">
        <v>92</v>
      </c>
    </row>
    <row r="150" spans="33:36" x14ac:dyDescent="0.3">
      <c r="AG150" s="1" t="s">
        <v>1531</v>
      </c>
      <c r="AH150" s="596" t="s">
        <v>2723</v>
      </c>
      <c r="AI150" s="596" t="s">
        <v>3451</v>
      </c>
      <c r="AJ150" s="596">
        <v>92</v>
      </c>
    </row>
    <row r="151" spans="33:36" x14ac:dyDescent="0.3">
      <c r="AG151" s="1" t="s">
        <v>1532</v>
      </c>
      <c r="AH151" s="596" t="s">
        <v>3452</v>
      </c>
      <c r="AI151" s="596" t="s">
        <v>3453</v>
      </c>
      <c r="AJ151" s="596">
        <v>92</v>
      </c>
    </row>
    <row r="152" spans="33:36" x14ac:dyDescent="0.3">
      <c r="AG152" s="1" t="s">
        <v>1533</v>
      </c>
      <c r="AH152" s="596" t="s">
        <v>3454</v>
      </c>
      <c r="AI152" s="596" t="s">
        <v>3455</v>
      </c>
      <c r="AJ152" s="596">
        <v>92</v>
      </c>
    </row>
    <row r="153" spans="33:36" x14ac:dyDescent="0.3">
      <c r="AG153" s="1" t="s">
        <v>1553</v>
      </c>
      <c r="AH153" s="596" t="s">
        <v>2719</v>
      </c>
      <c r="AI153" s="596" t="s">
        <v>2629</v>
      </c>
      <c r="AJ153" s="596">
        <v>92</v>
      </c>
    </row>
    <row r="154" spans="33:36" x14ac:dyDescent="0.3">
      <c r="AG154" s="1" t="s">
        <v>1557</v>
      </c>
      <c r="AH154" s="596" t="s">
        <v>3496</v>
      </c>
      <c r="AI154" s="596" t="s">
        <v>3497</v>
      </c>
      <c r="AJ154" s="596">
        <v>93</v>
      </c>
    </row>
    <row r="155" spans="33:36" x14ac:dyDescent="0.3">
      <c r="AG155" s="1" t="s">
        <v>1558</v>
      </c>
      <c r="AH155" s="596" t="s">
        <v>3498</v>
      </c>
      <c r="AI155" s="596" t="s">
        <v>2679</v>
      </c>
      <c r="AJ155" s="596">
        <v>93</v>
      </c>
    </row>
    <row r="156" spans="33:36" x14ac:dyDescent="0.3">
      <c r="AG156" s="1" t="s">
        <v>1559</v>
      </c>
      <c r="AH156" s="596" t="s">
        <v>2636</v>
      </c>
      <c r="AI156" s="596" t="s">
        <v>3499</v>
      </c>
      <c r="AJ156" s="596">
        <v>93</v>
      </c>
    </row>
    <row r="157" spans="33:36" x14ac:dyDescent="0.3">
      <c r="AG157" s="1" t="s">
        <v>1560</v>
      </c>
      <c r="AH157" s="596" t="s">
        <v>3500</v>
      </c>
      <c r="AI157" s="596" t="s">
        <v>3501</v>
      </c>
      <c r="AJ157" s="596">
        <v>93</v>
      </c>
    </row>
    <row r="158" spans="33:36" x14ac:dyDescent="0.3">
      <c r="AG158" s="1" t="s">
        <v>1561</v>
      </c>
      <c r="AH158" s="596" t="s">
        <v>3502</v>
      </c>
      <c r="AI158" s="596" t="s">
        <v>3503</v>
      </c>
      <c r="AJ158" s="596">
        <v>93</v>
      </c>
    </row>
    <row r="159" spans="33:36" x14ac:dyDescent="0.3">
      <c r="AG159" s="1" t="s">
        <v>1581</v>
      </c>
      <c r="AH159" s="596" t="s">
        <v>2676</v>
      </c>
      <c r="AI159" s="596" t="s">
        <v>3538</v>
      </c>
      <c r="AJ159" s="596">
        <v>93</v>
      </c>
    </row>
    <row r="160" spans="33:36" x14ac:dyDescent="0.3">
      <c r="AG160" s="1" t="s">
        <v>1495</v>
      </c>
      <c r="AH160" s="596" t="s">
        <v>2617</v>
      </c>
      <c r="AI160" s="596" t="s">
        <v>2951</v>
      </c>
      <c r="AJ160" s="596">
        <v>98</v>
      </c>
    </row>
    <row r="161" spans="33:36" x14ac:dyDescent="0.3">
      <c r="AG161" s="1" t="s">
        <v>1496</v>
      </c>
      <c r="AH161" s="596" t="s">
        <v>2888</v>
      </c>
      <c r="AI161" s="596" t="s">
        <v>3413</v>
      </c>
      <c r="AJ161" s="596">
        <v>98</v>
      </c>
    </row>
    <row r="162" spans="33:36" x14ac:dyDescent="0.3">
      <c r="AG162" s="1" t="s">
        <v>1497</v>
      </c>
      <c r="AH162" s="596" t="s">
        <v>3414</v>
      </c>
      <c r="AI162" s="596" t="s">
        <v>2866</v>
      </c>
      <c r="AJ162" s="596">
        <v>98</v>
      </c>
    </row>
    <row r="163" spans="33:36" x14ac:dyDescent="0.3">
      <c r="AG163" s="1" t="s">
        <v>1498</v>
      </c>
      <c r="AH163" s="596" t="s">
        <v>2867</v>
      </c>
      <c r="AI163" s="596" t="s">
        <v>3415</v>
      </c>
      <c r="AJ163" s="596">
        <v>98</v>
      </c>
    </row>
    <row r="164" spans="33:36" x14ac:dyDescent="0.3">
      <c r="AG164" s="1" t="s">
        <v>1499</v>
      </c>
      <c r="AH164" s="596" t="s">
        <v>3416</v>
      </c>
      <c r="AI164" s="596" t="s">
        <v>3417</v>
      </c>
      <c r="AJ164" s="596">
        <v>98</v>
      </c>
    </row>
    <row r="165" spans="33:36" x14ac:dyDescent="0.3">
      <c r="AG165" s="1" t="s">
        <v>1501</v>
      </c>
      <c r="AH165" s="596" t="s">
        <v>3419</v>
      </c>
      <c r="AI165" s="596" t="s">
        <v>3420</v>
      </c>
      <c r="AJ165" s="596">
        <v>98</v>
      </c>
    </row>
    <row r="166" spans="33:36" x14ac:dyDescent="0.3">
      <c r="AG166" s="1" t="s">
        <v>1437</v>
      </c>
      <c r="AH166" s="596" t="s">
        <v>2618</v>
      </c>
      <c r="AI166" s="596" t="s">
        <v>3337</v>
      </c>
      <c r="AJ166" s="596">
        <v>99</v>
      </c>
    </row>
    <row r="167" spans="33:36" x14ac:dyDescent="0.3">
      <c r="AG167" s="1" t="s">
        <v>1438</v>
      </c>
      <c r="AH167" s="596" t="s">
        <v>2821</v>
      </c>
      <c r="AI167" s="596" t="s">
        <v>3338</v>
      </c>
      <c r="AJ167" s="596">
        <v>99</v>
      </c>
    </row>
    <row r="168" spans="33:36" x14ac:dyDescent="0.3">
      <c r="AG168" s="1" t="s">
        <v>1439</v>
      </c>
      <c r="AH168" s="596" t="s">
        <v>3339</v>
      </c>
      <c r="AI168" s="596" t="s">
        <v>2798</v>
      </c>
      <c r="AJ168" s="596">
        <v>99</v>
      </c>
    </row>
    <row r="169" spans="33:36" x14ac:dyDescent="0.3">
      <c r="AG169" s="1" t="s">
        <v>1440</v>
      </c>
      <c r="AH169" s="596" t="s">
        <v>2799</v>
      </c>
      <c r="AI169" s="596" t="s">
        <v>3340</v>
      </c>
      <c r="AJ169" s="596">
        <v>99</v>
      </c>
    </row>
    <row r="170" spans="33:36" x14ac:dyDescent="0.3">
      <c r="AG170" s="1" t="s">
        <v>1441</v>
      </c>
      <c r="AH170" s="596" t="s">
        <v>3341</v>
      </c>
      <c r="AI170" s="596" t="s">
        <v>3342</v>
      </c>
      <c r="AJ170" s="596">
        <v>99</v>
      </c>
    </row>
    <row r="171" spans="33:36" x14ac:dyDescent="0.3">
      <c r="AG171" s="1" t="s">
        <v>1443</v>
      </c>
      <c r="AH171" s="596" t="s">
        <v>3344</v>
      </c>
      <c r="AI171" s="596" t="s">
        <v>3345</v>
      </c>
      <c r="AJ171" s="596">
        <v>99</v>
      </c>
    </row>
    <row r="172" spans="33:36" x14ac:dyDescent="0.3">
      <c r="AG172" s="1" t="s">
        <v>1304</v>
      </c>
      <c r="AH172" s="596" t="s">
        <v>2649</v>
      </c>
      <c r="AI172" s="596" t="s">
        <v>2650</v>
      </c>
      <c r="AJ172" s="596">
        <v>100</v>
      </c>
    </row>
    <row r="173" spans="33:36" x14ac:dyDescent="0.3">
      <c r="AG173" s="1" t="s">
        <v>1305</v>
      </c>
      <c r="AH173" s="596" t="s">
        <v>2703</v>
      </c>
      <c r="AI173" s="596" t="s">
        <v>2375</v>
      </c>
      <c r="AJ173" s="596">
        <v>100</v>
      </c>
    </row>
    <row r="174" spans="33:36" x14ac:dyDescent="0.3">
      <c r="AG174" s="1" t="s">
        <v>1306</v>
      </c>
      <c r="AH174" s="596" t="s">
        <v>2374</v>
      </c>
      <c r="AI174" s="596" t="s">
        <v>2376</v>
      </c>
      <c r="AJ174" s="596">
        <v>100</v>
      </c>
    </row>
    <row r="175" spans="33:36" x14ac:dyDescent="0.3">
      <c r="AG175" s="1" t="s">
        <v>1307</v>
      </c>
      <c r="AH175" s="596" t="s">
        <v>2687</v>
      </c>
      <c r="AI175" s="596" t="s">
        <v>3132</v>
      </c>
      <c r="AJ175" s="596">
        <v>100</v>
      </c>
    </row>
    <row r="176" spans="33:36" x14ac:dyDescent="0.3">
      <c r="AG176" s="1" t="s">
        <v>1308</v>
      </c>
      <c r="AH176" s="596" t="s">
        <v>3133</v>
      </c>
      <c r="AI176" s="596" t="s">
        <v>3134</v>
      </c>
      <c r="AJ176" s="596">
        <v>100</v>
      </c>
    </row>
    <row r="177" spans="33:36" x14ac:dyDescent="0.3">
      <c r="AG177" s="1" t="s">
        <v>1310</v>
      </c>
      <c r="AH177" s="596" t="s">
        <v>3136</v>
      </c>
      <c r="AI177" s="596" t="s">
        <v>3137</v>
      </c>
      <c r="AJ177" s="596">
        <v>100</v>
      </c>
    </row>
    <row r="178" spans="33:36" x14ac:dyDescent="0.3">
      <c r="AG178" s="1" t="s">
        <v>1468</v>
      </c>
      <c r="AH178" s="596" t="s">
        <v>2647</v>
      </c>
      <c r="AI178" s="596" t="s">
        <v>2648</v>
      </c>
      <c r="AJ178" s="596">
        <v>101</v>
      </c>
    </row>
    <row r="179" spans="33:36" x14ac:dyDescent="0.3">
      <c r="AG179" s="1" t="s">
        <v>1469</v>
      </c>
      <c r="AH179" s="596" t="s">
        <v>2862</v>
      </c>
      <c r="AI179" s="596" t="s">
        <v>3372</v>
      </c>
      <c r="AJ179" s="596">
        <v>101</v>
      </c>
    </row>
    <row r="180" spans="33:36" x14ac:dyDescent="0.3">
      <c r="AG180" s="1" t="s">
        <v>1470</v>
      </c>
      <c r="AH180" s="596" t="s">
        <v>3373</v>
      </c>
      <c r="AI180" s="596" t="s">
        <v>2843</v>
      </c>
      <c r="AJ180" s="596">
        <v>101</v>
      </c>
    </row>
    <row r="181" spans="33:36" x14ac:dyDescent="0.3">
      <c r="AG181" s="1" t="s">
        <v>1471</v>
      </c>
      <c r="AH181" s="596" t="s">
        <v>2844</v>
      </c>
      <c r="AI181" s="596" t="s">
        <v>3374</v>
      </c>
      <c r="AJ181" s="596">
        <v>101</v>
      </c>
    </row>
    <row r="182" spans="33:36" x14ac:dyDescent="0.3">
      <c r="AG182" s="1" t="s">
        <v>1472</v>
      </c>
      <c r="AH182" s="596" t="s">
        <v>3375</v>
      </c>
      <c r="AI182" s="596" t="s">
        <v>3376</v>
      </c>
      <c r="AJ182" s="596">
        <v>101</v>
      </c>
    </row>
    <row r="183" spans="33:36" x14ac:dyDescent="0.3">
      <c r="AG183" s="1" t="s">
        <v>1474</v>
      </c>
      <c r="AH183" s="596" t="s">
        <v>3379</v>
      </c>
      <c r="AI183" s="596" t="s">
        <v>3380</v>
      </c>
      <c r="AJ183" s="596">
        <v>101</v>
      </c>
    </row>
    <row r="184" spans="33:36" x14ac:dyDescent="0.3">
      <c r="AG184" s="1" t="s">
        <v>1356</v>
      </c>
      <c r="AH184" s="596" t="s">
        <v>1796</v>
      </c>
      <c r="AI184" s="596" t="s">
        <v>3213</v>
      </c>
      <c r="AJ184" s="596">
        <v>102</v>
      </c>
    </row>
    <row r="185" spans="33:36" x14ac:dyDescent="0.3">
      <c r="AG185" s="1" t="s">
        <v>1357</v>
      </c>
      <c r="AH185" s="596" t="s">
        <v>3214</v>
      </c>
      <c r="AI185" s="596" t="s">
        <v>3215</v>
      </c>
      <c r="AJ185" s="596">
        <v>102</v>
      </c>
    </row>
    <row r="186" spans="33:36" x14ac:dyDescent="0.3">
      <c r="AG186" s="1" t="s">
        <v>1358</v>
      </c>
      <c r="AH186" s="596" t="s">
        <v>3216</v>
      </c>
      <c r="AI186" s="596" t="s">
        <v>2662</v>
      </c>
      <c r="AJ186" s="596">
        <v>102</v>
      </c>
    </row>
    <row r="187" spans="33:36" x14ac:dyDescent="0.3">
      <c r="AG187" s="1" t="s">
        <v>1359</v>
      </c>
      <c r="AH187" s="596" t="s">
        <v>2731</v>
      </c>
      <c r="AI187" s="596" t="s">
        <v>3217</v>
      </c>
      <c r="AJ187" s="596">
        <v>102</v>
      </c>
    </row>
    <row r="188" spans="33:36" x14ac:dyDescent="0.3">
      <c r="AG188" s="1" t="s">
        <v>1360</v>
      </c>
      <c r="AH188" s="596" t="s">
        <v>3218</v>
      </c>
      <c r="AI188" s="596" t="s">
        <v>3219</v>
      </c>
      <c r="AJ188" s="596">
        <v>102</v>
      </c>
    </row>
    <row r="189" spans="33:36" x14ac:dyDescent="0.3">
      <c r="AG189" s="1" t="s">
        <v>1362</v>
      </c>
      <c r="AH189" s="596" t="s">
        <v>3222</v>
      </c>
      <c r="AI189" s="596" t="s">
        <v>3223</v>
      </c>
      <c r="AJ189" s="596">
        <v>102</v>
      </c>
    </row>
    <row r="190" spans="33:36" x14ac:dyDescent="0.3">
      <c r="AG190" s="1" t="s">
        <v>1383</v>
      </c>
      <c r="AH190" s="596" t="s">
        <v>3257</v>
      </c>
      <c r="AI190" s="596" t="s">
        <v>3258</v>
      </c>
      <c r="AJ190" s="596">
        <v>107</v>
      </c>
    </row>
    <row r="191" spans="33:36" x14ac:dyDescent="0.3">
      <c r="AG191" s="1" t="s">
        <v>1384</v>
      </c>
      <c r="AH191" s="596" t="s">
        <v>3259</v>
      </c>
      <c r="AI191" s="596" t="s">
        <v>3260</v>
      </c>
      <c r="AJ191" s="596">
        <v>107</v>
      </c>
    </row>
    <row r="192" spans="33:36" x14ac:dyDescent="0.3">
      <c r="AG192" s="1" t="s">
        <v>1385</v>
      </c>
      <c r="AH192" s="596" t="s">
        <v>3261</v>
      </c>
      <c r="AI192" s="596" t="s">
        <v>3262</v>
      </c>
      <c r="AJ192" s="596">
        <v>107</v>
      </c>
    </row>
    <row r="193" spans="33:36" x14ac:dyDescent="0.3">
      <c r="AG193" s="1" t="s">
        <v>1386</v>
      </c>
      <c r="AH193" s="596" t="s">
        <v>3263</v>
      </c>
      <c r="AI193" s="596" t="s">
        <v>3264</v>
      </c>
      <c r="AJ193" s="596">
        <v>107</v>
      </c>
    </row>
    <row r="194" spans="33:36" x14ac:dyDescent="0.3">
      <c r="AG194" s="1" t="s">
        <v>1387</v>
      </c>
      <c r="AH194" s="596" t="s">
        <v>3265</v>
      </c>
      <c r="AI194" s="596" t="s">
        <v>3266</v>
      </c>
      <c r="AJ194" s="596">
        <v>107</v>
      </c>
    </row>
    <row r="195" spans="33:36" x14ac:dyDescent="0.3">
      <c r="AG195" s="1" t="s">
        <v>1389</v>
      </c>
      <c r="AH195" s="596" t="s">
        <v>3268</v>
      </c>
      <c r="AI195" s="596" t="s">
        <v>3269</v>
      </c>
      <c r="AJ195" s="596">
        <v>107</v>
      </c>
    </row>
    <row r="196" spans="33:36" x14ac:dyDescent="0.3">
      <c r="AG196" s="1" t="s">
        <v>1409</v>
      </c>
      <c r="AH196" s="596" t="s">
        <v>3297</v>
      </c>
      <c r="AI196" s="596" t="s">
        <v>3298</v>
      </c>
      <c r="AJ196" s="596">
        <v>109</v>
      </c>
    </row>
    <row r="197" spans="33:36" x14ac:dyDescent="0.3">
      <c r="AG197" s="1" t="s">
        <v>1410</v>
      </c>
      <c r="AH197" s="596" t="s">
        <v>3299</v>
      </c>
      <c r="AI197" s="596" t="s">
        <v>3300</v>
      </c>
      <c r="AJ197" s="596">
        <v>109</v>
      </c>
    </row>
    <row r="198" spans="33:36" x14ac:dyDescent="0.3">
      <c r="AG198" s="1" t="s">
        <v>1411</v>
      </c>
      <c r="AH198" s="596" t="s">
        <v>3301</v>
      </c>
      <c r="AI198" s="596" t="s">
        <v>3302</v>
      </c>
      <c r="AJ198" s="596">
        <v>109</v>
      </c>
    </row>
    <row r="199" spans="33:36" x14ac:dyDescent="0.3">
      <c r="AG199" s="1" t="s">
        <v>1412</v>
      </c>
      <c r="AH199" s="596" t="s">
        <v>3303</v>
      </c>
      <c r="AI199" s="596" t="s">
        <v>3304</v>
      </c>
      <c r="AJ199" s="596">
        <v>109</v>
      </c>
    </row>
    <row r="200" spans="33:36" x14ac:dyDescent="0.3">
      <c r="AG200" s="1" t="s">
        <v>1413</v>
      </c>
      <c r="AH200" s="596" t="s">
        <v>3305</v>
      </c>
      <c r="AI200" s="596" t="s">
        <v>3306</v>
      </c>
      <c r="AJ200" s="596">
        <v>109</v>
      </c>
    </row>
    <row r="201" spans="33:36" x14ac:dyDescent="0.3">
      <c r="AG201" s="1" t="s">
        <v>1415</v>
      </c>
      <c r="AH201" s="596" t="s">
        <v>3308</v>
      </c>
      <c r="AI201" s="596" t="s">
        <v>3309</v>
      </c>
      <c r="AJ201" s="596">
        <v>109</v>
      </c>
    </row>
    <row r="202" spans="33:36" x14ac:dyDescent="0.3">
      <c r="AG202" s="1" t="s">
        <v>1330</v>
      </c>
      <c r="AH202" s="596" t="s">
        <v>1794</v>
      </c>
      <c r="AI202" s="596" t="s">
        <v>3168</v>
      </c>
      <c r="AJ202" s="596">
        <v>110</v>
      </c>
    </row>
    <row r="203" spans="33:36" x14ac:dyDescent="0.3">
      <c r="AG203" s="1" t="s">
        <v>1331</v>
      </c>
      <c r="AH203" s="596" t="s">
        <v>3169</v>
      </c>
      <c r="AI203" s="596" t="s">
        <v>3170</v>
      </c>
      <c r="AJ203" s="596">
        <v>110</v>
      </c>
    </row>
    <row r="204" spans="33:36" x14ac:dyDescent="0.3">
      <c r="AG204" s="1" t="s">
        <v>1332</v>
      </c>
      <c r="AH204" s="596" t="s">
        <v>3171</v>
      </c>
      <c r="AI204" s="596" t="s">
        <v>3172</v>
      </c>
      <c r="AJ204" s="596">
        <v>110</v>
      </c>
    </row>
    <row r="205" spans="33:36" x14ac:dyDescent="0.3">
      <c r="AG205" s="1" t="s">
        <v>1333</v>
      </c>
      <c r="AH205" s="596" t="s">
        <v>3173</v>
      </c>
      <c r="AI205" s="596" t="s">
        <v>3174</v>
      </c>
      <c r="AJ205" s="596">
        <v>110</v>
      </c>
    </row>
    <row r="206" spans="33:36" x14ac:dyDescent="0.3">
      <c r="AG206" s="1" t="s">
        <v>1334</v>
      </c>
      <c r="AH206" s="596" t="s">
        <v>3175</v>
      </c>
      <c r="AI206" s="596" t="s">
        <v>3176</v>
      </c>
      <c r="AJ206" s="596">
        <v>110</v>
      </c>
    </row>
    <row r="207" spans="33:36" x14ac:dyDescent="0.3">
      <c r="AG207" s="1" t="s">
        <v>1336</v>
      </c>
      <c r="AH207" s="596" t="s">
        <v>3178</v>
      </c>
      <c r="AI207" s="596" t="s">
        <v>3179</v>
      </c>
      <c r="AJ207" s="596">
        <v>110</v>
      </c>
    </row>
    <row r="208" spans="33:36" x14ac:dyDescent="0.3">
      <c r="AG208" s="1" t="s">
        <v>1278</v>
      </c>
      <c r="AH208" s="596" t="s">
        <v>2869</v>
      </c>
      <c r="AI208" s="596" t="s">
        <v>3087</v>
      </c>
      <c r="AJ208" s="596">
        <v>111</v>
      </c>
    </row>
    <row r="209" spans="33:36" x14ac:dyDescent="0.3">
      <c r="AG209" s="1" t="s">
        <v>1279</v>
      </c>
      <c r="AH209" s="596" t="s">
        <v>3088</v>
      </c>
      <c r="AI209" s="596" t="s">
        <v>2874</v>
      </c>
      <c r="AJ209" s="596">
        <v>111</v>
      </c>
    </row>
    <row r="210" spans="33:36" x14ac:dyDescent="0.3">
      <c r="AG210" s="1" t="s">
        <v>1280</v>
      </c>
      <c r="AH210" s="596" t="s">
        <v>3089</v>
      </c>
      <c r="AI210" s="596" t="s">
        <v>3090</v>
      </c>
      <c r="AJ210" s="596">
        <v>111</v>
      </c>
    </row>
    <row r="211" spans="33:36" x14ac:dyDescent="0.3">
      <c r="AG211" s="1" t="s">
        <v>1281</v>
      </c>
      <c r="AH211" s="596" t="s">
        <v>3091</v>
      </c>
      <c r="AI211" s="596" t="s">
        <v>3092</v>
      </c>
      <c r="AJ211" s="596">
        <v>111</v>
      </c>
    </row>
    <row r="212" spans="33:36" x14ac:dyDescent="0.3">
      <c r="AG212" s="1" t="s">
        <v>1282</v>
      </c>
      <c r="AH212" s="596" t="s">
        <v>3093</v>
      </c>
      <c r="AI212" s="596" t="s">
        <v>3094</v>
      </c>
      <c r="AJ212" s="596">
        <v>111</v>
      </c>
    </row>
    <row r="213" spans="33:36" x14ac:dyDescent="0.3">
      <c r="AG213" s="1" t="s">
        <v>1284</v>
      </c>
      <c r="AH213" s="596" t="s">
        <v>3097</v>
      </c>
      <c r="AI213" s="596" t="s">
        <v>3098</v>
      </c>
      <c r="AJ213" s="596">
        <v>111</v>
      </c>
    </row>
    <row r="214" spans="33:36" x14ac:dyDescent="0.3">
      <c r="AG214" s="1" t="s">
        <v>1534</v>
      </c>
      <c r="AH214" s="596" t="s">
        <v>2801</v>
      </c>
      <c r="AI214" s="596" t="s">
        <v>3456</v>
      </c>
      <c r="AJ214" s="596">
        <v>112</v>
      </c>
    </row>
    <row r="215" spans="33:36" x14ac:dyDescent="0.3">
      <c r="AG215" s="1" t="s">
        <v>1535</v>
      </c>
      <c r="AH215" s="596" t="s">
        <v>2953</v>
      </c>
      <c r="AI215" s="596" t="s">
        <v>2806</v>
      </c>
      <c r="AJ215" s="596">
        <v>112</v>
      </c>
    </row>
    <row r="216" spans="33:36" x14ac:dyDescent="0.3">
      <c r="AG216" s="1" t="s">
        <v>1536</v>
      </c>
      <c r="AH216" s="596" t="s">
        <v>3457</v>
      </c>
      <c r="AI216" s="596" t="s">
        <v>3458</v>
      </c>
      <c r="AJ216" s="596">
        <v>112</v>
      </c>
    </row>
    <row r="217" spans="33:36" x14ac:dyDescent="0.3">
      <c r="AG217" s="1" t="s">
        <v>1537</v>
      </c>
      <c r="AH217" s="596" t="s">
        <v>3459</v>
      </c>
      <c r="AI217" s="596" t="s">
        <v>3460</v>
      </c>
      <c r="AJ217" s="596">
        <v>112</v>
      </c>
    </row>
    <row r="218" spans="33:36" x14ac:dyDescent="0.3">
      <c r="AG218" s="1" t="s">
        <v>1538</v>
      </c>
      <c r="AH218" s="596" t="s">
        <v>3461</v>
      </c>
      <c r="AI218" s="596" t="s">
        <v>3462</v>
      </c>
      <c r="AJ218" s="596">
        <v>112</v>
      </c>
    </row>
    <row r="219" spans="33:36" x14ac:dyDescent="0.3">
      <c r="AG219" s="1" t="s">
        <v>1540</v>
      </c>
      <c r="AH219" s="596" t="s">
        <v>3465</v>
      </c>
      <c r="AI219" s="596" t="s">
        <v>3466</v>
      </c>
      <c r="AJ219" s="596">
        <v>112</v>
      </c>
    </row>
    <row r="220" spans="33:36" x14ac:dyDescent="0.3">
      <c r="AG220" s="1" t="s">
        <v>1562</v>
      </c>
      <c r="AH220" s="596" t="s">
        <v>2631</v>
      </c>
      <c r="AI220" s="596" t="s">
        <v>3504</v>
      </c>
      <c r="AJ220" s="596">
        <v>113</v>
      </c>
    </row>
    <row r="221" spans="33:36" x14ac:dyDescent="0.3">
      <c r="AG221" s="1" t="s">
        <v>1563</v>
      </c>
      <c r="AH221" s="596" t="s">
        <v>3505</v>
      </c>
      <c r="AI221" s="596" t="s">
        <v>2692</v>
      </c>
      <c r="AJ221" s="596">
        <v>113</v>
      </c>
    </row>
    <row r="222" spans="33:36" x14ac:dyDescent="0.3">
      <c r="AG222" s="1" t="s">
        <v>1564</v>
      </c>
      <c r="AH222" s="596" t="s">
        <v>3506</v>
      </c>
      <c r="AI222" s="596" t="s">
        <v>3507</v>
      </c>
      <c r="AJ222" s="596">
        <v>113</v>
      </c>
    </row>
    <row r="223" spans="33:36" x14ac:dyDescent="0.3">
      <c r="AG223" s="1" t="s">
        <v>1565</v>
      </c>
      <c r="AH223" s="596" t="s">
        <v>3508</v>
      </c>
      <c r="AI223" s="596" t="s">
        <v>3509</v>
      </c>
      <c r="AJ223" s="596">
        <v>113</v>
      </c>
    </row>
    <row r="224" spans="33:36" x14ac:dyDescent="0.3">
      <c r="AG224" s="1" t="s">
        <v>1566</v>
      </c>
      <c r="AH224" s="596" t="s">
        <v>3510</v>
      </c>
      <c r="AI224" s="596" t="s">
        <v>3511</v>
      </c>
      <c r="AJ224" s="596">
        <v>113</v>
      </c>
    </row>
    <row r="225" spans="33:36" x14ac:dyDescent="0.3">
      <c r="AG225" s="1" t="s">
        <v>1568</v>
      </c>
      <c r="AH225" s="596" t="s">
        <v>3514</v>
      </c>
      <c r="AI225" s="596" t="s">
        <v>3515</v>
      </c>
      <c r="AJ225" s="596">
        <v>113</v>
      </c>
    </row>
    <row r="226" spans="33:36" x14ac:dyDescent="0.3">
      <c r="AG226" s="1" t="s">
        <v>1502</v>
      </c>
      <c r="AH226" s="596" t="s">
        <v>2708</v>
      </c>
      <c r="AI226" s="596" t="s">
        <v>2710</v>
      </c>
      <c r="AJ226" s="596">
        <v>118</v>
      </c>
    </row>
    <row r="227" spans="33:36" x14ac:dyDescent="0.3">
      <c r="AG227" s="1" t="s">
        <v>1503</v>
      </c>
      <c r="AH227" s="596" t="s">
        <v>3421</v>
      </c>
      <c r="AI227" s="596" t="s">
        <v>3422</v>
      </c>
      <c r="AJ227" s="596">
        <v>118</v>
      </c>
    </row>
    <row r="228" spans="33:36" x14ac:dyDescent="0.3">
      <c r="AG228" s="1" t="s">
        <v>1504</v>
      </c>
      <c r="AH228" s="596" t="s">
        <v>2711</v>
      </c>
      <c r="AI228" s="596" t="s">
        <v>2712</v>
      </c>
      <c r="AJ228" s="596">
        <v>118</v>
      </c>
    </row>
    <row r="229" spans="33:36" x14ac:dyDescent="0.3">
      <c r="AG229" s="1" t="s">
        <v>1505</v>
      </c>
      <c r="AH229" s="596" t="s">
        <v>2713</v>
      </c>
      <c r="AI229" s="596" t="s">
        <v>3423</v>
      </c>
      <c r="AJ229" s="596">
        <v>118</v>
      </c>
    </row>
    <row r="230" spans="33:36" x14ac:dyDescent="0.3">
      <c r="AG230" s="1" t="s">
        <v>1506</v>
      </c>
      <c r="AH230" s="596" t="s">
        <v>3424</v>
      </c>
      <c r="AI230" s="596" t="s">
        <v>3425</v>
      </c>
      <c r="AJ230" s="596">
        <v>118</v>
      </c>
    </row>
    <row r="231" spans="33:36" x14ac:dyDescent="0.3">
      <c r="AG231" s="1" t="s">
        <v>1507</v>
      </c>
      <c r="AH231" s="596" t="s">
        <v>3426</v>
      </c>
      <c r="AI231" s="596" t="s">
        <v>3427</v>
      </c>
      <c r="AJ231" s="596">
        <v>118</v>
      </c>
    </row>
    <row r="232" spans="33:36" x14ac:dyDescent="0.3">
      <c r="AG232" s="1" t="s">
        <v>1444</v>
      </c>
      <c r="AH232" s="596" t="s">
        <v>2665</v>
      </c>
      <c r="AI232" s="596" t="s">
        <v>2667</v>
      </c>
      <c r="AJ232" s="596">
        <v>119</v>
      </c>
    </row>
    <row r="233" spans="33:36" x14ac:dyDescent="0.3">
      <c r="AG233" s="1" t="s">
        <v>1445</v>
      </c>
      <c r="AH233" s="596" t="s">
        <v>3346</v>
      </c>
      <c r="AI233" s="596" t="s">
        <v>3347</v>
      </c>
      <c r="AJ233" s="596">
        <v>119</v>
      </c>
    </row>
    <row r="234" spans="33:36" x14ac:dyDescent="0.3">
      <c r="AG234" s="1" t="s">
        <v>1446</v>
      </c>
      <c r="AH234" s="596" t="s">
        <v>2668</v>
      </c>
      <c r="AI234" s="596" t="s">
        <v>2669</v>
      </c>
      <c r="AJ234" s="596">
        <v>119</v>
      </c>
    </row>
    <row r="235" spans="33:36" x14ac:dyDescent="0.3">
      <c r="AG235" s="1" t="s">
        <v>1447</v>
      </c>
      <c r="AH235" s="596" t="s">
        <v>2670</v>
      </c>
      <c r="AI235" s="596" t="s">
        <v>3348</v>
      </c>
      <c r="AJ235" s="596">
        <v>119</v>
      </c>
    </row>
    <row r="236" spans="33:36" x14ac:dyDescent="0.3">
      <c r="AG236" s="1" t="s">
        <v>1448</v>
      </c>
      <c r="AH236" s="596" t="s">
        <v>3349</v>
      </c>
      <c r="AI236" s="596" t="s">
        <v>3350</v>
      </c>
      <c r="AJ236" s="596">
        <v>119</v>
      </c>
    </row>
    <row r="237" spans="33:36" x14ac:dyDescent="0.3">
      <c r="AG237" s="1" t="s">
        <v>1449</v>
      </c>
      <c r="AH237" s="596" t="s">
        <v>3351</v>
      </c>
      <c r="AI237" s="596" t="s">
        <v>3352</v>
      </c>
      <c r="AJ237" s="596">
        <v>119</v>
      </c>
    </row>
    <row r="238" spans="33:36" x14ac:dyDescent="0.3">
      <c r="AG238" s="1" t="s">
        <v>1311</v>
      </c>
      <c r="AH238" s="596" t="s">
        <v>3138</v>
      </c>
      <c r="AI238" s="596" t="s">
        <v>3139</v>
      </c>
      <c r="AJ238" s="596">
        <v>120</v>
      </c>
    </row>
    <row r="239" spans="33:36" x14ac:dyDescent="0.3">
      <c r="AG239" s="1" t="s">
        <v>1312</v>
      </c>
      <c r="AH239" s="596" t="s">
        <v>2962</v>
      </c>
      <c r="AI239" s="596" t="s">
        <v>3140</v>
      </c>
      <c r="AJ239" s="596">
        <v>120</v>
      </c>
    </row>
    <row r="240" spans="33:36" x14ac:dyDescent="0.3">
      <c r="AG240" s="1" t="s">
        <v>1313</v>
      </c>
      <c r="AH240" s="596" t="s">
        <v>3141</v>
      </c>
      <c r="AI240" s="596" t="s">
        <v>3142</v>
      </c>
      <c r="AJ240" s="596">
        <v>120</v>
      </c>
    </row>
    <row r="241" spans="33:36" x14ac:dyDescent="0.3">
      <c r="AG241" s="1" t="s">
        <v>1314</v>
      </c>
      <c r="AH241" s="596" t="s">
        <v>3143</v>
      </c>
      <c r="AI241" s="596" t="s">
        <v>3144</v>
      </c>
      <c r="AJ241" s="596">
        <v>120</v>
      </c>
    </row>
    <row r="242" spans="33:36" x14ac:dyDescent="0.3">
      <c r="AG242" s="1" t="s">
        <v>1315</v>
      </c>
      <c r="AH242" s="596" t="s">
        <v>3145</v>
      </c>
      <c r="AI242" s="596" t="s">
        <v>3146</v>
      </c>
      <c r="AJ242" s="596">
        <v>120</v>
      </c>
    </row>
    <row r="243" spans="33:36" x14ac:dyDescent="0.3">
      <c r="AG243" s="1" t="s">
        <v>1316</v>
      </c>
      <c r="AH243" s="596" t="s">
        <v>3147</v>
      </c>
      <c r="AI243" s="596" t="s">
        <v>3148</v>
      </c>
      <c r="AJ243" s="596">
        <v>120</v>
      </c>
    </row>
    <row r="244" spans="33:36" x14ac:dyDescent="0.3">
      <c r="AG244" s="1" t="s">
        <v>1475</v>
      </c>
      <c r="AH244" s="596" t="s">
        <v>3381</v>
      </c>
      <c r="AI244" s="596" t="s">
        <v>3382</v>
      </c>
      <c r="AJ244" s="596">
        <v>121</v>
      </c>
    </row>
    <row r="245" spans="33:36" x14ac:dyDescent="0.3">
      <c r="AG245" s="1" t="s">
        <v>1476</v>
      </c>
      <c r="AH245" s="596" t="s">
        <v>3383</v>
      </c>
      <c r="AI245" s="596" t="s">
        <v>3384</v>
      </c>
      <c r="AJ245" s="596">
        <v>121</v>
      </c>
    </row>
    <row r="246" spans="33:36" x14ac:dyDescent="0.3">
      <c r="AG246" s="1" t="s">
        <v>1477</v>
      </c>
      <c r="AH246" s="596" t="s">
        <v>3385</v>
      </c>
      <c r="AI246" s="596" t="s">
        <v>3386</v>
      </c>
      <c r="AJ246" s="596">
        <v>121</v>
      </c>
    </row>
    <row r="247" spans="33:36" x14ac:dyDescent="0.3">
      <c r="AG247" s="1" t="s">
        <v>1478</v>
      </c>
      <c r="AH247" s="596" t="s">
        <v>3387</v>
      </c>
      <c r="AI247" s="596" t="s">
        <v>3388</v>
      </c>
      <c r="AJ247" s="596">
        <v>121</v>
      </c>
    </row>
    <row r="248" spans="33:36" x14ac:dyDescent="0.3">
      <c r="AG248" s="1" t="s">
        <v>1479</v>
      </c>
      <c r="AH248" s="596" t="s">
        <v>3389</v>
      </c>
      <c r="AI248" s="596" t="s">
        <v>3390</v>
      </c>
      <c r="AJ248" s="596">
        <v>121</v>
      </c>
    </row>
    <row r="249" spans="33:36" x14ac:dyDescent="0.3">
      <c r="AG249" s="1" t="s">
        <v>1480</v>
      </c>
      <c r="AH249" s="596" t="s">
        <v>3391</v>
      </c>
      <c r="AI249" s="596" t="s">
        <v>3392</v>
      </c>
      <c r="AJ249" s="596">
        <v>121</v>
      </c>
    </row>
    <row r="250" spans="33:36" x14ac:dyDescent="0.3">
      <c r="AG250" s="1" t="s">
        <v>1363</v>
      </c>
      <c r="AH250" s="596" t="s">
        <v>1962</v>
      </c>
      <c r="AI250" s="596" t="s">
        <v>3224</v>
      </c>
      <c r="AJ250" s="596">
        <v>122</v>
      </c>
    </row>
    <row r="251" spans="33:36" x14ac:dyDescent="0.3">
      <c r="AG251" s="1" t="s">
        <v>1364</v>
      </c>
      <c r="AH251" s="596" t="s">
        <v>3225</v>
      </c>
      <c r="AI251" s="596" t="s">
        <v>3226</v>
      </c>
      <c r="AJ251" s="596">
        <v>122</v>
      </c>
    </row>
    <row r="252" spans="33:36" x14ac:dyDescent="0.3">
      <c r="AG252" s="1" t="s">
        <v>1365</v>
      </c>
      <c r="AH252" s="596" t="s">
        <v>3227</v>
      </c>
      <c r="AI252" s="596" t="s">
        <v>3228</v>
      </c>
      <c r="AJ252" s="596">
        <v>122</v>
      </c>
    </row>
    <row r="253" spans="33:36" x14ac:dyDescent="0.3">
      <c r="AG253" s="1" t="s">
        <v>1366</v>
      </c>
      <c r="AH253" s="596" t="s">
        <v>3229</v>
      </c>
      <c r="AI253" s="596" t="s">
        <v>3230</v>
      </c>
      <c r="AJ253" s="596">
        <v>122</v>
      </c>
    </row>
    <row r="254" spans="33:36" x14ac:dyDescent="0.3">
      <c r="AG254" s="1" t="s">
        <v>1367</v>
      </c>
      <c r="AH254" s="596" t="s">
        <v>3231</v>
      </c>
      <c r="AI254" s="596" t="s">
        <v>3232</v>
      </c>
      <c r="AJ254" s="596">
        <v>122</v>
      </c>
    </row>
    <row r="255" spans="33:36" x14ac:dyDescent="0.3">
      <c r="AG255" s="1" t="s">
        <v>1368</v>
      </c>
      <c r="AH255" s="596" t="s">
        <v>3233</v>
      </c>
      <c r="AI255" s="596" t="s">
        <v>3234</v>
      </c>
      <c r="AJ255" s="596">
        <v>122</v>
      </c>
    </row>
    <row r="256" spans="33:36" x14ac:dyDescent="0.3">
      <c r="AG256" s="1" t="s">
        <v>1390</v>
      </c>
      <c r="AH256" s="596" t="s">
        <v>3270</v>
      </c>
      <c r="AI256" s="596" t="s">
        <v>3271</v>
      </c>
      <c r="AJ256" s="596">
        <v>127</v>
      </c>
    </row>
    <row r="257" spans="33:36" x14ac:dyDescent="0.3">
      <c r="AG257" s="1" t="s">
        <v>1391</v>
      </c>
      <c r="AH257" s="596" t="s">
        <v>3272</v>
      </c>
      <c r="AI257" s="596" t="s">
        <v>3273</v>
      </c>
      <c r="AJ257" s="596">
        <v>127</v>
      </c>
    </row>
    <row r="258" spans="33:36" x14ac:dyDescent="0.3">
      <c r="AG258" s="1" t="s">
        <v>1392</v>
      </c>
      <c r="AH258" s="596" t="s">
        <v>3274</v>
      </c>
      <c r="AI258" s="596" t="s">
        <v>3275</v>
      </c>
      <c r="AJ258" s="596">
        <v>127</v>
      </c>
    </row>
    <row r="259" spans="33:36" x14ac:dyDescent="0.3">
      <c r="AG259" s="1" t="s">
        <v>1393</v>
      </c>
      <c r="AH259" s="596" t="s">
        <v>3276</v>
      </c>
      <c r="AI259" s="596" t="s">
        <v>3277</v>
      </c>
      <c r="AJ259" s="596">
        <v>127</v>
      </c>
    </row>
    <row r="260" spans="33:36" x14ac:dyDescent="0.3">
      <c r="AG260" s="1" t="s">
        <v>1394</v>
      </c>
      <c r="AH260" s="596" t="s">
        <v>3278</v>
      </c>
      <c r="AI260" s="596" t="s">
        <v>3279</v>
      </c>
      <c r="AJ260" s="596">
        <v>127</v>
      </c>
    </row>
    <row r="261" spans="33:36" x14ac:dyDescent="0.3">
      <c r="AG261" s="1" t="s">
        <v>1395</v>
      </c>
      <c r="AH261" s="596" t="s">
        <v>3280</v>
      </c>
      <c r="AI261" s="596" t="s">
        <v>3281</v>
      </c>
      <c r="AJ261" s="596">
        <v>127</v>
      </c>
    </row>
    <row r="262" spans="33:36" x14ac:dyDescent="0.3">
      <c r="AG262" s="1" t="s">
        <v>1416</v>
      </c>
      <c r="AH262" s="596" t="s">
        <v>3310</v>
      </c>
      <c r="AI262" s="596" t="s">
        <v>3311</v>
      </c>
      <c r="AJ262" s="596">
        <v>129</v>
      </c>
    </row>
    <row r="263" spans="33:36" x14ac:dyDescent="0.3">
      <c r="AG263" s="1" t="s">
        <v>1417</v>
      </c>
      <c r="AH263" s="596" t="s">
        <v>3312</v>
      </c>
      <c r="AI263" s="596" t="s">
        <v>3313</v>
      </c>
      <c r="AJ263" s="596">
        <v>129</v>
      </c>
    </row>
    <row r="264" spans="33:36" x14ac:dyDescent="0.3">
      <c r="AG264" s="1" t="s">
        <v>1418</v>
      </c>
      <c r="AH264" s="596" t="s">
        <v>3314</v>
      </c>
      <c r="AI264" s="596" t="s">
        <v>3315</v>
      </c>
      <c r="AJ264" s="596">
        <v>129</v>
      </c>
    </row>
    <row r="265" spans="33:36" x14ac:dyDescent="0.3">
      <c r="AG265" s="1" t="s">
        <v>1419</v>
      </c>
      <c r="AH265" s="596" t="s">
        <v>3316</v>
      </c>
      <c r="AI265" s="596" t="s">
        <v>3317</v>
      </c>
      <c r="AJ265" s="596">
        <v>129</v>
      </c>
    </row>
    <row r="266" spans="33:36" x14ac:dyDescent="0.3">
      <c r="AG266" s="1" t="s">
        <v>1420</v>
      </c>
      <c r="AH266" s="596" t="s">
        <v>3318</v>
      </c>
      <c r="AI266" s="596" t="s">
        <v>3319</v>
      </c>
      <c r="AJ266" s="596">
        <v>129</v>
      </c>
    </row>
    <row r="267" spans="33:36" x14ac:dyDescent="0.3">
      <c r="AG267" s="1" t="s">
        <v>1421</v>
      </c>
      <c r="AH267" s="596" t="s">
        <v>3320</v>
      </c>
      <c r="AI267" s="596" t="s">
        <v>3321</v>
      </c>
      <c r="AJ267" s="596">
        <v>129</v>
      </c>
    </row>
    <row r="268" spans="33:36" x14ac:dyDescent="0.3">
      <c r="AG268" s="1" t="s">
        <v>1337</v>
      </c>
      <c r="AH268" s="596" t="s">
        <v>3180</v>
      </c>
      <c r="AI268" s="596" t="s">
        <v>3181</v>
      </c>
      <c r="AJ268" s="596">
        <v>130</v>
      </c>
    </row>
    <row r="269" spans="33:36" x14ac:dyDescent="0.3">
      <c r="AG269" s="1" t="s">
        <v>1338</v>
      </c>
      <c r="AH269" s="596" t="s">
        <v>3182</v>
      </c>
      <c r="AI269" s="596" t="s">
        <v>3183</v>
      </c>
      <c r="AJ269" s="596">
        <v>130</v>
      </c>
    </row>
    <row r="270" spans="33:36" x14ac:dyDescent="0.3">
      <c r="AG270" s="1" t="s">
        <v>1339</v>
      </c>
      <c r="AH270" s="596" t="s">
        <v>2994</v>
      </c>
      <c r="AI270" s="596" t="s">
        <v>3184</v>
      </c>
      <c r="AJ270" s="596">
        <v>130</v>
      </c>
    </row>
    <row r="271" spans="33:36" x14ac:dyDescent="0.3">
      <c r="AG271" s="1" t="s">
        <v>1340</v>
      </c>
      <c r="AH271" s="596" t="s">
        <v>3185</v>
      </c>
      <c r="AI271" s="596" t="s">
        <v>3186</v>
      </c>
      <c r="AJ271" s="596">
        <v>130</v>
      </c>
    </row>
    <row r="272" spans="33:36" x14ac:dyDescent="0.3">
      <c r="AG272" s="1" t="s">
        <v>1341</v>
      </c>
      <c r="AH272" s="596" t="s">
        <v>3187</v>
      </c>
      <c r="AI272" s="596" t="s">
        <v>3188</v>
      </c>
      <c r="AJ272" s="596">
        <v>130</v>
      </c>
    </row>
    <row r="273" spans="33:36" x14ac:dyDescent="0.3">
      <c r="AG273" s="1" t="s">
        <v>1342</v>
      </c>
      <c r="AH273" s="596" t="s">
        <v>3189</v>
      </c>
      <c r="AI273" s="596" t="s">
        <v>3190</v>
      </c>
      <c r="AJ273" s="596">
        <v>130</v>
      </c>
    </row>
    <row r="274" spans="33:36" x14ac:dyDescent="0.3">
      <c r="AG274" s="1" t="s">
        <v>1285</v>
      </c>
      <c r="AH274" s="596" t="s">
        <v>2889</v>
      </c>
      <c r="AI274" s="596" t="s">
        <v>3099</v>
      </c>
      <c r="AJ274" s="596">
        <v>131</v>
      </c>
    </row>
    <row r="275" spans="33:36" x14ac:dyDescent="0.3">
      <c r="AG275" s="1" t="s">
        <v>1286</v>
      </c>
      <c r="AH275" s="596" t="s">
        <v>3100</v>
      </c>
      <c r="AI275" s="596" t="s">
        <v>3101</v>
      </c>
      <c r="AJ275" s="596">
        <v>131</v>
      </c>
    </row>
    <row r="276" spans="33:36" x14ac:dyDescent="0.3">
      <c r="AG276" s="1" t="s">
        <v>1287</v>
      </c>
      <c r="AH276" s="596" t="s">
        <v>3102</v>
      </c>
      <c r="AI276" s="596" t="s">
        <v>3103</v>
      </c>
      <c r="AJ276" s="596">
        <v>131</v>
      </c>
    </row>
    <row r="277" spans="33:36" x14ac:dyDescent="0.3">
      <c r="AG277" s="1" t="s">
        <v>1288</v>
      </c>
      <c r="AH277" s="596" t="s">
        <v>3104</v>
      </c>
      <c r="AI277" s="596" t="s">
        <v>3105</v>
      </c>
      <c r="AJ277" s="596">
        <v>131</v>
      </c>
    </row>
    <row r="278" spans="33:36" x14ac:dyDescent="0.3">
      <c r="AG278" s="1" t="s">
        <v>1289</v>
      </c>
      <c r="AH278" s="596" t="s">
        <v>3106</v>
      </c>
      <c r="AI278" s="596" t="s">
        <v>3107</v>
      </c>
      <c r="AJ278" s="596">
        <v>131</v>
      </c>
    </row>
    <row r="279" spans="33:36" x14ac:dyDescent="0.3">
      <c r="AG279" s="1" t="s">
        <v>1290</v>
      </c>
      <c r="AH279" s="596" t="s">
        <v>3108</v>
      </c>
      <c r="AI279" s="596" t="s">
        <v>3109</v>
      </c>
      <c r="AJ279" s="596">
        <v>131</v>
      </c>
    </row>
    <row r="280" spans="33:36" x14ac:dyDescent="0.3">
      <c r="AG280" s="1" t="s">
        <v>1541</v>
      </c>
      <c r="AH280" s="596" t="s">
        <v>3467</v>
      </c>
      <c r="AI280" s="596" t="s">
        <v>3468</v>
      </c>
      <c r="AJ280" s="596">
        <v>132</v>
      </c>
    </row>
    <row r="281" spans="33:36" x14ac:dyDescent="0.3">
      <c r="AG281" s="1" t="s">
        <v>1542</v>
      </c>
      <c r="AH281" s="596" t="s">
        <v>3469</v>
      </c>
      <c r="AI281" s="596" t="s">
        <v>3470</v>
      </c>
      <c r="AJ281" s="596">
        <v>132</v>
      </c>
    </row>
    <row r="282" spans="33:36" x14ac:dyDescent="0.3">
      <c r="AG282" s="1" t="s">
        <v>1543</v>
      </c>
      <c r="AH282" s="596" t="s">
        <v>3471</v>
      </c>
      <c r="AI282" s="596" t="s">
        <v>3472</v>
      </c>
      <c r="AJ282" s="596">
        <v>132</v>
      </c>
    </row>
    <row r="283" spans="33:36" x14ac:dyDescent="0.3">
      <c r="AG283" s="1" t="s">
        <v>1544</v>
      </c>
      <c r="AH283" s="596" t="s">
        <v>3473</v>
      </c>
      <c r="AI283" s="596" t="s">
        <v>3474</v>
      </c>
      <c r="AJ283" s="596">
        <v>132</v>
      </c>
    </row>
    <row r="284" spans="33:36" x14ac:dyDescent="0.3">
      <c r="AG284" s="1" t="s">
        <v>1545</v>
      </c>
      <c r="AH284" s="596" t="s">
        <v>3475</v>
      </c>
      <c r="AI284" s="596" t="s">
        <v>3476</v>
      </c>
      <c r="AJ284" s="596">
        <v>132</v>
      </c>
    </row>
    <row r="285" spans="33:36" x14ac:dyDescent="0.3">
      <c r="AG285" s="1" t="s">
        <v>1546</v>
      </c>
      <c r="AH285" s="596" t="s">
        <v>3477</v>
      </c>
      <c r="AI285" s="596" t="s">
        <v>3478</v>
      </c>
      <c r="AJ285" s="596">
        <v>132</v>
      </c>
    </row>
    <row r="286" spans="33:36" x14ac:dyDescent="0.3">
      <c r="AG286" s="1" t="s">
        <v>1569</v>
      </c>
      <c r="AH286" s="596" t="s">
        <v>3516</v>
      </c>
      <c r="AI286" s="596" t="s">
        <v>3517</v>
      </c>
      <c r="AJ286" s="596">
        <v>133</v>
      </c>
    </row>
    <row r="287" spans="33:36" x14ac:dyDescent="0.3">
      <c r="AG287" s="1" t="s">
        <v>1570</v>
      </c>
      <c r="AH287" s="596" t="s">
        <v>3518</v>
      </c>
      <c r="AI287" s="596" t="s">
        <v>3519</v>
      </c>
      <c r="AJ287" s="596">
        <v>133</v>
      </c>
    </row>
    <row r="288" spans="33:36" x14ac:dyDescent="0.3">
      <c r="AG288" s="1" t="s">
        <v>1571</v>
      </c>
      <c r="AH288" s="596" t="s">
        <v>3520</v>
      </c>
      <c r="AI288" s="596" t="s">
        <v>3521</v>
      </c>
      <c r="AJ288" s="596">
        <v>133</v>
      </c>
    </row>
    <row r="289" spans="33:36" x14ac:dyDescent="0.3">
      <c r="AG289" s="1" t="s">
        <v>1572</v>
      </c>
      <c r="AH289" s="596" t="s">
        <v>3522</v>
      </c>
      <c r="AI289" s="596" t="s">
        <v>3523</v>
      </c>
      <c r="AJ289" s="596">
        <v>133</v>
      </c>
    </row>
    <row r="290" spans="33:36" x14ac:dyDescent="0.3">
      <c r="AG290" s="1" t="s">
        <v>1573</v>
      </c>
      <c r="AH290" s="596" t="s">
        <v>3524</v>
      </c>
      <c r="AI290" s="596" t="s">
        <v>3525</v>
      </c>
      <c r="AJ290" s="596">
        <v>133</v>
      </c>
    </row>
    <row r="291" spans="33:36" x14ac:dyDescent="0.3">
      <c r="AG291" s="1" t="s">
        <v>1574</v>
      </c>
      <c r="AH291" s="596" t="s">
        <v>3526</v>
      </c>
      <c r="AI291" s="596" t="s">
        <v>3527</v>
      </c>
      <c r="AJ291" s="596">
        <v>133</v>
      </c>
    </row>
    <row r="292" spans="33:36" x14ac:dyDescent="0.3">
      <c r="AG292" s="1" t="s">
        <v>1554</v>
      </c>
      <c r="AH292" s="596" t="s">
        <v>3489</v>
      </c>
      <c r="AI292" s="596" t="s">
        <v>3490</v>
      </c>
      <c r="AJ292" s="596">
        <v>134</v>
      </c>
    </row>
  </sheetData>
  <sortState xmlns:xlrd2="http://schemas.microsoft.com/office/spreadsheetml/2017/richdata2" ref="AG6:AJ292">
    <sortCondition ref="AJ6:AJ292"/>
  </sortState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JjOGQ1NzYwZS02MzhhLTQ3ZTgtOWUyZS0xMjI2YzJjYjI2OGQiIG9yaWdpbj0idXNlclNlbGVjdGVkIj48ZWxlbWVudCB1aWQ9IjQyODM0YmZiLTFlYzEtNGJlYi1iZDY0LWViODNmYjNjYjNmMyIgdmFsdWU9IiIgeG1sbnM9Imh0dHA6Ly93d3cuYm9sZG9uamFtZXMuY29tLzIwMDgvMDEvc2llL2ludGVybmFsL2xhYmVsIiAvPjwvc2lzbD48VXNlck5hbWU+TEVJRE9TLUNPUlBcbWV5ZXJqb2huPC9Vc2VyTmFtZT48RGF0ZVRpbWU+NS8yOC8yMDE5IDQ6Mjk6MzkgUE08L0RhdGVUaW1lPjxMYWJlbFN0cmluZz5VbnJlc3RyaWN0ZWQ8L0xhYmVsU3RyaW5nPjwvaXRlbT48L2xhYmVsSGlzdG9yeT4=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c8d5760e-638a-47e8-9e2e-1226c2cb268d" origin="userSelected">
  <element uid="42834bfb-1ec1-4beb-bd64-eb83fb3cb3f3" value=""/>
</sisl>
</file>

<file path=customXml/itemProps1.xml><?xml version="1.0" encoding="utf-8"?>
<ds:datastoreItem xmlns:ds="http://schemas.openxmlformats.org/officeDocument/2006/customXml" ds:itemID="{C4C5FD38-2666-4A2F-8902-3CB5B2E87C5B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6ECF34EA-2FB5-42C4-A3C1-D42983227EE3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872</vt:i4>
      </vt:variant>
    </vt:vector>
  </HeadingPairs>
  <TitlesOfParts>
    <vt:vector size="882" baseType="lpstr">
      <vt:lpstr>Aluminum</vt:lpstr>
      <vt:lpstr>Cement</vt:lpstr>
      <vt:lpstr>Lime</vt:lpstr>
      <vt:lpstr>Glass</vt:lpstr>
      <vt:lpstr>paper</vt:lpstr>
      <vt:lpstr>steel</vt:lpstr>
      <vt:lpstr>Chemical</vt:lpstr>
      <vt:lpstr>Range Names</vt:lpstr>
      <vt:lpstr>Tech Ranges</vt:lpstr>
      <vt:lpstr>retirement_values</vt:lpstr>
      <vt:lpstr>A_ALPHA1</vt:lpstr>
      <vt:lpstr>a_ALPHA3</vt:lpstr>
      <vt:lpstr>a_ALPHA4</vt:lpstr>
      <vt:lpstr>a_ALPHA5</vt:lpstr>
      <vt:lpstr>a_capcost1</vt:lpstr>
      <vt:lpstr>a_CAPCOST3</vt:lpstr>
      <vt:lpstr>a_CAPCOST4</vt:lpstr>
      <vt:lpstr>a_CAPCOST5</vt:lpstr>
      <vt:lpstr>A_EMISS1</vt:lpstr>
      <vt:lpstr>A_EMISS3</vt:lpstr>
      <vt:lpstr>A_EMISS4</vt:lpstr>
      <vt:lpstr>A_EMISS5</vt:lpstr>
      <vt:lpstr>a_fuel_use1</vt:lpstr>
      <vt:lpstr>a_fuel_use1a</vt:lpstr>
      <vt:lpstr>a_fuel_use2</vt:lpstr>
      <vt:lpstr>a_FUEL_USE2a</vt:lpstr>
      <vt:lpstr>a_fuel_use3</vt:lpstr>
      <vt:lpstr>a_fuel_use3a</vt:lpstr>
      <vt:lpstr>a_fuel_use4</vt:lpstr>
      <vt:lpstr>a_fuel_use4a</vt:lpstr>
      <vt:lpstr>a_fuel_use5</vt:lpstr>
      <vt:lpstr>a_fuel_use5a</vt:lpstr>
      <vt:lpstr>A_NFUEL_USE1</vt:lpstr>
      <vt:lpstr>A_NFUEL_USE3</vt:lpstr>
      <vt:lpstr>A_NFUEL_USE4</vt:lpstr>
      <vt:lpstr>A_NFUEL_USE5</vt:lpstr>
      <vt:lpstr>a_obsyr1</vt:lpstr>
      <vt:lpstr>a_obsyr3</vt:lpstr>
      <vt:lpstr>a_obsyr4</vt:lpstr>
      <vt:lpstr>a_obsyr5</vt:lpstr>
      <vt:lpstr>a_rei1</vt:lpstr>
      <vt:lpstr>a_rei2</vt:lpstr>
      <vt:lpstr>a_rei3</vt:lpstr>
      <vt:lpstr>a_rei4</vt:lpstr>
      <vt:lpstr>a_rei5</vt:lpstr>
      <vt:lpstr>aADDTECHSHR1</vt:lpstr>
      <vt:lpstr>aADDTECHSHR3</vt:lpstr>
      <vt:lpstr>aADDTECHSHR4</vt:lpstr>
      <vt:lpstr>aADDTECHSHR5</vt:lpstr>
      <vt:lpstr>aADECAY1</vt:lpstr>
      <vt:lpstr>aADECAY3</vt:lpstr>
      <vt:lpstr>aADECAY4</vt:lpstr>
      <vt:lpstr>aADECAY5</vt:lpstr>
      <vt:lpstr>aavom1</vt:lpstr>
      <vt:lpstr>aavom2</vt:lpstr>
      <vt:lpstr>aavom3</vt:lpstr>
      <vt:lpstr>aavom4</vt:lpstr>
      <vt:lpstr>aavom5</vt:lpstr>
      <vt:lpstr>abaselifecr</vt:lpstr>
      <vt:lpstr>ABASETECHSHR1</vt:lpstr>
      <vt:lpstr>ABASETECHSHR3</vt:lpstr>
      <vt:lpstr>ABASETECHSHR4</vt:lpstr>
      <vt:lpstr>ABASETECHSHR5</vt:lpstr>
      <vt:lpstr>abyrsurvcap</vt:lpstr>
      <vt:lpstr>acalib</vt:lpstr>
      <vt:lpstr>addtechshr1</vt:lpstr>
      <vt:lpstr>addtechshr3</vt:lpstr>
      <vt:lpstr>addtechshr4</vt:lpstr>
      <vt:lpstr>addtechshr5</vt:lpstr>
      <vt:lpstr>addtechshr6</vt:lpstr>
      <vt:lpstr>addtechshr7</vt:lpstr>
      <vt:lpstr>adecay</vt:lpstr>
      <vt:lpstr>afisyr</vt:lpstr>
      <vt:lpstr>al_co2pen</vt:lpstr>
      <vt:lpstr>al_delta1</vt:lpstr>
      <vt:lpstr>al_delta3</vt:lpstr>
      <vt:lpstr>al_ecalib</vt:lpstr>
      <vt:lpstr>al_imp_perc</vt:lpstr>
      <vt:lpstr>al_imports</vt:lpstr>
      <vt:lpstr>AL_LOGIT_COEFF1</vt:lpstr>
      <vt:lpstr>AL_LOGIT_COEFF3</vt:lpstr>
      <vt:lpstr>AL_LOGIT_COEFF4</vt:lpstr>
      <vt:lpstr>AL_LOGIT_COEFF5</vt:lpstr>
      <vt:lpstr>Al_MECS</vt:lpstr>
      <vt:lpstr>al_pf_fuel</vt:lpstr>
      <vt:lpstr>Al_ret_exist</vt:lpstr>
      <vt:lpstr>Al_ret_new</vt:lpstr>
      <vt:lpstr>Al_ret_slope</vt:lpstr>
      <vt:lpstr>alifetime</vt:lpstr>
      <vt:lpstr>Chemical!am_alpha</vt:lpstr>
      <vt:lpstr>Chemical!am_alpha_decay</vt:lpstr>
      <vt:lpstr>Chemical!am_logit_coeff_k</vt:lpstr>
      <vt:lpstr>AMASS_LOSS</vt:lpstr>
      <vt:lpstr>AnodeRatio</vt:lpstr>
      <vt:lpstr>ANON_MET</vt:lpstr>
      <vt:lpstr>anumfuel</vt:lpstr>
      <vt:lpstr>anumtech</vt:lpstr>
      <vt:lpstr>aprod</vt:lpstr>
      <vt:lpstr>avom1</vt:lpstr>
      <vt:lpstr>avom2</vt:lpstr>
      <vt:lpstr>avom3</vt:lpstr>
      <vt:lpstr>avom4</vt:lpstr>
      <vt:lpstr>avom5</vt:lpstr>
      <vt:lpstr>avom6</vt:lpstr>
      <vt:lpstr>avom7</vt:lpstr>
      <vt:lpstr>avom8</vt:lpstr>
      <vt:lpstr>awacc</vt:lpstr>
      <vt:lpstr>b_shr</vt:lpstr>
      <vt:lpstr>b_t_final</vt:lpstr>
      <vt:lpstr>b_t_start</vt:lpstr>
      <vt:lpstr>b_t_year</vt:lpstr>
      <vt:lpstr>b_year</vt:lpstr>
      <vt:lpstr>basebof</vt:lpstr>
      <vt:lpstr>basecoke</vt:lpstr>
      <vt:lpstr>basecold</vt:lpstr>
      <vt:lpstr>baseeaf</vt:lpstr>
      <vt:lpstr>baselifecr</vt:lpstr>
      <vt:lpstr>BASETECHSHR1</vt:lpstr>
      <vt:lpstr>BASETECHSHR3</vt:lpstr>
      <vt:lpstr>BASETECHSHR4</vt:lpstr>
      <vt:lpstr>BASETECHSHR5</vt:lpstr>
      <vt:lpstr>BASETECHSHR6</vt:lpstr>
      <vt:lpstr>BASETECHSHR7</vt:lpstr>
      <vt:lpstr>billbar</vt:lpstr>
      <vt:lpstr>billrod</vt:lpstr>
      <vt:lpstr>billshape</vt:lpstr>
      <vt:lpstr>BldChpShr</vt:lpstr>
      <vt:lpstr>bloomstruct</vt:lpstr>
      <vt:lpstr>bloomtubes</vt:lpstr>
      <vt:lpstr>boil_intensity</vt:lpstr>
      <vt:lpstr>C_ALPHA1</vt:lpstr>
      <vt:lpstr>C_ALPHA2</vt:lpstr>
      <vt:lpstr>C_ALPHA3</vt:lpstr>
      <vt:lpstr>C_ALPHA4</vt:lpstr>
      <vt:lpstr>c_capcost1</vt:lpstr>
      <vt:lpstr>c_capcost2</vt:lpstr>
      <vt:lpstr>c_capcost3</vt:lpstr>
      <vt:lpstr>c_capcost4</vt:lpstr>
      <vt:lpstr>C_EMISS1</vt:lpstr>
      <vt:lpstr>C_EMISS2</vt:lpstr>
      <vt:lpstr>C_EMISS3</vt:lpstr>
      <vt:lpstr>C_EMISS4</vt:lpstr>
      <vt:lpstr>c_fuel_use1</vt:lpstr>
      <vt:lpstr>c_fuel_use2</vt:lpstr>
      <vt:lpstr>c_fuel_use3</vt:lpstr>
      <vt:lpstr>c_fuel_use4</vt:lpstr>
      <vt:lpstr>C_LOGIT_COEFF1</vt:lpstr>
      <vt:lpstr>C_LOGIT_COEFF1E</vt:lpstr>
      <vt:lpstr>C_LOGIT_COEFF1F</vt:lpstr>
      <vt:lpstr>C_LOGIT_COEFF1H</vt:lpstr>
      <vt:lpstr>C_LOGIT_COEFF2</vt:lpstr>
      <vt:lpstr>C_LOGIT_COEFF2E</vt:lpstr>
      <vt:lpstr>C_LOGIT_COEFF2F</vt:lpstr>
      <vt:lpstr>C_LOGIT_COEFF2H</vt:lpstr>
      <vt:lpstr>C_LOGIT_COEFF3</vt:lpstr>
      <vt:lpstr>C_LOGIT_COEFF3E</vt:lpstr>
      <vt:lpstr>C_LOGIT_COEFF3F</vt:lpstr>
      <vt:lpstr>C_LOGIT_COEFF3H</vt:lpstr>
      <vt:lpstr>C_LOGIT_COEFF4</vt:lpstr>
      <vt:lpstr>C_LOGIT_COEFF4F</vt:lpstr>
      <vt:lpstr>C_LOGIT_COEFF4FE</vt:lpstr>
      <vt:lpstr>C_LOGIT_COEFF4FH</vt:lpstr>
      <vt:lpstr>c_obsyr1</vt:lpstr>
      <vt:lpstr>c_obsyr2</vt:lpstr>
      <vt:lpstr>c_obsyr3</vt:lpstr>
      <vt:lpstr>c_obsyr4</vt:lpstr>
      <vt:lpstr>C_PART1</vt:lpstr>
      <vt:lpstr>C_PART2</vt:lpstr>
      <vt:lpstr>C_PART3</vt:lpstr>
      <vt:lpstr>C_PART4</vt:lpstr>
      <vt:lpstr>c_t_final</vt:lpstr>
      <vt:lpstr>c_t_start</vt:lpstr>
      <vt:lpstr>c_t_year</vt:lpstr>
      <vt:lpstr>cADDTECHSHR1</vt:lpstr>
      <vt:lpstr>cADDTECHSHR2</vt:lpstr>
      <vt:lpstr>cADDTECHSHR3</vt:lpstr>
      <vt:lpstr>cADDTECHSHR4</vt:lpstr>
      <vt:lpstr>cADECAY1</vt:lpstr>
      <vt:lpstr>cADECAY2</vt:lpstr>
      <vt:lpstr>cADECAY3</vt:lpstr>
      <vt:lpstr>cADECAY4</vt:lpstr>
      <vt:lpstr>calib</vt:lpstr>
      <vt:lpstr>CapFacAvg</vt:lpstr>
      <vt:lpstr>cavom1</vt:lpstr>
      <vt:lpstr>cavom2</vt:lpstr>
      <vt:lpstr>cavom3</vt:lpstr>
      <vt:lpstr>cavom4</vt:lpstr>
      <vt:lpstr>cbaselifecr</vt:lpstr>
      <vt:lpstr>CBASETECHSHR1</vt:lpstr>
      <vt:lpstr>CBASETECHSHR2</vt:lpstr>
      <vt:lpstr>CBASETECHSHR3</vt:lpstr>
      <vt:lpstr>CBASETECHSHR4</vt:lpstr>
      <vt:lpstr>cbyrsurvcap</vt:lpstr>
      <vt:lpstr>cc_ngas</vt:lpstr>
      <vt:lpstr>cc_oil</vt:lpstr>
      <vt:lpstr>cc_shrfinal</vt:lpstr>
      <vt:lpstr>cc_shrstart</vt:lpstr>
      <vt:lpstr>ccalib</vt:lpstr>
      <vt:lpstr>Ce_MECS</vt:lpstr>
      <vt:lpstr>Ce_ret_exist</vt:lpstr>
      <vt:lpstr>Cement_burnd</vt:lpstr>
      <vt:lpstr>Cement_ret_exist</vt:lpstr>
      <vt:lpstr>Cement_ret_new</vt:lpstr>
      <vt:lpstr>Cement_ret_slope</vt:lpstr>
      <vt:lpstr>cfisyr</vt:lpstr>
      <vt:lpstr>Chemical!ch_alpha</vt:lpstr>
      <vt:lpstr>Chemical!ch_alpha_decay</vt:lpstr>
      <vt:lpstr>Chemical!ch_logit_coeff</vt:lpstr>
      <vt:lpstr>chp_intensity</vt:lpstr>
      <vt:lpstr>clifetime</vt:lpstr>
      <vt:lpstr>cm_add</vt:lpstr>
      <vt:lpstr>cm_add_growth</vt:lpstr>
      <vt:lpstr>cm_basedry</vt:lpstr>
      <vt:lpstr>cm_calib_k</vt:lpstr>
      <vt:lpstr>cm_calib_kE</vt:lpstr>
      <vt:lpstr>cm_calib_kF</vt:lpstr>
      <vt:lpstr>cm_calib_kH</vt:lpstr>
      <vt:lpstr>cm_cap_shr</vt:lpstr>
      <vt:lpstr>cm_delta1</vt:lpstr>
      <vt:lpstr>cm_delta2</vt:lpstr>
      <vt:lpstr>cm_delta3</vt:lpstr>
      <vt:lpstr>cm_delta4</vt:lpstr>
      <vt:lpstr>cm_fuelmix</vt:lpstr>
      <vt:lpstr>cm_heatdcoef</vt:lpstr>
      <vt:lpstr>cm_heatsrv</vt:lpstr>
      <vt:lpstr>cm_heatsrv_fuel</vt:lpstr>
      <vt:lpstr>cm_import</vt:lpstr>
      <vt:lpstr>cm_rawtech</vt:lpstr>
      <vt:lpstr>cm_REI1</vt:lpstr>
      <vt:lpstr>cm_REI2</vt:lpstr>
      <vt:lpstr>cm_REI3</vt:lpstr>
      <vt:lpstr>cm_REI4</vt:lpstr>
      <vt:lpstr>cm_wet</vt:lpstr>
      <vt:lpstr>cm_wetcoef</vt:lpstr>
      <vt:lpstr>cm_wetcoef2</vt:lpstr>
      <vt:lpstr>CMASS_LOSS</vt:lpstr>
      <vt:lpstr>cnumfuel</vt:lpstr>
      <vt:lpstr>cnumtech</vt:lpstr>
      <vt:lpstr>co2_intensity</vt:lpstr>
      <vt:lpstr>co2pen</vt:lpstr>
      <vt:lpstr>comb_co23</vt:lpstr>
      <vt:lpstr>Common_ret_slope</vt:lpstr>
      <vt:lpstr>Common_retire</vt:lpstr>
      <vt:lpstr>cprod</vt:lpstr>
      <vt:lpstr>cwacc</vt:lpstr>
      <vt:lpstr>DRI_Tot_Phase1</vt:lpstr>
      <vt:lpstr>DRI_Tot_Phase2</vt:lpstr>
      <vt:lpstr>ElAdj</vt:lpstr>
      <vt:lpstr>elec_coeff</vt:lpstr>
      <vt:lpstr>fisyr</vt:lpstr>
      <vt:lpstr>formshares</vt:lpstr>
      <vt:lpstr>g_ALPHA1</vt:lpstr>
      <vt:lpstr>g_ALPHA10</vt:lpstr>
      <vt:lpstr>g_ALPHA11</vt:lpstr>
      <vt:lpstr>g_ALPHA12</vt:lpstr>
      <vt:lpstr>g_ALPHA13</vt:lpstr>
      <vt:lpstr>g_ALPHA14</vt:lpstr>
      <vt:lpstr>g_ALPHA2</vt:lpstr>
      <vt:lpstr>g_ALPHA3</vt:lpstr>
      <vt:lpstr>g_ALPHA4</vt:lpstr>
      <vt:lpstr>g_ALPHA5</vt:lpstr>
      <vt:lpstr>g_ALPHA6</vt:lpstr>
      <vt:lpstr>g_ALPHA7</vt:lpstr>
      <vt:lpstr>g_ALPHA8</vt:lpstr>
      <vt:lpstr>g_ALPHA9</vt:lpstr>
      <vt:lpstr>g_capcost1</vt:lpstr>
      <vt:lpstr>g_capcost10</vt:lpstr>
      <vt:lpstr>g_capcost11</vt:lpstr>
      <vt:lpstr>g_capcost12</vt:lpstr>
      <vt:lpstr>g_capcost13</vt:lpstr>
      <vt:lpstr>g_capcost14</vt:lpstr>
      <vt:lpstr>g_capcost2</vt:lpstr>
      <vt:lpstr>g_capcost3</vt:lpstr>
      <vt:lpstr>g_capcost4</vt:lpstr>
      <vt:lpstr>g_capcost5</vt:lpstr>
      <vt:lpstr>g_capcost6</vt:lpstr>
      <vt:lpstr>g_capcost7</vt:lpstr>
      <vt:lpstr>g_capcost8</vt:lpstr>
      <vt:lpstr>g_capcost9</vt:lpstr>
      <vt:lpstr>g_emiss1</vt:lpstr>
      <vt:lpstr>g_emiss10</vt:lpstr>
      <vt:lpstr>g_emiss11</vt:lpstr>
      <vt:lpstr>g_emiss12</vt:lpstr>
      <vt:lpstr>g_emiss13</vt:lpstr>
      <vt:lpstr>g_emiss14</vt:lpstr>
      <vt:lpstr>g_emiss2</vt:lpstr>
      <vt:lpstr>g_emiss3</vt:lpstr>
      <vt:lpstr>g_emiss4</vt:lpstr>
      <vt:lpstr>g_emiss5</vt:lpstr>
      <vt:lpstr>g_emiss6</vt:lpstr>
      <vt:lpstr>g_emiss7</vt:lpstr>
      <vt:lpstr>g_emiss8</vt:lpstr>
      <vt:lpstr>g_emiss9</vt:lpstr>
      <vt:lpstr>g_FUEL_USE1</vt:lpstr>
      <vt:lpstr>g_FUEL_USE10</vt:lpstr>
      <vt:lpstr>g_FUEL_USE11</vt:lpstr>
      <vt:lpstr>g_FUEL_USE12</vt:lpstr>
      <vt:lpstr>g_FUEL_USE13</vt:lpstr>
      <vt:lpstr>g_FUEL_USE14</vt:lpstr>
      <vt:lpstr>g_FUEL_USE2</vt:lpstr>
      <vt:lpstr>g_FUEL_USE3</vt:lpstr>
      <vt:lpstr>g_FUEL_USE4</vt:lpstr>
      <vt:lpstr>g_FUEL_USE5</vt:lpstr>
      <vt:lpstr>g_FUEL_USE6</vt:lpstr>
      <vt:lpstr>g_FUEL_USE7</vt:lpstr>
      <vt:lpstr>g_FUEL_USE8</vt:lpstr>
      <vt:lpstr>g_FUEL_USE9</vt:lpstr>
      <vt:lpstr>G_LOGIT_COEFF1</vt:lpstr>
      <vt:lpstr>G_LOGIT_COEFF10</vt:lpstr>
      <vt:lpstr>G_LOGIT_COEFF11</vt:lpstr>
      <vt:lpstr>G_LOGIT_COEFF12</vt:lpstr>
      <vt:lpstr>G_LOGIT_COEFF13</vt:lpstr>
      <vt:lpstr>G_LOGIT_COEFF14</vt:lpstr>
      <vt:lpstr>G_LOGIT_COEFF2</vt:lpstr>
      <vt:lpstr>G_LOGIT_COEFF3</vt:lpstr>
      <vt:lpstr>G_LOGIT_COEFF4</vt:lpstr>
      <vt:lpstr>G_LOGIT_COEFF5</vt:lpstr>
      <vt:lpstr>G_LOGIT_COEFF6</vt:lpstr>
      <vt:lpstr>G_LOGIT_COEFF7</vt:lpstr>
      <vt:lpstr>G_LOGIT_COEFF8</vt:lpstr>
      <vt:lpstr>G_LOGIT_COEFF9</vt:lpstr>
      <vt:lpstr>g_obsyr1</vt:lpstr>
      <vt:lpstr>g_obsyr10</vt:lpstr>
      <vt:lpstr>g_obsyr11</vt:lpstr>
      <vt:lpstr>g_obsyr12</vt:lpstr>
      <vt:lpstr>g_obsyr13</vt:lpstr>
      <vt:lpstr>g_obsyr14</vt:lpstr>
      <vt:lpstr>g_obsyr2</vt:lpstr>
      <vt:lpstr>g_obsyr3</vt:lpstr>
      <vt:lpstr>g_obsyr4</vt:lpstr>
      <vt:lpstr>g_obsyr5</vt:lpstr>
      <vt:lpstr>g_obsyr6</vt:lpstr>
      <vt:lpstr>g_obsyr7</vt:lpstr>
      <vt:lpstr>g_obsyr8</vt:lpstr>
      <vt:lpstr>g_obsyr9</vt:lpstr>
      <vt:lpstr>g_REI1</vt:lpstr>
      <vt:lpstr>g_REI10</vt:lpstr>
      <vt:lpstr>g_REI11</vt:lpstr>
      <vt:lpstr>g_REI12</vt:lpstr>
      <vt:lpstr>g_REI13</vt:lpstr>
      <vt:lpstr>g_REI14</vt:lpstr>
      <vt:lpstr>g_REI2</vt:lpstr>
      <vt:lpstr>g_REI3</vt:lpstr>
      <vt:lpstr>g_REI4</vt:lpstr>
      <vt:lpstr>g_REI5</vt:lpstr>
      <vt:lpstr>g_REI6</vt:lpstr>
      <vt:lpstr>g_REI7</vt:lpstr>
      <vt:lpstr>g_REI8</vt:lpstr>
      <vt:lpstr>g_REI9</vt:lpstr>
      <vt:lpstr>GADDTECHSHR1</vt:lpstr>
      <vt:lpstr>GADDTECHSHR10</vt:lpstr>
      <vt:lpstr>GADDTECHSHR11</vt:lpstr>
      <vt:lpstr>GADDTECHSHR12</vt:lpstr>
      <vt:lpstr>GADDTECHSHR13</vt:lpstr>
      <vt:lpstr>GADDTECHSHR14</vt:lpstr>
      <vt:lpstr>GADDTECHSHR2</vt:lpstr>
      <vt:lpstr>GADDTECHSHR3</vt:lpstr>
      <vt:lpstr>GADDTECHSHR4</vt:lpstr>
      <vt:lpstr>GADDTECHSHR5</vt:lpstr>
      <vt:lpstr>GADDTECHSHR6</vt:lpstr>
      <vt:lpstr>GADDTECHSHR7</vt:lpstr>
      <vt:lpstr>GADDTECHSHR8</vt:lpstr>
      <vt:lpstr>GADDTECHSHR9</vt:lpstr>
      <vt:lpstr>gADECAY1</vt:lpstr>
      <vt:lpstr>gADECAY10</vt:lpstr>
      <vt:lpstr>gADECAY11</vt:lpstr>
      <vt:lpstr>gADECAY12</vt:lpstr>
      <vt:lpstr>gADECAY13</vt:lpstr>
      <vt:lpstr>gADECAY14</vt:lpstr>
      <vt:lpstr>gADECAY2</vt:lpstr>
      <vt:lpstr>gADECAY3</vt:lpstr>
      <vt:lpstr>gADECAY4</vt:lpstr>
      <vt:lpstr>gADECAY5</vt:lpstr>
      <vt:lpstr>gADECAY6</vt:lpstr>
      <vt:lpstr>gADECAY7</vt:lpstr>
      <vt:lpstr>gADECAY8</vt:lpstr>
      <vt:lpstr>gADECAY9</vt:lpstr>
      <vt:lpstr>gavom1</vt:lpstr>
      <vt:lpstr>gavom10</vt:lpstr>
      <vt:lpstr>gavom11</vt:lpstr>
      <vt:lpstr>gavom12</vt:lpstr>
      <vt:lpstr>gavom13</vt:lpstr>
      <vt:lpstr>gavom14</vt:lpstr>
      <vt:lpstr>gavom2</vt:lpstr>
      <vt:lpstr>gavom3</vt:lpstr>
      <vt:lpstr>gavom4</vt:lpstr>
      <vt:lpstr>gavom5</vt:lpstr>
      <vt:lpstr>gavom6</vt:lpstr>
      <vt:lpstr>gavom7</vt:lpstr>
      <vt:lpstr>gavom8</vt:lpstr>
      <vt:lpstr>gavom9</vt:lpstr>
      <vt:lpstr>gbaselifecr</vt:lpstr>
      <vt:lpstr>GBASETECHSHR1</vt:lpstr>
      <vt:lpstr>GBASETECHSHR10</vt:lpstr>
      <vt:lpstr>GBASETECHSHR11</vt:lpstr>
      <vt:lpstr>GBASETECHSHR12</vt:lpstr>
      <vt:lpstr>GBASETECHSHR13</vt:lpstr>
      <vt:lpstr>GBASETECHSHR14</vt:lpstr>
      <vt:lpstr>GBASETECHSHR2</vt:lpstr>
      <vt:lpstr>GBASETECHSHR3</vt:lpstr>
      <vt:lpstr>GBASETECHSHR4</vt:lpstr>
      <vt:lpstr>GBASETECHSHR5</vt:lpstr>
      <vt:lpstr>GBASETECHSHR6</vt:lpstr>
      <vt:lpstr>GBASETECHSHR7</vt:lpstr>
      <vt:lpstr>GBASETECHSHR8</vt:lpstr>
      <vt:lpstr>GBASETECHSHR9</vt:lpstr>
      <vt:lpstr>gcalib</vt:lpstr>
      <vt:lpstr>gfisyr</vt:lpstr>
      <vt:lpstr>gl_histship</vt:lpstr>
      <vt:lpstr>Gl_MECS</vt:lpstr>
      <vt:lpstr>Gl_ret_exist</vt:lpstr>
      <vt:lpstr>Glass_ret_exist</vt:lpstr>
      <vt:lpstr>Glass_ret_new</vt:lpstr>
      <vt:lpstr>Glass_ret_slope</vt:lpstr>
      <vt:lpstr>glcryo</vt:lpstr>
      <vt:lpstr>glifetime</vt:lpstr>
      <vt:lpstr>glmecs</vt:lpstr>
      <vt:lpstr>gloxy</vt:lpstr>
      <vt:lpstr>gnumfuel</vt:lpstr>
      <vt:lpstr>gnumtech</vt:lpstr>
      <vt:lpstr>gprod</vt:lpstr>
      <vt:lpstr>gwacc</vt:lpstr>
      <vt:lpstr>heat_coeff</vt:lpstr>
      <vt:lpstr>hfo_share</vt:lpstr>
      <vt:lpstr>hog_heat</vt:lpstr>
      <vt:lpstr>hog_pulp</vt:lpstr>
      <vt:lpstr>hog_waste</vt:lpstr>
      <vt:lpstr>ibyrsurvcap</vt:lpstr>
      <vt:lpstr>ibyrvals</vt:lpstr>
      <vt:lpstr>Input_1</vt:lpstr>
      <vt:lpstr>Input_Burner</vt:lpstr>
      <vt:lpstr>intensity</vt:lpstr>
      <vt:lpstr>IS_Alpha_Furnace</vt:lpstr>
      <vt:lpstr>is_alpha1</vt:lpstr>
      <vt:lpstr>is_alpha3</vt:lpstr>
      <vt:lpstr>is_alpha4</vt:lpstr>
      <vt:lpstr>is_alpha5</vt:lpstr>
      <vt:lpstr>is_alpha6</vt:lpstr>
      <vt:lpstr>is_alpha7</vt:lpstr>
      <vt:lpstr>is_alpha8</vt:lpstr>
      <vt:lpstr>is_capcost1</vt:lpstr>
      <vt:lpstr>is_capcost3</vt:lpstr>
      <vt:lpstr>is_capcost4</vt:lpstr>
      <vt:lpstr>is_capcost5</vt:lpstr>
      <vt:lpstr>is_capcost6</vt:lpstr>
      <vt:lpstr>is_capcost7</vt:lpstr>
      <vt:lpstr>is_capcost8</vt:lpstr>
      <vt:lpstr>is_cenergy_use</vt:lpstr>
      <vt:lpstr>is_cprocess</vt:lpstr>
      <vt:lpstr>is_emiss1</vt:lpstr>
      <vt:lpstr>is_emiss3</vt:lpstr>
      <vt:lpstr>is_emiss4</vt:lpstr>
      <vt:lpstr>is_emiss5</vt:lpstr>
      <vt:lpstr>is_emiss6</vt:lpstr>
      <vt:lpstr>is_emiss7</vt:lpstr>
      <vt:lpstr>is_emiss8</vt:lpstr>
      <vt:lpstr>is_fuel_use1</vt:lpstr>
      <vt:lpstr>is_fuel_use3</vt:lpstr>
      <vt:lpstr>is_fuel_use4</vt:lpstr>
      <vt:lpstr>is_fuel_use5</vt:lpstr>
      <vt:lpstr>is_fuel_use6</vt:lpstr>
      <vt:lpstr>is_fuel_use7</vt:lpstr>
      <vt:lpstr>is_fuel_use8</vt:lpstr>
      <vt:lpstr>IS_LOGIT_COEFF1</vt:lpstr>
      <vt:lpstr>IS_LOGIT_COEFF2</vt:lpstr>
      <vt:lpstr>IS_MAXDELTA</vt:lpstr>
      <vt:lpstr>IS_NFUEL_USE1</vt:lpstr>
      <vt:lpstr>IS_NFUEL_USE3</vt:lpstr>
      <vt:lpstr>IS_NFUEL_USE4</vt:lpstr>
      <vt:lpstr>IS_NFUEL_USE5</vt:lpstr>
      <vt:lpstr>IS_NFUEL_USE6</vt:lpstr>
      <vt:lpstr>IS_NFUEL_USE7</vt:lpstr>
      <vt:lpstr>IS_NFUEL_USE8</vt:lpstr>
      <vt:lpstr>is_obyr1</vt:lpstr>
      <vt:lpstr>is_obyr3</vt:lpstr>
      <vt:lpstr>is_obyr4</vt:lpstr>
      <vt:lpstr>is_obyr5</vt:lpstr>
      <vt:lpstr>is_obyr6</vt:lpstr>
      <vt:lpstr>is_obyr7</vt:lpstr>
      <vt:lpstr>is_obyr8</vt:lpstr>
      <vt:lpstr>IS_PRODUD</vt:lpstr>
      <vt:lpstr>IS_REI1</vt:lpstr>
      <vt:lpstr>IS_REI3</vt:lpstr>
      <vt:lpstr>IS_REI4</vt:lpstr>
      <vt:lpstr>IS_REI5</vt:lpstr>
      <vt:lpstr>IS_REI6</vt:lpstr>
      <vt:lpstr>IS_REI7</vt:lpstr>
      <vt:lpstr>IS_REI8</vt:lpstr>
      <vt:lpstr>ISPROD</vt:lpstr>
      <vt:lpstr>l_ALPHA</vt:lpstr>
      <vt:lpstr>l_CAPCOST1</vt:lpstr>
      <vt:lpstr>l_EMISS</vt:lpstr>
      <vt:lpstr>l_fuel_use</vt:lpstr>
      <vt:lpstr>L_LOGIT_COEFF</vt:lpstr>
      <vt:lpstr>L_REI</vt:lpstr>
      <vt:lpstr>LADDTECHSHR2</vt:lpstr>
      <vt:lpstr>LBASETECHSHR1</vt:lpstr>
      <vt:lpstr>Li_MECS</vt:lpstr>
      <vt:lpstr>Li_ret_exist</vt:lpstr>
      <vt:lpstr>lifetime</vt:lpstr>
      <vt:lpstr>Lime_ret_exist</vt:lpstr>
      <vt:lpstr>Lime_ret_new</vt:lpstr>
      <vt:lpstr>Lime_ret_slope</vt:lpstr>
      <vt:lpstr>lnumfuel</vt:lpstr>
      <vt:lpstr>lnumtech</vt:lpstr>
      <vt:lpstr>lobyr</vt:lpstr>
      <vt:lpstr>lprod</vt:lpstr>
      <vt:lpstr>lvom1</vt:lpstr>
      <vt:lpstr>mech_share</vt:lpstr>
      <vt:lpstr>mech_share2</vt:lpstr>
      <vt:lpstr>mechshr</vt:lpstr>
      <vt:lpstr>mecsbench</vt:lpstr>
      <vt:lpstr>mecsbench2</vt:lpstr>
      <vt:lpstr>mecsbench3</vt:lpstr>
      <vt:lpstr>mecsbench4</vt:lpstr>
      <vt:lpstr>mecsdata</vt:lpstr>
      <vt:lpstr>ng_share</vt:lpstr>
      <vt:lpstr>numfuel</vt:lpstr>
      <vt:lpstr>numtech</vt:lpstr>
      <vt:lpstr>p_alpha1</vt:lpstr>
      <vt:lpstr>p_alpha10</vt:lpstr>
      <vt:lpstr>p_alpha11</vt:lpstr>
      <vt:lpstr>p_alpha12</vt:lpstr>
      <vt:lpstr>p_alpha13</vt:lpstr>
      <vt:lpstr>p_alpha14</vt:lpstr>
      <vt:lpstr>p_alpha15</vt:lpstr>
      <vt:lpstr>p_alpha16</vt:lpstr>
      <vt:lpstr>p_alpha17</vt:lpstr>
      <vt:lpstr>p_alpha18</vt:lpstr>
      <vt:lpstr>p_alpha19</vt:lpstr>
      <vt:lpstr>p_alpha2</vt:lpstr>
      <vt:lpstr>p_alpha20</vt:lpstr>
      <vt:lpstr>p_alpha21</vt:lpstr>
      <vt:lpstr>p_alpha22</vt:lpstr>
      <vt:lpstr>p_alpha23</vt:lpstr>
      <vt:lpstr>p_alpha24</vt:lpstr>
      <vt:lpstr>p_alpha25</vt:lpstr>
      <vt:lpstr>p_alpha26</vt:lpstr>
      <vt:lpstr>p_alpha3</vt:lpstr>
      <vt:lpstr>p_alpha4</vt:lpstr>
      <vt:lpstr>p_alpha5</vt:lpstr>
      <vt:lpstr>p_alpha6</vt:lpstr>
      <vt:lpstr>p_alpha7</vt:lpstr>
      <vt:lpstr>p_alpha8</vt:lpstr>
      <vt:lpstr>p_alpha9</vt:lpstr>
      <vt:lpstr>p_capcost1</vt:lpstr>
      <vt:lpstr>p_capcost10</vt:lpstr>
      <vt:lpstr>p_capcost11</vt:lpstr>
      <vt:lpstr>p_capcost12</vt:lpstr>
      <vt:lpstr>p_capcost13</vt:lpstr>
      <vt:lpstr>p_capcost14</vt:lpstr>
      <vt:lpstr>p_capcost15</vt:lpstr>
      <vt:lpstr>p_capcost16</vt:lpstr>
      <vt:lpstr>p_capcost17</vt:lpstr>
      <vt:lpstr>p_capcost18</vt:lpstr>
      <vt:lpstr>p_capcost19</vt:lpstr>
      <vt:lpstr>p_capcost2</vt:lpstr>
      <vt:lpstr>p_capcost20</vt:lpstr>
      <vt:lpstr>p_capcost21</vt:lpstr>
      <vt:lpstr>p_capcost22</vt:lpstr>
      <vt:lpstr>p_capcost23</vt:lpstr>
      <vt:lpstr>p_capcost24</vt:lpstr>
      <vt:lpstr>p_capcost25</vt:lpstr>
      <vt:lpstr>p_capcost26</vt:lpstr>
      <vt:lpstr>p_capcost3</vt:lpstr>
      <vt:lpstr>p_capcost4</vt:lpstr>
      <vt:lpstr>p_capcost5</vt:lpstr>
      <vt:lpstr>p_capcost6</vt:lpstr>
      <vt:lpstr>p_capcost7</vt:lpstr>
      <vt:lpstr>p_capcost8</vt:lpstr>
      <vt:lpstr>p_capcost9</vt:lpstr>
      <vt:lpstr>p_emiss1</vt:lpstr>
      <vt:lpstr>p_emiss10</vt:lpstr>
      <vt:lpstr>p_emiss11</vt:lpstr>
      <vt:lpstr>p_emiss12</vt:lpstr>
      <vt:lpstr>p_emiss13</vt:lpstr>
      <vt:lpstr>p_emiss14</vt:lpstr>
      <vt:lpstr>p_emiss15</vt:lpstr>
      <vt:lpstr>p_emiss16</vt:lpstr>
      <vt:lpstr>p_emiss17</vt:lpstr>
      <vt:lpstr>p_emiss18</vt:lpstr>
      <vt:lpstr>p_emiss19</vt:lpstr>
      <vt:lpstr>p_emiss2</vt:lpstr>
      <vt:lpstr>p_emiss20</vt:lpstr>
      <vt:lpstr>p_emiss21</vt:lpstr>
      <vt:lpstr>p_emiss22</vt:lpstr>
      <vt:lpstr>p_emiss23</vt:lpstr>
      <vt:lpstr>p_emiss24</vt:lpstr>
      <vt:lpstr>p_emiss25</vt:lpstr>
      <vt:lpstr>p_emiss26</vt:lpstr>
      <vt:lpstr>p_emiss3</vt:lpstr>
      <vt:lpstr>p_emiss4</vt:lpstr>
      <vt:lpstr>p_emiss5</vt:lpstr>
      <vt:lpstr>p_emiss6</vt:lpstr>
      <vt:lpstr>p_emiss7</vt:lpstr>
      <vt:lpstr>p_emiss8</vt:lpstr>
      <vt:lpstr>p_emiss9</vt:lpstr>
      <vt:lpstr>p_fuel_use1</vt:lpstr>
      <vt:lpstr>p_fuel_use10</vt:lpstr>
      <vt:lpstr>p_fuel_use11</vt:lpstr>
      <vt:lpstr>p_fuel_use12</vt:lpstr>
      <vt:lpstr>p_fuel_use13</vt:lpstr>
      <vt:lpstr>p_fuel_use14</vt:lpstr>
      <vt:lpstr>p_fuel_use15</vt:lpstr>
      <vt:lpstr>p_fuel_use16</vt:lpstr>
      <vt:lpstr>p_fuel_use17</vt:lpstr>
      <vt:lpstr>p_fuel_use18</vt:lpstr>
      <vt:lpstr>p_fuel_use19</vt:lpstr>
      <vt:lpstr>p_fuel_use2</vt:lpstr>
      <vt:lpstr>p_fuel_use20</vt:lpstr>
      <vt:lpstr>p_fuel_use21</vt:lpstr>
      <vt:lpstr>p_fuel_use22</vt:lpstr>
      <vt:lpstr>p_fuel_use23</vt:lpstr>
      <vt:lpstr>p_fuel_use24</vt:lpstr>
      <vt:lpstr>p_fuel_use25</vt:lpstr>
      <vt:lpstr>p_fuel_use26</vt:lpstr>
      <vt:lpstr>p_fuel_use3</vt:lpstr>
      <vt:lpstr>p_fuel_use4</vt:lpstr>
      <vt:lpstr>p_fuel_use5</vt:lpstr>
      <vt:lpstr>p_fuel_use6</vt:lpstr>
      <vt:lpstr>p_fuel_use7</vt:lpstr>
      <vt:lpstr>p_fuel_use8</vt:lpstr>
      <vt:lpstr>p_fuel_use9</vt:lpstr>
      <vt:lpstr>P_LOGIT_COEFF2</vt:lpstr>
      <vt:lpstr>P_NFUEL_USE1</vt:lpstr>
      <vt:lpstr>P_NFUEL_USE10</vt:lpstr>
      <vt:lpstr>P_NFUEL_USE11</vt:lpstr>
      <vt:lpstr>P_NFUEL_USE12</vt:lpstr>
      <vt:lpstr>P_NFUEL_USE13</vt:lpstr>
      <vt:lpstr>P_NFUEL_USE14</vt:lpstr>
      <vt:lpstr>P_NFUEL_USE15</vt:lpstr>
      <vt:lpstr>P_NFUEL_USE16</vt:lpstr>
      <vt:lpstr>P_NFUEL_USE17</vt:lpstr>
      <vt:lpstr>P_NFUEL_USE18</vt:lpstr>
      <vt:lpstr>P_NFUEL_USE19</vt:lpstr>
      <vt:lpstr>P_NFUEL_USE2</vt:lpstr>
      <vt:lpstr>P_NFUEL_USE20</vt:lpstr>
      <vt:lpstr>P_NFUEL_USE21</vt:lpstr>
      <vt:lpstr>P_NFUEL_USE22</vt:lpstr>
      <vt:lpstr>P_NFUEL_USE23</vt:lpstr>
      <vt:lpstr>P_NFUEL_USE24</vt:lpstr>
      <vt:lpstr>P_NFUEL_USE25</vt:lpstr>
      <vt:lpstr>P_NFUEL_USE26</vt:lpstr>
      <vt:lpstr>P_NFUEL_USE3</vt:lpstr>
      <vt:lpstr>P_NFUEL_USE4</vt:lpstr>
      <vt:lpstr>P_NFUEL_USE5</vt:lpstr>
      <vt:lpstr>P_NFUEL_USE6</vt:lpstr>
      <vt:lpstr>P_NFUEL_USE7</vt:lpstr>
      <vt:lpstr>P_NFUEL_USE8</vt:lpstr>
      <vt:lpstr>P_NFUEL_USE9</vt:lpstr>
      <vt:lpstr>p_obyr1</vt:lpstr>
      <vt:lpstr>p_obyr10</vt:lpstr>
      <vt:lpstr>p_obyr11</vt:lpstr>
      <vt:lpstr>p_obyr12</vt:lpstr>
      <vt:lpstr>p_obyr13</vt:lpstr>
      <vt:lpstr>p_obyr14</vt:lpstr>
      <vt:lpstr>p_obyr15</vt:lpstr>
      <vt:lpstr>p_obyr16</vt:lpstr>
      <vt:lpstr>p_obyr17</vt:lpstr>
      <vt:lpstr>p_obyr18</vt:lpstr>
      <vt:lpstr>p_obyr19</vt:lpstr>
      <vt:lpstr>p_obyr2</vt:lpstr>
      <vt:lpstr>p_obyr20</vt:lpstr>
      <vt:lpstr>p_obyr21</vt:lpstr>
      <vt:lpstr>p_obyr22</vt:lpstr>
      <vt:lpstr>p_obyr23</vt:lpstr>
      <vt:lpstr>p_obyr24</vt:lpstr>
      <vt:lpstr>p_obyr25</vt:lpstr>
      <vt:lpstr>p_obyr26</vt:lpstr>
      <vt:lpstr>p_obyr3</vt:lpstr>
      <vt:lpstr>p_obyr4</vt:lpstr>
      <vt:lpstr>p_obyr5</vt:lpstr>
      <vt:lpstr>p_obyr6</vt:lpstr>
      <vt:lpstr>p_obyr7</vt:lpstr>
      <vt:lpstr>p_obyr8</vt:lpstr>
      <vt:lpstr>p_obyr9</vt:lpstr>
      <vt:lpstr>Pa_MECS</vt:lpstr>
      <vt:lpstr>Pa_ret_exist</vt:lpstr>
      <vt:lpstr>paddtechshr1</vt:lpstr>
      <vt:lpstr>paddtechshr10</vt:lpstr>
      <vt:lpstr>paddtechshr11</vt:lpstr>
      <vt:lpstr>paddtechshr12</vt:lpstr>
      <vt:lpstr>paddtechshr13</vt:lpstr>
      <vt:lpstr>paddtechshr14</vt:lpstr>
      <vt:lpstr>paddtechshr15</vt:lpstr>
      <vt:lpstr>paddtechshr16</vt:lpstr>
      <vt:lpstr>paddtechshr17</vt:lpstr>
      <vt:lpstr>paddtechshr18</vt:lpstr>
      <vt:lpstr>paddtechshr19</vt:lpstr>
      <vt:lpstr>paddtechshr2</vt:lpstr>
      <vt:lpstr>paddtechshr20</vt:lpstr>
      <vt:lpstr>paddtechshr21</vt:lpstr>
      <vt:lpstr>paddtechshr22</vt:lpstr>
      <vt:lpstr>paddtechshr23</vt:lpstr>
      <vt:lpstr>paddtechshr24</vt:lpstr>
      <vt:lpstr>paddtechshr25</vt:lpstr>
      <vt:lpstr>paddtechshr26</vt:lpstr>
      <vt:lpstr>paddtechshr3</vt:lpstr>
      <vt:lpstr>paddtechshr4</vt:lpstr>
      <vt:lpstr>paddtechshr5</vt:lpstr>
      <vt:lpstr>paddtechshr6</vt:lpstr>
      <vt:lpstr>paddtechshr7</vt:lpstr>
      <vt:lpstr>paddtechshr8</vt:lpstr>
      <vt:lpstr>paddtechshr9</vt:lpstr>
      <vt:lpstr>padecay</vt:lpstr>
      <vt:lpstr>Paper_ret_exist</vt:lpstr>
      <vt:lpstr>Paper_ret_new</vt:lpstr>
      <vt:lpstr>Paper_ret_slope</vt:lpstr>
      <vt:lpstr>paper_share</vt:lpstr>
      <vt:lpstr>pavom1</vt:lpstr>
      <vt:lpstr>pavom10</vt:lpstr>
      <vt:lpstr>pavom11</vt:lpstr>
      <vt:lpstr>pavom12</vt:lpstr>
      <vt:lpstr>pavom13</vt:lpstr>
      <vt:lpstr>pavom14</vt:lpstr>
      <vt:lpstr>pavom15</vt:lpstr>
      <vt:lpstr>pavom16</vt:lpstr>
      <vt:lpstr>pavom17</vt:lpstr>
      <vt:lpstr>pavom18</vt:lpstr>
      <vt:lpstr>pavom19</vt:lpstr>
      <vt:lpstr>pavom2</vt:lpstr>
      <vt:lpstr>pavom20</vt:lpstr>
      <vt:lpstr>pavom21</vt:lpstr>
      <vt:lpstr>pavom22</vt:lpstr>
      <vt:lpstr>pavom23</vt:lpstr>
      <vt:lpstr>pavom24</vt:lpstr>
      <vt:lpstr>pavom25</vt:lpstr>
      <vt:lpstr>pavom26</vt:lpstr>
      <vt:lpstr>pavom3</vt:lpstr>
      <vt:lpstr>pavom4</vt:lpstr>
      <vt:lpstr>pavom5</vt:lpstr>
      <vt:lpstr>pavom6</vt:lpstr>
      <vt:lpstr>pavom7</vt:lpstr>
      <vt:lpstr>pavom8</vt:lpstr>
      <vt:lpstr>pavom9</vt:lpstr>
      <vt:lpstr>pbaselifecr</vt:lpstr>
      <vt:lpstr>PBASETECHSHR1</vt:lpstr>
      <vt:lpstr>PBASETECHSHR10</vt:lpstr>
      <vt:lpstr>PBASETECHSHR11</vt:lpstr>
      <vt:lpstr>PBASETECHSHR12</vt:lpstr>
      <vt:lpstr>PBASETECHSHR13</vt:lpstr>
      <vt:lpstr>PBASETECHSHR14</vt:lpstr>
      <vt:lpstr>PBASETECHSHR15</vt:lpstr>
      <vt:lpstr>PBASETECHSHR16</vt:lpstr>
      <vt:lpstr>PBASETECHSHR17</vt:lpstr>
      <vt:lpstr>PBASETECHSHR18</vt:lpstr>
      <vt:lpstr>PBASETECHSHR19</vt:lpstr>
      <vt:lpstr>PBASETECHSHR2</vt:lpstr>
      <vt:lpstr>PBASETECHSHR20</vt:lpstr>
      <vt:lpstr>PBASETECHSHR21</vt:lpstr>
      <vt:lpstr>PBASETECHSHR22</vt:lpstr>
      <vt:lpstr>PBASETECHSHR23</vt:lpstr>
      <vt:lpstr>PBASETECHSHR24</vt:lpstr>
      <vt:lpstr>PBASETECHSHR25</vt:lpstr>
      <vt:lpstr>PBASETECHSHR26</vt:lpstr>
      <vt:lpstr>PBASETECHSHR3</vt:lpstr>
      <vt:lpstr>PBASETECHSHR4</vt:lpstr>
      <vt:lpstr>PBASETECHSHR5</vt:lpstr>
      <vt:lpstr>PBASETECHSHR6</vt:lpstr>
      <vt:lpstr>PBASETECHSHR7</vt:lpstr>
      <vt:lpstr>PBASETECHSHR8</vt:lpstr>
      <vt:lpstr>PBASETECHSHR9</vt:lpstr>
      <vt:lpstr>pcalib</vt:lpstr>
      <vt:lpstr>pfisyr</vt:lpstr>
      <vt:lpstr>Phase1_YR</vt:lpstr>
      <vt:lpstr>Phase2_YR</vt:lpstr>
      <vt:lpstr>plifetime</vt:lpstr>
      <vt:lpstr>pnumfuel</vt:lpstr>
      <vt:lpstr>pnumtech</vt:lpstr>
      <vt:lpstr>PP_BioBoilEff</vt:lpstr>
      <vt:lpstr>pp_chip</vt:lpstr>
      <vt:lpstr>pp_hfoshr</vt:lpstr>
      <vt:lpstr>pp_ibyrvals</vt:lpstr>
      <vt:lpstr>pp_mecsbench</vt:lpstr>
      <vt:lpstr>pp_mecsdata</vt:lpstr>
      <vt:lpstr>pp_proxydat</vt:lpstr>
      <vt:lpstr>pp_REI1</vt:lpstr>
      <vt:lpstr>pp_REI10</vt:lpstr>
      <vt:lpstr>pp_REI11</vt:lpstr>
      <vt:lpstr>pp_REI12</vt:lpstr>
      <vt:lpstr>pp_REI13</vt:lpstr>
      <vt:lpstr>pp_REI14</vt:lpstr>
      <vt:lpstr>pp_REI15</vt:lpstr>
      <vt:lpstr>pp_REI16</vt:lpstr>
      <vt:lpstr>pp_REI17</vt:lpstr>
      <vt:lpstr>pp_REI18</vt:lpstr>
      <vt:lpstr>pp_REI19</vt:lpstr>
      <vt:lpstr>pp_REI2</vt:lpstr>
      <vt:lpstr>pp_REI20</vt:lpstr>
      <vt:lpstr>pp_REI21</vt:lpstr>
      <vt:lpstr>pp_REI22</vt:lpstr>
      <vt:lpstr>pp_REI23</vt:lpstr>
      <vt:lpstr>pp_REI24</vt:lpstr>
      <vt:lpstr>pp_REI25</vt:lpstr>
      <vt:lpstr>pp_REI26</vt:lpstr>
      <vt:lpstr>pp_REI3</vt:lpstr>
      <vt:lpstr>pp_REI4</vt:lpstr>
      <vt:lpstr>pp_REI5</vt:lpstr>
      <vt:lpstr>pp_REI6</vt:lpstr>
      <vt:lpstr>pp_REI7</vt:lpstr>
      <vt:lpstr>pp_REI8</vt:lpstr>
      <vt:lpstr>pp_REI9</vt:lpstr>
      <vt:lpstr>PP_STM_RYCL</vt:lpstr>
      <vt:lpstr>PP_STMFUEL_BL</vt:lpstr>
      <vt:lpstr>PP_STMFUEL_CHP</vt:lpstr>
      <vt:lpstr>ppblkliq1</vt:lpstr>
      <vt:lpstr>ppblkliq10</vt:lpstr>
      <vt:lpstr>ppblkliq11</vt:lpstr>
      <vt:lpstr>ppblkliq12</vt:lpstr>
      <vt:lpstr>ppblkliq13</vt:lpstr>
      <vt:lpstr>ppblkliq14</vt:lpstr>
      <vt:lpstr>ppblkliq15</vt:lpstr>
      <vt:lpstr>ppblkliq16</vt:lpstr>
      <vt:lpstr>ppblkliq17</vt:lpstr>
      <vt:lpstr>ppblkliq18</vt:lpstr>
      <vt:lpstr>ppblkliq19</vt:lpstr>
      <vt:lpstr>ppblkliq2</vt:lpstr>
      <vt:lpstr>ppblkliq20</vt:lpstr>
      <vt:lpstr>ppblkliq21</vt:lpstr>
      <vt:lpstr>ppblkliq22</vt:lpstr>
      <vt:lpstr>ppblkliq23</vt:lpstr>
      <vt:lpstr>ppblkliq24</vt:lpstr>
      <vt:lpstr>ppblkliq25</vt:lpstr>
      <vt:lpstr>ppblkliq26</vt:lpstr>
      <vt:lpstr>ppblkliq3</vt:lpstr>
      <vt:lpstr>ppblkliq4</vt:lpstr>
      <vt:lpstr>ppblkliq5</vt:lpstr>
      <vt:lpstr>ppblkliq6</vt:lpstr>
      <vt:lpstr>ppblkliq7</vt:lpstr>
      <vt:lpstr>ppblkliq8</vt:lpstr>
      <vt:lpstr>ppblkliq9</vt:lpstr>
      <vt:lpstr>pphog25</vt:lpstr>
      <vt:lpstr>pprod</vt:lpstr>
      <vt:lpstr>ppst_shrfinal</vt:lpstr>
      <vt:lpstr>ppst_shrstart</vt:lpstr>
      <vt:lpstr>ppsteam1</vt:lpstr>
      <vt:lpstr>ppsteam10</vt:lpstr>
      <vt:lpstr>ppsteam11</vt:lpstr>
      <vt:lpstr>ppsteam12</vt:lpstr>
      <vt:lpstr>ppsteam13</vt:lpstr>
      <vt:lpstr>ppsteam14</vt:lpstr>
      <vt:lpstr>ppsteam15</vt:lpstr>
      <vt:lpstr>ppsteam16</vt:lpstr>
      <vt:lpstr>ppsteam17</vt:lpstr>
      <vt:lpstr>ppsteam18</vt:lpstr>
      <vt:lpstr>ppsteam19</vt:lpstr>
      <vt:lpstr>ppsteam2</vt:lpstr>
      <vt:lpstr>ppsteam20</vt:lpstr>
      <vt:lpstr>ppsteam21</vt:lpstr>
      <vt:lpstr>ppsteam22</vt:lpstr>
      <vt:lpstr>ppsteam23</vt:lpstr>
      <vt:lpstr>ppsteam24</vt:lpstr>
      <vt:lpstr>ppsteam25</vt:lpstr>
      <vt:lpstr>ppsteam26</vt:lpstr>
      <vt:lpstr>ppsteam3</vt:lpstr>
      <vt:lpstr>ppsteam4</vt:lpstr>
      <vt:lpstr>ppsteam5</vt:lpstr>
      <vt:lpstr>ppsteam6</vt:lpstr>
      <vt:lpstr>ppsteam7</vt:lpstr>
      <vt:lpstr>ppsteam8</vt:lpstr>
      <vt:lpstr>ppsteam9</vt:lpstr>
      <vt:lpstr>pwacc</vt:lpstr>
      <vt:lpstr>Ret_exist</vt:lpstr>
      <vt:lpstr>Ret_new</vt:lpstr>
      <vt:lpstr>Ret_slope</vt:lpstr>
      <vt:lpstr>SHARES</vt:lpstr>
      <vt:lpstr>SHRFINAL</vt:lpstr>
      <vt:lpstr>SHRSTART</vt:lpstr>
      <vt:lpstr>SLABSKIN</vt:lpstr>
      <vt:lpstr>SLABTECH11</vt:lpstr>
      <vt:lpstr>SLABTECH12</vt:lpstr>
      <vt:lpstr>SLABTECH21</vt:lpstr>
      <vt:lpstr>SLABTECH22</vt:lpstr>
      <vt:lpstr>ST_BldCHPShr</vt:lpstr>
      <vt:lpstr>ST_CapFacAvg</vt:lpstr>
      <vt:lpstr>St_MECS</vt:lpstr>
      <vt:lpstr>St_ret_exist</vt:lpstr>
      <vt:lpstr>steam_adj</vt:lpstr>
      <vt:lpstr>Steel_ret_exist</vt:lpstr>
      <vt:lpstr>Steel_ret_new</vt:lpstr>
      <vt:lpstr>Steel_ret_slope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2023-09-26T18:15:28Z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a3a26997-0d2d-4644-8a3e-58640c906ed8</vt:lpwstr>
  </property>
  <property fmtid="{D5CDD505-2E9C-101B-9397-08002B2CF9AE}" pid="3" name="bjSaver">
    <vt:lpwstr>ZaVU00PAUefj9/rI3nT5X+O28+Scoh8F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policy="c8d5760e-638a-47e8-9e2e-1226c2cb268d" origin="userSelected" xmlns="http://www.boldonj</vt:lpwstr>
  </property>
  <property fmtid="{D5CDD505-2E9C-101B-9397-08002B2CF9AE}" pid="5" name="bjDocumentLabelXML-0">
    <vt:lpwstr>ames.com/2008/01/sie/internal/label"&gt;&lt;element uid="42834bfb-1ec1-4beb-bd64-eb83fb3cb3f3" value="" /&gt;&lt;/sisl&gt;</vt:lpwstr>
  </property>
  <property fmtid="{D5CDD505-2E9C-101B-9397-08002B2CF9AE}" pid="6" name="bjDocumentSecurityLabel">
    <vt:lpwstr>Unrestricted</vt:lpwstr>
  </property>
  <property fmtid="{D5CDD505-2E9C-101B-9397-08002B2CF9AE}" pid="7" name="bjLabelHistoryID">
    <vt:lpwstr>{C4C5FD38-2666-4A2F-8902-3CB5B2E87C5B}</vt:lpwstr>
  </property>
</Properties>
</file>