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main\nems_auto\mnfactorx\"/>
    </mc:Choice>
  </mc:AlternateContent>
  <bookViews>
    <workbookView xWindow="0" yWindow="0" windowWidth="28776" windowHeight="12360"/>
  </bookViews>
  <sheets>
    <sheet name="mncvfact" sheetId="1" r:id="rId1"/>
  </sheets>
  <definedNames>
    <definedName name="_Regression_Int" localSheetId="0" hidden="1">1</definedName>
    <definedName name="API">mncvfact!$I$124:$I$126</definedName>
    <definedName name="CFAR3">mncvfact!$B$99:$AE$99</definedName>
    <definedName name="CFASQ">mncvfact!$B$123</definedName>
    <definedName name="CFAVQ">mncvfact!$B$124</definedName>
    <definedName name="CFBIOBUTE">mncvfact!$B$109:$AE$109</definedName>
    <definedName name="CFBIOBUTEFAC">mncvfact!$B$110:$AE$110</definedName>
    <definedName name="CFBIOD">mncvfact!$B$107:$AE$107</definedName>
    <definedName name="CFBMQ">mncvfact!$B$168</definedName>
    <definedName name="CFBUQ">mncvfact!$B$125</definedName>
    <definedName name="CFCBOB">mncvfact!$B$46:$AE$46</definedName>
    <definedName name="CFCBQ">mncvfact!$B$48:$AE$48</definedName>
    <definedName name="CFCCQ">mncvfact!$B$144:$AE$144</definedName>
    <definedName name="CFCELL">mncvfact!$B$160</definedName>
    <definedName name="CFCNGQ">mncvfact!$B$119:$AE$119</definedName>
    <definedName name="CFCORN">mncvfact!$B$159</definedName>
    <definedName name="CFCRDCA">mncvfact!$B$13:$AE$13</definedName>
    <definedName name="CFCRDDILBIT">mncvfact!$B$15:$AE$15</definedName>
    <definedName name="CFCRDDOM">mncvfact!$B$2:$AE$2</definedName>
    <definedName name="CFCRDEXP">mncvfact!$B$4:$AE$4</definedName>
    <definedName name="CFCRDHVSOUR">mncvfact!$B$12:$AE$12</definedName>
    <definedName name="CFCRDHVSWT">mncvfact!$B$11:$AE$11</definedName>
    <definedName name="CFCRDIMP">mncvfact!$B$3:$AE$3</definedName>
    <definedName name="CFCRDLSCOND">mncvfact!$B$17:$AE$17</definedName>
    <definedName name="CFCRDLT2SWT">mncvfact!$B$16:$AE$16</definedName>
    <definedName name="CFCRDLTSOUR">mncvfact!$B$8:$AE$8</definedName>
    <definedName name="CFCRDLTSWT">mncvfact!$B$7:$AE$7</definedName>
    <definedName name="CFCRDMD2SOUR">mncvfact!$B$9:$AE$9</definedName>
    <definedName name="CFCRDMDSOUR">mncvfact!$B$10:$AE$10</definedName>
    <definedName name="CFCRDSYN">mncvfact!$B$14:$AE$14</definedName>
    <definedName name="CFDLTSWT">mncvfact!$B$6:$AE$6</definedName>
    <definedName name="CFDSCM">mncvfact!$B$71:$AE$71</definedName>
    <definedName name="CFDSEL">mncvfact!$B$74:$AE$74</definedName>
    <definedName name="CFDSIN">mncvfact!$B$72:$AE$72</definedName>
    <definedName name="CFDSLQ">mncvfact!$B$127</definedName>
    <definedName name="CFDSQ">mncvfact!$B$126</definedName>
    <definedName name="CFDSQT">mncvfact!$B$69:$AE$69</definedName>
    <definedName name="CFDSRS">mncvfact!$B$70:$AE$70</definedName>
    <definedName name="CFDSTR">mncvfact!$B$73:$AE$73</definedName>
    <definedName name="CFDSUQ">mncvfact!$B$128</definedName>
    <definedName name="CFE85Q">mncvfact!$B$165:$AE$165</definedName>
    <definedName name="CFEEQ">mncvfact!$B$129</definedName>
    <definedName name="CFELQ">mncvfact!$B$170</definedName>
    <definedName name="CFETFAC">mncvfact!$B$106:$AE$106</definedName>
    <definedName name="CFETQ">mncvfact!$B$105:$AE$105</definedName>
    <definedName name="CFEXPRD">mncvfact!$B$29:$AE$29</definedName>
    <definedName name="CFFLTSWT">mncvfact!$B$5:$AE$5</definedName>
    <definedName name="CFGO3">mncvfact!$B$101:$AE$101</definedName>
    <definedName name="CFIBQ">mncvfact!$B$130</definedName>
    <definedName name="CFIMPRD">mncvfact!$B$28:$AE$28</definedName>
    <definedName name="CFJFK">mncvfact!$B$131</definedName>
    <definedName name="CFJFN">mncvfact!$B$132</definedName>
    <definedName name="CFJFQ">mncvfact!$B$82:$AE$82</definedName>
    <definedName name="CFJOULE">mncvfact!$B$172</definedName>
    <definedName name="CFKSQ">mncvfact!$B$133</definedName>
    <definedName name="CFLGQ">mncvfact!$B$37:$AE$37</definedName>
    <definedName name="CFLUQ">mncvfact!$B$134</definedName>
    <definedName name="CFM85Q">mncvfact!$B$166</definedName>
    <definedName name="CFMEQT">mncvfact!$B$156</definedName>
    <definedName name="CFMGQ">mncvfact!$B$51:$AE$51</definedName>
    <definedName name="CFMN3">mncvfact!$B$100:$AE$100</definedName>
    <definedName name="CFMSQ">mncvfact!$B$152</definedName>
    <definedName name="CFNGC">mncvfact!$B$116:$AE$116</definedName>
    <definedName name="CFNGCL">mncvfact!$B$120:$AE$120</definedName>
    <definedName name="CFNGE">mncvfact!$B$118:$AE$118</definedName>
    <definedName name="CFNGI">mncvfact!$B$117:$AE$117</definedName>
    <definedName name="CFNGL">mncvfact!$B$24:$AE$24</definedName>
    <definedName name="CFNGN">mncvfact!$B$114:$AE$114</definedName>
    <definedName name="CFNGP">mncvfact!$B$121:$AE$121</definedName>
    <definedName name="CFNGU">mncvfact!$B$115:$AE$115</definedName>
    <definedName name="CFNPQ">mncvfact!$B$148</definedName>
    <definedName name="CFOGQ">mncvfact!$B$136</definedName>
    <definedName name="CFOTQ">mncvfact!$B$103:$AE$103</definedName>
    <definedName name="CFPCQ">mncvfact!$B$143</definedName>
    <definedName name="CFPET">mncvfact!$B$139</definedName>
    <definedName name="CFPFQ">mncvfact!$B$89:$AE$89</definedName>
    <definedName name="CFPPQ">mncvfact!$B$140</definedName>
    <definedName name="CFPRQ">mncvfact!$B$145</definedName>
    <definedName name="CFRBOB">mncvfact!$B$47:$AE$47</definedName>
    <definedName name="CFRGQ">mncvfact!$B$137</definedName>
    <definedName name="CFRSQ">mncvfact!$B$146</definedName>
    <definedName name="CFSGQ">mncvfact!$B$149</definedName>
    <definedName name="CFTGQ">mncvfact!$B$135</definedName>
    <definedName name="CFTPQ">mncvfact!$B$27:$AE$27</definedName>
    <definedName name="CFUSQ">mncvfact!$B$154</definedName>
    <definedName name="CFVEGGIE">mncvfact!$B$108:$AE$108</definedName>
    <definedName name="CFWXQ">mncvfact!$B$151</definedName>
    <definedName name="CRUDEQ">mncvfact!$F$133:$I$137</definedName>
    <definedName name="HISTYR">mncvfact!$AE$1</definedName>
    <definedName name="WEIGHTDISC">mncvfact!$B$61:$AE$65</definedName>
    <definedName name="WEIGHTDIST">mncvfact!$B$54:$AE$58</definedName>
    <definedName name="WEIGHTJETF">mncvfact!$B$77:$AE$81</definedName>
    <definedName name="WEIGHTLPG1">mncvfact!$B$19:$AE$23</definedName>
    <definedName name="WEIGHTLPG2">mncvfact!$B$32:$AE$36</definedName>
    <definedName name="WEIGHTMGAS">mncvfact!$B$40:$AE$44</definedName>
    <definedName name="WEIGHTPETF">mncvfact!$B$84:$AE$88</definedName>
    <definedName name="WEIGHTUOIL">mncvfact!$B$93:$AE$97</definedName>
  </definedNames>
  <calcPr calcId="152511"/>
</workbook>
</file>

<file path=xl/calcChain.xml><?xml version="1.0" encoding="utf-8"?>
<calcChain xmlns="http://schemas.openxmlformats.org/spreadsheetml/2006/main">
  <c r="AE165" i="1" l="1"/>
  <c r="AE110" i="1"/>
  <c r="AE75" i="1" l="1"/>
  <c r="AE89" i="1"/>
  <c r="AE69" i="1" l="1"/>
  <c r="AD52" i="1"/>
  <c r="AE52" i="1"/>
  <c r="Y70" i="1"/>
  <c r="Z70" i="1"/>
  <c r="Y76" i="1"/>
  <c r="AD70" i="1"/>
  <c r="AD60" i="1"/>
  <c r="AE24" i="1"/>
  <c r="AE50" i="1"/>
  <c r="AD165" i="1" l="1"/>
  <c r="AD110" i="1"/>
  <c r="AE111" i="1"/>
  <c r="AD111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E82" i="1"/>
  <c r="AE74" i="1"/>
  <c r="AE72" i="1"/>
  <c r="AE71" i="1"/>
  <c r="AE70" i="1"/>
  <c r="AE68" i="1"/>
  <c r="AE60" i="1"/>
  <c r="AE37" i="1"/>
  <c r="AE73" i="1" l="1"/>
  <c r="AC52" i="1"/>
  <c r="AD89" i="1"/>
  <c r="AD82" i="1"/>
  <c r="AD74" i="1"/>
  <c r="AD72" i="1"/>
  <c r="AD71" i="1"/>
  <c r="AD68" i="1"/>
  <c r="AD50" i="1"/>
  <c r="AD37" i="1"/>
  <c r="AD73" i="1" l="1"/>
  <c r="AD69" i="1" s="1"/>
  <c r="AB52" i="1"/>
  <c r="AA52" i="1"/>
  <c r="W52" i="1"/>
  <c r="R52" i="1"/>
  <c r="Q52" i="1"/>
  <c r="P52" i="1"/>
  <c r="AC111" i="1"/>
  <c r="AC110" i="1"/>
  <c r="AC89" i="1"/>
  <c r="AC82" i="1"/>
  <c r="AC74" i="1"/>
  <c r="AC72" i="1"/>
  <c r="AC71" i="1"/>
  <c r="AC70" i="1"/>
  <c r="AC68" i="1"/>
  <c r="AC60" i="1"/>
  <c r="AC50" i="1"/>
  <c r="AC37" i="1"/>
  <c r="AD75" i="1" l="1"/>
  <c r="AC73" i="1"/>
  <c r="AC75" i="1" s="1"/>
  <c r="AB111" i="1"/>
  <c r="AA111" i="1"/>
  <c r="AB110" i="1"/>
  <c r="AA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Z110" i="1"/>
  <c r="AA37" i="1"/>
  <c r="AB89" i="1"/>
  <c r="AB82" i="1"/>
  <c r="AB74" i="1"/>
  <c r="AB72" i="1"/>
  <c r="AB71" i="1"/>
  <c r="AB70" i="1"/>
  <c r="AB68" i="1"/>
  <c r="AB60" i="1"/>
  <c r="AB50" i="1"/>
  <c r="AB37" i="1"/>
  <c r="AC69" i="1" l="1"/>
  <c r="AB73" i="1"/>
  <c r="AB75" i="1" s="1"/>
  <c r="B172" i="1"/>
  <c r="B166" i="1"/>
  <c r="E164" i="1"/>
  <c r="S165" i="1" s="1"/>
  <c r="C163" i="1"/>
  <c r="C162" i="1"/>
  <c r="E161" i="1"/>
  <c r="C127" i="1"/>
  <c r="C128" i="1" s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O73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D73" i="1" s="1"/>
  <c r="D75" i="1" s="1"/>
  <c r="C72" i="1"/>
  <c r="B72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G73" i="1" s="1"/>
  <c r="F71" i="1"/>
  <c r="E71" i="1"/>
  <c r="D71" i="1"/>
  <c r="C71" i="1"/>
  <c r="B71" i="1"/>
  <c r="AA70" i="1"/>
  <c r="Z76" i="1"/>
  <c r="X70" i="1"/>
  <c r="W70" i="1"/>
  <c r="V70" i="1"/>
  <c r="U70" i="1"/>
  <c r="T70" i="1"/>
  <c r="U76" i="1" s="1"/>
  <c r="S70" i="1"/>
  <c r="R70" i="1"/>
  <c r="Q70" i="1"/>
  <c r="Q73" i="1" s="1"/>
  <c r="P70" i="1"/>
  <c r="O70" i="1"/>
  <c r="N70" i="1"/>
  <c r="M70" i="1"/>
  <c r="L70" i="1"/>
  <c r="K70" i="1"/>
  <c r="K73" i="1" s="1"/>
  <c r="K75" i="1" s="1"/>
  <c r="J70" i="1"/>
  <c r="I70" i="1"/>
  <c r="H70" i="1"/>
  <c r="G70" i="1"/>
  <c r="F70" i="1"/>
  <c r="E70" i="1"/>
  <c r="D70" i="1"/>
  <c r="C70" i="1"/>
  <c r="B70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V53" i="1"/>
  <c r="U53" i="1"/>
  <c r="T53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P69" i="1" l="1"/>
  <c r="P73" i="1"/>
  <c r="F165" i="1"/>
  <c r="V165" i="1"/>
  <c r="R69" i="1"/>
  <c r="F73" i="1"/>
  <c r="F69" i="1" s="1"/>
  <c r="G165" i="1"/>
  <c r="X165" i="1"/>
  <c r="S75" i="1"/>
  <c r="I73" i="1"/>
  <c r="R73" i="1"/>
  <c r="H165" i="1"/>
  <c r="Z165" i="1"/>
  <c r="X73" i="1"/>
  <c r="X75" i="1" s="1"/>
  <c r="Q165" i="1"/>
  <c r="M73" i="1"/>
  <c r="M69" i="1" s="1"/>
  <c r="Y73" i="1"/>
  <c r="Y75" i="1" s="1"/>
  <c r="N73" i="1"/>
  <c r="L73" i="1"/>
  <c r="L75" i="1" s="1"/>
  <c r="B73" i="1"/>
  <c r="B75" i="1" s="1"/>
  <c r="Z73" i="1"/>
  <c r="Z75" i="1" s="1"/>
  <c r="K165" i="1"/>
  <c r="Y165" i="1"/>
  <c r="AC165" i="1"/>
  <c r="AB165" i="1"/>
  <c r="M165" i="1"/>
  <c r="U165" i="1"/>
  <c r="Q69" i="1"/>
  <c r="E73" i="1"/>
  <c r="E75" i="1" s="1"/>
  <c r="N165" i="1"/>
  <c r="H73" i="1"/>
  <c r="H75" i="1" s="1"/>
  <c r="V73" i="1"/>
  <c r="V69" i="1" s="1"/>
  <c r="O165" i="1"/>
  <c r="W73" i="1"/>
  <c r="W75" i="1" s="1"/>
  <c r="P165" i="1"/>
  <c r="S73" i="1"/>
  <c r="S69" i="1" s="1"/>
  <c r="I165" i="1"/>
  <c r="AA165" i="1"/>
  <c r="AA73" i="1"/>
  <c r="AA69" i="1" s="1"/>
  <c r="J165" i="1"/>
  <c r="R165" i="1"/>
  <c r="O75" i="1"/>
  <c r="X76" i="1"/>
  <c r="C73" i="1"/>
  <c r="C75" i="1" s="1"/>
  <c r="L165" i="1"/>
  <c r="T165" i="1"/>
  <c r="AB69" i="1"/>
  <c r="K69" i="1"/>
  <c r="Z69" i="1"/>
  <c r="F75" i="1"/>
  <c r="E69" i="1"/>
  <c r="U69" i="1"/>
  <c r="B69" i="1"/>
  <c r="W69" i="1"/>
  <c r="G75" i="1"/>
  <c r="D69" i="1"/>
  <c r="X69" i="1"/>
  <c r="T73" i="1"/>
  <c r="T69" i="1" s="1"/>
  <c r="S76" i="1"/>
  <c r="U73" i="1"/>
  <c r="U75" i="1" s="1"/>
  <c r="I75" i="1"/>
  <c r="T76" i="1"/>
  <c r="I69" i="1"/>
  <c r="N75" i="1"/>
  <c r="G69" i="1"/>
  <c r="V76" i="1"/>
  <c r="W76" i="1"/>
  <c r="L69" i="1"/>
  <c r="P75" i="1"/>
  <c r="Q75" i="1"/>
  <c r="N69" i="1"/>
  <c r="J73" i="1"/>
  <c r="J75" i="1" s="1"/>
  <c r="R75" i="1"/>
  <c r="O69" i="1"/>
  <c r="B165" i="1"/>
  <c r="C165" i="1"/>
  <c r="W165" i="1"/>
  <c r="D165" i="1"/>
  <c r="E165" i="1"/>
  <c r="M75" i="1" l="1"/>
  <c r="AA75" i="1"/>
  <c r="H69" i="1"/>
  <c r="V75" i="1"/>
  <c r="C69" i="1"/>
  <c r="Y69" i="1"/>
  <c r="T75" i="1"/>
  <c r="J69" i="1"/>
</calcChain>
</file>

<file path=xl/comments1.xml><?xml version="1.0" encoding="utf-8"?>
<comments xmlns="http://schemas.openxmlformats.org/spreadsheetml/2006/main">
  <authors>
    <author xml:space="preserve">Patel, April </author>
  </authors>
  <commentList>
    <comment ref="AE19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supply and disposition- field production. PSA</t>
        </r>
      </text>
    </comment>
    <comment ref="AE20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supply and disposition- field production. PSA</t>
        </r>
      </text>
    </comment>
    <comment ref="AE21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supply and disposition- field production. PSA</t>
        </r>
      </text>
    </comment>
    <comment ref="AE22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supply and disposition- field production. PSA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supply and disposition- field production. PSA</t>
        </r>
      </text>
    </comment>
    <comment ref="AE32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supply and disposition- products supplied. PSA</t>
        </r>
      </text>
    </comment>
    <comment ref="AE33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supply and disposition- products supplied. PSA</t>
        </r>
      </text>
    </comment>
    <comment ref="AE34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supply and disposition- products supplied. PSA</t>
        </r>
      </text>
    </comment>
    <comment ref="AE35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supply and disposition- products supplied. PSA</t>
        </r>
      </text>
    </comment>
    <comment ref="AE40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supply and disposition- products supplied. PSA</t>
        </r>
      </text>
    </comment>
    <comment ref="AE41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supply and disposition- products supplied. PSA</t>
        </r>
      </text>
    </comment>
    <comment ref="AE42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supply and disposition- products supplied. PSA</t>
        </r>
      </text>
    </comment>
    <comment ref="AE53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supply and disposition- products supplied. PSA</t>
        </r>
      </text>
    </comment>
    <comment ref="AE54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supply and disposition- products supplied. PSA</t>
        </r>
      </text>
    </comment>
    <comment ref="AE55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supply and disposition- products supplied. PSA</t>
        </r>
      </text>
    </comment>
    <comment ref="AE56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supply and disposition- products supplied. PSA</t>
        </r>
      </text>
    </comment>
    <comment ref="AE61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Table 3.7a Petroleum Consumption: Residential and Commercial Sectors MER </t>
        </r>
      </text>
    </comment>
    <comment ref="AE62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Table 3.7a Petroleum Consumption: Residential and Commercial Sectors MER </t>
        </r>
      </text>
    </comment>
    <comment ref="AE63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Table 3.7b Petroleum Consumption: Industrial Sector  MER</t>
        </r>
      </text>
    </comment>
    <comment ref="AE64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Table 3.7c Petroleum Consumption: Transportation and Electric Power Sectors MER</t>
        </r>
      </text>
    </comment>
    <comment ref="AE65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Table 3.7c Petroleum Consumption: Transportation and Electric Power Sectors MER</t>
        </r>
      </text>
    </comment>
    <comment ref="AE67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what is this factor? It just says from MER. Does this carry over each year? We need to review this and this value is used for row 70-74. Is it generated from row 69 which is a calculated value, this is most likely. 
</t>
        </r>
      </text>
    </comment>
    <comment ref="AE77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carrying over the 0 from last year, is this correct
</t>
        </r>
      </text>
    </comment>
    <comment ref="AE78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PSA Supply and Disposition Products Supplied: Kerosene type jet fuel</t>
        </r>
      </text>
    </comment>
    <comment ref="AE84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PSA Supply and Disposition Products Supplied: </t>
        </r>
      </text>
    </comment>
    <comment ref="AE85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PSA Supply and Disposition Products Supplied: Kerosene type jet fuel</t>
        </r>
      </text>
    </comment>
    <comment ref="AE114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is this just the heat content value divided by 1000. MER Appendix 4
</t>
        </r>
      </text>
    </comment>
    <comment ref="AE115" authorId="0" shapeId="0">
      <text>
        <r>
          <rPr>
            <b/>
            <sz val="9"/>
            <color indexed="81"/>
            <rFont val="Tahoma"/>
            <family val="2"/>
          </rPr>
          <t xml:space="preserve">Patel, April :
is this just the heat content value divided by 1000. MER Appendix 4
</t>
        </r>
      </text>
    </comment>
    <comment ref="AE116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is this just the heat content value divided by 1000. MER Appendix 4
</t>
        </r>
      </text>
    </comment>
    <comment ref="AE117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is this just the heat content value divided by 1000</t>
        </r>
      </text>
    </comment>
    <comment ref="AE118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is this just the heat content value divided by 1000. MER Appendix 4
</t>
        </r>
      </text>
    </comment>
    <comment ref="AE121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is this just the heat content value divided by 1000. MER Appendix 4
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Revised 9/14/20 Table A1. Heat Content of Petroleum and Other Liquids
https://www.eia.gov/totalenergy/data/monthly/pdf/sec12_2.pdf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Revised 9/14/20 Table A1. Heat Content of Petroleum and Other Liquids
https://www.eia.gov/totalenergy/data/monthly/pdf/sec12_2.pdf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Revised 9/14/20 Table A1. Heat Content of Petroleum and Other Liquids
https://www.eia.gov/totalenergy/data/monthly/pdf/sec12_2.pdf</t>
        </r>
      </text>
    </comment>
    <comment ref="B136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not sure where this is found in appendicies</t>
        </r>
      </text>
    </comment>
    <comment ref="B137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not sure where this is found in appendicies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should the 2019 Table a3. fuel ethanol heat content be used here?
https://www.eia.gov/totalenergy/data/monthly/pdf/sec12_4.pdf</t>
        </r>
      </text>
    </comment>
    <comment ref="B139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not sure where this is found in appendicies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Revised 9/14/20 Table A1. Heat Content of Petroleum and Other Liquids
https://www.eia.gov/totalenergy/data/monthly/pdf/sec12_2.pdf</t>
        </r>
      </text>
    </comment>
    <comment ref="B145" authorId="0" shapeId="0">
      <text>
        <r>
          <rPr>
            <b/>
            <sz val="9"/>
            <color indexed="81"/>
            <rFont val="Tahoma"/>
            <family val="2"/>
          </rPr>
          <t>Patel, April :</t>
        </r>
        <r>
          <rPr>
            <sz val="9"/>
            <color indexed="81"/>
            <rFont val="Tahoma"/>
            <family val="2"/>
          </rPr>
          <t xml:space="preserve">
Revised 9/14/20 Table A1. Heat Content of Petroleum and Other Liquids
https://www.eia.gov/totalenergy/data/monthly/pdf/sec12_2.pdf</t>
        </r>
      </text>
    </comment>
  </commentList>
</comments>
</file>

<file path=xl/sharedStrings.xml><?xml version="1.0" encoding="utf-8"?>
<sst xmlns="http://schemas.openxmlformats.org/spreadsheetml/2006/main" count="172" uniqueCount="150">
  <si>
    <t>Crude Oil Production</t>
  </si>
  <si>
    <t>Crude Oil Imports</t>
  </si>
  <si>
    <t>Crude Oil Exports</t>
  </si>
  <si>
    <t>Foreign low sulfur light crude oil (Brent)</t>
  </si>
  <si>
    <t>Domestic low sulfur light crude oil (WTI)</t>
  </si>
  <si>
    <t>Light sweet crude oil</t>
  </si>
  <si>
    <t>Light sour crude oil</t>
  </si>
  <si>
    <t>Medium medium sour crude oil</t>
  </si>
  <si>
    <t>Medium sour crude oil</t>
  </si>
  <si>
    <t>Heavy sweet crude oil</t>
  </si>
  <si>
    <t>Heavy sour crude oil</t>
  </si>
  <si>
    <t>California crude oil</t>
  </si>
  <si>
    <t>Syncrude</t>
  </si>
  <si>
    <t>Dilbit/Synbit</t>
  </si>
  <si>
    <t>Light light sweet crude oil</t>
  </si>
  <si>
    <t>Lease condensate</t>
  </si>
  <si>
    <t xml:space="preserve">     weight for ethane</t>
  </si>
  <si>
    <t xml:space="preserve">     weight for propane</t>
  </si>
  <si>
    <t xml:space="preserve">     weight for normal butane</t>
  </si>
  <si>
    <t xml:space="preserve">     weight for isobutane</t>
  </si>
  <si>
    <t>Natural Gas Plant Liquids Production</t>
  </si>
  <si>
    <t>Petroleum Consumption</t>
  </si>
  <si>
    <t>Refined Petroleum Products Imports</t>
  </si>
  <si>
    <t>Refined Petroleum Products Exports</t>
  </si>
  <si>
    <t>old 2011</t>
  </si>
  <si>
    <t xml:space="preserve">     dummy weight row</t>
  </si>
  <si>
    <t>Liquefied Petroleum Gases Consumption</t>
  </si>
  <si>
    <t xml:space="preserve">     weight for reformulated gasoline</t>
  </si>
  <si>
    <t xml:space="preserve">     weight for oxygenated gasoline</t>
  </si>
  <si>
    <t xml:space="preserve">     weight for other (conventional) gasoline</t>
  </si>
  <si>
    <t>Conventional before oxygenate blending</t>
  </si>
  <si>
    <t>Reformulated before oxygenate blending</t>
  </si>
  <si>
    <t>California before oxygenate blending</t>
  </si>
  <si>
    <t>Motor Gasoline Consumption weighted with above</t>
  </si>
  <si>
    <t>Motor Gasoline Consumption from MER</t>
  </si>
  <si>
    <t>Total Distillate consumption   (see also total a few rows down)</t>
  </si>
  <si>
    <t xml:space="preserve">     weight for Ultra Low Sufur Diesel</t>
  </si>
  <si>
    <t xml:space="preserve">     weight for Low Sufur Diesel</t>
  </si>
  <si>
    <t xml:space="preserve">     weight for regular Distillate</t>
  </si>
  <si>
    <t>Distillate consumption by sector (MER)</t>
  </si>
  <si>
    <t xml:space="preserve">      Residential</t>
  </si>
  <si>
    <t xml:space="preserve">      Commercial</t>
  </si>
  <si>
    <t xml:space="preserve">      Industrial</t>
  </si>
  <si>
    <t xml:space="preserve">      Transportation</t>
  </si>
  <si>
    <t xml:space="preserve">      Electric Power</t>
  </si>
  <si>
    <t>from MER</t>
  </si>
  <si>
    <t>Distillate Consumption - weighted average</t>
  </si>
  <si>
    <t>Distillate weighted average of below, should match MER</t>
  </si>
  <si>
    <t xml:space="preserve">     weight for Naphtha-Type</t>
  </si>
  <si>
    <t xml:space="preserve">     weight for Kerosene-Type</t>
  </si>
  <si>
    <t>Jet Fuel Consumption</t>
  </si>
  <si>
    <t xml:space="preserve">     weight for Pet Feed &lt; 401 (Naphthas)</t>
  </si>
  <si>
    <t xml:space="preserve">     weight for Pet Feed &gt; 401 (Other oils)</t>
  </si>
  <si>
    <t>Petrochemical Feedstocks Consumption</t>
  </si>
  <si>
    <t>Unfinished Oil Imports</t>
  </si>
  <si>
    <t xml:space="preserve">  weights</t>
  </si>
  <si>
    <t xml:space="preserve">     weight for naphthas</t>
  </si>
  <si>
    <t xml:space="preserve">     weight for kerosene</t>
  </si>
  <si>
    <t xml:space="preserve">     weight for heavy oils</t>
  </si>
  <si>
    <t xml:space="preserve">     weight for residuum</t>
  </si>
  <si>
    <t xml:space="preserve">  factors (these are what LFMM uses)</t>
  </si>
  <si>
    <t xml:space="preserve">     Atmospheric residuum (AR3)</t>
  </si>
  <si>
    <t xml:space="preserve">     Medium naphthas (MN3)</t>
  </si>
  <si>
    <t xml:space="preserve">     Gas oil (GO3)</t>
  </si>
  <si>
    <t>Other Petroleum Consumption</t>
  </si>
  <si>
    <t>Ethanol</t>
  </si>
  <si>
    <t>Fuel Ethanol Feedstock Factor</t>
  </si>
  <si>
    <t>Biodiesel</t>
  </si>
  <si>
    <t>Vegetable oil input as calculated from biodiesel output</t>
  </si>
  <si>
    <t>Biobutanol</t>
  </si>
  <si>
    <t>Biobutanol feedstock factor  (same as ethanol for now)</t>
  </si>
  <si>
    <t>Bionaphtha (gasoline from renewables or pyrolysis)</t>
  </si>
  <si>
    <t>Natural Gas Non-Utilities Sectors</t>
  </si>
  <si>
    <t>Natural Gas Electric Utilities</t>
  </si>
  <si>
    <t>Natural Gas Consumption</t>
  </si>
  <si>
    <t>Natural Gas Imports</t>
  </si>
  <si>
    <t>Natural Gas Exports</t>
  </si>
  <si>
    <t>Compressed Natural Gas</t>
  </si>
  <si>
    <t>Natural Gas from Coal</t>
  </si>
  <si>
    <t>Natural Gas Production</t>
  </si>
  <si>
    <t>Asphalt</t>
  </si>
  <si>
    <t>Stuff for calculating weighted crude oil import conversion factor in forecast</t>
  </si>
  <si>
    <t>Aviation Gasoline</t>
  </si>
  <si>
    <t>Highest API</t>
  </si>
  <si>
    <t>Butane</t>
  </si>
  <si>
    <t>Corresponding heat (thousand Btu/gallon)</t>
  </si>
  <si>
    <t>Distillate Fuel Oil</t>
  </si>
  <si>
    <t>Heat step per unit API</t>
  </si>
  <si>
    <t xml:space="preserve">   Low Sulfur Diesel</t>
  </si>
  <si>
    <t xml:space="preserve">   Ultra Low Sulfur Diesel</t>
  </si>
  <si>
    <t>Ethane</t>
  </si>
  <si>
    <t>Isobutane</t>
  </si>
  <si>
    <t>Jet Fuel - Kerosene</t>
  </si>
  <si>
    <t>Jet Fuel - Naphtha</t>
  </si>
  <si>
    <t>Slope (* amount imported in barrels)</t>
  </si>
  <si>
    <t>Constant</t>
  </si>
  <si>
    <t>Max API</t>
  </si>
  <si>
    <t>Average</t>
  </si>
  <si>
    <t>Kerosene</t>
  </si>
  <si>
    <t>FLL</t>
  </si>
  <si>
    <t>Lubricants</t>
  </si>
  <si>
    <t>FHL</t>
  </si>
  <si>
    <t>Motor Gasoline - Conventional</t>
  </si>
  <si>
    <t>FMH</t>
  </si>
  <si>
    <t>Motor Gasoline - Oxygenated</t>
  </si>
  <si>
    <t>FHH</t>
  </si>
  <si>
    <t>Motor Gasoline - Reformulated</t>
  </si>
  <si>
    <t>FHV</t>
  </si>
  <si>
    <t>Motor Gasoline - Ethanol</t>
  </si>
  <si>
    <t>Undenatured ethanol</t>
  </si>
  <si>
    <t>Pentanes Plus (also Natural Gasoline)</t>
  </si>
  <si>
    <t>Petrochemical Feedstocks &lt; 401 (Naphthas)</t>
  </si>
  <si>
    <t>Petrochemical Feedstocks &gt; 401 (Other oils)</t>
  </si>
  <si>
    <t>Petroleum Coke</t>
  </si>
  <si>
    <t>&lt;------  really = 6.024, but PMM wants Fuel Oil Equivalent</t>
  </si>
  <si>
    <t xml:space="preserve">    Catalytic coke</t>
  </si>
  <si>
    <t>Propane</t>
  </si>
  <si>
    <t>Residual Fuel Oil</t>
  </si>
  <si>
    <t>Road Oil</t>
  </si>
  <si>
    <t>Special Naphthas</t>
  </si>
  <si>
    <t>Still Gas</t>
  </si>
  <si>
    <t>&lt;------  really = 6.000, but PMM wants Fuel Oil Equivalent</t>
  </si>
  <si>
    <t>Unfinished Oils</t>
  </si>
  <si>
    <t>Waxes</t>
  </si>
  <si>
    <t>Miscellaneous</t>
  </si>
  <si>
    <t>Plant Condensate and Unfractionated Stream</t>
  </si>
  <si>
    <t>Methanol</t>
  </si>
  <si>
    <t>the next two are Btu per bushel</t>
  </si>
  <si>
    <t>Corn</t>
  </si>
  <si>
    <t>Cellulose for Cellulosic Ethanol</t>
  </si>
  <si>
    <t>Methanol percent of M85</t>
  </si>
  <si>
    <t>Motor gasoline percent of M85 (formula:  1-E91)</t>
  </si>
  <si>
    <t>Ethanol percent of E85</t>
  </si>
  <si>
    <t>Motor gasoline percent of E85 (formula:  1-E94)</t>
  </si>
  <si>
    <t>E85, weighted average</t>
  </si>
  <si>
    <t>M85, weighted average</t>
  </si>
  <si>
    <t>Cellulose million Btu per ton</t>
  </si>
  <si>
    <t>Electricity</t>
  </si>
  <si>
    <t>Btu per million joule</t>
  </si>
  <si>
    <t>&lt;=== 1 Btu is 1055 International Steam Table joules</t>
  </si>
  <si>
    <t xml:space="preserve">     weight for pentanes plus (natural gasoline)</t>
  </si>
  <si>
    <t>Products Supplied</t>
  </si>
  <si>
    <t>From PSA</t>
  </si>
  <si>
    <t>Highlights:</t>
  </si>
  <si>
    <t>Orange: from MER Appendix 4</t>
  </si>
  <si>
    <t>Pink: MER table 3.7</t>
  </si>
  <si>
    <t>Green: PSA other tables</t>
  </si>
  <si>
    <t>Blue: found in the PSA heat content file from Mike</t>
  </si>
  <si>
    <t>Grey: does not change- constant</t>
  </si>
  <si>
    <t>Italics: calculated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</si>
</sst>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24" x14ac:knownFonts="1">
    <font>
      <sz val="12"/>
      <name val="Helv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Helv"/>
    </font>
    <font>
      <i/>
      <sz val="12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8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37" fontId="0" fillId="0" borderId="0" xfId="0" applyNumberFormat="1" applyProtection="1"/>
    <xf numFmtId="0" fontId="0" fillId="0" borderId="0" xfId="0" applyAlignment="1" applyProtection="1">
      <alignment horizontal="right"/>
    </xf>
    <xf numFmtId="0" fontId="19" fillId="0" borderId="0" xfId="0" applyFont="1" applyProtection="1"/>
    <xf numFmtId="0" fontId="19" fillId="0" borderId="0" xfId="0" applyFont="1"/>
    <xf numFmtId="0" fontId="19" fillId="0" borderId="0" xfId="0" applyFont="1" applyAlignment="1" applyProtection="1">
      <alignment horizontal="right"/>
    </xf>
    <xf numFmtId="3" fontId="0" fillId="0" borderId="0" xfId="0" applyNumberFormat="1"/>
    <xf numFmtId="0" fontId="0" fillId="33" borderId="0" xfId="0" applyFill="1"/>
    <xf numFmtId="0" fontId="0" fillId="34" borderId="0" xfId="0" applyFill="1" applyProtection="1"/>
    <xf numFmtId="0" fontId="7" fillId="3" borderId="0" xfId="7" applyProtection="1"/>
    <xf numFmtId="0" fontId="0" fillId="37" borderId="0" xfId="0" applyFill="1" applyBorder="1" applyAlignment="1">
      <alignment wrapText="1"/>
    </xf>
    <xf numFmtId="0" fontId="0" fillId="36" borderId="0" xfId="0" applyFill="1" applyBorder="1"/>
    <xf numFmtId="0" fontId="0" fillId="36" borderId="0" xfId="0" applyFill="1"/>
    <xf numFmtId="0" fontId="0" fillId="35" borderId="0" xfId="0" applyFill="1"/>
    <xf numFmtId="1" fontId="19" fillId="0" borderId="0" xfId="0" applyNumberFormat="1" applyFont="1"/>
    <xf numFmtId="0" fontId="0" fillId="37" borderId="0" xfId="0" applyFill="1"/>
    <xf numFmtId="0" fontId="0" fillId="37" borderId="0" xfId="0" applyFill="1" applyProtection="1"/>
    <xf numFmtId="1" fontId="0" fillId="38" borderId="0" xfId="0" applyNumberFormat="1" applyFill="1" applyBorder="1" applyAlignment="1">
      <alignment horizontal="right"/>
    </xf>
    <xf numFmtId="1" fontId="0" fillId="38" borderId="0" xfId="42" applyNumberFormat="1" applyFont="1" applyFill="1"/>
    <xf numFmtId="0" fontId="0" fillId="35" borderId="0" xfId="0" applyFill="1" applyProtection="1"/>
    <xf numFmtId="0" fontId="0" fillId="39" borderId="0" xfId="0" applyFill="1"/>
    <xf numFmtId="0" fontId="0" fillId="38" borderId="0" xfId="0" applyFill="1"/>
    <xf numFmtId="164" fontId="0" fillId="39" borderId="0" xfId="42" applyNumberFormat="1" applyFont="1" applyFill="1"/>
    <xf numFmtId="0" fontId="0" fillId="41" borderId="0" xfId="0" applyFill="1" applyProtection="1"/>
    <xf numFmtId="1" fontId="0" fillId="42" borderId="0" xfId="0" applyNumberFormat="1" applyFont="1" applyFill="1"/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0" fillId="42" borderId="0" xfId="0" applyFill="1"/>
    <xf numFmtId="0" fontId="0" fillId="4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K172"/>
  <sheetViews>
    <sheetView showGridLines="0" tabSelected="1"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H18" sqref="AH18"/>
    </sheetView>
  </sheetViews>
  <sheetFormatPr defaultColWidth="9.81640625" defaultRowHeight="15.75" customHeight="1" x14ac:dyDescent="0.3"/>
  <cols>
    <col min="1" max="1" width="50.81640625" customWidth="1"/>
    <col min="2" max="5" width="9.90625" bestFit="1" customWidth="1"/>
    <col min="6" max="6" width="12.81640625" bestFit="1" customWidth="1"/>
    <col min="7" max="27" width="9.90625" bestFit="1" customWidth="1"/>
    <col min="30" max="30" width="10" bestFit="1" customWidth="1"/>
    <col min="31" max="31" width="13" bestFit="1" customWidth="1"/>
    <col min="33" max="37" width="9.90625" bestFit="1" customWidth="1"/>
  </cols>
  <sheetData>
    <row r="1" spans="1:36" ht="15.75" customHeight="1" x14ac:dyDescent="0.3"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  <c r="AC1" s="1">
        <v>2017</v>
      </c>
      <c r="AD1" s="1">
        <v>2018</v>
      </c>
      <c r="AE1" s="1">
        <v>2019</v>
      </c>
      <c r="AJ1" s="27" t="s">
        <v>143</v>
      </c>
    </row>
    <row r="2" spans="1:36" ht="15.75" customHeight="1" x14ac:dyDescent="0.3">
      <c r="A2" s="2" t="s">
        <v>0</v>
      </c>
      <c r="B2" s="1">
        <v>5.8</v>
      </c>
      <c r="C2" s="1">
        <v>5.8</v>
      </c>
      <c r="D2" s="1">
        <v>5.8</v>
      </c>
      <c r="E2" s="1">
        <v>5.8</v>
      </c>
      <c r="F2" s="1">
        <v>5.8</v>
      </c>
      <c r="G2" s="1">
        <v>5.8</v>
      </c>
      <c r="H2" s="1">
        <v>5.8</v>
      </c>
      <c r="I2" s="1">
        <v>5.8</v>
      </c>
      <c r="J2" s="1">
        <v>5.8</v>
      </c>
      <c r="K2" s="1">
        <v>5.8</v>
      </c>
      <c r="L2" s="1">
        <v>5.8</v>
      </c>
      <c r="M2" s="1">
        <v>5.8</v>
      </c>
      <c r="N2" s="1">
        <v>5.8</v>
      </c>
      <c r="O2" s="1">
        <v>5.8</v>
      </c>
      <c r="P2" s="1">
        <v>5.8</v>
      </c>
      <c r="Q2" s="1">
        <v>5.8</v>
      </c>
      <c r="R2" s="1">
        <v>5.8</v>
      </c>
      <c r="S2" s="1">
        <v>5.8</v>
      </c>
      <c r="T2" s="1">
        <v>5.8</v>
      </c>
      <c r="U2" s="1">
        <v>5.8</v>
      </c>
      <c r="V2" s="1">
        <v>5.8</v>
      </c>
      <c r="W2" s="1">
        <v>5.8</v>
      </c>
      <c r="X2" s="1">
        <v>5.8</v>
      </c>
      <c r="Y2" s="1">
        <v>5.8</v>
      </c>
      <c r="Z2" s="1">
        <v>5.8</v>
      </c>
      <c r="AA2" s="1">
        <v>5.7169999999999996</v>
      </c>
      <c r="AB2" s="1">
        <v>5.7220000000000004</v>
      </c>
      <c r="AC2" s="1">
        <v>5.7229999999999999</v>
      </c>
      <c r="AD2" s="1">
        <v>5.7050000000000001</v>
      </c>
      <c r="AE2" s="13">
        <v>5.6980000000000004</v>
      </c>
      <c r="AI2" s="22"/>
      <c r="AJ2" s="28" t="s">
        <v>144</v>
      </c>
    </row>
    <row r="3" spans="1:36" ht="15.75" customHeight="1" x14ac:dyDescent="0.3">
      <c r="A3" s="2" t="s">
        <v>1</v>
      </c>
      <c r="B3" s="1">
        <v>5.9340000000000002</v>
      </c>
      <c r="C3" s="1">
        <v>5.9480000000000004</v>
      </c>
      <c r="D3" s="1">
        <v>5.9530000000000003</v>
      </c>
      <c r="E3" s="1">
        <v>5.9539999999999997</v>
      </c>
      <c r="F3" s="1">
        <v>5.95</v>
      </c>
      <c r="G3" s="1">
        <v>5.9379999999999997</v>
      </c>
      <c r="H3" s="1">
        <v>5.9470000000000001</v>
      </c>
      <c r="I3" s="1">
        <v>5.9539999999999997</v>
      </c>
      <c r="J3" s="1">
        <v>5.9530000000000003</v>
      </c>
      <c r="K3" s="1">
        <v>5.9420000000000002</v>
      </c>
      <c r="L3" s="1">
        <v>5.9589999999999996</v>
      </c>
      <c r="M3" s="1">
        <v>5.976</v>
      </c>
      <c r="N3" s="1">
        <v>5.9710000000000001</v>
      </c>
      <c r="O3" s="1">
        <v>5.97</v>
      </c>
      <c r="P3" s="1">
        <v>5.9809999999999999</v>
      </c>
      <c r="Q3" s="1">
        <v>5.9770000000000003</v>
      </c>
      <c r="R3" s="1">
        <v>5.98</v>
      </c>
      <c r="S3" s="1">
        <v>5.9850000000000003</v>
      </c>
      <c r="T3" s="1">
        <v>5.99</v>
      </c>
      <c r="U3" s="1">
        <v>5.9880000000000004</v>
      </c>
      <c r="V3" s="1">
        <v>5.9889999999999999</v>
      </c>
      <c r="W3" s="1">
        <v>6.008</v>
      </c>
      <c r="X3" s="1">
        <v>6.165</v>
      </c>
      <c r="Y3" s="1">
        <v>6.01</v>
      </c>
      <c r="Z3" s="1">
        <v>6.0350000000000001</v>
      </c>
      <c r="AA3" s="1">
        <v>6.0650000000000004</v>
      </c>
      <c r="AB3" s="1">
        <v>6.0529999999999999</v>
      </c>
      <c r="AC3" s="1">
        <v>6.05</v>
      </c>
      <c r="AD3" s="1">
        <v>6.0670000000000002</v>
      </c>
      <c r="AE3" s="13">
        <v>6.0609999999999999</v>
      </c>
      <c r="AI3" s="29"/>
      <c r="AJ3" s="28" t="s">
        <v>145</v>
      </c>
    </row>
    <row r="4" spans="1:36" ht="15.75" customHeight="1" x14ac:dyDescent="0.3">
      <c r="A4" t="s">
        <v>2</v>
      </c>
      <c r="B4" s="1">
        <v>5.8</v>
      </c>
      <c r="C4" s="1">
        <v>5.8</v>
      </c>
      <c r="D4" s="1">
        <v>5.8</v>
      </c>
      <c r="E4" s="1">
        <v>5.8</v>
      </c>
      <c r="F4" s="1">
        <v>5.8</v>
      </c>
      <c r="G4" s="1">
        <v>5.8</v>
      </c>
      <c r="H4" s="1">
        <v>5.8</v>
      </c>
      <c r="I4" s="1">
        <v>5.8</v>
      </c>
      <c r="J4" s="1">
        <v>5.8</v>
      </c>
      <c r="K4" s="1">
        <v>5.8</v>
      </c>
      <c r="L4" s="1">
        <v>5.8</v>
      </c>
      <c r="M4" s="1">
        <v>5.8</v>
      </c>
      <c r="N4" s="1">
        <v>5.8</v>
      </c>
      <c r="O4" s="1">
        <v>5.8</v>
      </c>
      <c r="P4" s="1">
        <v>5.8</v>
      </c>
      <c r="Q4" s="1">
        <v>5.8</v>
      </c>
      <c r="R4" s="1">
        <v>5.8</v>
      </c>
      <c r="S4" s="1">
        <v>5.8</v>
      </c>
      <c r="T4" s="1">
        <v>5.8</v>
      </c>
      <c r="U4" s="1">
        <v>5.8</v>
      </c>
      <c r="V4" s="1">
        <v>5.8</v>
      </c>
      <c r="W4" s="1">
        <v>5.8</v>
      </c>
      <c r="X4" s="1">
        <v>5.8</v>
      </c>
      <c r="Y4" s="1">
        <v>5.8</v>
      </c>
      <c r="Z4" s="1">
        <v>5.8</v>
      </c>
      <c r="AA4" s="1">
        <v>5.6820000000000004</v>
      </c>
      <c r="AB4" s="1">
        <v>5.7240000000000002</v>
      </c>
      <c r="AC4" s="1">
        <v>5.7380000000000004</v>
      </c>
      <c r="AD4" s="1">
        <v>5.7210000000000001</v>
      </c>
      <c r="AE4" s="13">
        <v>5.7080000000000002</v>
      </c>
      <c r="AI4" s="23"/>
      <c r="AJ4" s="28" t="s">
        <v>146</v>
      </c>
    </row>
    <row r="5" spans="1:36" ht="15.75" customHeight="1" x14ac:dyDescent="0.3">
      <c r="A5" t="s">
        <v>3</v>
      </c>
      <c r="B5" s="1">
        <v>5.7134980000000004</v>
      </c>
      <c r="C5" s="1">
        <v>5.7134980000000004</v>
      </c>
      <c r="D5" s="1">
        <v>5.7134980000000004</v>
      </c>
      <c r="E5" s="1">
        <v>5.7134980000000004</v>
      </c>
      <c r="F5" s="1">
        <v>5.7134980000000004</v>
      </c>
      <c r="G5" s="1">
        <v>5.7134980000000004</v>
      </c>
      <c r="H5" s="1">
        <v>5.7134980000000004</v>
      </c>
      <c r="I5" s="1">
        <v>5.7134980000000004</v>
      </c>
      <c r="J5" s="1">
        <v>5.7134980000000004</v>
      </c>
      <c r="K5" s="1">
        <v>5.7134980000000004</v>
      </c>
      <c r="L5" s="1">
        <v>5.7134980000000004</v>
      </c>
      <c r="M5" s="1">
        <v>5.7134980000000004</v>
      </c>
      <c r="N5" s="1">
        <v>5.7134980000000004</v>
      </c>
      <c r="O5" s="1">
        <v>5.7134980000000004</v>
      </c>
      <c r="P5" s="1">
        <v>5.7134980000000004</v>
      </c>
      <c r="Q5" s="1">
        <v>5.7134980000000004</v>
      </c>
      <c r="R5" s="1">
        <v>5.7134980000000004</v>
      </c>
      <c r="S5" s="1">
        <v>5.7134980000000004</v>
      </c>
      <c r="T5" s="1">
        <v>5.7134980000000004</v>
      </c>
      <c r="U5" s="1">
        <v>5.7134980000000004</v>
      </c>
      <c r="V5" s="1">
        <v>5.7134980000000004</v>
      </c>
      <c r="W5" s="1">
        <v>5.7134980000000004</v>
      </c>
      <c r="X5" s="1">
        <v>5.7134980000000004</v>
      </c>
      <c r="Y5" s="1">
        <v>5.7134980000000004</v>
      </c>
      <c r="Z5" s="1">
        <v>5.7134980000000004</v>
      </c>
      <c r="AA5" s="1">
        <v>5.7134980000000004</v>
      </c>
      <c r="AB5" s="1">
        <v>5.7134980000000004</v>
      </c>
      <c r="AC5" s="1">
        <v>5.7134980000000004</v>
      </c>
      <c r="AD5" s="1">
        <v>5.7134980000000004</v>
      </c>
      <c r="AE5" s="12">
        <v>5.7134980000000004</v>
      </c>
      <c r="AI5" s="14"/>
      <c r="AJ5" s="28" t="s">
        <v>147</v>
      </c>
    </row>
    <row r="6" spans="1:36" ht="15.75" customHeight="1" x14ac:dyDescent="0.3">
      <c r="A6" t="s">
        <v>4</v>
      </c>
      <c r="B6" s="1">
        <v>5.7134980000000004</v>
      </c>
      <c r="C6" s="1">
        <v>5.7134980000000004</v>
      </c>
      <c r="D6" s="1">
        <v>5.7134980000000004</v>
      </c>
      <c r="E6" s="1">
        <v>5.7134980000000004</v>
      </c>
      <c r="F6" s="1">
        <v>5.7134980000000004</v>
      </c>
      <c r="G6" s="1">
        <v>5.7134980000000004</v>
      </c>
      <c r="H6" s="1">
        <v>5.7134980000000004</v>
      </c>
      <c r="I6" s="1">
        <v>5.7134980000000004</v>
      </c>
      <c r="J6" s="1">
        <v>5.7134980000000004</v>
      </c>
      <c r="K6" s="1">
        <v>5.7134980000000004</v>
      </c>
      <c r="L6" s="1">
        <v>5.7134980000000004</v>
      </c>
      <c r="M6" s="1">
        <v>5.7134980000000004</v>
      </c>
      <c r="N6" s="1">
        <v>5.7134980000000004</v>
      </c>
      <c r="O6" s="1">
        <v>5.7134980000000004</v>
      </c>
      <c r="P6" s="1">
        <v>5.7134980000000004</v>
      </c>
      <c r="Q6" s="1">
        <v>5.7134980000000004</v>
      </c>
      <c r="R6" s="1">
        <v>5.7134980000000004</v>
      </c>
      <c r="S6" s="1">
        <v>5.7134980000000004</v>
      </c>
      <c r="T6" s="1">
        <v>5.7134980000000004</v>
      </c>
      <c r="U6" s="1">
        <v>5.7134980000000004</v>
      </c>
      <c r="V6" s="1">
        <v>5.7134980000000004</v>
      </c>
      <c r="W6" s="1">
        <v>5.7134980000000004</v>
      </c>
      <c r="X6" s="1">
        <v>5.7134980000000004</v>
      </c>
      <c r="Y6" s="1">
        <v>5.7134980000000004</v>
      </c>
      <c r="Z6" s="1">
        <v>5.7134980000000004</v>
      </c>
      <c r="AA6" s="1">
        <v>5.7134980000000004</v>
      </c>
      <c r="AB6" s="1">
        <v>5.7134980000000004</v>
      </c>
      <c r="AC6" s="1">
        <v>5.7134980000000004</v>
      </c>
      <c r="AD6" s="1">
        <v>5.7134980000000004</v>
      </c>
      <c r="AE6" s="12">
        <v>5.7134980000000004</v>
      </c>
      <c r="AI6" s="30"/>
      <c r="AJ6" s="28" t="s">
        <v>148</v>
      </c>
    </row>
    <row r="7" spans="1:36" ht="15.75" customHeight="1" x14ac:dyDescent="0.3">
      <c r="A7" t="s">
        <v>5</v>
      </c>
      <c r="B7" s="1">
        <v>5.7134980000000004</v>
      </c>
      <c r="C7" s="1">
        <v>5.7134980000000004</v>
      </c>
      <c r="D7" s="1">
        <v>5.7134980000000004</v>
      </c>
      <c r="E7" s="1">
        <v>5.7134980000000004</v>
      </c>
      <c r="F7" s="1">
        <v>5.7134980000000004</v>
      </c>
      <c r="G7" s="1">
        <v>5.7134980000000004</v>
      </c>
      <c r="H7" s="1">
        <v>5.7134980000000004</v>
      </c>
      <c r="I7" s="1">
        <v>5.7134980000000004</v>
      </c>
      <c r="J7" s="1">
        <v>5.7134980000000004</v>
      </c>
      <c r="K7" s="1">
        <v>5.7134980000000004</v>
      </c>
      <c r="L7" s="1">
        <v>5.7134980000000004</v>
      </c>
      <c r="M7" s="1">
        <v>5.7134980000000004</v>
      </c>
      <c r="N7" s="1">
        <v>5.7134980000000004</v>
      </c>
      <c r="O7" s="1">
        <v>5.7134980000000004</v>
      </c>
      <c r="P7" s="1">
        <v>5.7134980000000004</v>
      </c>
      <c r="Q7" s="1">
        <v>5.7134980000000004</v>
      </c>
      <c r="R7" s="1">
        <v>5.7134980000000004</v>
      </c>
      <c r="S7" s="1">
        <v>5.7134980000000004</v>
      </c>
      <c r="T7" s="1">
        <v>5.7134980000000004</v>
      </c>
      <c r="U7" s="1">
        <v>5.7134980000000004</v>
      </c>
      <c r="V7" s="1">
        <v>5.7134980000000004</v>
      </c>
      <c r="W7" s="1">
        <v>5.7134980000000004</v>
      </c>
      <c r="X7" s="1">
        <v>5.7134980000000004</v>
      </c>
      <c r="Y7" s="1">
        <v>5.7134980000000004</v>
      </c>
      <c r="Z7" s="1">
        <v>5.7134980000000004</v>
      </c>
      <c r="AA7" s="1">
        <v>5.7134980000000004</v>
      </c>
      <c r="AB7" s="1">
        <v>5.7134980000000004</v>
      </c>
      <c r="AC7" s="1">
        <v>5.7134980000000004</v>
      </c>
      <c r="AD7" s="1">
        <v>5.7134980000000004</v>
      </c>
      <c r="AE7" s="12">
        <v>5.7134980000000004</v>
      </c>
      <c r="AJ7" s="28" t="s">
        <v>149</v>
      </c>
    </row>
    <row r="8" spans="1:36" ht="15.75" customHeight="1" x14ac:dyDescent="0.3">
      <c r="A8" t="s">
        <v>6</v>
      </c>
      <c r="B8" s="1">
        <v>5.7730069999999998</v>
      </c>
      <c r="C8" s="1">
        <v>5.7730069999999998</v>
      </c>
      <c r="D8" s="1">
        <v>5.7730069999999998</v>
      </c>
      <c r="E8" s="1">
        <v>5.7730069999999998</v>
      </c>
      <c r="F8" s="1">
        <v>5.7730069999999998</v>
      </c>
      <c r="G8" s="1">
        <v>5.7730069999999998</v>
      </c>
      <c r="H8" s="1">
        <v>5.7730069999999998</v>
      </c>
      <c r="I8" s="1">
        <v>5.7730069999999998</v>
      </c>
      <c r="J8" s="1">
        <v>5.7730069999999998</v>
      </c>
      <c r="K8" s="1">
        <v>5.7730069999999998</v>
      </c>
      <c r="L8" s="1">
        <v>5.7730069999999998</v>
      </c>
      <c r="M8" s="1">
        <v>5.7730069999999998</v>
      </c>
      <c r="N8" s="1">
        <v>5.7730069999999998</v>
      </c>
      <c r="O8" s="1">
        <v>5.7730069999999998</v>
      </c>
      <c r="P8" s="1">
        <v>5.7730069999999998</v>
      </c>
      <c r="Q8" s="1">
        <v>5.7730069999999998</v>
      </c>
      <c r="R8" s="1">
        <v>5.7730069999999998</v>
      </c>
      <c r="S8" s="1">
        <v>5.7730069999999998</v>
      </c>
      <c r="T8" s="1">
        <v>5.7730069999999998</v>
      </c>
      <c r="U8" s="1">
        <v>5.7730069999999998</v>
      </c>
      <c r="V8" s="1">
        <v>5.7730069999999998</v>
      </c>
      <c r="W8" s="1">
        <v>5.7730069999999998</v>
      </c>
      <c r="X8" s="1">
        <v>5.7730069999999998</v>
      </c>
      <c r="Y8" s="1">
        <v>5.7730069999999998</v>
      </c>
      <c r="Z8" s="1">
        <v>5.7730069999999998</v>
      </c>
      <c r="AA8" s="1">
        <v>5.7730069999999998</v>
      </c>
      <c r="AB8" s="1">
        <v>5.7730069999999998</v>
      </c>
      <c r="AC8" s="1">
        <v>5.7730069999999998</v>
      </c>
      <c r="AD8" s="1">
        <v>5.7730069999999998</v>
      </c>
      <c r="AE8" s="12">
        <v>5.7730069999999998</v>
      </c>
    </row>
    <row r="9" spans="1:36" ht="15.75" customHeight="1" x14ac:dyDescent="0.3">
      <c r="A9" t="s">
        <v>7</v>
      </c>
      <c r="B9" s="1">
        <v>5.8891600000000004</v>
      </c>
      <c r="C9" s="1">
        <v>5.8891600000000004</v>
      </c>
      <c r="D9" s="1">
        <v>5.8891600000000004</v>
      </c>
      <c r="E9" s="1">
        <v>5.8891600000000004</v>
      </c>
      <c r="F9" s="1">
        <v>5.8891600000000004</v>
      </c>
      <c r="G9" s="1">
        <v>5.8891600000000004</v>
      </c>
      <c r="H9" s="1">
        <v>5.8891600000000004</v>
      </c>
      <c r="I9" s="1">
        <v>5.8891600000000004</v>
      </c>
      <c r="J9" s="1">
        <v>5.8891600000000004</v>
      </c>
      <c r="K9" s="1">
        <v>5.8891600000000004</v>
      </c>
      <c r="L9" s="1">
        <v>5.8891600000000004</v>
      </c>
      <c r="M9" s="1">
        <v>5.8891600000000004</v>
      </c>
      <c r="N9" s="1">
        <v>5.8891600000000004</v>
      </c>
      <c r="O9" s="1">
        <v>5.8891600000000004</v>
      </c>
      <c r="P9" s="1">
        <v>5.8891600000000004</v>
      </c>
      <c r="Q9" s="1">
        <v>5.8891600000000004</v>
      </c>
      <c r="R9" s="1">
        <v>5.8891600000000004</v>
      </c>
      <c r="S9" s="1">
        <v>5.8891600000000004</v>
      </c>
      <c r="T9" s="1">
        <v>5.8891600000000004</v>
      </c>
      <c r="U9" s="1">
        <v>5.8891600000000004</v>
      </c>
      <c r="V9" s="1">
        <v>5.8891600000000004</v>
      </c>
      <c r="W9" s="1">
        <v>5.8891600000000004</v>
      </c>
      <c r="X9" s="1">
        <v>5.8891600000000004</v>
      </c>
      <c r="Y9" s="1">
        <v>5.8891600000000004</v>
      </c>
      <c r="Z9" s="1">
        <v>5.8891600000000004</v>
      </c>
      <c r="AA9" s="1">
        <v>5.8891600000000004</v>
      </c>
      <c r="AB9" s="1">
        <v>5.8891600000000004</v>
      </c>
      <c r="AC9" s="1">
        <v>5.8891600000000004</v>
      </c>
      <c r="AD9" s="1">
        <v>5.8891600000000004</v>
      </c>
      <c r="AE9" s="12">
        <v>5.8891600000000004</v>
      </c>
    </row>
    <row r="10" spans="1:36" ht="15.75" customHeight="1" x14ac:dyDescent="0.3">
      <c r="A10" t="s">
        <v>8</v>
      </c>
      <c r="B10" s="1">
        <v>5.935327</v>
      </c>
      <c r="C10" s="1">
        <v>5.935327</v>
      </c>
      <c r="D10" s="1">
        <v>5.935327</v>
      </c>
      <c r="E10" s="1">
        <v>5.935327</v>
      </c>
      <c r="F10" s="1">
        <v>5.935327</v>
      </c>
      <c r="G10" s="1">
        <v>5.935327</v>
      </c>
      <c r="H10" s="1">
        <v>5.935327</v>
      </c>
      <c r="I10" s="1">
        <v>5.935327</v>
      </c>
      <c r="J10" s="1">
        <v>5.935327</v>
      </c>
      <c r="K10" s="1">
        <v>5.935327</v>
      </c>
      <c r="L10" s="1">
        <v>5.935327</v>
      </c>
      <c r="M10" s="1">
        <v>5.935327</v>
      </c>
      <c r="N10" s="1">
        <v>5.935327</v>
      </c>
      <c r="O10" s="1">
        <v>5.935327</v>
      </c>
      <c r="P10" s="1">
        <v>5.935327</v>
      </c>
      <c r="Q10" s="1">
        <v>5.935327</v>
      </c>
      <c r="R10" s="1">
        <v>5.935327</v>
      </c>
      <c r="S10" s="1">
        <v>5.935327</v>
      </c>
      <c r="T10" s="1">
        <v>5.935327</v>
      </c>
      <c r="U10" s="1">
        <v>5.935327</v>
      </c>
      <c r="V10" s="1">
        <v>5.935327</v>
      </c>
      <c r="W10" s="1">
        <v>5.935327</v>
      </c>
      <c r="X10" s="1">
        <v>5.935327</v>
      </c>
      <c r="Y10" s="1">
        <v>5.935327</v>
      </c>
      <c r="Z10" s="1">
        <v>5.935327</v>
      </c>
      <c r="AA10" s="1">
        <v>5.935327</v>
      </c>
      <c r="AB10" s="1">
        <v>5.935327</v>
      </c>
      <c r="AC10" s="1">
        <v>5.935327</v>
      </c>
      <c r="AD10" s="1">
        <v>5.935327</v>
      </c>
      <c r="AE10" s="12">
        <v>5.935327</v>
      </c>
    </row>
    <row r="11" spans="1:36" ht="15.75" customHeight="1" x14ac:dyDescent="0.3">
      <c r="A11" t="s">
        <v>9</v>
      </c>
      <c r="B11" s="1">
        <v>6.1555140000000002</v>
      </c>
      <c r="C11" s="1">
        <v>6.1555140000000002</v>
      </c>
      <c r="D11" s="1">
        <v>6.1555140000000002</v>
      </c>
      <c r="E11" s="1">
        <v>6.1555140000000002</v>
      </c>
      <c r="F11" s="1">
        <v>6.1555140000000002</v>
      </c>
      <c r="G11" s="1">
        <v>6.1555140000000002</v>
      </c>
      <c r="H11" s="1">
        <v>6.1555140000000002</v>
      </c>
      <c r="I11" s="1">
        <v>6.1555140000000002</v>
      </c>
      <c r="J11" s="1">
        <v>6.1555140000000002</v>
      </c>
      <c r="K11" s="1">
        <v>6.1555140000000002</v>
      </c>
      <c r="L11" s="1">
        <v>6.1555140000000002</v>
      </c>
      <c r="M11" s="1">
        <v>6.1555140000000002</v>
      </c>
      <c r="N11" s="1">
        <v>6.1555140000000002</v>
      </c>
      <c r="O11" s="1">
        <v>6.1555140000000002</v>
      </c>
      <c r="P11" s="1">
        <v>6.1555140000000002</v>
      </c>
      <c r="Q11" s="1">
        <v>6.1555140000000002</v>
      </c>
      <c r="R11" s="1">
        <v>6.1555140000000002</v>
      </c>
      <c r="S11" s="1">
        <v>6.1555140000000002</v>
      </c>
      <c r="T11" s="1">
        <v>6.1555140000000002</v>
      </c>
      <c r="U11" s="1">
        <v>6.1555140000000002</v>
      </c>
      <c r="V11" s="1">
        <v>6.1555140000000002</v>
      </c>
      <c r="W11" s="1">
        <v>6.1555140000000002</v>
      </c>
      <c r="X11" s="1">
        <v>6.1555140000000002</v>
      </c>
      <c r="Y11" s="1">
        <v>6.1555140000000002</v>
      </c>
      <c r="Z11" s="1">
        <v>6.1555140000000002</v>
      </c>
      <c r="AA11" s="1">
        <v>6.1555140000000002</v>
      </c>
      <c r="AB11" s="1">
        <v>6.1555140000000002</v>
      </c>
      <c r="AC11" s="1">
        <v>6.1555140000000002</v>
      </c>
      <c r="AD11" s="1">
        <v>6.1555140000000002</v>
      </c>
      <c r="AE11" s="12">
        <v>6.1555140000000002</v>
      </c>
    </row>
    <row r="12" spans="1:36" ht="15.75" customHeight="1" x14ac:dyDescent="0.3">
      <c r="A12" t="s">
        <v>10</v>
      </c>
      <c r="B12" s="1">
        <v>6.2250139999999998</v>
      </c>
      <c r="C12" s="1">
        <v>6.2250139999999998</v>
      </c>
      <c r="D12" s="1">
        <v>6.2250139999999998</v>
      </c>
      <c r="E12" s="1">
        <v>6.2250139999999998</v>
      </c>
      <c r="F12" s="1">
        <v>6.2250139999999998</v>
      </c>
      <c r="G12" s="1">
        <v>6.2250139999999998</v>
      </c>
      <c r="H12" s="1">
        <v>6.2250139999999998</v>
      </c>
      <c r="I12" s="1">
        <v>6.2250139999999998</v>
      </c>
      <c r="J12" s="1">
        <v>6.2250139999999998</v>
      </c>
      <c r="K12" s="1">
        <v>6.2250139999999998</v>
      </c>
      <c r="L12" s="1">
        <v>6.2250139999999998</v>
      </c>
      <c r="M12" s="1">
        <v>6.2250139999999998</v>
      </c>
      <c r="N12" s="1">
        <v>6.2250139999999998</v>
      </c>
      <c r="O12" s="1">
        <v>6.2250139999999998</v>
      </c>
      <c r="P12" s="1">
        <v>6.2250139999999998</v>
      </c>
      <c r="Q12" s="1">
        <v>6.2250139999999998</v>
      </c>
      <c r="R12" s="1">
        <v>6.2250139999999998</v>
      </c>
      <c r="S12" s="1">
        <v>6.2250139999999998</v>
      </c>
      <c r="T12" s="1">
        <v>6.2250139999999998</v>
      </c>
      <c r="U12" s="1">
        <v>6.2250139999999998</v>
      </c>
      <c r="V12" s="1">
        <v>6.2250139999999998</v>
      </c>
      <c r="W12" s="1">
        <v>6.2250139999999998</v>
      </c>
      <c r="X12" s="1">
        <v>6.2250139999999998</v>
      </c>
      <c r="Y12" s="1">
        <v>6.2250139999999998</v>
      </c>
      <c r="Z12" s="1">
        <v>6.2250139999999998</v>
      </c>
      <c r="AA12" s="1">
        <v>6.2250139999999998</v>
      </c>
      <c r="AB12" s="1">
        <v>6.2250139999999998</v>
      </c>
      <c r="AC12" s="1">
        <v>6.2250139999999998</v>
      </c>
      <c r="AD12" s="1">
        <v>6.2250139999999998</v>
      </c>
      <c r="AE12" s="12">
        <v>6.2250139999999998</v>
      </c>
    </row>
    <row r="13" spans="1:36" ht="15.75" customHeight="1" x14ac:dyDescent="0.3">
      <c r="A13" t="s">
        <v>11</v>
      </c>
      <c r="B13" s="1">
        <v>6.2922950000000002</v>
      </c>
      <c r="C13" s="1">
        <v>6.2922950000000002</v>
      </c>
      <c r="D13" s="1">
        <v>6.2922950000000002</v>
      </c>
      <c r="E13" s="1">
        <v>6.2922950000000002</v>
      </c>
      <c r="F13" s="1">
        <v>6.2922950000000002</v>
      </c>
      <c r="G13" s="1">
        <v>6.2922950000000002</v>
      </c>
      <c r="H13" s="1">
        <v>6.2922950000000002</v>
      </c>
      <c r="I13" s="1">
        <v>6.2922950000000002</v>
      </c>
      <c r="J13" s="1">
        <v>6.2922950000000002</v>
      </c>
      <c r="K13" s="1">
        <v>6.2922950000000002</v>
      </c>
      <c r="L13" s="1">
        <v>6.2922950000000002</v>
      </c>
      <c r="M13" s="1">
        <v>6.2922950000000002</v>
      </c>
      <c r="N13" s="1">
        <v>6.2922950000000002</v>
      </c>
      <c r="O13" s="1">
        <v>6.2922950000000002</v>
      </c>
      <c r="P13" s="1">
        <v>6.2922950000000002</v>
      </c>
      <c r="Q13" s="1">
        <v>6.2922950000000002</v>
      </c>
      <c r="R13" s="1">
        <v>6.2922950000000002</v>
      </c>
      <c r="S13" s="1">
        <v>6.2922950000000002</v>
      </c>
      <c r="T13" s="1">
        <v>6.2922950000000002</v>
      </c>
      <c r="U13" s="1">
        <v>6.2922950000000002</v>
      </c>
      <c r="V13" s="1">
        <v>6.2922950000000002</v>
      </c>
      <c r="W13" s="1">
        <v>6.2922950000000002</v>
      </c>
      <c r="X13" s="1">
        <v>6.2922950000000002</v>
      </c>
      <c r="Y13" s="1">
        <v>6.2922950000000002</v>
      </c>
      <c r="Z13" s="1">
        <v>6.2922950000000002</v>
      </c>
      <c r="AA13" s="1">
        <v>6.2922950000000002</v>
      </c>
      <c r="AB13" s="1">
        <v>6.2922950000000002</v>
      </c>
      <c r="AC13" s="1">
        <v>6.2922950000000002</v>
      </c>
      <c r="AD13" s="1">
        <v>6.2922950000000002</v>
      </c>
      <c r="AE13" s="12">
        <v>6.2922950000000002</v>
      </c>
    </row>
    <row r="14" spans="1:36" ht="15.75" customHeight="1" x14ac:dyDescent="0.3">
      <c r="A14" t="s">
        <v>12</v>
      </c>
      <c r="B14" s="1">
        <v>5.9147600000000002</v>
      </c>
      <c r="C14" s="1">
        <v>5.9147600000000002</v>
      </c>
      <c r="D14" s="1">
        <v>5.9147600000000002</v>
      </c>
      <c r="E14" s="1">
        <v>5.9147600000000002</v>
      </c>
      <c r="F14" s="1">
        <v>5.9147600000000002</v>
      </c>
      <c r="G14" s="1">
        <v>5.9147600000000002</v>
      </c>
      <c r="H14" s="1">
        <v>5.9147600000000002</v>
      </c>
      <c r="I14" s="1">
        <v>5.9147600000000002</v>
      </c>
      <c r="J14" s="1">
        <v>5.9147600000000002</v>
      </c>
      <c r="K14" s="1">
        <v>5.9147600000000002</v>
      </c>
      <c r="L14" s="1">
        <v>5.9147600000000002</v>
      </c>
      <c r="M14" s="1">
        <v>5.9147600000000002</v>
      </c>
      <c r="N14" s="1">
        <v>5.9147600000000002</v>
      </c>
      <c r="O14" s="1">
        <v>5.9147600000000002</v>
      </c>
      <c r="P14" s="1">
        <v>5.9147600000000002</v>
      </c>
      <c r="Q14" s="1">
        <v>5.9147600000000002</v>
      </c>
      <c r="R14" s="1">
        <v>5.9147600000000002</v>
      </c>
      <c r="S14" s="1">
        <v>5.9147600000000002</v>
      </c>
      <c r="T14" s="1">
        <v>5.9147600000000002</v>
      </c>
      <c r="U14" s="1">
        <v>5.9147600000000002</v>
      </c>
      <c r="V14" s="1">
        <v>5.9147600000000002</v>
      </c>
      <c r="W14" s="1">
        <v>5.9147600000000002</v>
      </c>
      <c r="X14" s="1">
        <v>5.9147600000000002</v>
      </c>
      <c r="Y14" s="1">
        <v>5.9147600000000002</v>
      </c>
      <c r="Z14" s="1">
        <v>5.9147600000000002</v>
      </c>
      <c r="AA14" s="1">
        <v>5.9147600000000002</v>
      </c>
      <c r="AB14" s="1">
        <v>5.9147600000000002</v>
      </c>
      <c r="AC14" s="1">
        <v>5.9147600000000002</v>
      </c>
      <c r="AD14" s="1">
        <v>5.9147600000000002</v>
      </c>
      <c r="AE14" s="12">
        <v>5.9147600000000002</v>
      </c>
    </row>
    <row r="15" spans="1:36" ht="15.75" customHeight="1" x14ac:dyDescent="0.3">
      <c r="A15" t="s">
        <v>13</v>
      </c>
      <c r="B15" s="1">
        <v>6.206251</v>
      </c>
      <c r="C15" s="1">
        <v>6.206251</v>
      </c>
      <c r="D15" s="1">
        <v>6.206251</v>
      </c>
      <c r="E15" s="1">
        <v>6.206251</v>
      </c>
      <c r="F15" s="1">
        <v>6.206251</v>
      </c>
      <c r="G15" s="1">
        <v>6.206251</v>
      </c>
      <c r="H15" s="1">
        <v>6.206251</v>
      </c>
      <c r="I15" s="1">
        <v>6.206251</v>
      </c>
      <c r="J15" s="1">
        <v>6.206251</v>
      </c>
      <c r="K15" s="1">
        <v>6.206251</v>
      </c>
      <c r="L15" s="1">
        <v>6.206251</v>
      </c>
      <c r="M15" s="1">
        <v>6.206251</v>
      </c>
      <c r="N15" s="1">
        <v>6.206251</v>
      </c>
      <c r="O15" s="1">
        <v>6.206251</v>
      </c>
      <c r="P15" s="1">
        <v>6.206251</v>
      </c>
      <c r="Q15" s="1">
        <v>6.206251</v>
      </c>
      <c r="R15" s="1">
        <v>6.206251</v>
      </c>
      <c r="S15" s="1">
        <v>6.206251</v>
      </c>
      <c r="T15" s="1">
        <v>6.206251</v>
      </c>
      <c r="U15" s="1">
        <v>6.206251</v>
      </c>
      <c r="V15" s="1">
        <v>6.206251</v>
      </c>
      <c r="W15" s="1">
        <v>6.206251</v>
      </c>
      <c r="X15" s="1">
        <v>6.206251</v>
      </c>
      <c r="Y15" s="1">
        <v>6.206251</v>
      </c>
      <c r="Z15" s="1">
        <v>6.206251</v>
      </c>
      <c r="AA15" s="1">
        <v>6.206251</v>
      </c>
      <c r="AB15" s="1">
        <v>6.206251</v>
      </c>
      <c r="AC15" s="1">
        <v>6.206251</v>
      </c>
      <c r="AD15" s="1">
        <v>6.206251</v>
      </c>
      <c r="AE15" s="12">
        <v>6.206251</v>
      </c>
    </row>
    <row r="16" spans="1:36" ht="15.75" customHeight="1" x14ac:dyDescent="0.3">
      <c r="A16" t="s">
        <v>14</v>
      </c>
      <c r="B16" s="1">
        <v>5.5910000000000002</v>
      </c>
      <c r="C16" s="1">
        <v>5.5910000000000002</v>
      </c>
      <c r="D16" s="1">
        <v>5.5910000000000002</v>
      </c>
      <c r="E16" s="1">
        <v>5.5910000000000002</v>
      </c>
      <c r="F16" s="1">
        <v>5.5910000000000002</v>
      </c>
      <c r="G16" s="1">
        <v>5.5910000000000002</v>
      </c>
      <c r="H16" s="1">
        <v>5.5910000000000002</v>
      </c>
      <c r="I16" s="1">
        <v>5.5910000000000002</v>
      </c>
      <c r="J16" s="1">
        <v>5.5910000000000002</v>
      </c>
      <c r="K16" s="1">
        <v>5.5910000000000002</v>
      </c>
      <c r="L16" s="1">
        <v>5.5910000000000002</v>
      </c>
      <c r="M16" s="1">
        <v>5.5910000000000002</v>
      </c>
      <c r="N16" s="1">
        <v>5.5910000000000002</v>
      </c>
      <c r="O16" s="1">
        <v>5.5910000000000002</v>
      </c>
      <c r="P16" s="1">
        <v>5.5910000000000002</v>
      </c>
      <c r="Q16" s="1">
        <v>5.5910000000000002</v>
      </c>
      <c r="R16" s="1">
        <v>5.5910000000000002</v>
      </c>
      <c r="S16" s="1">
        <v>5.5910000000000002</v>
      </c>
      <c r="T16" s="1">
        <v>5.5910000000000002</v>
      </c>
      <c r="U16" s="1">
        <v>5.5910000000000002</v>
      </c>
      <c r="V16" s="1">
        <v>5.5910000000000002</v>
      </c>
      <c r="W16" s="1">
        <v>5.5910000000000002</v>
      </c>
      <c r="X16" s="1">
        <v>5.5910000000000002</v>
      </c>
      <c r="Y16" s="1">
        <v>5.5910000000000002</v>
      </c>
      <c r="Z16" s="1">
        <v>5.5910000000000002</v>
      </c>
      <c r="AA16" s="1">
        <v>5.5910000000000002</v>
      </c>
      <c r="AB16" s="1">
        <v>5.5910000000000002</v>
      </c>
      <c r="AC16" s="1">
        <v>5.5910000000000002</v>
      </c>
      <c r="AD16" s="1">
        <v>5.5910000000000002</v>
      </c>
      <c r="AE16" s="12">
        <v>5.5910000000000002</v>
      </c>
    </row>
    <row r="17" spans="1:33" ht="15.75" customHeight="1" x14ac:dyDescent="0.3">
      <c r="A17" t="s">
        <v>15</v>
      </c>
      <c r="B17">
        <v>5.383</v>
      </c>
      <c r="C17">
        <v>5.383</v>
      </c>
      <c r="D17">
        <v>5.383</v>
      </c>
      <c r="E17">
        <v>5.383</v>
      </c>
      <c r="F17">
        <v>5.383</v>
      </c>
      <c r="G17">
        <v>5.383</v>
      </c>
      <c r="H17">
        <v>5.383</v>
      </c>
      <c r="I17">
        <v>5.383</v>
      </c>
      <c r="J17">
        <v>5.383</v>
      </c>
      <c r="K17">
        <v>5.383</v>
      </c>
      <c r="L17">
        <v>5.383</v>
      </c>
      <c r="M17">
        <v>5.383</v>
      </c>
      <c r="N17">
        <v>5.383</v>
      </c>
      <c r="O17">
        <v>5.383</v>
      </c>
      <c r="P17">
        <v>5.383</v>
      </c>
      <c r="Q17">
        <v>5.383</v>
      </c>
      <c r="R17">
        <v>5.383</v>
      </c>
      <c r="S17">
        <v>5.383</v>
      </c>
      <c r="T17">
        <v>5.383</v>
      </c>
      <c r="U17">
        <v>5.383</v>
      </c>
      <c r="V17">
        <v>5.383</v>
      </c>
      <c r="W17">
        <v>5.383</v>
      </c>
      <c r="X17">
        <v>5.383</v>
      </c>
      <c r="Y17">
        <v>5.383</v>
      </c>
      <c r="Z17">
        <v>5.383</v>
      </c>
      <c r="AA17">
        <v>5.383</v>
      </c>
      <c r="AB17">
        <v>5.383</v>
      </c>
      <c r="AC17">
        <v>5.383</v>
      </c>
      <c r="AD17">
        <v>5.383</v>
      </c>
      <c r="AE17" s="12">
        <v>5.383</v>
      </c>
    </row>
    <row r="19" spans="1:33" ht="15.75" customHeight="1" x14ac:dyDescent="0.3">
      <c r="A19" s="2" t="s">
        <v>16</v>
      </c>
      <c r="B19" s="1">
        <v>173928</v>
      </c>
      <c r="C19" s="1">
        <v>193319</v>
      </c>
      <c r="D19" s="1">
        <v>198020</v>
      </c>
      <c r="E19" s="1">
        <v>202782</v>
      </c>
      <c r="F19" s="1">
        <v>204114</v>
      </c>
      <c r="G19" s="1">
        <v>209073</v>
      </c>
      <c r="H19" s="1">
        <v>229415</v>
      </c>
      <c r="I19" s="1">
        <v>232617</v>
      </c>
      <c r="J19" s="1">
        <v>221675</v>
      </c>
      <c r="K19" s="1">
        <v>246545</v>
      </c>
      <c r="L19" s="1">
        <v>262597</v>
      </c>
      <c r="M19" s="1">
        <v>252746</v>
      </c>
      <c r="N19" s="1">
        <v>255415</v>
      </c>
      <c r="O19" s="1">
        <v>228298</v>
      </c>
      <c r="P19" s="1">
        <v>251215</v>
      </c>
      <c r="Q19" s="1">
        <v>236885</v>
      </c>
      <c r="R19" s="1">
        <v>246794</v>
      </c>
      <c r="S19" s="1">
        <v>258682</v>
      </c>
      <c r="T19" s="1">
        <v>256713</v>
      </c>
      <c r="U19" s="1">
        <v>280590</v>
      </c>
      <c r="V19">
        <v>317180</v>
      </c>
      <c r="W19">
        <v>337972</v>
      </c>
      <c r="X19">
        <v>356592</v>
      </c>
      <c r="Y19">
        <v>354089</v>
      </c>
      <c r="Z19">
        <v>398206</v>
      </c>
      <c r="AA19">
        <v>412348</v>
      </c>
      <c r="AB19">
        <v>465818</v>
      </c>
      <c r="AC19">
        <v>520504</v>
      </c>
      <c r="AD19">
        <v>625407</v>
      </c>
      <c r="AE19" s="19">
        <v>667609</v>
      </c>
    </row>
    <row r="20" spans="1:33" ht="15.75" customHeight="1" x14ac:dyDescent="0.3">
      <c r="A20" s="2" t="s">
        <v>17</v>
      </c>
      <c r="B20" s="1">
        <v>172837</v>
      </c>
      <c r="C20" s="1">
        <v>177863</v>
      </c>
      <c r="D20" s="1">
        <v>182477</v>
      </c>
      <c r="E20" s="1">
        <v>187166</v>
      </c>
      <c r="F20" s="1">
        <v>185985</v>
      </c>
      <c r="G20" s="1">
        <v>189408</v>
      </c>
      <c r="H20" s="1">
        <v>192024</v>
      </c>
      <c r="I20" s="1">
        <v>192538</v>
      </c>
      <c r="J20" s="1">
        <v>187369</v>
      </c>
      <c r="K20" s="1">
        <v>192993</v>
      </c>
      <c r="L20" s="1">
        <v>197303</v>
      </c>
      <c r="M20" s="1">
        <v>196453</v>
      </c>
      <c r="N20" s="1">
        <v>200298</v>
      </c>
      <c r="O20" s="1">
        <v>184594</v>
      </c>
      <c r="P20" s="1">
        <v>192472</v>
      </c>
      <c r="Q20" s="1">
        <v>182236</v>
      </c>
      <c r="R20" s="1">
        <v>183041</v>
      </c>
      <c r="S20" s="1">
        <v>185099</v>
      </c>
      <c r="T20" s="1">
        <v>187340</v>
      </c>
      <c r="U20" s="1">
        <v>199398</v>
      </c>
      <c r="V20">
        <v>213782</v>
      </c>
      <c r="W20">
        <v>230227</v>
      </c>
      <c r="X20">
        <v>260704</v>
      </c>
      <c r="Y20">
        <v>300348</v>
      </c>
      <c r="Z20">
        <v>359430</v>
      </c>
      <c r="AA20">
        <v>417632</v>
      </c>
      <c r="AB20">
        <v>426827</v>
      </c>
      <c r="AC20">
        <v>451133</v>
      </c>
      <c r="AD20">
        <v>511325</v>
      </c>
      <c r="AE20" s="19">
        <v>579878</v>
      </c>
    </row>
    <row r="21" spans="1:33" ht="15.75" customHeight="1" x14ac:dyDescent="0.3">
      <c r="A21" s="2" t="s">
        <v>18</v>
      </c>
      <c r="B21" s="1">
        <v>54210</v>
      </c>
      <c r="C21" s="1">
        <v>54818</v>
      </c>
      <c r="D21" s="1">
        <v>50188</v>
      </c>
      <c r="E21" s="1">
        <v>51661</v>
      </c>
      <c r="F21" s="1">
        <v>49664</v>
      </c>
      <c r="G21" s="1">
        <v>55063</v>
      </c>
      <c r="H21" s="1">
        <v>55031</v>
      </c>
      <c r="I21" s="1">
        <v>52434</v>
      </c>
      <c r="J21" s="1">
        <v>54093</v>
      </c>
      <c r="K21" s="1">
        <v>56674</v>
      </c>
      <c r="L21" s="1">
        <v>58448</v>
      </c>
      <c r="M21" s="1">
        <v>48363</v>
      </c>
      <c r="N21" s="1">
        <v>47743</v>
      </c>
      <c r="O21" s="1">
        <v>47244</v>
      </c>
      <c r="P21" s="1">
        <v>55525</v>
      </c>
      <c r="Q21" s="1">
        <v>48862</v>
      </c>
      <c r="R21" s="1">
        <v>49627</v>
      </c>
      <c r="S21" s="1">
        <v>46833</v>
      </c>
      <c r="T21" s="1">
        <v>48976</v>
      </c>
      <c r="U21" s="1">
        <v>49528</v>
      </c>
      <c r="V21">
        <v>56655</v>
      </c>
      <c r="W21">
        <v>57399</v>
      </c>
      <c r="X21">
        <v>65555</v>
      </c>
      <c r="Y21">
        <v>80045</v>
      </c>
      <c r="Z21">
        <v>100930</v>
      </c>
      <c r="AA21">
        <v>121703</v>
      </c>
      <c r="AB21">
        <v>107339</v>
      </c>
      <c r="AC21">
        <v>115086</v>
      </c>
      <c r="AD21">
        <v>133078</v>
      </c>
      <c r="AE21" s="19">
        <v>157628</v>
      </c>
    </row>
    <row r="22" spans="1:33" ht="15.75" customHeight="1" x14ac:dyDescent="0.3">
      <c r="A22" s="2" t="s">
        <v>19</v>
      </c>
      <c r="B22" s="1">
        <v>55241</v>
      </c>
      <c r="C22" s="1">
        <v>61511</v>
      </c>
      <c r="D22" s="1">
        <v>69060</v>
      </c>
      <c r="E22" s="1">
        <v>70057</v>
      </c>
      <c r="F22" s="1">
        <v>71316</v>
      </c>
      <c r="G22" s="1">
        <v>67555</v>
      </c>
      <c r="H22" s="1">
        <v>70207</v>
      </c>
      <c r="I22" s="1">
        <v>69661</v>
      </c>
      <c r="J22" s="1">
        <v>66179</v>
      </c>
      <c r="K22" s="1">
        <v>68278</v>
      </c>
      <c r="L22" s="1">
        <v>68949</v>
      </c>
      <c r="M22" s="1">
        <v>72436</v>
      </c>
      <c r="N22" s="1">
        <v>73459</v>
      </c>
      <c r="O22" s="1">
        <v>66974</v>
      </c>
      <c r="P22" s="1">
        <v>61488</v>
      </c>
      <c r="Q22" s="1">
        <v>61502</v>
      </c>
      <c r="R22" s="1">
        <v>59357</v>
      </c>
      <c r="S22" s="1">
        <v>64281</v>
      </c>
      <c r="T22" s="1">
        <v>63263</v>
      </c>
      <c r="U22" s="1">
        <v>68704</v>
      </c>
      <c r="V22">
        <v>68247</v>
      </c>
      <c r="W22">
        <v>76983</v>
      </c>
      <c r="X22">
        <v>82453</v>
      </c>
      <c r="Y22">
        <v>89766</v>
      </c>
      <c r="Z22">
        <v>97901</v>
      </c>
      <c r="AA22">
        <v>109877</v>
      </c>
      <c r="AB22">
        <v>125649</v>
      </c>
      <c r="AC22">
        <v>128589</v>
      </c>
      <c r="AD22">
        <v>141136</v>
      </c>
      <c r="AE22" s="19">
        <v>152579</v>
      </c>
    </row>
    <row r="23" spans="1:33" ht="15.75" customHeight="1" x14ac:dyDescent="0.3">
      <c r="A23" s="2" t="s">
        <v>140</v>
      </c>
      <c r="B23" s="1">
        <v>112783</v>
      </c>
      <c r="C23" s="1">
        <v>118147</v>
      </c>
      <c r="D23" s="1">
        <v>121433</v>
      </c>
      <c r="E23" s="1">
        <v>121852</v>
      </c>
      <c r="F23" s="1">
        <v>119121</v>
      </c>
      <c r="G23" s="1">
        <v>122100</v>
      </c>
      <c r="H23" s="1">
        <v>123143</v>
      </c>
      <c r="I23" s="1">
        <v>116016</v>
      </c>
      <c r="J23" s="1">
        <v>112886</v>
      </c>
      <c r="K23" s="1">
        <v>110630</v>
      </c>
      <c r="L23" s="1">
        <v>112118</v>
      </c>
      <c r="M23" s="1">
        <v>111966</v>
      </c>
      <c r="N23" s="1">
        <v>109373</v>
      </c>
      <c r="O23" s="1">
        <v>100400</v>
      </c>
      <c r="P23" s="1">
        <v>101451</v>
      </c>
      <c r="Q23" s="1">
        <v>97218</v>
      </c>
      <c r="R23" s="1">
        <v>95835</v>
      </c>
      <c r="S23" s="1">
        <v>95899</v>
      </c>
      <c r="T23" s="1">
        <v>96530</v>
      </c>
      <c r="U23" s="1">
        <v>98904</v>
      </c>
      <c r="V23">
        <v>101155</v>
      </c>
      <c r="W23">
        <v>106284</v>
      </c>
      <c r="X23">
        <v>116002</v>
      </c>
      <c r="Y23">
        <v>126809</v>
      </c>
      <c r="Z23">
        <v>143831</v>
      </c>
      <c r="AA23">
        <v>158389</v>
      </c>
      <c r="AB23">
        <v>158724</v>
      </c>
      <c r="AC23">
        <v>165390</v>
      </c>
      <c r="AD23">
        <v>183867</v>
      </c>
      <c r="AE23" s="19">
        <v>203251</v>
      </c>
    </row>
    <row r="24" spans="1:33" ht="15.75" customHeight="1" x14ac:dyDescent="0.3">
      <c r="A24" s="2" t="s">
        <v>20</v>
      </c>
      <c r="B24" s="1">
        <f>(B23*$B$140+B19*$B$129+B20*$B$145+B21*$B$125+B22*$B$130)/SUM(B19:B23)</f>
        <v>3.7575555106423741</v>
      </c>
      <c r="C24" s="1">
        <f t="shared" ref="C24:AD24" si="0">(C23*$B$140+C19*$B$129+C20*$B$145+C21*$B$125+C22*$B$130)/SUM(C19:C23)</f>
        <v>3.7398459411086784</v>
      </c>
      <c r="D24" s="1">
        <f t="shared" si="0"/>
        <v>3.7389225230127274</v>
      </c>
      <c r="E24" s="1">
        <f t="shared" si="0"/>
        <v>3.7352139197307732</v>
      </c>
      <c r="F24" s="1">
        <f t="shared" si="0"/>
        <v>3.7280277134243098</v>
      </c>
      <c r="G24" s="1">
        <f t="shared" si="0"/>
        <v>3.7281430645880977</v>
      </c>
      <c r="H24" s="1">
        <f t="shared" si="0"/>
        <v>3.7030682675942788</v>
      </c>
      <c r="I24" s="1">
        <f t="shared" si="0"/>
        <v>3.6857474105411709</v>
      </c>
      <c r="J24" s="1">
        <f t="shared" si="0"/>
        <v>3.6942655239317217</v>
      </c>
      <c r="K24" s="1">
        <f t="shared" si="0"/>
        <v>3.6628030335347788</v>
      </c>
      <c r="L24" s="1">
        <f t="shared" si="0"/>
        <v>3.648033526590079</v>
      </c>
      <c r="M24" s="1">
        <f t="shared" si="0"/>
        <v>3.6523780228868392</v>
      </c>
      <c r="N24" s="1">
        <f t="shared" si="0"/>
        <v>3.6464877908399975</v>
      </c>
      <c r="O24" s="1">
        <f t="shared" si="0"/>
        <v>3.6586500007967997</v>
      </c>
      <c r="P24" s="1">
        <f t="shared" si="0"/>
        <v>3.6364072001703542</v>
      </c>
      <c r="Q24" s="1">
        <f t="shared" si="0"/>
        <v>3.6382076789164883</v>
      </c>
      <c r="R24" s="1">
        <f t="shared" si="0"/>
        <v>3.6219539701947836</v>
      </c>
      <c r="S24" s="1">
        <f t="shared" si="0"/>
        <v>3.6085278890094257</v>
      </c>
      <c r="T24" s="1">
        <f t="shared" si="0"/>
        <v>3.6143589156002713</v>
      </c>
      <c r="U24" s="1">
        <f t="shared" si="0"/>
        <v>3.5983134363470488</v>
      </c>
      <c r="V24" s="1">
        <f t="shared" si="0"/>
        <v>3.5733606527709343</v>
      </c>
      <c r="W24" s="1">
        <f t="shared" si="0"/>
        <v>3.5725379525631591</v>
      </c>
      <c r="X24" s="5">
        <f t="shared" si="0"/>
        <v>3.5879010128150726</v>
      </c>
      <c r="Y24" s="5">
        <f t="shared" si="0"/>
        <v>3.6287347235759793</v>
      </c>
      <c r="Z24" s="5">
        <f t="shared" si="0"/>
        <v>3.639681503556309</v>
      </c>
      <c r="AA24" s="5">
        <f t="shared" si="0"/>
        <v>3.6687483066915099</v>
      </c>
      <c r="AB24" s="5">
        <f t="shared" si="0"/>
        <v>3.6320215851200244</v>
      </c>
      <c r="AC24" s="5">
        <f t="shared" si="0"/>
        <v>3.6121483491731015</v>
      </c>
      <c r="AD24" s="5">
        <f t="shared" si="0"/>
        <v>3.5909806190443643</v>
      </c>
      <c r="AE24" s="5">
        <f>(AE23*$B$140+AE19*$B$129+AE20*$B$145+AE21*$B$125+AE22*$B$130)/SUM(AE19:AE23)</f>
        <v>3.607346069298019</v>
      </c>
    </row>
    <row r="27" spans="1:33" ht="15.75" customHeight="1" x14ac:dyDescent="0.3">
      <c r="A27" s="2" t="s">
        <v>21</v>
      </c>
      <c r="B27">
        <v>5.4109999999999996</v>
      </c>
      <c r="C27">
        <v>5.3840000000000003</v>
      </c>
      <c r="D27">
        <v>5.3780000000000001</v>
      </c>
      <c r="E27">
        <v>5.37</v>
      </c>
      <c r="F27">
        <v>5.36</v>
      </c>
      <c r="G27">
        <v>5.3419999999999996</v>
      </c>
      <c r="H27">
        <v>5.3360000000000003</v>
      </c>
      <c r="I27">
        <v>5.3360000000000003</v>
      </c>
      <c r="J27">
        <v>5.3490000000000002</v>
      </c>
      <c r="K27">
        <v>5.3280000000000003</v>
      </c>
      <c r="L27">
        <v>5.3259999999999996</v>
      </c>
      <c r="M27">
        <v>5.3460000000000001</v>
      </c>
      <c r="N27">
        <v>5.3239999999999998</v>
      </c>
      <c r="O27">
        <v>5.3380000000000001</v>
      </c>
      <c r="P27">
        <v>5.3410000000000002</v>
      </c>
      <c r="Q27">
        <v>5.3529999999999998</v>
      </c>
      <c r="R27">
        <v>5.3360000000000003</v>
      </c>
      <c r="S27">
        <v>5.3090000000000002</v>
      </c>
      <c r="T27">
        <v>5.2869999999999999</v>
      </c>
      <c r="U27">
        <v>5.2359999999999998</v>
      </c>
      <c r="V27">
        <v>5.2220000000000004</v>
      </c>
      <c r="W27">
        <v>5.2119999999999997</v>
      </c>
      <c r="X27">
        <v>5.1909999999999998</v>
      </c>
      <c r="Y27">
        <v>5.1740000000000004</v>
      </c>
      <c r="Z27">
        <v>5.1769999999999996</v>
      </c>
      <c r="AA27">
        <v>5.1719999999999997</v>
      </c>
      <c r="AB27">
        <v>5.181</v>
      </c>
      <c r="AC27">
        <v>5.173</v>
      </c>
      <c r="AD27">
        <v>5.1440000000000001</v>
      </c>
      <c r="AE27" s="14">
        <v>5.1109999999999998</v>
      </c>
    </row>
    <row r="28" spans="1:33" ht="15.75" customHeight="1" x14ac:dyDescent="0.3">
      <c r="A28" s="2" t="s">
        <v>22</v>
      </c>
      <c r="B28" s="1">
        <v>5.6139999999999999</v>
      </c>
      <c r="C28" s="1">
        <v>5.6360000000000001</v>
      </c>
      <c r="D28" s="1">
        <v>5.6230000000000002</v>
      </c>
      <c r="E28" s="1">
        <v>5.5389999999999997</v>
      </c>
      <c r="F28" s="1">
        <v>5.4160000000000004</v>
      </c>
      <c r="G28" s="1">
        <v>5.3449999999999998</v>
      </c>
      <c r="H28" s="1">
        <v>5.3730000000000002</v>
      </c>
      <c r="I28" s="1">
        <v>5.3330000000000002</v>
      </c>
      <c r="J28" s="1">
        <v>5.3140000000000001</v>
      </c>
      <c r="K28" s="1">
        <v>5.2910000000000004</v>
      </c>
      <c r="L28" s="1">
        <v>5.3090000000000002</v>
      </c>
      <c r="M28" s="1">
        <v>5.33</v>
      </c>
      <c r="N28" s="1">
        <v>5.3620000000000001</v>
      </c>
      <c r="O28" s="1">
        <v>5.3810000000000002</v>
      </c>
      <c r="P28" s="1">
        <v>5.4290000000000003</v>
      </c>
      <c r="Q28" s="1">
        <v>5.4359999999999999</v>
      </c>
      <c r="R28" s="1">
        <v>5.431</v>
      </c>
      <c r="S28" s="1">
        <v>5.4829999999999997</v>
      </c>
      <c r="T28" s="1">
        <v>5.4589999999999996</v>
      </c>
      <c r="U28" s="1">
        <v>5.5090000000000003</v>
      </c>
      <c r="V28" s="1">
        <v>5.5449999999999999</v>
      </c>
      <c r="W28" s="1">
        <v>5.5380000000000003</v>
      </c>
      <c r="X28" s="1">
        <v>5.5010000000000003</v>
      </c>
      <c r="Y28" s="1">
        <v>5.4969999999999999</v>
      </c>
      <c r="Z28" s="1">
        <v>5.5179999999999998</v>
      </c>
      <c r="AA28" s="1">
        <v>5.5039999999999996</v>
      </c>
      <c r="AB28" s="1">
        <v>5.4909999999999997</v>
      </c>
      <c r="AC28" s="1">
        <v>5.4889999999999999</v>
      </c>
      <c r="AD28" s="1">
        <v>5.49</v>
      </c>
      <c r="AE28" s="14">
        <v>5.4640000000000004</v>
      </c>
    </row>
    <row r="29" spans="1:33" ht="15.75" customHeight="1" x14ac:dyDescent="0.3">
      <c r="A29" s="2" t="s">
        <v>23</v>
      </c>
      <c r="B29">
        <v>5.8380000000000001</v>
      </c>
      <c r="C29">
        <v>5.827</v>
      </c>
      <c r="D29">
        <v>5.774</v>
      </c>
      <c r="E29">
        <v>5.681</v>
      </c>
      <c r="F29">
        <v>5.6929999999999996</v>
      </c>
      <c r="G29">
        <v>5.6920000000000002</v>
      </c>
      <c r="H29">
        <v>5.6630000000000003</v>
      </c>
      <c r="I29">
        <v>5.6630000000000003</v>
      </c>
      <c r="J29">
        <v>5.5049999999999999</v>
      </c>
      <c r="K29">
        <v>5.53</v>
      </c>
      <c r="L29">
        <v>5.5289999999999999</v>
      </c>
      <c r="M29">
        <v>5.6369999999999996</v>
      </c>
      <c r="N29">
        <v>5.5170000000000003</v>
      </c>
      <c r="O29">
        <v>5.6280000000000001</v>
      </c>
      <c r="P29">
        <v>5.532</v>
      </c>
      <c r="Q29">
        <v>5.5039999999999996</v>
      </c>
      <c r="R29">
        <v>5.415</v>
      </c>
      <c r="S29">
        <v>5.4649999999999999</v>
      </c>
      <c r="T29">
        <v>5.5869999999999997</v>
      </c>
      <c r="U29">
        <v>5.6740000000000004</v>
      </c>
      <c r="V29">
        <v>5.601</v>
      </c>
      <c r="W29">
        <v>5.5259999999999998</v>
      </c>
      <c r="X29">
        <v>5.52</v>
      </c>
      <c r="Y29">
        <v>5.47</v>
      </c>
      <c r="Z29">
        <v>5.3689999999999998</v>
      </c>
      <c r="AA29">
        <v>5.2789999999999999</v>
      </c>
      <c r="AB29">
        <v>5.1840000000000002</v>
      </c>
      <c r="AC29">
        <v>5.1509999999999998</v>
      </c>
      <c r="AD29">
        <v>5.0990000000000002</v>
      </c>
      <c r="AE29" s="14">
        <v>5.0220000000000002</v>
      </c>
    </row>
    <row r="31" spans="1:33" ht="15.75" customHeight="1" x14ac:dyDescent="0.3">
      <c r="A31" s="2" t="s">
        <v>141</v>
      </c>
      <c r="AG31" t="s">
        <v>24</v>
      </c>
    </row>
    <row r="32" spans="1:33" ht="15.75" customHeight="1" x14ac:dyDescent="0.3">
      <c r="A32" s="2" t="s">
        <v>16</v>
      </c>
      <c r="B32" s="1">
        <v>186217</v>
      </c>
      <c r="C32" s="1">
        <v>207841</v>
      </c>
      <c r="D32" s="1">
        <v>209914</v>
      </c>
      <c r="E32" s="1">
        <v>216666</v>
      </c>
      <c r="F32" s="1">
        <v>218344</v>
      </c>
      <c r="G32" s="1">
        <v>227479</v>
      </c>
      <c r="H32" s="1">
        <v>250007</v>
      </c>
      <c r="I32" s="1">
        <v>246824</v>
      </c>
      <c r="J32" s="1">
        <v>237220</v>
      </c>
      <c r="K32" s="1">
        <v>268360</v>
      </c>
      <c r="L32" s="1">
        <v>283329</v>
      </c>
      <c r="M32" s="1">
        <v>253646</v>
      </c>
      <c r="N32" s="1">
        <v>264755</v>
      </c>
      <c r="O32" s="1">
        <v>242018</v>
      </c>
      <c r="P32" s="1">
        <v>256951</v>
      </c>
      <c r="Q32" s="1">
        <v>240792</v>
      </c>
      <c r="R32" s="1">
        <v>258108</v>
      </c>
      <c r="S32" s="1">
        <v>271540</v>
      </c>
      <c r="T32" s="1">
        <v>250783</v>
      </c>
      <c r="U32" s="1">
        <v>294408</v>
      </c>
      <c r="V32">
        <v>321190</v>
      </c>
      <c r="W32">
        <v>346670</v>
      </c>
      <c r="X32">
        <v>350800</v>
      </c>
      <c r="Y32">
        <v>361416</v>
      </c>
      <c r="Z32">
        <v>382508</v>
      </c>
      <c r="AA32">
        <v>391416</v>
      </c>
      <c r="AB32">
        <v>413402</v>
      </c>
      <c r="AC32">
        <v>452715</v>
      </c>
      <c r="AD32">
        <v>539931</v>
      </c>
      <c r="AE32" s="20">
        <v>560878</v>
      </c>
      <c r="AG32">
        <v>346670</v>
      </c>
    </row>
    <row r="33" spans="1:33" ht="15.75" customHeight="1" x14ac:dyDescent="0.3">
      <c r="A33" s="2" t="s">
        <v>17</v>
      </c>
      <c r="B33" s="1">
        <v>334677</v>
      </c>
      <c r="C33" s="1">
        <v>358257</v>
      </c>
      <c r="D33" s="1">
        <v>377824</v>
      </c>
      <c r="E33" s="1">
        <v>367206</v>
      </c>
      <c r="F33" s="1">
        <v>394948</v>
      </c>
      <c r="G33" s="1">
        <v>399882</v>
      </c>
      <c r="H33" s="1">
        <v>415627</v>
      </c>
      <c r="I33" s="1">
        <v>427005</v>
      </c>
      <c r="J33" s="1">
        <v>408691</v>
      </c>
      <c r="K33" s="1">
        <v>454819</v>
      </c>
      <c r="L33" s="1">
        <v>451940</v>
      </c>
      <c r="M33" s="1">
        <v>416659</v>
      </c>
      <c r="N33" s="1">
        <v>455508</v>
      </c>
      <c r="O33" s="1">
        <v>443342</v>
      </c>
      <c r="P33" s="1">
        <v>466983</v>
      </c>
      <c r="Q33" s="1">
        <v>448685</v>
      </c>
      <c r="R33" s="1">
        <v>443415</v>
      </c>
      <c r="S33" s="1">
        <v>450726</v>
      </c>
      <c r="T33" s="1">
        <v>422439</v>
      </c>
      <c r="U33" s="1">
        <v>423421</v>
      </c>
      <c r="V33">
        <v>423269</v>
      </c>
      <c r="W33">
        <v>420726</v>
      </c>
      <c r="X33">
        <v>429970</v>
      </c>
      <c r="Y33">
        <v>465421</v>
      </c>
      <c r="Z33">
        <v>425891</v>
      </c>
      <c r="AA33">
        <v>424108</v>
      </c>
      <c r="AB33">
        <v>304894</v>
      </c>
      <c r="AC33">
        <v>293023</v>
      </c>
      <c r="AD33">
        <v>324058</v>
      </c>
      <c r="AE33" s="20">
        <v>316816</v>
      </c>
      <c r="AG33">
        <v>438570</v>
      </c>
    </row>
    <row r="34" spans="1:33" ht="15.75" customHeight="1" x14ac:dyDescent="0.3">
      <c r="A34" s="2" t="s">
        <v>18</v>
      </c>
      <c r="B34" s="1">
        <v>40151</v>
      </c>
      <c r="C34" s="1">
        <v>37385</v>
      </c>
      <c r="D34" s="1">
        <v>41504</v>
      </c>
      <c r="E34" s="1">
        <v>31342</v>
      </c>
      <c r="F34" s="1">
        <v>46817</v>
      </c>
      <c r="G34" s="1">
        <v>41249</v>
      </c>
      <c r="H34" s="1">
        <v>41541</v>
      </c>
      <c r="I34" s="1">
        <v>36190</v>
      </c>
      <c r="J34" s="1">
        <v>33041</v>
      </c>
      <c r="K34" s="1">
        <v>43398</v>
      </c>
      <c r="L34" s="1">
        <v>44162</v>
      </c>
      <c r="M34" s="1">
        <v>42598</v>
      </c>
      <c r="N34" s="1">
        <v>39862</v>
      </c>
      <c r="O34" s="1">
        <v>45815</v>
      </c>
      <c r="P34" s="1">
        <v>45605</v>
      </c>
      <c r="Q34" s="1">
        <v>40227</v>
      </c>
      <c r="R34" s="1">
        <v>42209</v>
      </c>
      <c r="S34" s="1">
        <v>36919</v>
      </c>
      <c r="T34" s="1">
        <v>40554</v>
      </c>
      <c r="U34" s="1">
        <v>26395</v>
      </c>
      <c r="V34">
        <v>39359</v>
      </c>
      <c r="W34">
        <v>24815</v>
      </c>
      <c r="X34">
        <v>28233</v>
      </c>
      <c r="Y34">
        <v>41816</v>
      </c>
      <c r="Z34">
        <v>43322</v>
      </c>
      <c r="AA34">
        <v>44869</v>
      </c>
      <c r="AB34">
        <v>30574</v>
      </c>
      <c r="AC34">
        <v>14014</v>
      </c>
      <c r="AD34">
        <v>12711</v>
      </c>
      <c r="AE34" s="20">
        <v>18434</v>
      </c>
      <c r="AG34">
        <v>31272</v>
      </c>
    </row>
    <row r="35" spans="1:33" ht="15.75" customHeight="1" x14ac:dyDescent="0.3">
      <c r="A35" s="2" t="s">
        <v>19</v>
      </c>
      <c r="B35" s="1">
        <v>6923</v>
      </c>
      <c r="C35" s="1">
        <v>12852</v>
      </c>
      <c r="D35" s="1">
        <v>13191</v>
      </c>
      <c r="E35" s="1">
        <v>17703</v>
      </c>
      <c r="F35" s="1">
        <v>25981</v>
      </c>
      <c r="G35" s="1">
        <v>24665</v>
      </c>
      <c r="H35" s="1">
        <v>29168</v>
      </c>
      <c r="I35" s="1">
        <v>33785</v>
      </c>
      <c r="J35" s="1">
        <v>33563</v>
      </c>
      <c r="K35" s="1">
        <v>34598</v>
      </c>
      <c r="L35" s="1">
        <v>37054</v>
      </c>
      <c r="M35" s="1">
        <v>33271</v>
      </c>
      <c r="N35" s="1">
        <v>29213</v>
      </c>
      <c r="O35" s="1">
        <v>25875</v>
      </c>
      <c r="P35" s="1">
        <v>10948</v>
      </c>
      <c r="Q35" s="1">
        <v>11128</v>
      </c>
      <c r="R35" s="1">
        <v>5394</v>
      </c>
      <c r="S35" s="1">
        <v>1824</v>
      </c>
      <c r="T35" s="1">
        <v>1343</v>
      </c>
      <c r="U35" s="1">
        <v>4505</v>
      </c>
      <c r="V35">
        <v>9349</v>
      </c>
      <c r="W35">
        <v>12396</v>
      </c>
      <c r="X35">
        <v>14883</v>
      </c>
      <c r="Y35">
        <v>21792</v>
      </c>
      <c r="Z35">
        <v>22656</v>
      </c>
      <c r="AA35">
        <v>35275</v>
      </c>
      <c r="AB35">
        <v>46905</v>
      </c>
      <c r="AC35">
        <v>50989</v>
      </c>
      <c r="AD35">
        <v>58267</v>
      </c>
      <c r="AE35" s="20">
        <v>68343</v>
      </c>
      <c r="AG35">
        <v>12691</v>
      </c>
    </row>
    <row r="36" spans="1:33" ht="15.75" customHeight="1" x14ac:dyDescent="0.3">
      <c r="A36" s="2" t="s">
        <v>25</v>
      </c>
    </row>
    <row r="37" spans="1:33" ht="15.75" customHeight="1" x14ac:dyDescent="0.3">
      <c r="A37" s="2" t="s">
        <v>26</v>
      </c>
      <c r="B37" s="1">
        <f t="shared" ref="B37:AA37" si="1">(B32*$B$129+B33*$B$145+B34*$B$125+B35*$B$130)/SUM(B32:B35)</f>
        <v>3.5344816609386447</v>
      </c>
      <c r="C37" s="1">
        <f t="shared" si="1"/>
        <v>3.5224082049534751</v>
      </c>
      <c r="D37" s="1">
        <f t="shared" si="1"/>
        <v>3.5353998175685253</v>
      </c>
      <c r="E37" s="1">
        <f t="shared" si="1"/>
        <v>3.5137357647211243</v>
      </c>
      <c r="F37" s="1">
        <f t="shared" si="1"/>
        <v>3.5521863662201754</v>
      </c>
      <c r="G37" s="1">
        <f t="shared" si="1"/>
        <v>3.536477459882442</v>
      </c>
      <c r="H37" s="1">
        <f t="shared" si="1"/>
        <v>3.5242142656343578</v>
      </c>
      <c r="I37" s="1">
        <f t="shared" si="1"/>
        <v>3.5303589682228109</v>
      </c>
      <c r="J37" s="1">
        <f t="shared" si="1"/>
        <v>3.5286090720897105</v>
      </c>
      <c r="K37" s="1">
        <f t="shared" si="1"/>
        <v>3.5291173426529783</v>
      </c>
      <c r="L37" s="1">
        <f t="shared" si="1"/>
        <v>3.5170765108973221</v>
      </c>
      <c r="M37" s="1">
        <f t="shared" si="1"/>
        <v>3.5258340869555895</v>
      </c>
      <c r="N37" s="1">
        <f t="shared" si="1"/>
        <v>3.5246455358794329</v>
      </c>
      <c r="O37" s="1">
        <f t="shared" si="1"/>
        <v>3.5454468476322565</v>
      </c>
      <c r="P37" s="1">
        <f t="shared" si="1"/>
        <v>3.5274006934132154</v>
      </c>
      <c r="Q37" s="1">
        <f t="shared" si="1"/>
        <v>3.53005779447972</v>
      </c>
      <c r="R37" s="1">
        <f t="shared" si="1"/>
        <v>3.5077816789164968</v>
      </c>
      <c r="S37" s="1">
        <f t="shared" si="1"/>
        <v>3.489147414813754</v>
      </c>
      <c r="T37" s="1">
        <f t="shared" si="1"/>
        <v>3.4996505742400914</v>
      </c>
      <c r="U37" s="5">
        <f t="shared" si="1"/>
        <v>3.44509078050937</v>
      </c>
      <c r="V37" s="5">
        <f t="shared" si="1"/>
        <v>3.4420047644443099</v>
      </c>
      <c r="W37" s="5">
        <f t="shared" si="1"/>
        <v>3.4062136409452064</v>
      </c>
      <c r="X37" s="5">
        <f t="shared" si="1"/>
        <v>3.4142405721179871</v>
      </c>
      <c r="Y37" s="5">
        <f t="shared" si="1"/>
        <v>3.4439901094396621</v>
      </c>
      <c r="Z37" s="5">
        <f t="shared" si="1"/>
        <v>3.4123928339835103</v>
      </c>
      <c r="AA37" s="5">
        <f t="shared" si="1"/>
        <v>3.4177615344078389</v>
      </c>
      <c r="AB37" s="5">
        <f t="shared" ref="AB37:AD37" si="2">(AB32*$B$129+AB33*$B$145+AB34*$B$125+AB35*$B$130)/SUM(AB32:AB35)</f>
        <v>3.3312027356979041</v>
      </c>
      <c r="AC37" s="5">
        <f t="shared" si="2"/>
        <v>3.2805755685231168</v>
      </c>
      <c r="AD37" s="5">
        <f t="shared" si="2"/>
        <v>3.2582931750532373</v>
      </c>
      <c r="AE37" s="5">
        <f t="shared" ref="AE37" si="3">(AE32*$B$129+AE33*$B$145+AE34*$B$125+AE35*$B$130)/SUM(AE32:AE35)</f>
        <v>3.2597514088033748</v>
      </c>
      <c r="AG37" s="1">
        <v>3.5413622068419914</v>
      </c>
    </row>
    <row r="40" spans="1:33" ht="15.75" customHeight="1" x14ac:dyDescent="0.3">
      <c r="A40" s="2" t="s">
        <v>27</v>
      </c>
      <c r="F40" s="1">
        <v>86485</v>
      </c>
      <c r="G40" s="1">
        <v>735319</v>
      </c>
      <c r="H40" s="1">
        <v>874631</v>
      </c>
      <c r="I40" s="1">
        <v>931662</v>
      </c>
      <c r="J40" s="1">
        <v>969295</v>
      </c>
      <c r="K40" s="1">
        <v>1008099</v>
      </c>
      <c r="L40" s="1">
        <v>1010860</v>
      </c>
      <c r="M40" s="1">
        <v>1022181</v>
      </c>
      <c r="N40" s="1">
        <v>1067870</v>
      </c>
      <c r="O40" s="1">
        <v>1093245</v>
      </c>
      <c r="P40" s="1">
        <v>1123142</v>
      </c>
      <c r="Q40" s="1">
        <v>1132692</v>
      </c>
      <c r="R40" s="1">
        <v>1132518</v>
      </c>
      <c r="S40" s="1">
        <v>1128727</v>
      </c>
      <c r="T40" s="1">
        <v>1132975</v>
      </c>
      <c r="U40" s="1">
        <v>1124738</v>
      </c>
      <c r="V40">
        <v>1122682</v>
      </c>
      <c r="W40">
        <v>1093223</v>
      </c>
      <c r="X40">
        <v>1059107</v>
      </c>
      <c r="Y40">
        <v>1049481</v>
      </c>
      <c r="Z40">
        <v>1061989</v>
      </c>
      <c r="AA40">
        <v>1080157</v>
      </c>
      <c r="AB40">
        <v>1122074</v>
      </c>
      <c r="AC40">
        <v>1127769</v>
      </c>
      <c r="AD40">
        <v>1132190</v>
      </c>
      <c r="AE40" s="20">
        <v>1099938</v>
      </c>
    </row>
    <row r="41" spans="1:33" ht="15.75" customHeight="1" x14ac:dyDescent="0.3">
      <c r="A41" s="2" t="s">
        <v>28</v>
      </c>
      <c r="F41" s="1">
        <v>522770</v>
      </c>
      <c r="G41" s="1">
        <v>324329</v>
      </c>
      <c r="H41" s="1">
        <v>169520</v>
      </c>
      <c r="I41" s="1">
        <v>214370</v>
      </c>
      <c r="J41" s="1">
        <v>243070</v>
      </c>
      <c r="K41" s="1">
        <v>245135</v>
      </c>
      <c r="L41" s="1">
        <v>283487</v>
      </c>
      <c r="M41" s="1">
        <v>278613</v>
      </c>
      <c r="N41" s="1">
        <v>337420</v>
      </c>
      <c r="O41" s="1">
        <v>377717</v>
      </c>
      <c r="P41" s="1">
        <v>105277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20">
        <v>0</v>
      </c>
    </row>
    <row r="42" spans="1:33" ht="15.75" customHeight="1" x14ac:dyDescent="0.3">
      <c r="A42" s="2" t="s">
        <v>29</v>
      </c>
      <c r="F42" s="1">
        <v>2165244</v>
      </c>
      <c r="G42" s="1">
        <v>1783208</v>
      </c>
      <c r="H42" s="1">
        <v>1843802</v>
      </c>
      <c r="I42" s="1">
        <v>1780117</v>
      </c>
      <c r="J42" s="1">
        <v>1800132</v>
      </c>
      <c r="K42" s="1">
        <v>1824007</v>
      </c>
      <c r="L42" s="1">
        <v>1806427</v>
      </c>
      <c r="M42" s="1">
        <v>1841866</v>
      </c>
      <c r="N42" s="1">
        <v>1824169</v>
      </c>
      <c r="O42" s="1">
        <v>1790274</v>
      </c>
      <c r="P42" s="1">
        <v>2104160</v>
      </c>
      <c r="Q42" s="1">
        <v>2210440</v>
      </c>
      <c r="R42" s="1">
        <v>2244656</v>
      </c>
      <c r="S42" s="1">
        <v>2260543</v>
      </c>
      <c r="T42" s="1">
        <v>2157083</v>
      </c>
      <c r="U42" s="1">
        <v>2158992</v>
      </c>
      <c r="V42">
        <v>2159637</v>
      </c>
      <c r="W42">
        <v>2101531</v>
      </c>
      <c r="X42">
        <v>2118580</v>
      </c>
      <c r="Y42">
        <v>2178209</v>
      </c>
      <c r="Z42">
        <v>2194118</v>
      </c>
      <c r="AA42">
        <v>2269949</v>
      </c>
      <c r="AB42">
        <v>2287977</v>
      </c>
      <c r="AC42">
        <v>2276417</v>
      </c>
      <c r="AD42">
        <v>2272890</v>
      </c>
      <c r="AE42" s="20">
        <v>2297971</v>
      </c>
    </row>
    <row r="43" spans="1:33" ht="15.75" customHeight="1" x14ac:dyDescent="0.3">
      <c r="A43" s="2" t="s">
        <v>25</v>
      </c>
    </row>
    <row r="44" spans="1:33" ht="15.75" customHeight="1" x14ac:dyDescent="0.3">
      <c r="A44" s="2" t="s">
        <v>25</v>
      </c>
    </row>
    <row r="46" spans="1:33" ht="15.75" customHeight="1" x14ac:dyDescent="0.3">
      <c r="A46" s="2" t="s">
        <v>30</v>
      </c>
      <c r="B46">
        <v>5.2530000000000001</v>
      </c>
      <c r="C46">
        <v>5.2530000000000001</v>
      </c>
      <c r="D46">
        <v>5.2530000000000001</v>
      </c>
      <c r="E46">
        <v>5.2530000000000001</v>
      </c>
      <c r="F46">
        <v>5.2530000000000001</v>
      </c>
      <c r="G46">
        <v>5.2530000000000001</v>
      </c>
      <c r="H46">
        <v>5.2530000000000001</v>
      </c>
      <c r="I46">
        <v>5.2530000000000001</v>
      </c>
      <c r="J46">
        <v>5.2530000000000001</v>
      </c>
      <c r="K46">
        <v>5.2530000000000001</v>
      </c>
      <c r="L46">
        <v>5.2530000000000001</v>
      </c>
      <c r="M46">
        <v>5.2530000000000001</v>
      </c>
      <c r="N46">
        <v>5.2530000000000001</v>
      </c>
      <c r="O46">
        <v>5.2530000000000001</v>
      </c>
      <c r="P46">
        <v>5.2530000000000001</v>
      </c>
      <c r="Q46">
        <v>5.2530000000000001</v>
      </c>
      <c r="R46">
        <v>5.2530000000000001</v>
      </c>
      <c r="S46">
        <v>5.2222799999999996</v>
      </c>
      <c r="T46">
        <v>5.2222799999999996</v>
      </c>
      <c r="U46">
        <v>5.2222799999999996</v>
      </c>
      <c r="V46">
        <v>5.2222799999999996</v>
      </c>
      <c r="W46">
        <v>5.2222799999999996</v>
      </c>
      <c r="X46">
        <v>5.2222799999999996</v>
      </c>
      <c r="Y46">
        <v>5.2222799999999996</v>
      </c>
      <c r="Z46">
        <v>5.2222799999999996</v>
      </c>
      <c r="AA46">
        <v>5.2222799999999996</v>
      </c>
      <c r="AB46">
        <v>5.2222799999999996</v>
      </c>
      <c r="AC46">
        <v>5.2222799999999996</v>
      </c>
      <c r="AD46">
        <v>5.2222799999999996</v>
      </c>
      <c r="AE46" s="15">
        <v>5.2222799999999996</v>
      </c>
    </row>
    <row r="47" spans="1:33" ht="15.75" customHeight="1" x14ac:dyDescent="0.3">
      <c r="A47" s="2" t="s">
        <v>31</v>
      </c>
      <c r="B47">
        <v>5.2530000000000001</v>
      </c>
      <c r="C47">
        <v>5.2530000000000001</v>
      </c>
      <c r="D47">
        <v>5.2530000000000001</v>
      </c>
      <c r="E47">
        <v>5.2530000000000001</v>
      </c>
      <c r="F47">
        <v>5.2530000000000001</v>
      </c>
      <c r="G47">
        <v>5.2530000000000001</v>
      </c>
      <c r="H47">
        <v>5.2530000000000001</v>
      </c>
      <c r="I47">
        <v>5.2530000000000001</v>
      </c>
      <c r="J47">
        <v>5.2530000000000001</v>
      </c>
      <c r="K47">
        <v>5.2530000000000001</v>
      </c>
      <c r="L47">
        <v>5.2530000000000001</v>
      </c>
      <c r="M47">
        <v>5.2530000000000001</v>
      </c>
      <c r="N47">
        <v>5.2530000000000001</v>
      </c>
      <c r="O47">
        <v>5.2530000000000001</v>
      </c>
      <c r="P47">
        <v>5.2530000000000001</v>
      </c>
      <c r="Q47">
        <v>5.2530000000000001</v>
      </c>
      <c r="R47">
        <v>5.2530000000000001</v>
      </c>
      <c r="S47">
        <v>5.2222799999999996</v>
      </c>
      <c r="T47">
        <v>5.2222799999999996</v>
      </c>
      <c r="U47">
        <v>5.2222799999999996</v>
      </c>
      <c r="V47">
        <v>5.2222799999999996</v>
      </c>
      <c r="W47">
        <v>5.2222799999999996</v>
      </c>
      <c r="X47">
        <v>5.2222799999999996</v>
      </c>
      <c r="Y47">
        <v>5.2222799999999996</v>
      </c>
      <c r="Z47">
        <v>5.2222799999999996</v>
      </c>
      <c r="AA47">
        <v>5.2222799999999996</v>
      </c>
      <c r="AB47">
        <v>5.2222799999999996</v>
      </c>
      <c r="AC47">
        <v>5.2222799999999996</v>
      </c>
      <c r="AD47">
        <v>5.2222799999999996</v>
      </c>
      <c r="AE47" s="15">
        <v>5.2222799999999996</v>
      </c>
    </row>
    <row r="48" spans="1:33" ht="15.75" customHeight="1" x14ac:dyDescent="0.3">
      <c r="A48" s="2" t="s">
        <v>32</v>
      </c>
      <c r="B48">
        <v>5.2530000000000001</v>
      </c>
      <c r="C48">
        <v>5.2530000000000001</v>
      </c>
      <c r="D48">
        <v>5.2530000000000001</v>
      </c>
      <c r="E48">
        <v>5.2530000000000001</v>
      </c>
      <c r="F48">
        <v>5.2530000000000001</v>
      </c>
      <c r="G48">
        <v>5.2530000000000001</v>
      </c>
      <c r="H48">
        <v>5.2530000000000001</v>
      </c>
      <c r="I48">
        <v>5.2530000000000001</v>
      </c>
      <c r="J48">
        <v>5.2530000000000001</v>
      </c>
      <c r="K48">
        <v>5.2530000000000001</v>
      </c>
      <c r="L48">
        <v>5.2530000000000001</v>
      </c>
      <c r="M48">
        <v>5.2530000000000001</v>
      </c>
      <c r="N48">
        <v>5.2530000000000001</v>
      </c>
      <c r="O48">
        <v>5.2530000000000001</v>
      </c>
      <c r="P48">
        <v>5.2530000000000001</v>
      </c>
      <c r="Q48">
        <v>5.2530000000000001</v>
      </c>
      <c r="R48">
        <v>5.2530000000000001</v>
      </c>
      <c r="S48">
        <v>5.2222799999999996</v>
      </c>
      <c r="T48">
        <v>5.2222799999999996</v>
      </c>
      <c r="U48">
        <v>5.2222799999999996</v>
      </c>
      <c r="V48">
        <v>5.2222799999999996</v>
      </c>
      <c r="W48">
        <v>5.2222799999999996</v>
      </c>
      <c r="X48">
        <v>5.2222799999999996</v>
      </c>
      <c r="Y48">
        <v>5.2222799999999996</v>
      </c>
      <c r="Z48">
        <v>5.2222799999999996</v>
      </c>
      <c r="AA48">
        <v>5.2222799999999996</v>
      </c>
      <c r="AB48">
        <v>5.2222799999999996</v>
      </c>
      <c r="AC48">
        <v>5.2222799999999996</v>
      </c>
      <c r="AD48">
        <v>5.2222799999999996</v>
      </c>
      <c r="AE48" s="15">
        <v>5.2222799999999996</v>
      </c>
    </row>
    <row r="50" spans="1:36" ht="15.75" customHeight="1" x14ac:dyDescent="0.3">
      <c r="A50" s="2" t="s">
        <v>33</v>
      </c>
      <c r="B50" s="1">
        <v>5.2530000000000001</v>
      </c>
      <c r="C50" s="1">
        <v>5.2530000000000001</v>
      </c>
      <c r="D50" s="1">
        <v>5.2530000000000001</v>
      </c>
      <c r="E50" s="1">
        <v>5.2316973866749734</v>
      </c>
      <c r="F50" s="1">
        <f t="shared" ref="F50:AA50" si="4">(F40*$B$137+F41*$B$136+F42*$B$135)/SUM(F40:F42)</f>
        <v>5.2303821273678599</v>
      </c>
      <c r="G50" s="1">
        <f t="shared" si="4"/>
        <v>5.2146077128071209</v>
      </c>
      <c r="H50" s="1">
        <f t="shared" si="4"/>
        <v>5.2157599365363634</v>
      </c>
      <c r="I50" s="1">
        <f t="shared" si="4"/>
        <v>5.2126598478067931</v>
      </c>
      <c r="J50" s="1">
        <f t="shared" si="4"/>
        <v>5.2115481429525072</v>
      </c>
      <c r="K50" s="1">
        <f t="shared" si="4"/>
        <v>5.2110523260934061</v>
      </c>
      <c r="L50" s="1">
        <f t="shared" si="4"/>
        <v>5.2100050119744301</v>
      </c>
      <c r="M50" s="1">
        <f t="shared" si="4"/>
        <v>5.2103667587330476</v>
      </c>
      <c r="N50" s="1">
        <f t="shared" si="4"/>
        <v>5.2081798397192838</v>
      </c>
      <c r="O50" s="1">
        <f t="shared" si="4"/>
        <v>5.2065424342181927</v>
      </c>
      <c r="P50" s="1">
        <f t="shared" si="4"/>
        <v>5.2150332610269707</v>
      </c>
      <c r="Q50" s="1">
        <f t="shared" si="4"/>
        <v>5.2181024021785563</v>
      </c>
      <c r="R50" s="1">
        <f t="shared" si="4"/>
        <v>5.2184594776579472</v>
      </c>
      <c r="S50" s="5">
        <f t="shared" si="4"/>
        <v>5.2186979582623989</v>
      </c>
      <c r="T50" s="5">
        <f t="shared" si="4"/>
        <v>5.2175305873027158</v>
      </c>
      <c r="U50" s="5">
        <f t="shared" si="4"/>
        <v>5.2177206030946515</v>
      </c>
      <c r="V50" s="5">
        <f t="shared" si="4"/>
        <v>5.2177699550226544</v>
      </c>
      <c r="W50" s="5">
        <f t="shared" si="4"/>
        <v>5.217754103445837</v>
      </c>
      <c r="X50" s="5">
        <f t="shared" si="4"/>
        <v>5.2186706211152956</v>
      </c>
      <c r="Y50" s="5">
        <f t="shared" si="4"/>
        <v>5.2195096266989713</v>
      </c>
      <c r="Z50" s="5">
        <f t="shared" si="4"/>
        <v>5.2194062430995052</v>
      </c>
      <c r="AA50" s="5">
        <f t="shared" si="4"/>
        <v>5.2197902535024268</v>
      </c>
      <c r="AB50" s="5">
        <f t="shared" ref="AB50:AD50" si="5">(AB40*$B$137+AB41*$B$136+AB42*$B$135)/SUM(AB40:AB42)</f>
        <v>5.2191079491186496</v>
      </c>
      <c r="AC50" s="5">
        <f t="shared" si="5"/>
        <v>5.2188772443691382</v>
      </c>
      <c r="AD50" s="5">
        <f t="shared" si="5"/>
        <v>5.2187524727759707</v>
      </c>
      <c r="AE50" s="5">
        <f>(AE40*$B$137+AE41*$B$136+AE42*$B$135)/SUM(AE40:AE42)</f>
        <v>5.2196578433972194</v>
      </c>
    </row>
    <row r="51" spans="1:36" ht="15.75" customHeight="1" x14ac:dyDescent="0.3">
      <c r="A51" s="2" t="s">
        <v>34</v>
      </c>
      <c r="B51">
        <v>5.2530000000000001</v>
      </c>
      <c r="C51">
        <v>5.2530000000000001</v>
      </c>
      <c r="D51">
        <v>5.2530000000000001</v>
      </c>
      <c r="E51">
        <v>5.2169999999999996</v>
      </c>
      <c r="F51">
        <v>5.2140000000000004</v>
      </c>
      <c r="G51">
        <v>5.2039999999999997</v>
      </c>
      <c r="H51">
        <v>5.2110000000000003</v>
      </c>
      <c r="I51">
        <v>5.2050000000000001</v>
      </c>
      <c r="J51">
        <v>5.2030000000000003</v>
      </c>
      <c r="K51">
        <v>5.202</v>
      </c>
      <c r="L51">
        <v>5.2009999999999996</v>
      </c>
      <c r="M51">
        <v>5.2009999999999996</v>
      </c>
      <c r="N51">
        <v>5.1989999999999998</v>
      </c>
      <c r="O51">
        <v>5.1970000000000001</v>
      </c>
      <c r="P51">
        <v>5.1959999999999997</v>
      </c>
      <c r="Q51">
        <v>5.1920000000000002</v>
      </c>
      <c r="R51">
        <v>5.1849999999999996</v>
      </c>
      <c r="S51">
        <v>5.1420000000000003</v>
      </c>
      <c r="T51">
        <v>5.1059999999999999</v>
      </c>
      <c r="U51">
        <v>5.0890000000000004</v>
      </c>
      <c r="V51">
        <v>5.0670000000000002</v>
      </c>
      <c r="W51">
        <v>5.0629999999999997</v>
      </c>
      <c r="X51">
        <v>5.0620000000000003</v>
      </c>
      <c r="Y51">
        <v>5.0599999999999996</v>
      </c>
      <c r="Z51" s="1">
        <v>5.0590000000000002</v>
      </c>
      <c r="AA51" s="1">
        <v>5.0570000000000004</v>
      </c>
      <c r="AB51" s="1">
        <v>5.0549999999999997</v>
      </c>
      <c r="AC51" s="1">
        <v>5.0529999999999999</v>
      </c>
      <c r="AD51" s="1">
        <v>5.0540000000000003</v>
      </c>
      <c r="AE51" s="14">
        <v>5.0529999999999999</v>
      </c>
    </row>
    <row r="52" spans="1:36" ht="15.75" customHeight="1" x14ac:dyDescent="0.3">
      <c r="P52">
        <f t="shared" ref="P52:W52" si="6">SUM(P54:P56)</f>
        <v>1485325</v>
      </c>
      <c r="Q52">
        <f t="shared" si="6"/>
        <v>1503075</v>
      </c>
      <c r="R52">
        <f t="shared" si="6"/>
        <v>1521730</v>
      </c>
      <c r="W52">
        <f t="shared" si="6"/>
        <v>1423072</v>
      </c>
      <c r="AA52" s="6">
        <f>SUM(AA54:AA56)</f>
        <v>1458261</v>
      </c>
      <c r="AB52" s="6">
        <f>SUM(AB54:AB56)</f>
        <v>1419073</v>
      </c>
      <c r="AC52" s="6">
        <f t="shared" ref="AC52" si="7">SUM(AC54:AC56)</f>
        <v>1435249</v>
      </c>
      <c r="AD52" s="6">
        <f>SUM(AD54:AD56)</f>
        <v>1513231</v>
      </c>
      <c r="AE52" s="16">
        <f>SUM(AE54:AE56)</f>
        <v>1497761</v>
      </c>
      <c r="AH52" s="2"/>
      <c r="AI52" s="2"/>
    </row>
    <row r="53" spans="1:36" ht="15.75" customHeight="1" x14ac:dyDescent="0.3">
      <c r="A53" s="2" t="s">
        <v>35</v>
      </c>
      <c r="B53" s="1">
        <v>1102503</v>
      </c>
      <c r="C53" s="1">
        <v>1066081</v>
      </c>
      <c r="D53" s="1">
        <v>1090273</v>
      </c>
      <c r="E53" s="1">
        <v>1110043</v>
      </c>
      <c r="F53" s="1">
        <v>1154217</v>
      </c>
      <c r="G53" s="1">
        <v>1170419</v>
      </c>
      <c r="H53" s="1">
        <v>1231679</v>
      </c>
      <c r="I53" s="1">
        <v>1253938</v>
      </c>
      <c r="J53" s="1">
        <v>1263427</v>
      </c>
      <c r="K53" s="1">
        <v>1303779</v>
      </c>
      <c r="L53" s="1">
        <v>1362315</v>
      </c>
      <c r="M53" s="1">
        <v>1404082</v>
      </c>
      <c r="N53" s="1">
        <v>1378206</v>
      </c>
      <c r="O53" s="1">
        <v>1433373</v>
      </c>
      <c r="P53" s="1">
        <v>1485324</v>
      </c>
      <c r="Q53" s="1">
        <v>1503074</v>
      </c>
      <c r="R53" s="1">
        <v>1521731</v>
      </c>
      <c r="S53" s="1">
        <v>1531508</v>
      </c>
      <c r="T53" s="1">
        <f>+T54+T55+T56</f>
        <v>1444023</v>
      </c>
      <c r="U53" s="1">
        <f>+U54+U55+U56</f>
        <v>1325345</v>
      </c>
      <c r="V53" s="1">
        <f>+V54+V55+V56</f>
        <v>1387115</v>
      </c>
      <c r="W53">
        <v>1423071</v>
      </c>
      <c r="X53">
        <v>1369358</v>
      </c>
      <c r="Y53">
        <v>1397025</v>
      </c>
      <c r="Z53">
        <v>1473595</v>
      </c>
      <c r="AA53">
        <v>1458262</v>
      </c>
      <c r="AB53">
        <v>1419074</v>
      </c>
      <c r="AC53">
        <v>1435249</v>
      </c>
      <c r="AD53">
        <v>1513230</v>
      </c>
      <c r="AE53" s="20">
        <v>1497761</v>
      </c>
      <c r="AG53" s="2"/>
      <c r="AH53" s="1"/>
      <c r="AI53" s="1"/>
      <c r="AJ53" s="2"/>
    </row>
    <row r="54" spans="1:36" ht="15.75" customHeight="1" x14ac:dyDescent="0.3">
      <c r="A54" s="2" t="s">
        <v>36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9409</v>
      </c>
      <c r="R54" s="1">
        <v>520689</v>
      </c>
      <c r="S54" s="1">
        <v>1076602</v>
      </c>
      <c r="T54" s="1">
        <v>1174004</v>
      </c>
      <c r="U54" s="1">
        <v>1037577</v>
      </c>
      <c r="V54">
        <v>1171880</v>
      </c>
      <c r="W54">
        <v>1273085</v>
      </c>
      <c r="X54">
        <v>1259018</v>
      </c>
      <c r="Y54">
        <v>1291067</v>
      </c>
      <c r="Z54">
        <v>1387049</v>
      </c>
      <c r="AA54">
        <v>1387463</v>
      </c>
      <c r="AB54">
        <v>1351235</v>
      </c>
      <c r="AC54">
        <v>1373151</v>
      </c>
      <c r="AD54">
        <v>1466087</v>
      </c>
      <c r="AE54" s="20">
        <v>1466361</v>
      </c>
      <c r="AG54" s="2"/>
      <c r="AH54" s="1"/>
      <c r="AI54" s="1"/>
    </row>
    <row r="55" spans="1:36" ht="15.75" customHeight="1" x14ac:dyDescent="0.3">
      <c r="A55" s="2" t="s">
        <v>37</v>
      </c>
      <c r="B55" s="1">
        <v>0</v>
      </c>
      <c r="C55" s="1">
        <v>0</v>
      </c>
      <c r="D55" s="1">
        <v>0</v>
      </c>
      <c r="E55" s="1">
        <v>318360.41979922599</v>
      </c>
      <c r="F55" s="1">
        <v>667211</v>
      </c>
      <c r="G55" s="1">
        <v>726226</v>
      </c>
      <c r="H55" s="1">
        <v>783343</v>
      </c>
      <c r="I55" s="1">
        <v>811304</v>
      </c>
      <c r="J55" s="1">
        <v>834955</v>
      </c>
      <c r="K55" s="1">
        <v>887355</v>
      </c>
      <c r="L55" s="1">
        <v>934479</v>
      </c>
      <c r="M55" s="1">
        <v>977540</v>
      </c>
      <c r="N55" s="1">
        <v>972097</v>
      </c>
      <c r="O55" s="1">
        <v>1022868</v>
      </c>
      <c r="P55" s="1">
        <v>1089137</v>
      </c>
      <c r="Q55" s="1">
        <v>1101233</v>
      </c>
      <c r="R55" s="1">
        <v>650979</v>
      </c>
      <c r="S55" s="1">
        <v>188929</v>
      </c>
      <c r="T55" s="1">
        <v>85013</v>
      </c>
      <c r="U55" s="1">
        <v>121981</v>
      </c>
      <c r="V55">
        <v>38442</v>
      </c>
      <c r="W55">
        <v>6551</v>
      </c>
      <c r="X55">
        <v>5838</v>
      </c>
      <c r="Y55">
        <v>9428</v>
      </c>
      <c r="Z55">
        <v>10284</v>
      </c>
      <c r="AA55">
        <v>10493</v>
      </c>
      <c r="AB55">
        <v>1485</v>
      </c>
      <c r="AC55">
        <v>2210</v>
      </c>
      <c r="AD55">
        <v>5659</v>
      </c>
      <c r="AE55" s="20">
        <v>3630</v>
      </c>
    </row>
    <row r="56" spans="1:36" ht="15.75" customHeight="1" x14ac:dyDescent="0.3">
      <c r="A56" s="2" t="s">
        <v>38</v>
      </c>
      <c r="B56" s="1">
        <v>1102503</v>
      </c>
      <c r="C56" s="1">
        <v>1066081</v>
      </c>
      <c r="D56" s="1">
        <v>1090273</v>
      </c>
      <c r="E56" s="1">
        <v>791682.58020077401</v>
      </c>
      <c r="F56" s="1">
        <v>487006</v>
      </c>
      <c r="G56" s="1">
        <v>444193</v>
      </c>
      <c r="H56" s="1">
        <v>448336</v>
      </c>
      <c r="I56" s="1">
        <v>442634</v>
      </c>
      <c r="J56" s="1">
        <v>428472</v>
      </c>
      <c r="K56" s="1">
        <v>416424</v>
      </c>
      <c r="L56" s="1">
        <v>427836</v>
      </c>
      <c r="M56" s="1">
        <v>426542</v>
      </c>
      <c r="N56" s="1">
        <v>406109</v>
      </c>
      <c r="O56" s="1">
        <v>410505</v>
      </c>
      <c r="P56" s="1">
        <v>396188</v>
      </c>
      <c r="Q56" s="1">
        <v>392433</v>
      </c>
      <c r="R56" s="1">
        <v>350062</v>
      </c>
      <c r="S56" s="1">
        <v>265977</v>
      </c>
      <c r="T56" s="1">
        <v>185006</v>
      </c>
      <c r="U56" s="1">
        <v>165787</v>
      </c>
      <c r="V56">
        <v>176793</v>
      </c>
      <c r="W56">
        <v>143436</v>
      </c>
      <c r="X56">
        <v>104502</v>
      </c>
      <c r="Y56">
        <v>96530</v>
      </c>
      <c r="Z56">
        <v>76262</v>
      </c>
      <c r="AA56">
        <v>60305</v>
      </c>
      <c r="AB56">
        <v>66353</v>
      </c>
      <c r="AC56">
        <v>59888</v>
      </c>
      <c r="AD56">
        <v>41485</v>
      </c>
      <c r="AE56" s="20">
        <v>27770</v>
      </c>
      <c r="AG56" s="2"/>
      <c r="AH56" s="1"/>
      <c r="AI56" s="1"/>
      <c r="AJ56" s="1"/>
    </row>
    <row r="57" spans="1:36" ht="15.75" customHeight="1" x14ac:dyDescent="0.3">
      <c r="A57" s="2" t="s">
        <v>25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AG57" s="2"/>
      <c r="AH57" s="1"/>
      <c r="AI57" s="1"/>
      <c r="AJ57" s="1"/>
    </row>
    <row r="58" spans="1:36" ht="15.75" customHeight="1" x14ac:dyDescent="0.3">
      <c r="A58" s="2" t="s">
        <v>25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AG58" s="2"/>
      <c r="AH58" s="1"/>
      <c r="AI58" s="1"/>
      <c r="AJ58" s="1"/>
    </row>
    <row r="59" spans="1:36" ht="15.75" customHeight="1" x14ac:dyDescent="0.3">
      <c r="AG59" s="2"/>
      <c r="AH59" s="1"/>
      <c r="AI59" s="1"/>
      <c r="AJ59" s="1"/>
    </row>
    <row r="60" spans="1:36" ht="15.75" customHeight="1" x14ac:dyDescent="0.3">
      <c r="A60" s="2" t="s">
        <v>39</v>
      </c>
      <c r="B60">
        <f t="shared" ref="B60:AA60" si="8">SUM(B61:B65)</f>
        <v>1102503.6700000002</v>
      </c>
      <c r="C60">
        <f t="shared" si="8"/>
        <v>1066080.6850000001</v>
      </c>
      <c r="D60">
        <f t="shared" si="8"/>
        <v>1090272.6420000002</v>
      </c>
      <c r="E60">
        <f t="shared" si="8"/>
        <v>1110042.7449999999</v>
      </c>
      <c r="F60">
        <f t="shared" si="8"/>
        <v>1154217.2350000001</v>
      </c>
      <c r="G60">
        <f t="shared" si="8"/>
        <v>1170419.22</v>
      </c>
      <c r="H60">
        <f t="shared" si="8"/>
        <v>1231678.5719999999</v>
      </c>
      <c r="I60">
        <f t="shared" si="8"/>
        <v>1253938.5200000003</v>
      </c>
      <c r="J60">
        <f t="shared" si="8"/>
        <v>1263426.6949999998</v>
      </c>
      <c r="K60">
        <f t="shared" si="8"/>
        <v>1303778.54</v>
      </c>
      <c r="L60">
        <f t="shared" si="8"/>
        <v>1362314.952</v>
      </c>
      <c r="M60">
        <f t="shared" si="8"/>
        <v>1404082</v>
      </c>
      <c r="N60">
        <f t="shared" si="8"/>
        <v>1378205.325</v>
      </c>
      <c r="O60">
        <f t="shared" si="8"/>
        <v>1433372.155</v>
      </c>
      <c r="P60">
        <f t="shared" si="8"/>
        <v>1485323.892</v>
      </c>
      <c r="Q60">
        <f t="shared" si="8"/>
        <v>1503074.0149999999</v>
      </c>
      <c r="R60">
        <f t="shared" si="8"/>
        <v>1521730.625</v>
      </c>
      <c r="S60">
        <f t="shared" si="8"/>
        <v>1531507.8800000001</v>
      </c>
      <c r="T60">
        <f t="shared" si="8"/>
        <v>1444023.72</v>
      </c>
      <c r="U60">
        <f t="shared" si="8"/>
        <v>1325344.2</v>
      </c>
      <c r="V60" s="6">
        <f t="shared" si="8"/>
        <v>1387114.9750000001</v>
      </c>
      <c r="W60" s="6">
        <f t="shared" si="8"/>
        <v>1423081.345</v>
      </c>
      <c r="X60" s="6">
        <f t="shared" si="8"/>
        <v>1369358.622</v>
      </c>
      <c r="Y60" s="6">
        <f t="shared" si="8"/>
        <v>1397024.7250000001</v>
      </c>
      <c r="Z60" s="6">
        <f t="shared" si="8"/>
        <v>4037</v>
      </c>
      <c r="AA60" s="6">
        <f t="shared" si="8"/>
        <v>3995</v>
      </c>
      <c r="AB60" s="6">
        <f t="shared" ref="AB60:AC60" si="9">SUM(AB61:AB65)</f>
        <v>3878</v>
      </c>
      <c r="AC60" s="6">
        <f t="shared" si="9"/>
        <v>3932</v>
      </c>
      <c r="AD60" s="6">
        <f>SUM(AD61:AD65)</f>
        <v>4133</v>
      </c>
      <c r="AE60" s="6">
        <f t="shared" ref="AE60" si="10">SUM(AE61:AE65)</f>
        <v>4082</v>
      </c>
      <c r="AG60" s="2"/>
      <c r="AH60" s="1"/>
      <c r="AI60" s="1"/>
      <c r="AJ60" s="1"/>
    </row>
    <row r="61" spans="1:36" ht="15.75" customHeight="1" x14ac:dyDescent="0.3">
      <c r="A61" s="2" t="s">
        <v>40</v>
      </c>
      <c r="B61">
        <v>167918.98</v>
      </c>
      <c r="C61">
        <v>159719.62</v>
      </c>
      <c r="D61">
        <v>168182.12400000001</v>
      </c>
      <c r="E61">
        <v>167176.56999999998</v>
      </c>
      <c r="F61">
        <v>164772.68</v>
      </c>
      <c r="G61">
        <v>155322.82999999999</v>
      </c>
      <c r="H61">
        <v>158971.36800000002</v>
      </c>
      <c r="I61">
        <v>150119.02500000002</v>
      </c>
      <c r="J61">
        <v>132516.16999999998</v>
      </c>
      <c r="K61">
        <v>142103.99000000002</v>
      </c>
      <c r="L61">
        <v>155330.4</v>
      </c>
      <c r="M61">
        <v>155935.66500000001</v>
      </c>
      <c r="N61">
        <v>147611.10999999999</v>
      </c>
      <c r="O61">
        <v>160006.51</v>
      </c>
      <c r="P61">
        <v>158590.36199999999</v>
      </c>
      <c r="Q61">
        <v>146640.94</v>
      </c>
      <c r="R61">
        <v>122246.53000000001</v>
      </c>
      <c r="S61">
        <v>124649.325</v>
      </c>
      <c r="T61">
        <v>129723.94200000001</v>
      </c>
      <c r="U61">
        <v>100706.05499999999</v>
      </c>
      <c r="V61">
        <v>97179.425000000003</v>
      </c>
      <c r="W61">
        <v>90493.72</v>
      </c>
      <c r="X61">
        <v>83535.107999999993</v>
      </c>
      <c r="Y61">
        <v>85113.62</v>
      </c>
      <c r="Z61">
        <v>253</v>
      </c>
      <c r="AA61">
        <v>262</v>
      </c>
      <c r="AB61">
        <v>206</v>
      </c>
      <c r="AC61">
        <v>205</v>
      </c>
      <c r="AD61">
        <v>215</v>
      </c>
      <c r="AE61" s="26">
        <v>238</v>
      </c>
      <c r="AG61" s="2"/>
      <c r="AH61" s="1"/>
      <c r="AI61" s="1"/>
      <c r="AJ61" s="1"/>
    </row>
    <row r="62" spans="1:36" ht="15.75" customHeight="1" x14ac:dyDescent="0.3">
      <c r="A62" s="2" t="s">
        <v>41</v>
      </c>
      <c r="B62">
        <v>91988.03</v>
      </c>
      <c r="C62">
        <v>88818.37</v>
      </c>
      <c r="D62">
        <v>86981.364000000001</v>
      </c>
      <c r="E62">
        <v>84641.675000000003</v>
      </c>
      <c r="F62">
        <v>85998.744999999995</v>
      </c>
      <c r="G62">
        <v>82211.87</v>
      </c>
      <c r="H62">
        <v>82904.489999999991</v>
      </c>
      <c r="I62">
        <v>76191.56</v>
      </c>
      <c r="J62">
        <v>73620.864999999991</v>
      </c>
      <c r="K62">
        <v>75268.475000000006</v>
      </c>
      <c r="L62">
        <v>84285.40800000001</v>
      </c>
      <c r="M62">
        <v>87272.595000000001</v>
      </c>
      <c r="N62">
        <v>76237.55</v>
      </c>
      <c r="O62">
        <v>85154.5</v>
      </c>
      <c r="P62">
        <v>80741.063999999998</v>
      </c>
      <c r="Q62">
        <v>76822.645000000004</v>
      </c>
      <c r="R62">
        <v>68882.069999999992</v>
      </c>
      <c r="S62">
        <v>65909.145000000004</v>
      </c>
      <c r="T62">
        <v>66419.849999999991</v>
      </c>
      <c r="U62">
        <v>68347.709999999992</v>
      </c>
      <c r="V62">
        <v>67702.755000000005</v>
      </c>
      <c r="W62">
        <v>67771.010000000009</v>
      </c>
      <c r="X62">
        <v>61510.326000000001</v>
      </c>
      <c r="Y62">
        <v>59497.920000000006</v>
      </c>
      <c r="Z62">
        <v>169</v>
      </c>
      <c r="AA62">
        <v>171</v>
      </c>
      <c r="AB62">
        <v>154</v>
      </c>
      <c r="AC62">
        <v>153</v>
      </c>
      <c r="AD62">
        <v>161</v>
      </c>
      <c r="AE62" s="26">
        <v>151</v>
      </c>
      <c r="AG62" s="2"/>
      <c r="AH62" s="1"/>
      <c r="AI62" s="1"/>
      <c r="AJ62" s="1"/>
    </row>
    <row r="63" spans="1:36" ht="15.75" customHeight="1" x14ac:dyDescent="0.3">
      <c r="A63" s="2" t="s">
        <v>42</v>
      </c>
      <c r="B63">
        <v>197508.07</v>
      </c>
      <c r="C63">
        <v>185052.44500000001</v>
      </c>
      <c r="D63">
        <v>190054.65</v>
      </c>
      <c r="E63">
        <v>191732.67499999999</v>
      </c>
      <c r="F63">
        <v>190644.245</v>
      </c>
      <c r="G63">
        <v>194163.21</v>
      </c>
      <c r="H63">
        <v>203755.86000000002</v>
      </c>
      <c r="I63">
        <v>206532.69499999998</v>
      </c>
      <c r="J63">
        <v>207976.27</v>
      </c>
      <c r="K63">
        <v>203802.86000000002</v>
      </c>
      <c r="L63">
        <v>206067.88200000001</v>
      </c>
      <c r="M63">
        <v>223152.24</v>
      </c>
      <c r="N63">
        <v>206749.87</v>
      </c>
      <c r="O63">
        <v>200972.65</v>
      </c>
      <c r="P63">
        <v>208484.21400000001</v>
      </c>
      <c r="Q63">
        <v>216920.23</v>
      </c>
      <c r="R63">
        <v>216798.68500000003</v>
      </c>
      <c r="S63">
        <v>217148.35500000001</v>
      </c>
      <c r="T63">
        <v>233235.33</v>
      </c>
      <c r="U63">
        <v>185661.995</v>
      </c>
      <c r="V63">
        <v>199607.91499999998</v>
      </c>
      <c r="W63">
        <v>213990.01</v>
      </c>
      <c r="X63">
        <v>220207.92599999998</v>
      </c>
      <c r="Y63">
        <v>219327.40500000003</v>
      </c>
      <c r="Z63">
        <v>648</v>
      </c>
      <c r="AA63">
        <v>555</v>
      </c>
      <c r="AB63">
        <v>548</v>
      </c>
      <c r="AC63">
        <v>572</v>
      </c>
      <c r="AD63">
        <v>600</v>
      </c>
      <c r="AE63" s="26">
        <v>588</v>
      </c>
      <c r="AG63" s="2"/>
      <c r="AH63" s="1"/>
      <c r="AI63" s="1"/>
      <c r="AJ63" s="1"/>
    </row>
    <row r="64" spans="1:36" ht="15.75" customHeight="1" x14ac:dyDescent="0.3">
      <c r="A64" s="2" t="s">
        <v>43</v>
      </c>
      <c r="B64">
        <v>628521.24</v>
      </c>
      <c r="C64">
        <v>618131.51500000001</v>
      </c>
      <c r="D64">
        <v>632431.16399999999</v>
      </c>
      <c r="E64">
        <v>651642.89500000002</v>
      </c>
      <c r="F64">
        <v>692189.28500000003</v>
      </c>
      <c r="G64">
        <v>720168.72499999998</v>
      </c>
      <c r="H64">
        <v>767266.66200000001</v>
      </c>
      <c r="I64">
        <v>802106.4800000001</v>
      </c>
      <c r="J64">
        <v>826013.61499999999</v>
      </c>
      <c r="K64">
        <v>858545.33500000008</v>
      </c>
      <c r="L64">
        <v>886614.87000000011</v>
      </c>
      <c r="M64">
        <v>908447.04</v>
      </c>
      <c r="N64">
        <v>925730.52</v>
      </c>
      <c r="O64">
        <v>959606.9</v>
      </c>
      <c r="P64">
        <v>1018401.222</v>
      </c>
      <c r="Q64">
        <v>1043014.8749999999</v>
      </c>
      <c r="R64">
        <v>1101156.82</v>
      </c>
      <c r="S64">
        <v>1108474.3400000001</v>
      </c>
      <c r="T64">
        <v>1002097.3860000001</v>
      </c>
      <c r="U64">
        <v>958593.29499999993</v>
      </c>
      <c r="V64">
        <v>1008834.8150000001</v>
      </c>
      <c r="W64">
        <v>1039805.7949999999</v>
      </c>
      <c r="X64">
        <v>995024.80200000003</v>
      </c>
      <c r="Y64">
        <v>1023487.74</v>
      </c>
      <c r="Z64">
        <v>2928</v>
      </c>
      <c r="AA64">
        <v>2974</v>
      </c>
      <c r="AB64">
        <v>2944</v>
      </c>
      <c r="AC64">
        <v>2976</v>
      </c>
      <c r="AD64">
        <v>3122</v>
      </c>
      <c r="AE64" s="26">
        <v>3081</v>
      </c>
      <c r="AG64" s="2"/>
      <c r="AH64" s="1"/>
      <c r="AI64" s="1"/>
      <c r="AJ64" s="1"/>
    </row>
    <row r="65" spans="1:37" ht="15.75" customHeight="1" x14ac:dyDescent="0.3">
      <c r="A65" s="2" t="s">
        <v>44</v>
      </c>
      <c r="B65">
        <v>16567.349999999999</v>
      </c>
      <c r="C65">
        <v>14358.734999999999</v>
      </c>
      <c r="D65">
        <v>12623.34</v>
      </c>
      <c r="E65">
        <v>14848.93</v>
      </c>
      <c r="F65">
        <v>20612.28</v>
      </c>
      <c r="G65">
        <v>18552.584999999999</v>
      </c>
      <c r="H65">
        <v>18780.191999999999</v>
      </c>
      <c r="I65">
        <v>18988.760000000002</v>
      </c>
      <c r="J65">
        <v>23299.775000000001</v>
      </c>
      <c r="K65">
        <v>24057.88</v>
      </c>
      <c r="L65">
        <v>30016.392</v>
      </c>
      <c r="M65">
        <v>29274.46</v>
      </c>
      <c r="N65">
        <v>21876.275000000001</v>
      </c>
      <c r="O65">
        <v>27631.595000000001</v>
      </c>
      <c r="P65">
        <v>19107.03</v>
      </c>
      <c r="Q65">
        <v>19675.325000000001</v>
      </c>
      <c r="R65">
        <v>12646.52</v>
      </c>
      <c r="S65">
        <v>15326.715</v>
      </c>
      <c r="T65">
        <v>12547.212</v>
      </c>
      <c r="U65">
        <v>12035.145</v>
      </c>
      <c r="V65">
        <v>13790.064999999999</v>
      </c>
      <c r="W65">
        <v>11020.81</v>
      </c>
      <c r="X65">
        <v>9080.4599999999991</v>
      </c>
      <c r="Y65">
        <v>9598.0399999999991</v>
      </c>
      <c r="Z65">
        <v>39</v>
      </c>
      <c r="AA65">
        <v>33</v>
      </c>
      <c r="AB65">
        <v>26</v>
      </c>
      <c r="AC65">
        <v>26</v>
      </c>
      <c r="AD65">
        <v>35</v>
      </c>
      <c r="AE65" s="26">
        <v>24</v>
      </c>
      <c r="AG65" s="2"/>
      <c r="AH65" s="1"/>
      <c r="AI65" s="1"/>
      <c r="AJ65" s="1"/>
    </row>
    <row r="66" spans="1:37" ht="15.75" customHeight="1" x14ac:dyDescent="0.3">
      <c r="A66" s="2"/>
      <c r="AG66" s="2"/>
      <c r="AH66" s="1"/>
      <c r="AI66" s="1"/>
      <c r="AJ66" s="1"/>
    </row>
    <row r="67" spans="1:37" ht="15.75" customHeight="1" x14ac:dyDescent="0.3">
      <c r="A67" t="s">
        <v>45</v>
      </c>
      <c r="B67">
        <v>5.8250000000000002</v>
      </c>
      <c r="C67">
        <v>5.8250000000000002</v>
      </c>
      <c r="D67">
        <v>5.8250000000000002</v>
      </c>
      <c r="E67">
        <v>5.8250000000000002</v>
      </c>
      <c r="F67">
        <v>5.82</v>
      </c>
      <c r="G67">
        <v>5.82</v>
      </c>
      <c r="H67">
        <v>5.82</v>
      </c>
      <c r="I67">
        <v>5.82</v>
      </c>
      <c r="J67">
        <v>5.819</v>
      </c>
      <c r="K67">
        <v>5.819</v>
      </c>
      <c r="L67">
        <v>5.819</v>
      </c>
      <c r="M67">
        <v>5.819</v>
      </c>
      <c r="N67">
        <v>5.819</v>
      </c>
      <c r="O67">
        <v>5.819</v>
      </c>
      <c r="P67">
        <v>5.8179999999999996</v>
      </c>
      <c r="Q67">
        <v>5.8179999999999996</v>
      </c>
      <c r="R67">
        <v>5.8029999999999999</v>
      </c>
      <c r="S67">
        <v>5.7850000000000001</v>
      </c>
      <c r="T67">
        <v>5.78</v>
      </c>
      <c r="U67">
        <v>5.7809999999999997</v>
      </c>
      <c r="V67">
        <v>5.7779999999999996</v>
      </c>
      <c r="W67">
        <v>5.7759999999999998</v>
      </c>
      <c r="X67">
        <v>5.774</v>
      </c>
      <c r="Y67">
        <v>5.774</v>
      </c>
      <c r="Z67">
        <v>5.7729999999999997</v>
      </c>
      <c r="AA67">
        <v>5.7729999999999997</v>
      </c>
      <c r="AB67">
        <v>5.7729999999999997</v>
      </c>
      <c r="AC67">
        <v>5.7720000000000002</v>
      </c>
      <c r="AD67">
        <v>5.7720000000000002</v>
      </c>
      <c r="AE67" s="9">
        <v>5.7720000000000002</v>
      </c>
    </row>
    <row r="68" spans="1:37" ht="15.75" customHeight="1" x14ac:dyDescent="0.3">
      <c r="A68" s="2" t="s">
        <v>46</v>
      </c>
      <c r="B68" s="1">
        <f t="shared" ref="B68:AA68" si="11">(B56*$B$126+B55*$B$127+B54*$B$128)/SUM(B54:B56)</f>
        <v>5.8250000000000002</v>
      </c>
      <c r="C68" s="1">
        <f t="shared" si="11"/>
        <v>5.8250000000000002</v>
      </c>
      <c r="D68" s="1">
        <f t="shared" si="11"/>
        <v>5.8250000000000002</v>
      </c>
      <c r="E68" s="1">
        <f t="shared" si="11"/>
        <v>5.8227055993701198</v>
      </c>
      <c r="F68" s="1">
        <f t="shared" si="11"/>
        <v>5.8203754900508313</v>
      </c>
      <c r="G68" s="1">
        <f t="shared" si="11"/>
        <v>5.8200361297962528</v>
      </c>
      <c r="H68" s="1">
        <f t="shared" si="11"/>
        <v>5.8199120314627431</v>
      </c>
      <c r="I68" s="1">
        <f t="shared" si="11"/>
        <v>5.8198239609932862</v>
      </c>
      <c r="J68" s="1">
        <f t="shared" si="11"/>
        <v>5.8197130780013406</v>
      </c>
      <c r="K68" s="1">
        <f t="shared" si="11"/>
        <v>5.8195551815146596</v>
      </c>
      <c r="L68" s="1">
        <f t="shared" si="11"/>
        <v>5.8195124057211443</v>
      </c>
      <c r="M68" s="1">
        <f t="shared" si="11"/>
        <v>5.8194302968060274</v>
      </c>
      <c r="N68" s="1">
        <f t="shared" si="11"/>
        <v>5.8193573195879287</v>
      </c>
      <c r="O68" s="1">
        <f t="shared" si="11"/>
        <v>5.8192911272920593</v>
      </c>
      <c r="P68" s="1">
        <f t="shared" si="11"/>
        <v>5.8191338791173655</v>
      </c>
      <c r="Q68" s="1">
        <f t="shared" si="11"/>
        <v>5.8187944819786113</v>
      </c>
      <c r="R68" s="1">
        <f t="shared" si="11"/>
        <v>5.8027583888074759</v>
      </c>
      <c r="S68" s="5">
        <f t="shared" si="11"/>
        <v>5.7853498368927871</v>
      </c>
      <c r="T68" s="5">
        <f t="shared" si="11"/>
        <v>5.7798135147431857</v>
      </c>
      <c r="U68" s="5">
        <f t="shared" si="11"/>
        <v>5.7812056800304825</v>
      </c>
      <c r="V68" s="5">
        <f t="shared" si="11"/>
        <v>5.7783124968009139</v>
      </c>
      <c r="W68" s="5">
        <f t="shared" si="11"/>
        <v>5.7757599875480645</v>
      </c>
      <c r="X68" s="5">
        <f t="shared" si="11"/>
        <v>5.7743976783280919</v>
      </c>
      <c r="Y68" s="5">
        <f t="shared" si="11"/>
        <v>5.7741175111397434</v>
      </c>
      <c r="Z68" s="5">
        <f t="shared" si="11"/>
        <v>5.7731743850922399</v>
      </c>
      <c r="AA68" s="5">
        <f t="shared" si="11"/>
        <v>5.7726126639881334</v>
      </c>
      <c r="AB68" s="5">
        <f t="shared" ref="AB68:AC68" si="12">(AB56*$B$126+AB55*$B$127+AB54*$B$128)/SUM(AB54:AB56)</f>
        <v>5.7726208729219701</v>
      </c>
      <c r="AC68" s="5">
        <f t="shared" si="12"/>
        <v>5.7723673313829167</v>
      </c>
      <c r="AD68" s="5">
        <f t="shared" ref="AD68:AE68" si="13">(AD56*$B$126+AD55*$B$127+AD54*$B$128)/SUM(AD54:AD56)</f>
        <v>5.7716835816871326</v>
      </c>
      <c r="AE68" s="5">
        <f t="shared" si="13"/>
        <v>5.7711336655180627</v>
      </c>
    </row>
    <row r="69" spans="1:37" ht="15.75" customHeight="1" x14ac:dyDescent="0.3">
      <c r="A69" s="2" t="s">
        <v>47</v>
      </c>
      <c r="B69" s="1">
        <f t="shared" ref="B69:AA69" si="14">+(B70*B61+B71*B62+B72*B63+B73*B64+B74*B65)/SUM(B61:B65)</f>
        <v>5.8250000000000002</v>
      </c>
      <c r="C69" s="1">
        <f t="shared" si="14"/>
        <v>5.8250000000000002</v>
      </c>
      <c r="D69" s="1">
        <f t="shared" si="14"/>
        <v>5.8250000000000011</v>
      </c>
      <c r="E69" s="1">
        <f t="shared" si="14"/>
        <v>5.8250000000000002</v>
      </c>
      <c r="F69" s="1">
        <f t="shared" si="14"/>
        <v>5.8200000000000012</v>
      </c>
      <c r="G69" s="1">
        <f t="shared" si="14"/>
        <v>5.8200000000000021</v>
      </c>
      <c r="H69" s="1">
        <f t="shared" si="14"/>
        <v>5.82</v>
      </c>
      <c r="I69" s="1">
        <f t="shared" si="14"/>
        <v>5.8200000000000012</v>
      </c>
      <c r="J69" s="1">
        <f t="shared" si="14"/>
        <v>5.8189999999999991</v>
      </c>
      <c r="K69" s="1">
        <f t="shared" si="14"/>
        <v>5.819</v>
      </c>
      <c r="L69" s="1">
        <f t="shared" si="14"/>
        <v>5.819</v>
      </c>
      <c r="M69" s="1">
        <f t="shared" si="14"/>
        <v>5.8190000000000008</v>
      </c>
      <c r="N69" s="1">
        <f t="shared" si="14"/>
        <v>5.8190000000000008</v>
      </c>
      <c r="O69" s="1">
        <f t="shared" si="14"/>
        <v>5.819</v>
      </c>
      <c r="P69" s="1">
        <f t="shared" si="14"/>
        <v>5.8180000000000005</v>
      </c>
      <c r="Q69" s="1">
        <f t="shared" si="14"/>
        <v>5.8179999999999996</v>
      </c>
      <c r="R69" s="1">
        <f t="shared" si="14"/>
        <v>5.8029999999999982</v>
      </c>
      <c r="S69" s="1">
        <f t="shared" si="14"/>
        <v>5.7850000000000001</v>
      </c>
      <c r="T69" s="1">
        <f t="shared" si="14"/>
        <v>5.7800000000000011</v>
      </c>
      <c r="U69" s="1">
        <f t="shared" si="14"/>
        <v>5.7809999999999997</v>
      </c>
      <c r="V69" s="1">
        <f t="shared" si="14"/>
        <v>5.7779999999999996</v>
      </c>
      <c r="W69" s="1">
        <f t="shared" si="14"/>
        <v>5.7759999999999998</v>
      </c>
      <c r="X69" s="1">
        <f t="shared" si="14"/>
        <v>5.7740000000000009</v>
      </c>
      <c r="Y69" s="1">
        <f t="shared" si="14"/>
        <v>5.774</v>
      </c>
      <c r="Z69" s="1">
        <f t="shared" si="14"/>
        <v>5.7730000000000006</v>
      </c>
      <c r="AA69" s="1">
        <f t="shared" si="14"/>
        <v>5.7729999999999988</v>
      </c>
      <c r="AB69" s="1">
        <f t="shared" ref="AB69:AC69" si="15">+(AB70*AB61+AB71*AB62+AB72*AB63+AB73*AB64+AB74*AB65)/SUM(AB61:AB65)</f>
        <v>5.7729999999999997</v>
      </c>
      <c r="AC69" s="1">
        <f t="shared" si="15"/>
        <v>5.772000000000002</v>
      </c>
      <c r="AD69" s="1">
        <f>+(AD70*AD61+AD71*AD62+AD72*AD63+AD73*AD64+AD74*AD65)/SUM(AD61:AD65)</f>
        <v>5.7719999999999994</v>
      </c>
      <c r="AE69" s="5">
        <f>+(AE70*AE61+AE71*AE62+AE72*AE63+AE73*AE64+AE74*AE65)/SUM(AE61:AE65)</f>
        <v>5.7719999999999994</v>
      </c>
      <c r="AH69" s="2"/>
      <c r="AJ69" s="2"/>
    </row>
    <row r="70" spans="1:37" ht="15.75" customHeight="1" x14ac:dyDescent="0.3">
      <c r="A70" s="2" t="s">
        <v>40</v>
      </c>
      <c r="B70" s="1">
        <f t="shared" ref="B70:R70" si="16">$B$126</f>
        <v>5.8250000000000002</v>
      </c>
      <c r="C70" s="1">
        <f t="shared" si="16"/>
        <v>5.8250000000000002</v>
      </c>
      <c r="D70" s="1">
        <f t="shared" si="16"/>
        <v>5.8250000000000002</v>
      </c>
      <c r="E70" s="1">
        <f t="shared" si="16"/>
        <v>5.8250000000000002</v>
      </c>
      <c r="F70" s="1">
        <f t="shared" si="16"/>
        <v>5.8250000000000002</v>
      </c>
      <c r="G70" s="1">
        <f t="shared" si="16"/>
        <v>5.8250000000000002</v>
      </c>
      <c r="H70" s="1">
        <f t="shared" si="16"/>
        <v>5.8250000000000002</v>
      </c>
      <c r="I70" s="1">
        <f t="shared" si="16"/>
        <v>5.8250000000000002</v>
      </c>
      <c r="J70" s="1">
        <f t="shared" si="16"/>
        <v>5.8250000000000002</v>
      </c>
      <c r="K70" s="1">
        <f t="shared" si="16"/>
        <v>5.8250000000000002</v>
      </c>
      <c r="L70" s="1">
        <f t="shared" si="16"/>
        <v>5.8250000000000002</v>
      </c>
      <c r="M70" s="1">
        <f t="shared" si="16"/>
        <v>5.8250000000000002</v>
      </c>
      <c r="N70" s="1">
        <f t="shared" si="16"/>
        <v>5.8250000000000002</v>
      </c>
      <c r="O70" s="1">
        <f t="shared" si="16"/>
        <v>5.8250000000000002</v>
      </c>
      <c r="P70" s="1">
        <f t="shared" si="16"/>
        <v>5.8250000000000002</v>
      </c>
      <c r="Q70" s="1">
        <f t="shared" si="16"/>
        <v>5.8250000000000002</v>
      </c>
      <c r="R70" s="1">
        <f t="shared" si="16"/>
        <v>5.8250000000000002</v>
      </c>
      <c r="S70" s="1">
        <f>+((7/8)*$B$126+(1/8)*S$67)</f>
        <v>5.82</v>
      </c>
      <c r="T70" s="1">
        <f>+((6/8)*$B$126+(2/8)*T$67)</f>
        <v>5.8137500000000006</v>
      </c>
      <c r="U70" s="1">
        <f>+((5/8)*$B$126+(3/8)*U$67)</f>
        <v>5.8085000000000004</v>
      </c>
      <c r="V70" s="1">
        <f>+((4/8)*$B$126+(4/8)*V$67)</f>
        <v>5.8014999999999999</v>
      </c>
      <c r="W70" s="1">
        <f>+((3/8)*$B$126+(5/8)*W$67)</f>
        <v>5.7943750000000005</v>
      </c>
      <c r="X70" s="5">
        <f>+((2/8)*$B$126+(6/8)*X$67)</f>
        <v>5.7867499999999996</v>
      </c>
      <c r="Y70" s="5">
        <f>+((1/8)*$B$126+(7/8)*Y$67)</f>
        <v>5.7803750000000003</v>
      </c>
      <c r="Z70" s="5">
        <f>+Z$67</f>
        <v>5.7729999999999997</v>
      </c>
      <c r="AA70" s="5">
        <f t="shared" ref="Z70:AE72" si="17">+AA$67</f>
        <v>5.7729999999999997</v>
      </c>
      <c r="AB70" s="5">
        <f t="shared" si="17"/>
        <v>5.7729999999999997</v>
      </c>
      <c r="AC70" s="5">
        <f t="shared" si="17"/>
        <v>5.7720000000000002</v>
      </c>
      <c r="AD70" s="5">
        <f>+AD$67</f>
        <v>5.7720000000000002</v>
      </c>
      <c r="AE70" s="5">
        <f t="shared" si="17"/>
        <v>5.7720000000000002</v>
      </c>
      <c r="AH70" s="1"/>
      <c r="AJ70" s="1"/>
      <c r="AK70" s="1"/>
    </row>
    <row r="71" spans="1:37" ht="15.75" customHeight="1" x14ac:dyDescent="0.3">
      <c r="A71" s="2" t="s">
        <v>41</v>
      </c>
      <c r="B71" s="1">
        <f t="shared" ref="B71:Q72" si="18">$B$126</f>
        <v>5.8250000000000002</v>
      </c>
      <c r="C71" s="1">
        <f t="shared" si="18"/>
        <v>5.8250000000000002</v>
      </c>
      <c r="D71" s="1">
        <f t="shared" si="18"/>
        <v>5.8250000000000002</v>
      </c>
      <c r="E71" s="1">
        <f t="shared" si="18"/>
        <v>5.8250000000000002</v>
      </c>
      <c r="F71" s="1">
        <f t="shared" si="18"/>
        <v>5.8250000000000002</v>
      </c>
      <c r="G71" s="1">
        <f t="shared" si="18"/>
        <v>5.8250000000000002</v>
      </c>
      <c r="H71" s="1">
        <f t="shared" si="18"/>
        <v>5.8250000000000002</v>
      </c>
      <c r="I71" s="1">
        <f t="shared" si="18"/>
        <v>5.8250000000000002</v>
      </c>
      <c r="J71" s="1">
        <f t="shared" si="18"/>
        <v>5.8250000000000002</v>
      </c>
      <c r="K71" s="1">
        <f t="shared" si="18"/>
        <v>5.8250000000000002</v>
      </c>
      <c r="L71" s="1">
        <f t="shared" si="18"/>
        <v>5.8250000000000002</v>
      </c>
      <c r="M71" s="1">
        <f t="shared" si="18"/>
        <v>5.8250000000000002</v>
      </c>
      <c r="N71" s="1">
        <f t="shared" si="18"/>
        <v>5.8250000000000002</v>
      </c>
      <c r="O71" s="1">
        <f t="shared" si="18"/>
        <v>5.8250000000000002</v>
      </c>
      <c r="P71" s="1">
        <f t="shared" si="18"/>
        <v>5.8250000000000002</v>
      </c>
      <c r="Q71" s="1">
        <f t="shared" si="18"/>
        <v>5.8250000000000002</v>
      </c>
      <c r="R71" s="1">
        <f>+$B$127</f>
        <v>5.8170000000000002</v>
      </c>
      <c r="S71" s="1">
        <f>+((6/7)*$B$127+(1/7)*S$67)</f>
        <v>5.8124285714285708</v>
      </c>
      <c r="T71" s="1">
        <f>+((5/7)*$B$127+(2/7)*T$67)</f>
        <v>5.8064285714285715</v>
      </c>
      <c r="U71" s="1">
        <f>+((4/7)*$B$127+(3/7)*U$67)</f>
        <v>5.8015714285714282</v>
      </c>
      <c r="V71" s="1">
        <f>+((3/7)*$B$127+(4/7)*V$67)</f>
        <v>5.794714285714285</v>
      </c>
      <c r="W71" s="1">
        <f>+((2/7)*$B$127+(5/7)*W$67)</f>
        <v>5.7877142857142854</v>
      </c>
      <c r="X71" s="5">
        <f>+((1/7)*$B$127+(6/7)*$Y$67)</f>
        <v>5.7801428571428577</v>
      </c>
      <c r="Y71" s="5">
        <f>+Y$67</f>
        <v>5.774</v>
      </c>
      <c r="Z71" s="5">
        <f t="shared" si="17"/>
        <v>5.7729999999999997</v>
      </c>
      <c r="AA71" s="5">
        <f t="shared" si="17"/>
        <v>5.7729999999999997</v>
      </c>
      <c r="AB71" s="5">
        <f t="shared" si="17"/>
        <v>5.7729999999999997</v>
      </c>
      <c r="AC71" s="5">
        <f t="shared" si="17"/>
        <v>5.7720000000000002</v>
      </c>
      <c r="AD71" s="5">
        <f t="shared" si="17"/>
        <v>5.7720000000000002</v>
      </c>
      <c r="AE71" s="5">
        <f t="shared" si="17"/>
        <v>5.7720000000000002</v>
      </c>
      <c r="AH71" s="1"/>
      <c r="AJ71" s="1"/>
      <c r="AK71" s="1"/>
    </row>
    <row r="72" spans="1:37" ht="15.75" customHeight="1" x14ac:dyDescent="0.3">
      <c r="A72" s="2" t="s">
        <v>42</v>
      </c>
      <c r="B72" s="1">
        <f t="shared" si="18"/>
        <v>5.8250000000000002</v>
      </c>
      <c r="C72" s="1">
        <f t="shared" si="18"/>
        <v>5.8250000000000002</v>
      </c>
      <c r="D72" s="1">
        <f t="shared" si="18"/>
        <v>5.8250000000000002</v>
      </c>
      <c r="E72" s="1">
        <f t="shared" si="18"/>
        <v>5.8250000000000002</v>
      </c>
      <c r="F72" s="1">
        <f t="shared" si="18"/>
        <v>5.8250000000000002</v>
      </c>
      <c r="G72" s="1">
        <f t="shared" si="18"/>
        <v>5.8250000000000002</v>
      </c>
      <c r="H72" s="1">
        <f t="shared" si="18"/>
        <v>5.8250000000000002</v>
      </c>
      <c r="I72" s="1">
        <f t="shared" si="18"/>
        <v>5.8250000000000002</v>
      </c>
      <c r="J72" s="1">
        <f t="shared" si="18"/>
        <v>5.8250000000000002</v>
      </c>
      <c r="K72" s="1">
        <f t="shared" si="18"/>
        <v>5.8250000000000002</v>
      </c>
      <c r="L72" s="1">
        <f t="shared" si="18"/>
        <v>5.8250000000000002</v>
      </c>
      <c r="M72" s="1">
        <f t="shared" si="18"/>
        <v>5.8250000000000002</v>
      </c>
      <c r="N72" s="1">
        <f t="shared" si="18"/>
        <v>5.8250000000000002</v>
      </c>
      <c r="O72" s="1">
        <f t="shared" si="18"/>
        <v>5.8250000000000002</v>
      </c>
      <c r="P72" s="1">
        <f t="shared" si="18"/>
        <v>5.8250000000000002</v>
      </c>
      <c r="Q72" s="1">
        <f t="shared" si="18"/>
        <v>5.8250000000000002</v>
      </c>
      <c r="R72" s="1">
        <f>+$B$127</f>
        <v>5.8170000000000002</v>
      </c>
      <c r="S72" s="1">
        <f>+((6/7)*$B$127+(1/7)*S$67)</f>
        <v>5.8124285714285708</v>
      </c>
      <c r="T72" s="1">
        <f>+((5/7)*$B$127+(2/7)*T$67)</f>
        <v>5.8064285714285715</v>
      </c>
      <c r="U72" s="1">
        <f>+((4/7)*$B$127+(3/7)*U$67)</f>
        <v>5.8015714285714282</v>
      </c>
      <c r="V72" s="1">
        <f>+((3/7)*$B$127+(4/7)*V$67)</f>
        <v>5.794714285714285</v>
      </c>
      <c r="W72" s="1">
        <f>+((2/7)*$B$127+(5/7)*W$67)</f>
        <v>5.7877142857142854</v>
      </c>
      <c r="X72" s="5">
        <f>+((1/7)*$B$127+(6/7)*$Y$67)</f>
        <v>5.7801428571428577</v>
      </c>
      <c r="Y72" s="5">
        <f>+Y$67</f>
        <v>5.774</v>
      </c>
      <c r="Z72" s="5">
        <f t="shared" si="17"/>
        <v>5.7729999999999997</v>
      </c>
      <c r="AA72" s="5">
        <f t="shared" si="17"/>
        <v>5.7729999999999997</v>
      </c>
      <c r="AB72" s="5">
        <f t="shared" si="17"/>
        <v>5.7729999999999997</v>
      </c>
      <c r="AC72" s="5">
        <f t="shared" si="17"/>
        <v>5.7720000000000002</v>
      </c>
      <c r="AD72" s="5">
        <f t="shared" si="17"/>
        <v>5.7720000000000002</v>
      </c>
      <c r="AE72" s="5">
        <f t="shared" si="17"/>
        <v>5.7720000000000002</v>
      </c>
      <c r="AH72" s="1"/>
      <c r="AJ72" s="1"/>
      <c r="AK72" s="1"/>
    </row>
    <row r="73" spans="1:37" ht="15.75" customHeight="1" x14ac:dyDescent="0.3">
      <c r="A73" s="2" t="s">
        <v>43</v>
      </c>
      <c r="B73" s="1">
        <f t="shared" ref="B73:AA73" si="19">+(B67*SUM(B61:B65)-B70*B61-B71*B62-B72*B63-B74*B65)/B64</f>
        <v>5.8250000000000011</v>
      </c>
      <c r="C73" s="1">
        <f t="shared" si="19"/>
        <v>5.8250000000000002</v>
      </c>
      <c r="D73" s="1">
        <f t="shared" si="19"/>
        <v>5.8250000000000028</v>
      </c>
      <c r="E73" s="1">
        <f t="shared" si="19"/>
        <v>5.8249999999999984</v>
      </c>
      <c r="F73" s="1">
        <f t="shared" si="19"/>
        <v>5.8166625606607028</v>
      </c>
      <c r="G73" s="1">
        <f t="shared" si="19"/>
        <v>5.8168739930007405</v>
      </c>
      <c r="H73" s="1">
        <f t="shared" si="19"/>
        <v>5.816973595146246</v>
      </c>
      <c r="I73" s="1">
        <f t="shared" si="19"/>
        <v>5.8171834659657682</v>
      </c>
      <c r="J73" s="1">
        <f t="shared" si="19"/>
        <v>5.8158227176497554</v>
      </c>
      <c r="K73" s="1">
        <f t="shared" si="19"/>
        <v>5.8158884587439985</v>
      </c>
      <c r="L73" s="1">
        <f t="shared" si="19"/>
        <v>5.8157807888311179</v>
      </c>
      <c r="M73" s="1">
        <f t="shared" si="19"/>
        <v>5.8157264907814543</v>
      </c>
      <c r="N73" s="1">
        <f t="shared" si="19"/>
        <v>5.8160673443606461</v>
      </c>
      <c r="O73" s="1">
        <f t="shared" si="19"/>
        <v>5.816037754178299</v>
      </c>
      <c r="P73" s="1">
        <f t="shared" si="19"/>
        <v>5.8147905982245582</v>
      </c>
      <c r="Q73" s="1">
        <f t="shared" si="19"/>
        <v>5.8149123987996809</v>
      </c>
      <c r="R73" s="1">
        <f t="shared" si="19"/>
        <v>5.7966728560878353</v>
      </c>
      <c r="S73" s="1">
        <f t="shared" si="19"/>
        <v>5.7736176489099948</v>
      </c>
      <c r="T73" s="1">
        <f t="shared" si="19"/>
        <v>5.7673310045363628</v>
      </c>
      <c r="U73" s="1">
        <f t="shared" si="19"/>
        <v>5.7723370621140209</v>
      </c>
      <c r="V73" s="1">
        <f t="shared" si="19"/>
        <v>5.7710028734695005</v>
      </c>
      <c r="W73" s="1">
        <f t="shared" si="19"/>
        <v>5.7710403213783366</v>
      </c>
      <c r="X73" s="5">
        <f t="shared" si="19"/>
        <v>5.7710782763054045</v>
      </c>
      <c r="Y73" s="5">
        <f t="shared" si="19"/>
        <v>5.7734122462902482</v>
      </c>
      <c r="Z73" s="5">
        <f t="shared" si="19"/>
        <v>5.7730000000000006</v>
      </c>
      <c r="AA73" s="5">
        <f t="shared" si="19"/>
        <v>5.7729999999999997</v>
      </c>
      <c r="AB73" s="5">
        <f t="shared" ref="AB73:AC73" si="20">+(AB67*SUM(AB61:AB65)-AB70*AB61-AB71*AB62-AB72*AB63-AB74*AB65)/AB64</f>
        <v>5.7729999999999988</v>
      </c>
      <c r="AC73" s="5">
        <f t="shared" si="20"/>
        <v>5.772000000000002</v>
      </c>
      <c r="AD73" s="5">
        <f t="shared" ref="AD73:AE73" si="21">+(AD67*SUM(AD61:AD65)-AD70*AD61-AD71*AD62-AD72*AD63-AD74*AD65)/AD64</f>
        <v>5.7719999999999994</v>
      </c>
      <c r="AE73" s="5">
        <f t="shared" si="21"/>
        <v>5.7719999999999994</v>
      </c>
      <c r="AH73" s="1"/>
      <c r="AJ73" s="1"/>
      <c r="AK73" s="1"/>
    </row>
    <row r="74" spans="1:37" ht="15.75" customHeight="1" x14ac:dyDescent="0.3">
      <c r="A74" s="2" t="s">
        <v>44</v>
      </c>
      <c r="B74" s="1">
        <f t="shared" ref="B74:R74" si="22">$B$126</f>
        <v>5.8250000000000002</v>
      </c>
      <c r="C74" s="1">
        <f t="shared" si="22"/>
        <v>5.8250000000000002</v>
      </c>
      <c r="D74" s="1">
        <f t="shared" si="22"/>
        <v>5.8250000000000002</v>
      </c>
      <c r="E74" s="1">
        <f t="shared" si="22"/>
        <v>5.8250000000000002</v>
      </c>
      <c r="F74" s="1">
        <f t="shared" si="22"/>
        <v>5.8250000000000002</v>
      </c>
      <c r="G74" s="1">
        <f t="shared" si="22"/>
        <v>5.8250000000000002</v>
      </c>
      <c r="H74" s="1">
        <f t="shared" si="22"/>
        <v>5.8250000000000002</v>
      </c>
      <c r="I74" s="1">
        <f t="shared" si="22"/>
        <v>5.8250000000000002</v>
      </c>
      <c r="J74" s="1">
        <f t="shared" si="22"/>
        <v>5.8250000000000002</v>
      </c>
      <c r="K74" s="1">
        <f t="shared" si="22"/>
        <v>5.8250000000000002</v>
      </c>
      <c r="L74" s="1">
        <f t="shared" si="22"/>
        <v>5.8250000000000002</v>
      </c>
      <c r="M74" s="1">
        <f t="shared" si="22"/>
        <v>5.8250000000000002</v>
      </c>
      <c r="N74" s="1">
        <f t="shared" si="22"/>
        <v>5.8250000000000002</v>
      </c>
      <c r="O74" s="1">
        <f t="shared" si="22"/>
        <v>5.8250000000000002</v>
      </c>
      <c r="P74" s="1">
        <f t="shared" si="22"/>
        <v>5.8250000000000002</v>
      </c>
      <c r="Q74" s="1">
        <f t="shared" si="22"/>
        <v>5.8250000000000002</v>
      </c>
      <c r="R74" s="1">
        <f t="shared" si="22"/>
        <v>5.8250000000000002</v>
      </c>
      <c r="S74" s="1">
        <f>+$B$127</f>
        <v>5.8170000000000002</v>
      </c>
      <c r="T74" s="1">
        <f>+((6/7)*$B$127+(1/7)*T$67)</f>
        <v>5.8117142857142854</v>
      </c>
      <c r="U74" s="1">
        <f>+((5/7)*$B$127+(2/7)*U$67)</f>
        <v>5.8067142857142855</v>
      </c>
      <c r="V74" s="1">
        <f>+((4/7)*$B$127+(3/7)*V$67)</f>
        <v>5.8002857142857138</v>
      </c>
      <c r="W74" s="1">
        <f>+((3/7)*$B$127+(4/7)*W$67)</f>
        <v>5.7935714285714282</v>
      </c>
      <c r="X74" s="5">
        <f>+((2/7)*$B$127+(5/7)*X$67)</f>
        <v>5.7862857142857145</v>
      </c>
      <c r="Y74" s="5">
        <f>+((1/7)*$B$127+(6/7)*$Y$67)</f>
        <v>5.7801428571428577</v>
      </c>
      <c r="Z74" s="5">
        <f t="shared" ref="Z74:AE74" si="23">+Z$67</f>
        <v>5.7729999999999997</v>
      </c>
      <c r="AA74" s="5">
        <f t="shared" si="23"/>
        <v>5.7729999999999997</v>
      </c>
      <c r="AB74" s="5">
        <f t="shared" si="23"/>
        <v>5.7729999999999997</v>
      </c>
      <c r="AC74" s="5">
        <f t="shared" si="23"/>
        <v>5.7720000000000002</v>
      </c>
      <c r="AD74" s="5">
        <f t="shared" si="23"/>
        <v>5.7720000000000002</v>
      </c>
      <c r="AE74" s="5">
        <f t="shared" si="23"/>
        <v>5.7720000000000002</v>
      </c>
      <c r="AH74" s="1"/>
      <c r="AJ74" s="1"/>
      <c r="AK74" s="1"/>
    </row>
    <row r="75" spans="1:37" ht="15.75" customHeight="1" x14ac:dyDescent="0.3">
      <c r="A75" s="2"/>
      <c r="B75">
        <f t="shared" ref="B75:AA75" si="24">+(B70*B61+B71*B62+B72*B63+B73*B64+B74*B65)/SUM(B61:B65)</f>
        <v>5.8250000000000002</v>
      </c>
      <c r="C75">
        <f t="shared" si="24"/>
        <v>5.8250000000000002</v>
      </c>
      <c r="D75">
        <f t="shared" si="24"/>
        <v>5.8250000000000011</v>
      </c>
      <c r="E75">
        <f t="shared" si="24"/>
        <v>5.8250000000000002</v>
      </c>
      <c r="F75">
        <f t="shared" si="24"/>
        <v>5.8200000000000012</v>
      </c>
      <c r="G75">
        <f t="shared" si="24"/>
        <v>5.8200000000000021</v>
      </c>
      <c r="H75">
        <f t="shared" si="24"/>
        <v>5.82</v>
      </c>
      <c r="I75">
        <f t="shared" si="24"/>
        <v>5.8200000000000012</v>
      </c>
      <c r="J75">
        <f t="shared" si="24"/>
        <v>5.8189999999999991</v>
      </c>
      <c r="K75">
        <f t="shared" si="24"/>
        <v>5.819</v>
      </c>
      <c r="L75">
        <f t="shared" si="24"/>
        <v>5.819</v>
      </c>
      <c r="M75">
        <f t="shared" si="24"/>
        <v>5.8190000000000008</v>
      </c>
      <c r="N75">
        <f t="shared" si="24"/>
        <v>5.8190000000000008</v>
      </c>
      <c r="O75">
        <f t="shared" si="24"/>
        <v>5.819</v>
      </c>
      <c r="P75">
        <f t="shared" si="24"/>
        <v>5.8180000000000005</v>
      </c>
      <c r="Q75">
        <f t="shared" si="24"/>
        <v>5.8179999999999996</v>
      </c>
      <c r="R75">
        <f t="shared" si="24"/>
        <v>5.8029999999999982</v>
      </c>
      <c r="S75">
        <f t="shared" si="24"/>
        <v>5.7850000000000001</v>
      </c>
      <c r="T75">
        <f t="shared" si="24"/>
        <v>5.7800000000000011</v>
      </c>
      <c r="U75">
        <f t="shared" si="24"/>
        <v>5.7809999999999997</v>
      </c>
      <c r="V75">
        <f t="shared" si="24"/>
        <v>5.7779999999999996</v>
      </c>
      <c r="W75">
        <f t="shared" si="24"/>
        <v>5.7759999999999998</v>
      </c>
      <c r="X75" s="6">
        <f t="shared" si="24"/>
        <v>5.7740000000000009</v>
      </c>
      <c r="Y75" s="6">
        <f t="shared" si="24"/>
        <v>5.774</v>
      </c>
      <c r="Z75" s="6">
        <f t="shared" si="24"/>
        <v>5.7730000000000006</v>
      </c>
      <c r="AA75" s="6">
        <f t="shared" si="24"/>
        <v>5.7729999999999988</v>
      </c>
      <c r="AB75" s="6">
        <f t="shared" ref="AB75:AC75" si="25">+(AB70*AB61+AB71*AB62+AB72*AB63+AB73*AB64+AB74*AB65)/SUM(AB61:AB65)</f>
        <v>5.7729999999999997</v>
      </c>
      <c r="AC75" s="6">
        <f t="shared" si="25"/>
        <v>5.772000000000002</v>
      </c>
      <c r="AD75" s="6">
        <f t="shared" ref="AD75" si="26">+(AD70*AD61+AD71*AD62+AD72*AD63+AD73*AD64+AD74*AD65)/SUM(AD61:AD65)</f>
        <v>5.7719999999999994</v>
      </c>
      <c r="AE75" s="6">
        <f>+(AE70*AE61+AE71*AE62+AE72*AE63+AE73*AE64+AE74*AE65)/SUM(AE61:AE65)</f>
        <v>5.7719999999999994</v>
      </c>
      <c r="AH75" s="1"/>
      <c r="AJ75" s="1"/>
      <c r="AK75" s="1"/>
    </row>
    <row r="76" spans="1:37" ht="15.75" customHeight="1" x14ac:dyDescent="0.3">
      <c r="A76" s="2" t="s">
        <v>142</v>
      </c>
      <c r="R76" s="1"/>
      <c r="S76" s="1">
        <f t="shared" ref="S76:Z76" si="27">+R70-S70</f>
        <v>4.9999999999998934E-3</v>
      </c>
      <c r="T76" s="1">
        <f t="shared" si="27"/>
        <v>6.2499999999996447E-3</v>
      </c>
      <c r="U76" s="1">
        <f t="shared" si="27"/>
        <v>5.250000000000199E-3</v>
      </c>
      <c r="V76" s="1">
        <f t="shared" si="27"/>
        <v>7.0000000000005613E-3</v>
      </c>
      <c r="W76" s="1">
        <f t="shared" si="27"/>
        <v>7.1249999999993818E-3</v>
      </c>
      <c r="X76" s="1">
        <f t="shared" si="27"/>
        <v>7.6250000000008811E-3</v>
      </c>
      <c r="Y76" s="1">
        <f>+X70-Y70</f>
        <v>6.3749999999993534E-3</v>
      </c>
      <c r="Z76" s="1">
        <f t="shared" si="27"/>
        <v>7.3750000000005755E-3</v>
      </c>
      <c r="AH76" s="1"/>
      <c r="AJ76" s="1"/>
      <c r="AK76" s="1"/>
    </row>
    <row r="77" spans="1:37" ht="15.75" customHeight="1" x14ac:dyDescent="0.3">
      <c r="A77" s="2" t="s">
        <v>48</v>
      </c>
      <c r="B77" s="1">
        <v>66413</v>
      </c>
      <c r="C77" s="1">
        <v>64178</v>
      </c>
      <c r="D77" s="1">
        <v>52847</v>
      </c>
      <c r="E77" s="1">
        <v>40841</v>
      </c>
      <c r="F77" s="1">
        <v>17170</v>
      </c>
      <c r="G77" s="1">
        <v>6259</v>
      </c>
      <c r="H77" s="1">
        <v>1149</v>
      </c>
      <c r="I77" s="1">
        <v>217</v>
      </c>
      <c r="J77" s="1">
        <v>-346</v>
      </c>
      <c r="K77" s="1">
        <v>-762</v>
      </c>
      <c r="L77" s="1">
        <v>-19</v>
      </c>
      <c r="M77" s="1">
        <v>-115</v>
      </c>
      <c r="N77" s="1">
        <v>-2507</v>
      </c>
      <c r="O77" s="1">
        <v>-167</v>
      </c>
      <c r="P77" s="1">
        <v>17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21">
        <v>0</v>
      </c>
      <c r="AH77" s="1"/>
      <c r="AJ77" s="1"/>
      <c r="AK77" s="1"/>
    </row>
    <row r="78" spans="1:37" ht="15.75" customHeight="1" x14ac:dyDescent="0.3">
      <c r="A78" s="2" t="s">
        <v>49</v>
      </c>
      <c r="B78" s="1">
        <v>489215</v>
      </c>
      <c r="C78" s="1">
        <v>472898</v>
      </c>
      <c r="D78" s="1">
        <v>479424</v>
      </c>
      <c r="E78" s="1">
        <v>495468</v>
      </c>
      <c r="F78" s="1">
        <v>540133</v>
      </c>
      <c r="G78" s="1">
        <v>546504</v>
      </c>
      <c r="H78" s="1">
        <v>576382</v>
      </c>
      <c r="I78" s="1">
        <v>583246</v>
      </c>
      <c r="J78" s="1">
        <v>592352</v>
      </c>
      <c r="K78" s="1">
        <v>611263</v>
      </c>
      <c r="L78" s="1">
        <v>631473</v>
      </c>
      <c r="M78" s="1">
        <v>604337</v>
      </c>
      <c r="N78" s="1">
        <v>591489</v>
      </c>
      <c r="O78" s="1">
        <v>576076</v>
      </c>
      <c r="P78" s="1">
        <v>596551</v>
      </c>
      <c r="Q78" s="1">
        <v>612831</v>
      </c>
      <c r="R78" s="1">
        <v>596011</v>
      </c>
      <c r="S78" s="1">
        <v>592171</v>
      </c>
      <c r="T78" s="1">
        <v>563111</v>
      </c>
      <c r="U78" s="1">
        <v>508514</v>
      </c>
      <c r="V78">
        <v>522552</v>
      </c>
      <c r="W78">
        <v>520250</v>
      </c>
      <c r="X78">
        <v>511717</v>
      </c>
      <c r="Y78">
        <v>523555</v>
      </c>
      <c r="Z78">
        <v>536524</v>
      </c>
      <c r="AA78">
        <v>565109</v>
      </c>
      <c r="AB78">
        <v>488030</v>
      </c>
      <c r="AC78">
        <v>613994</v>
      </c>
      <c r="AD78">
        <v>623061</v>
      </c>
      <c r="AE78" s="20">
        <v>636335</v>
      </c>
      <c r="AH78" s="1"/>
      <c r="AJ78" s="1"/>
      <c r="AK78" s="1"/>
    </row>
    <row r="79" spans="1:37" ht="15.75" customHeight="1" x14ac:dyDescent="0.3">
      <c r="A79" s="2" t="s">
        <v>25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AH79" s="1"/>
      <c r="AJ79" s="1"/>
      <c r="AK79" s="1"/>
    </row>
    <row r="80" spans="1:37" ht="15.75" customHeight="1" x14ac:dyDescent="0.3">
      <c r="A80" s="2" t="s">
        <v>25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AH80" s="1"/>
      <c r="AJ80" s="1"/>
      <c r="AK80" s="1"/>
    </row>
    <row r="81" spans="1:37" ht="15.75" customHeight="1" x14ac:dyDescent="0.3">
      <c r="A81" s="2" t="s">
        <v>25</v>
      </c>
      <c r="AH81" s="1"/>
      <c r="AJ81" s="1"/>
      <c r="AK81" s="1"/>
    </row>
    <row r="82" spans="1:37" ht="15.75" customHeight="1" x14ac:dyDescent="0.3">
      <c r="A82" s="2" t="s">
        <v>50</v>
      </c>
      <c r="B82" s="1">
        <f t="shared" ref="B82:AA82" si="28">(B77*$B$132+B78*$B$131)/(B77+B78)</f>
        <v>5.6323487387244704</v>
      </c>
      <c r="C82" s="1">
        <f t="shared" si="28"/>
        <v>5.6323590143666822</v>
      </c>
      <c r="D82" s="1">
        <f t="shared" si="28"/>
        <v>5.638724944624073</v>
      </c>
      <c r="E82" s="1">
        <f t="shared" si="28"/>
        <v>5.6460121217432491</v>
      </c>
      <c r="F82" s="1">
        <f t="shared" si="28"/>
        <v>5.6602951356802311</v>
      </c>
      <c r="G82" s="1">
        <f t="shared" si="28"/>
        <v>5.6664332182146779</v>
      </c>
      <c r="H82" s="1">
        <f t="shared" si="28"/>
        <v>5.6693733063679694</v>
      </c>
      <c r="I82" s="1">
        <f t="shared" si="28"/>
        <v>5.6698828460416513</v>
      </c>
      <c r="J82" s="1">
        <f t="shared" si="28"/>
        <v>5.6701841028638222</v>
      </c>
      <c r="K82" s="1">
        <f t="shared" si="28"/>
        <v>5.6703931688891585</v>
      </c>
      <c r="L82" s="1">
        <f t="shared" si="28"/>
        <v>5.6700094781250892</v>
      </c>
      <c r="M82" s="1">
        <f t="shared" si="28"/>
        <v>5.6700599531298099</v>
      </c>
      <c r="N82" s="1">
        <f t="shared" si="28"/>
        <v>5.6713407964929319</v>
      </c>
      <c r="O82" s="1">
        <f t="shared" si="28"/>
        <v>5.670091342555855</v>
      </c>
      <c r="P82" s="1">
        <f t="shared" si="28"/>
        <v>5.6699910236553084</v>
      </c>
      <c r="Q82" s="1">
        <f t="shared" si="28"/>
        <v>5.67</v>
      </c>
      <c r="R82" s="1">
        <f t="shared" si="28"/>
        <v>5.67</v>
      </c>
      <c r="S82" s="1">
        <f t="shared" si="28"/>
        <v>5.67</v>
      </c>
      <c r="T82" s="1">
        <f t="shared" si="28"/>
        <v>5.67</v>
      </c>
      <c r="U82" s="1">
        <f t="shared" si="28"/>
        <v>5.67</v>
      </c>
      <c r="V82" s="1">
        <f t="shared" si="28"/>
        <v>5.67</v>
      </c>
      <c r="W82" s="1">
        <f t="shared" si="28"/>
        <v>5.67</v>
      </c>
      <c r="X82" s="5">
        <f t="shared" si="28"/>
        <v>5.67</v>
      </c>
      <c r="Y82" s="5">
        <f t="shared" si="28"/>
        <v>5.67</v>
      </c>
      <c r="Z82" s="5">
        <f t="shared" si="28"/>
        <v>5.67</v>
      </c>
      <c r="AA82" s="5">
        <f t="shared" si="28"/>
        <v>5.67</v>
      </c>
      <c r="AB82" s="5">
        <f t="shared" ref="AB82:AD82" si="29">(AB77*$B$132+AB78*$B$131)/(AB77+AB78)</f>
        <v>5.67</v>
      </c>
      <c r="AC82" s="5">
        <f t="shared" si="29"/>
        <v>5.67</v>
      </c>
      <c r="AD82" s="5">
        <f t="shared" si="29"/>
        <v>5.67</v>
      </c>
      <c r="AE82" s="5">
        <f t="shared" ref="AE82" si="30">(AE77*$B$132+AE78*$B$131)/(AE77+AE78)</f>
        <v>5.67</v>
      </c>
      <c r="AH82" s="1"/>
      <c r="AJ82" s="1"/>
      <c r="AK82" s="1"/>
    </row>
    <row r="84" spans="1:37" ht="15.75" customHeight="1" x14ac:dyDescent="0.3">
      <c r="A84" s="2" t="s">
        <v>51</v>
      </c>
      <c r="B84" s="1">
        <v>66273</v>
      </c>
      <c r="C84" s="1">
        <v>56964</v>
      </c>
      <c r="D84" s="1">
        <v>71861</v>
      </c>
      <c r="E84" s="1">
        <v>66805</v>
      </c>
      <c r="F84" s="1">
        <v>75903</v>
      </c>
      <c r="G84" s="1">
        <v>71068</v>
      </c>
      <c r="H84" s="1">
        <v>91332</v>
      </c>
      <c r="I84" s="1">
        <v>102206</v>
      </c>
      <c r="J84" s="1">
        <v>111279</v>
      </c>
      <c r="K84" s="1">
        <v>95670</v>
      </c>
      <c r="L84" s="1">
        <v>116908</v>
      </c>
      <c r="M84" s="1">
        <v>94077</v>
      </c>
      <c r="N84" s="1">
        <v>111005</v>
      </c>
      <c r="O84" s="1">
        <v>116798</v>
      </c>
      <c r="P84" s="1">
        <v>142803</v>
      </c>
      <c r="Q84" s="1">
        <v>133130</v>
      </c>
      <c r="R84" s="1">
        <v>119827</v>
      </c>
      <c r="S84" s="1">
        <v>107175</v>
      </c>
      <c r="T84" s="1">
        <v>90925</v>
      </c>
      <c r="U84" s="1">
        <v>89914</v>
      </c>
      <c r="V84">
        <v>93478</v>
      </c>
      <c r="W84">
        <v>92858</v>
      </c>
      <c r="X84">
        <v>86494</v>
      </c>
      <c r="Y84">
        <v>98673</v>
      </c>
      <c r="Z84">
        <v>84338</v>
      </c>
      <c r="AA84">
        <v>81566</v>
      </c>
      <c r="AB84">
        <v>80035</v>
      </c>
      <c r="AC84">
        <v>83113</v>
      </c>
      <c r="AD84">
        <v>85192</v>
      </c>
      <c r="AE84" s="23">
        <v>75589</v>
      </c>
    </row>
    <row r="85" spans="1:37" ht="15.75" customHeight="1" x14ac:dyDescent="0.3">
      <c r="A85" s="2" t="s">
        <v>52</v>
      </c>
      <c r="B85" s="1">
        <v>129429</v>
      </c>
      <c r="C85" s="1">
        <v>142025</v>
      </c>
      <c r="D85" s="1">
        <v>139831</v>
      </c>
      <c r="E85" s="1">
        <v>144906</v>
      </c>
      <c r="F85" s="1">
        <v>143973</v>
      </c>
      <c r="G85" s="1">
        <v>137513</v>
      </c>
      <c r="H85" s="1">
        <v>125261</v>
      </c>
      <c r="I85" s="1">
        <v>147853</v>
      </c>
      <c r="J85" s="1">
        <v>140544</v>
      </c>
      <c r="K85" s="1">
        <v>139252</v>
      </c>
      <c r="L85" s="1">
        <v>123975</v>
      </c>
      <c r="M85" s="1">
        <v>113726</v>
      </c>
      <c r="N85" s="1">
        <v>108509</v>
      </c>
      <c r="O85" s="1">
        <v>120065</v>
      </c>
      <c r="P85" s="1">
        <v>133818</v>
      </c>
      <c r="Q85" s="1">
        <v>121542</v>
      </c>
      <c r="R85" s="1">
        <v>135732</v>
      </c>
      <c r="S85" s="1">
        <v>127741</v>
      </c>
      <c r="T85" s="1">
        <v>111204</v>
      </c>
      <c r="U85" s="1">
        <v>72923</v>
      </c>
      <c r="V85">
        <v>77686</v>
      </c>
      <c r="W85">
        <v>66700</v>
      </c>
      <c r="X85">
        <v>49312</v>
      </c>
      <c r="Y85">
        <v>38441</v>
      </c>
      <c r="Z85">
        <v>42442</v>
      </c>
      <c r="AA85">
        <v>39320</v>
      </c>
      <c r="AB85">
        <v>38190</v>
      </c>
      <c r="AC85">
        <v>45138</v>
      </c>
      <c r="AD85">
        <v>41044</v>
      </c>
      <c r="AE85" s="20">
        <v>40187</v>
      </c>
    </row>
    <row r="86" spans="1:37" ht="15.75" customHeight="1" x14ac:dyDescent="0.3">
      <c r="A86" s="2" t="s">
        <v>25</v>
      </c>
    </row>
    <row r="87" spans="1:37" ht="15.75" customHeight="1" x14ac:dyDescent="0.3">
      <c r="A87" s="2" t="s">
        <v>25</v>
      </c>
    </row>
    <row r="88" spans="1:37" ht="15.75" customHeight="1" x14ac:dyDescent="0.3">
      <c r="A88" s="2" t="s">
        <v>25</v>
      </c>
    </row>
    <row r="89" spans="1:37" ht="15.75" customHeight="1" x14ac:dyDescent="0.3">
      <c r="A89" s="2" t="s">
        <v>53</v>
      </c>
      <c r="B89" s="1">
        <f t="shared" ref="B89:AA89" si="31">(B84*$B$141+B85*$B$142)/(B84+B85)</f>
        <v>5.6296033203544171</v>
      </c>
      <c r="C89" s="1">
        <f t="shared" si="31"/>
        <v>5.6598238947881541</v>
      </c>
      <c r="D89" s="1">
        <f t="shared" si="31"/>
        <v>5.629131488199838</v>
      </c>
      <c r="E89" s="1">
        <f t="shared" si="31"/>
        <v>5.6429287566541184</v>
      </c>
      <c r="F89" s="1">
        <f t="shared" si="31"/>
        <v>5.6258148638323418</v>
      </c>
      <c r="G89" s="1">
        <f t="shared" si="31"/>
        <v>5.6284037807854022</v>
      </c>
      <c r="H89" s="1">
        <f t="shared" si="31"/>
        <v>5.5816931341271419</v>
      </c>
      <c r="I89" s="1">
        <f t="shared" si="31"/>
        <v>5.5891642092466185</v>
      </c>
      <c r="J89" s="1">
        <f t="shared" si="31"/>
        <v>5.5700273287189814</v>
      </c>
      <c r="K89" s="1">
        <f t="shared" si="31"/>
        <v>5.5900216241986707</v>
      </c>
      <c r="L89" s="1">
        <f t="shared" si="31"/>
        <v>5.5449639825143322</v>
      </c>
      <c r="M89" s="1">
        <f t="shared" si="31"/>
        <v>5.5637793775835771</v>
      </c>
      <c r="N89" s="1">
        <f t="shared" si="31"/>
        <v>5.5332195896389296</v>
      </c>
      <c r="O89" s="1">
        <f t="shared" si="31"/>
        <v>5.5404792179445508</v>
      </c>
      <c r="P89" s="1">
        <f t="shared" si="31"/>
        <v>5.5271291550533039</v>
      </c>
      <c r="Q89" s="1">
        <f t="shared" si="31"/>
        <v>5.5233727696802166</v>
      </c>
      <c r="R89" s="1">
        <f t="shared" si="31"/>
        <v>5.5544551199527312</v>
      </c>
      <c r="S89" s="1">
        <f t="shared" si="31"/>
        <v>5.5617570748693153</v>
      </c>
      <c r="T89" s="1">
        <f t="shared" si="31"/>
        <v>5.5654443449480295</v>
      </c>
      <c r="U89" s="1">
        <f t="shared" si="31"/>
        <v>5.5063968692619003</v>
      </c>
      <c r="V89" s="1">
        <f t="shared" si="31"/>
        <v>5.5098823000163586</v>
      </c>
      <c r="W89" s="1">
        <f t="shared" si="31"/>
        <v>5.4892031988367869</v>
      </c>
      <c r="X89" s="5">
        <f t="shared" si="31"/>
        <v>5.4575122748626717</v>
      </c>
      <c r="Y89" s="5">
        <f t="shared" si="31"/>
        <v>5.4097665373338977</v>
      </c>
      <c r="Z89" s="5">
        <f t="shared" si="31"/>
        <v>5.4411616501025399</v>
      </c>
      <c r="AA89" s="5">
        <f t="shared" si="31"/>
        <v>5.4356779775987292</v>
      </c>
      <c r="AB89" s="5">
        <f t="shared" ref="AB89:AD89" si="32">(AB84*$B$141+AB85*$B$142)/(AB84+AB85)</f>
        <v>5.4343872277437084</v>
      </c>
      <c r="AC89" s="5">
        <f t="shared" si="32"/>
        <v>5.4510754224138607</v>
      </c>
      <c r="AD89" s="5">
        <f t="shared" si="32"/>
        <v>5.4356040749073173</v>
      </c>
      <c r="AE89" s="5">
        <f>(AE84*$B$141+AE85*$B$142)/(AE84+AE85)</f>
        <v>5.4482824333195143</v>
      </c>
    </row>
    <row r="91" spans="1:37" ht="15.75" customHeight="1" x14ac:dyDescent="0.3">
      <c r="A91" s="2" t="s">
        <v>54</v>
      </c>
    </row>
    <row r="92" spans="1:37" ht="15.75" customHeight="1" x14ac:dyDescent="0.3">
      <c r="A92" t="s">
        <v>55</v>
      </c>
    </row>
    <row r="93" spans="1:37" ht="15.75" customHeight="1" x14ac:dyDescent="0.3">
      <c r="A93" s="2" t="s">
        <v>56</v>
      </c>
      <c r="E93" s="1">
        <v>25247</v>
      </c>
      <c r="F93" s="1">
        <v>16501</v>
      </c>
      <c r="G93" s="1">
        <v>18477</v>
      </c>
      <c r="H93" s="1">
        <v>19923</v>
      </c>
      <c r="I93" s="1">
        <v>20428</v>
      </c>
      <c r="J93" s="1">
        <v>18527</v>
      </c>
      <c r="K93" s="1">
        <v>14905</v>
      </c>
      <c r="L93" s="1">
        <v>11332</v>
      </c>
      <c r="M93" s="1">
        <v>10653</v>
      </c>
      <c r="N93" s="1">
        <v>9407</v>
      </c>
      <c r="O93" s="1">
        <v>8301</v>
      </c>
      <c r="P93" s="1">
        <v>16265</v>
      </c>
      <c r="Q93" s="1">
        <v>34238</v>
      </c>
      <c r="R93" s="1">
        <v>40677</v>
      </c>
      <c r="S93" s="1">
        <v>3592</v>
      </c>
    </row>
    <row r="94" spans="1:37" ht="15.75" customHeight="1" x14ac:dyDescent="0.3">
      <c r="A94" s="2" t="s">
        <v>57</v>
      </c>
      <c r="E94" s="1">
        <v>0</v>
      </c>
      <c r="F94" s="1">
        <v>0</v>
      </c>
      <c r="G94" s="1">
        <v>0</v>
      </c>
      <c r="H94" s="1">
        <v>1151</v>
      </c>
      <c r="I94" s="1">
        <v>0</v>
      </c>
      <c r="J94" s="1">
        <v>190</v>
      </c>
      <c r="K94" s="1">
        <v>3909</v>
      </c>
      <c r="L94" s="1">
        <v>1499</v>
      </c>
      <c r="M94" s="1">
        <v>2425</v>
      </c>
      <c r="N94" s="1">
        <v>5890</v>
      </c>
      <c r="O94" s="1">
        <v>263</v>
      </c>
      <c r="P94" s="1">
        <v>470</v>
      </c>
      <c r="Q94" s="1">
        <v>833</v>
      </c>
      <c r="R94" s="1">
        <v>225</v>
      </c>
      <c r="S94" s="1">
        <v>0</v>
      </c>
    </row>
    <row r="95" spans="1:37" ht="15.75" customHeight="1" x14ac:dyDescent="0.3">
      <c r="A95" s="2" t="s">
        <v>58</v>
      </c>
      <c r="E95" s="1">
        <v>61584</v>
      </c>
      <c r="F95" s="1">
        <v>60296</v>
      </c>
      <c r="G95" s="1">
        <v>51197</v>
      </c>
      <c r="H95" s="1">
        <v>63271</v>
      </c>
      <c r="I95" s="1">
        <v>60299</v>
      </c>
      <c r="J95" s="1">
        <v>56544</v>
      </c>
      <c r="K95" s="1">
        <v>52853</v>
      </c>
      <c r="L95" s="1">
        <v>63065</v>
      </c>
      <c r="M95" s="1">
        <v>85709</v>
      </c>
      <c r="N95" s="1">
        <v>97987</v>
      </c>
      <c r="O95" s="1">
        <v>79691</v>
      </c>
      <c r="P95" s="1">
        <v>121838</v>
      </c>
      <c r="Q95" s="1">
        <v>125032</v>
      </c>
      <c r="R95" s="1">
        <v>128560</v>
      </c>
      <c r="S95" s="1">
        <v>11709</v>
      </c>
    </row>
    <row r="96" spans="1:37" ht="15.75" customHeight="1" x14ac:dyDescent="0.3">
      <c r="A96" s="2" t="s">
        <v>59</v>
      </c>
      <c r="E96" s="1">
        <v>92470</v>
      </c>
      <c r="F96" s="1">
        <v>73925</v>
      </c>
      <c r="G96" s="1">
        <v>57535</v>
      </c>
      <c r="H96" s="1">
        <v>50056</v>
      </c>
      <c r="I96" s="1">
        <v>48087</v>
      </c>
      <c r="J96" s="1">
        <v>34860</v>
      </c>
      <c r="K96" s="1">
        <v>44104</v>
      </c>
      <c r="L96" s="1">
        <v>24225</v>
      </c>
      <c r="M96" s="1">
        <v>39365</v>
      </c>
      <c r="N96" s="1">
        <v>36409</v>
      </c>
      <c r="O96" s="1">
        <v>33972</v>
      </c>
      <c r="P96" s="1">
        <v>40759</v>
      </c>
      <c r="Q96" s="1">
        <v>52449</v>
      </c>
      <c r="R96" s="1">
        <v>81314</v>
      </c>
      <c r="S96" s="1">
        <v>8055</v>
      </c>
    </row>
    <row r="97" spans="1:31" ht="15.75" customHeight="1" x14ac:dyDescent="0.3">
      <c r="A97" s="2" t="s">
        <v>25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31" ht="15.75" customHeight="1" x14ac:dyDescent="0.3">
      <c r="A98" s="2" t="s">
        <v>60</v>
      </c>
    </row>
    <row r="99" spans="1:31" ht="15.75" customHeight="1" x14ac:dyDescent="0.3">
      <c r="A99" s="2" t="s">
        <v>61</v>
      </c>
      <c r="B99">
        <v>6.1723399162292498</v>
      </c>
      <c r="C99">
        <v>6.1723399162292498</v>
      </c>
      <c r="D99">
        <v>6.1723399162292498</v>
      </c>
      <c r="E99">
        <v>6.1723399162292498</v>
      </c>
      <c r="F99">
        <v>6.1723399162292498</v>
      </c>
      <c r="G99">
        <v>6.1723399162292498</v>
      </c>
      <c r="H99">
        <v>6.1723399162292498</v>
      </c>
      <c r="I99">
        <v>6.1723399162292498</v>
      </c>
      <c r="J99">
        <v>6.1723399162292498</v>
      </c>
      <c r="K99">
        <v>6.1723399162292498</v>
      </c>
      <c r="L99">
        <v>6.1723399162292498</v>
      </c>
      <c r="M99">
        <v>6.1723399162292498</v>
      </c>
      <c r="N99">
        <v>6.1723399162292498</v>
      </c>
      <c r="O99">
        <v>6.1723399162292498</v>
      </c>
      <c r="P99">
        <v>6.1723399162292498</v>
      </c>
      <c r="Q99">
        <v>6.1723399162292498</v>
      </c>
      <c r="R99">
        <v>6.1723399162292498</v>
      </c>
      <c r="S99">
        <v>6.1723399162292498</v>
      </c>
      <c r="T99">
        <v>6.1723399162292498</v>
      </c>
      <c r="U99">
        <v>6.1723399162292498</v>
      </c>
      <c r="V99">
        <v>6.1723399162292498</v>
      </c>
      <c r="W99">
        <v>6.1723399162292498</v>
      </c>
      <c r="X99">
        <v>6.1723399162292498</v>
      </c>
      <c r="Y99">
        <v>6.1723399162292498</v>
      </c>
      <c r="Z99">
        <v>6.1723399162292498</v>
      </c>
      <c r="AA99">
        <v>6.1723399162292498</v>
      </c>
      <c r="AB99">
        <v>6.1723399162292498</v>
      </c>
      <c r="AC99">
        <v>6.1723399162292498</v>
      </c>
      <c r="AD99">
        <v>6.1723399162292498</v>
      </c>
      <c r="AE99" s="17">
        <v>6.1723399162292498</v>
      </c>
    </row>
    <row r="100" spans="1:31" ht="15.75" customHeight="1" x14ac:dyDescent="0.3">
      <c r="A100" s="2" t="s">
        <v>62</v>
      </c>
      <c r="B100">
        <v>5.4369988441467303</v>
      </c>
      <c r="C100">
        <v>5.4369988441467303</v>
      </c>
      <c r="D100">
        <v>5.4369988441467303</v>
      </c>
      <c r="E100">
        <v>5.4369988441467303</v>
      </c>
      <c r="F100">
        <v>5.4369988441467303</v>
      </c>
      <c r="G100">
        <v>5.4369988441467303</v>
      </c>
      <c r="H100">
        <v>5.4369988441467303</v>
      </c>
      <c r="I100">
        <v>5.4369988441467303</v>
      </c>
      <c r="J100">
        <v>5.4369988441467303</v>
      </c>
      <c r="K100">
        <v>5.4369988441467303</v>
      </c>
      <c r="L100">
        <v>5.4369988441467303</v>
      </c>
      <c r="M100">
        <v>5.4369988441467303</v>
      </c>
      <c r="N100">
        <v>5.4369988441467303</v>
      </c>
      <c r="O100">
        <v>5.4369988441467303</v>
      </c>
      <c r="P100">
        <v>5.4369988441467303</v>
      </c>
      <c r="Q100">
        <v>5.4369988441467303</v>
      </c>
      <c r="R100">
        <v>5.4369988441467303</v>
      </c>
      <c r="S100">
        <v>5.4369988441467303</v>
      </c>
      <c r="T100">
        <v>5.4369988441467303</v>
      </c>
      <c r="U100">
        <v>5.4369988441467303</v>
      </c>
      <c r="V100">
        <v>5.4369988441467303</v>
      </c>
      <c r="W100">
        <v>5.4369988441467303</v>
      </c>
      <c r="X100">
        <v>5.4369988441467303</v>
      </c>
      <c r="Y100">
        <v>5.4369988441467303</v>
      </c>
      <c r="Z100">
        <v>5.4369988441467303</v>
      </c>
      <c r="AA100">
        <v>5.4369988441467303</v>
      </c>
      <c r="AB100">
        <v>5.4369988441467303</v>
      </c>
      <c r="AC100">
        <v>5.4369988441467303</v>
      </c>
      <c r="AD100">
        <v>5.4369988441467303</v>
      </c>
      <c r="AE100" s="17">
        <v>5.4369988441467303</v>
      </c>
    </row>
    <row r="101" spans="1:31" ht="15.75" customHeight="1" x14ac:dyDescent="0.3">
      <c r="A101" s="2" t="s">
        <v>63</v>
      </c>
      <c r="B101">
        <v>6.0534229278564498</v>
      </c>
      <c r="C101">
        <v>6.0534229278564498</v>
      </c>
      <c r="D101">
        <v>6.0534229278564498</v>
      </c>
      <c r="E101">
        <v>6.0534229278564498</v>
      </c>
      <c r="F101">
        <v>6.0534229278564498</v>
      </c>
      <c r="G101">
        <v>6.0534229278564498</v>
      </c>
      <c r="H101">
        <v>6.0534229278564498</v>
      </c>
      <c r="I101">
        <v>6.0534229278564498</v>
      </c>
      <c r="J101">
        <v>6.0534229278564498</v>
      </c>
      <c r="K101">
        <v>6.0534229278564498</v>
      </c>
      <c r="L101">
        <v>6.0534229278564498</v>
      </c>
      <c r="M101">
        <v>6.0534229278564498</v>
      </c>
      <c r="N101">
        <v>6.0534229278564498</v>
      </c>
      <c r="O101">
        <v>6.0534229278564498</v>
      </c>
      <c r="P101">
        <v>6.0534229278564498</v>
      </c>
      <c r="Q101">
        <v>6.0534229278564498</v>
      </c>
      <c r="R101">
        <v>6.0534229278564498</v>
      </c>
      <c r="S101">
        <v>6.0534229278564498</v>
      </c>
      <c r="T101">
        <v>6.0534229278564498</v>
      </c>
      <c r="U101">
        <v>6.0534229278564498</v>
      </c>
      <c r="V101">
        <v>6.0534229278564498</v>
      </c>
      <c r="W101">
        <v>6.0534229278564498</v>
      </c>
      <c r="X101">
        <v>6.0534229278564498</v>
      </c>
      <c r="Y101">
        <v>6.0534229278564498</v>
      </c>
      <c r="Z101">
        <v>6.0534229278564498</v>
      </c>
      <c r="AA101">
        <v>6.0534229278564498</v>
      </c>
      <c r="AB101">
        <v>6.0534229278564498</v>
      </c>
      <c r="AC101">
        <v>6.0534229278564498</v>
      </c>
      <c r="AD101">
        <v>6.0534229278564498</v>
      </c>
      <c r="AE101" s="17">
        <v>6.0534229278564498</v>
      </c>
    </row>
    <row r="103" spans="1:31" ht="15.75" customHeight="1" x14ac:dyDescent="0.3">
      <c r="A103" s="2" t="s">
        <v>64</v>
      </c>
      <c r="B103" s="1">
        <v>5.8</v>
      </c>
      <c r="C103" s="1">
        <v>5.8</v>
      </c>
      <c r="D103" s="1">
        <v>5.8</v>
      </c>
      <c r="E103" s="1">
        <v>5.8</v>
      </c>
      <c r="F103" s="1">
        <v>5.8</v>
      </c>
      <c r="G103" s="1">
        <v>5.8</v>
      </c>
      <c r="H103" s="1">
        <v>5.8</v>
      </c>
      <c r="I103" s="1">
        <v>5.8</v>
      </c>
      <c r="J103" s="1">
        <v>5.8</v>
      </c>
      <c r="K103" s="1">
        <v>5.8</v>
      </c>
      <c r="L103" s="1">
        <v>5.8</v>
      </c>
      <c r="M103" s="1">
        <v>5.8</v>
      </c>
      <c r="N103" s="1">
        <v>5.8</v>
      </c>
      <c r="O103" s="1">
        <v>5.8</v>
      </c>
      <c r="P103" s="1">
        <v>5.8</v>
      </c>
      <c r="Q103" s="1">
        <v>5.8</v>
      </c>
      <c r="R103" s="1">
        <v>5.8</v>
      </c>
      <c r="S103" s="1">
        <v>5.8</v>
      </c>
      <c r="T103" s="1">
        <v>5.8</v>
      </c>
      <c r="U103" s="1">
        <v>5.8</v>
      </c>
      <c r="V103" s="1">
        <v>5.8</v>
      </c>
      <c r="W103" s="1">
        <v>5.8</v>
      </c>
      <c r="X103" s="1">
        <v>5.8</v>
      </c>
      <c r="Y103" s="1">
        <v>5.8</v>
      </c>
      <c r="Z103" s="1">
        <v>5.8</v>
      </c>
      <c r="AA103" s="1">
        <v>5.8</v>
      </c>
      <c r="AB103" s="1">
        <v>5.8</v>
      </c>
      <c r="AC103" s="1">
        <v>5.8</v>
      </c>
      <c r="AD103" s="1">
        <v>5.8</v>
      </c>
      <c r="AE103" s="18">
        <v>5.8</v>
      </c>
    </row>
    <row r="105" spans="1:31" ht="15.75" customHeight="1" x14ac:dyDescent="0.3">
      <c r="A105" t="s">
        <v>65</v>
      </c>
      <c r="B105">
        <v>3.5630000000000002</v>
      </c>
      <c r="C105">
        <v>3.5630000000000002</v>
      </c>
      <c r="D105">
        <v>3.5630000000000002</v>
      </c>
      <c r="E105">
        <v>3.5630000000000002</v>
      </c>
      <c r="F105">
        <v>3.5630000000000002</v>
      </c>
      <c r="G105">
        <v>3.5630000000000002</v>
      </c>
      <c r="H105">
        <v>3.5630000000000002</v>
      </c>
      <c r="I105">
        <v>3.5630000000000002</v>
      </c>
      <c r="J105">
        <v>3.5630000000000002</v>
      </c>
      <c r="K105">
        <v>3.5630000000000002</v>
      </c>
      <c r="L105">
        <v>3.5630000000000002</v>
      </c>
      <c r="M105">
        <v>3.5630000000000002</v>
      </c>
      <c r="N105">
        <v>3.5630000000000002</v>
      </c>
      <c r="O105">
        <v>3.5630000000000002</v>
      </c>
      <c r="P105">
        <v>3.5630000000000002</v>
      </c>
      <c r="Q105">
        <v>3.5630000000000002</v>
      </c>
      <c r="R105">
        <v>3.5630000000000002</v>
      </c>
      <c r="S105">
        <v>3.5630000000000002</v>
      </c>
      <c r="T105">
        <v>3.5630000000000002</v>
      </c>
      <c r="U105">
        <v>3.5630000000000002</v>
      </c>
      <c r="V105">
        <v>3.5609999999999999</v>
      </c>
      <c r="W105">
        <v>3.56</v>
      </c>
      <c r="X105">
        <v>3.56</v>
      </c>
      <c r="Y105">
        <v>3.5590000000000002</v>
      </c>
      <c r="Z105">
        <v>3.5579999999999998</v>
      </c>
      <c r="AA105">
        <v>3.5579999999999998</v>
      </c>
      <c r="AB105">
        <v>3.5579999999999998</v>
      </c>
      <c r="AC105">
        <v>3.556</v>
      </c>
      <c r="AD105">
        <v>3.5529999999999999</v>
      </c>
      <c r="AE105" s="14">
        <v>3.5630000000000002</v>
      </c>
    </row>
    <row r="106" spans="1:31" ht="15.75" customHeight="1" x14ac:dyDescent="0.3">
      <c r="A106" t="s">
        <v>66</v>
      </c>
      <c r="B106">
        <v>6.3550000000000004</v>
      </c>
      <c r="C106">
        <v>6.3319999999999999</v>
      </c>
      <c r="D106">
        <v>6.3090000000000002</v>
      </c>
      <c r="E106">
        <v>6.2869999999999999</v>
      </c>
      <c r="F106">
        <v>6.2640000000000002</v>
      </c>
      <c r="G106">
        <v>6.242</v>
      </c>
      <c r="H106">
        <v>6.22</v>
      </c>
      <c r="I106">
        <v>6.1980000000000004</v>
      </c>
      <c r="J106">
        <v>6.1760000000000002</v>
      </c>
      <c r="K106">
        <v>6.1669999999999998</v>
      </c>
      <c r="L106">
        <v>6.1589999999999998</v>
      </c>
      <c r="M106">
        <v>6.1509999999999998</v>
      </c>
      <c r="N106">
        <v>6.1429999999999998</v>
      </c>
      <c r="O106">
        <v>6.1059999999999999</v>
      </c>
      <c r="P106">
        <v>6.069</v>
      </c>
      <c r="Q106">
        <v>6.032</v>
      </c>
      <c r="R106">
        <v>5.9950000000000001</v>
      </c>
      <c r="S106">
        <v>5.9589999999999996</v>
      </c>
      <c r="T106">
        <v>5.9219999999999997</v>
      </c>
      <c r="U106">
        <v>5.9009999999999998</v>
      </c>
      <c r="V106">
        <v>5.88</v>
      </c>
      <c r="W106">
        <v>5.859</v>
      </c>
      <c r="X106">
        <v>5.8380000000000001</v>
      </c>
      <c r="Y106">
        <v>5.8170000000000002</v>
      </c>
      <c r="Z106">
        <v>5.7969999999999997</v>
      </c>
      <c r="AA106">
        <v>5.7759999999999998</v>
      </c>
      <c r="AB106">
        <v>5.7549999999999999</v>
      </c>
      <c r="AC106">
        <v>5.7350000000000003</v>
      </c>
      <c r="AD106">
        <v>5.7149999999999999</v>
      </c>
      <c r="AE106" s="14">
        <v>5.694</v>
      </c>
    </row>
    <row r="107" spans="1:31" ht="15.75" customHeight="1" x14ac:dyDescent="0.3">
      <c r="A107" s="2" t="s">
        <v>67</v>
      </c>
      <c r="B107">
        <v>5.359</v>
      </c>
      <c r="C107">
        <v>5.359</v>
      </c>
      <c r="D107">
        <v>5.359</v>
      </c>
      <c r="E107">
        <v>5.359</v>
      </c>
      <c r="F107">
        <v>5.359</v>
      </c>
      <c r="G107">
        <v>5.359</v>
      </c>
      <c r="H107">
        <v>5.359</v>
      </c>
      <c r="I107">
        <v>5.359</v>
      </c>
      <c r="J107">
        <v>5.359</v>
      </c>
      <c r="K107">
        <v>5.359</v>
      </c>
      <c r="L107">
        <v>5.359</v>
      </c>
      <c r="M107">
        <v>5.359</v>
      </c>
      <c r="N107">
        <v>5.359</v>
      </c>
      <c r="O107">
        <v>5.359</v>
      </c>
      <c r="P107">
        <v>5.359</v>
      </c>
      <c r="Q107">
        <v>5.359</v>
      </c>
      <c r="R107">
        <v>5.359</v>
      </c>
      <c r="S107">
        <v>5.359</v>
      </c>
      <c r="T107">
        <v>5.359</v>
      </c>
      <c r="U107">
        <v>5.359</v>
      </c>
      <c r="V107">
        <v>5.359</v>
      </c>
      <c r="W107">
        <v>5.359</v>
      </c>
      <c r="X107">
        <v>5.359</v>
      </c>
      <c r="Y107">
        <v>5.359</v>
      </c>
      <c r="Z107">
        <v>5.359</v>
      </c>
      <c r="AA107">
        <v>5.359</v>
      </c>
      <c r="AB107">
        <v>5.359</v>
      </c>
      <c r="AC107">
        <v>5.359</v>
      </c>
      <c r="AD107">
        <v>5.359</v>
      </c>
      <c r="AE107" s="14">
        <v>5.359</v>
      </c>
    </row>
    <row r="108" spans="1:31" ht="15.75" customHeight="1" x14ac:dyDescent="0.3">
      <c r="A108" s="2" t="s">
        <v>68</v>
      </c>
      <c r="B108">
        <v>5.4329999999999998</v>
      </c>
      <c r="C108">
        <v>5.4329999999999998</v>
      </c>
      <c r="D108">
        <v>5.4329999999999998</v>
      </c>
      <c r="E108">
        <v>5.4329999999999998</v>
      </c>
      <c r="F108">
        <v>5.4329999999999998</v>
      </c>
      <c r="G108">
        <v>5.4329999999999998</v>
      </c>
      <c r="H108">
        <v>5.4329999999999998</v>
      </c>
      <c r="I108">
        <v>5.4329999999999998</v>
      </c>
      <c r="J108">
        <v>5.4329999999999998</v>
      </c>
      <c r="K108">
        <v>5.4329999999999998</v>
      </c>
      <c r="L108">
        <v>5.4329999999999998</v>
      </c>
      <c r="M108">
        <v>5.4329999999999998</v>
      </c>
      <c r="N108">
        <v>5.4329999999999998</v>
      </c>
      <c r="O108">
        <v>5.4329999999999998</v>
      </c>
      <c r="P108">
        <v>5.4329999999999998</v>
      </c>
      <c r="Q108">
        <v>5.4329999999999998</v>
      </c>
      <c r="R108">
        <v>5.4329999999999998</v>
      </c>
      <c r="S108">
        <v>5.4329999999999998</v>
      </c>
      <c r="T108">
        <v>5.4329999999999998</v>
      </c>
      <c r="U108">
        <v>5.4329999999999998</v>
      </c>
      <c r="V108">
        <v>5.4329999999999998</v>
      </c>
      <c r="W108">
        <v>5.4329999999999998</v>
      </c>
      <c r="X108">
        <v>5.4329999999999998</v>
      </c>
      <c r="Y108">
        <v>5.4329999999999998</v>
      </c>
      <c r="Z108">
        <v>5.4329999999999998</v>
      </c>
      <c r="AA108">
        <v>5.4329999999999998</v>
      </c>
      <c r="AB108">
        <v>5.4329999999999998</v>
      </c>
      <c r="AC108">
        <v>5.4329999999999998</v>
      </c>
      <c r="AD108">
        <v>5.4329999999999998</v>
      </c>
      <c r="AE108" s="17">
        <v>5.4329999999999998</v>
      </c>
    </row>
    <row r="109" spans="1:31" ht="15.75" customHeight="1" x14ac:dyDescent="0.3">
      <c r="A109" s="2" t="s">
        <v>69</v>
      </c>
      <c r="B109">
        <v>3.984</v>
      </c>
      <c r="C109">
        <v>3.984</v>
      </c>
      <c r="D109">
        <v>3.984</v>
      </c>
      <c r="E109">
        <v>3.984</v>
      </c>
      <c r="F109">
        <v>3.984</v>
      </c>
      <c r="G109">
        <v>3.984</v>
      </c>
      <c r="H109">
        <v>3.984</v>
      </c>
      <c r="I109">
        <v>3.984</v>
      </c>
      <c r="J109">
        <v>3.984</v>
      </c>
      <c r="K109">
        <v>3.984</v>
      </c>
      <c r="L109">
        <v>3.984</v>
      </c>
      <c r="M109">
        <v>3.984</v>
      </c>
      <c r="N109">
        <v>3.984</v>
      </c>
      <c r="O109">
        <v>3.984</v>
      </c>
      <c r="P109">
        <v>3.984</v>
      </c>
      <c r="Q109">
        <v>3.984</v>
      </c>
      <c r="R109">
        <v>3.984</v>
      </c>
      <c r="S109">
        <v>3.984</v>
      </c>
      <c r="T109">
        <v>3.984</v>
      </c>
      <c r="U109">
        <v>3.984</v>
      </c>
      <c r="V109">
        <v>3.984</v>
      </c>
      <c r="W109">
        <v>3.984</v>
      </c>
      <c r="X109">
        <v>3.984</v>
      </c>
      <c r="Y109">
        <v>3.984</v>
      </c>
      <c r="Z109">
        <v>3.984</v>
      </c>
      <c r="AA109">
        <v>3.984</v>
      </c>
      <c r="AB109">
        <v>3.984</v>
      </c>
      <c r="AC109">
        <v>3.984</v>
      </c>
      <c r="AD109">
        <v>3.984</v>
      </c>
      <c r="AE109" s="17">
        <v>3.984</v>
      </c>
    </row>
    <row r="110" spans="1:31" ht="15.75" customHeight="1" x14ac:dyDescent="0.3">
      <c r="A110" s="2" t="s">
        <v>70</v>
      </c>
      <c r="B110">
        <f t="shared" ref="B110:Y110" si="33">+B106</f>
        <v>6.3550000000000004</v>
      </c>
      <c r="C110">
        <f t="shared" si="33"/>
        <v>6.3319999999999999</v>
      </c>
      <c r="D110">
        <f t="shared" si="33"/>
        <v>6.3090000000000002</v>
      </c>
      <c r="E110">
        <f t="shared" si="33"/>
        <v>6.2869999999999999</v>
      </c>
      <c r="F110">
        <f t="shared" si="33"/>
        <v>6.2640000000000002</v>
      </c>
      <c r="G110">
        <f t="shared" si="33"/>
        <v>6.242</v>
      </c>
      <c r="H110">
        <f t="shared" si="33"/>
        <v>6.22</v>
      </c>
      <c r="I110">
        <f t="shared" si="33"/>
        <v>6.1980000000000004</v>
      </c>
      <c r="J110">
        <f t="shared" si="33"/>
        <v>6.1760000000000002</v>
      </c>
      <c r="K110">
        <f t="shared" si="33"/>
        <v>6.1669999999999998</v>
      </c>
      <c r="L110">
        <f t="shared" si="33"/>
        <v>6.1589999999999998</v>
      </c>
      <c r="M110">
        <f t="shared" si="33"/>
        <v>6.1509999999999998</v>
      </c>
      <c r="N110">
        <f t="shared" si="33"/>
        <v>6.1429999999999998</v>
      </c>
      <c r="O110">
        <f t="shared" si="33"/>
        <v>6.1059999999999999</v>
      </c>
      <c r="P110">
        <f t="shared" si="33"/>
        <v>6.069</v>
      </c>
      <c r="Q110">
        <f t="shared" si="33"/>
        <v>6.032</v>
      </c>
      <c r="R110">
        <f t="shared" si="33"/>
        <v>5.9950000000000001</v>
      </c>
      <c r="S110">
        <f t="shared" si="33"/>
        <v>5.9589999999999996</v>
      </c>
      <c r="T110">
        <f t="shared" si="33"/>
        <v>5.9219999999999997</v>
      </c>
      <c r="U110">
        <f t="shared" si="33"/>
        <v>5.9009999999999998</v>
      </c>
      <c r="V110">
        <f t="shared" si="33"/>
        <v>5.88</v>
      </c>
      <c r="W110">
        <f t="shared" si="33"/>
        <v>5.859</v>
      </c>
      <c r="X110" s="6">
        <f t="shared" si="33"/>
        <v>5.8380000000000001</v>
      </c>
      <c r="Y110" s="6">
        <f t="shared" si="33"/>
        <v>5.8170000000000002</v>
      </c>
      <c r="Z110" s="6">
        <f>+Z106</f>
        <v>5.7969999999999997</v>
      </c>
      <c r="AA110" s="6">
        <f t="shared" ref="AA110:AB110" si="34">+AA106</f>
        <v>5.7759999999999998</v>
      </c>
      <c r="AB110" s="6">
        <f t="shared" si="34"/>
        <v>5.7549999999999999</v>
      </c>
      <c r="AC110" s="6">
        <f t="shared" ref="AC110:AD110" si="35">+AC106</f>
        <v>5.7350000000000003</v>
      </c>
      <c r="AD110" s="6">
        <f t="shared" si="35"/>
        <v>5.7149999999999999</v>
      </c>
      <c r="AE110" s="6">
        <f>+AE106</f>
        <v>5.694</v>
      </c>
    </row>
    <row r="111" spans="1:31" ht="15.75" customHeight="1" x14ac:dyDescent="0.3">
      <c r="A111" s="2" t="s">
        <v>71</v>
      </c>
      <c r="B111">
        <f t="shared" ref="B111:AE111" si="36">+$B$148*0.92</f>
        <v>4.8281600000000005</v>
      </c>
      <c r="C111">
        <f t="shared" si="36"/>
        <v>4.8281600000000005</v>
      </c>
      <c r="D111">
        <f t="shared" si="36"/>
        <v>4.8281600000000005</v>
      </c>
      <c r="E111">
        <f t="shared" si="36"/>
        <v>4.8281600000000005</v>
      </c>
      <c r="F111">
        <f t="shared" si="36"/>
        <v>4.8281600000000005</v>
      </c>
      <c r="G111">
        <f t="shared" si="36"/>
        <v>4.8281600000000005</v>
      </c>
      <c r="H111">
        <f t="shared" si="36"/>
        <v>4.8281600000000005</v>
      </c>
      <c r="I111">
        <f t="shared" si="36"/>
        <v>4.8281600000000005</v>
      </c>
      <c r="J111">
        <f t="shared" si="36"/>
        <v>4.8281600000000005</v>
      </c>
      <c r="K111">
        <f t="shared" si="36"/>
        <v>4.8281600000000005</v>
      </c>
      <c r="L111">
        <f t="shared" si="36"/>
        <v>4.8281600000000005</v>
      </c>
      <c r="M111">
        <f t="shared" si="36"/>
        <v>4.8281600000000005</v>
      </c>
      <c r="N111">
        <f t="shared" si="36"/>
        <v>4.8281600000000005</v>
      </c>
      <c r="O111">
        <f t="shared" si="36"/>
        <v>4.8281600000000005</v>
      </c>
      <c r="P111">
        <f t="shared" si="36"/>
        <v>4.8281600000000005</v>
      </c>
      <c r="Q111">
        <f t="shared" si="36"/>
        <v>4.8281600000000005</v>
      </c>
      <c r="R111">
        <f t="shared" si="36"/>
        <v>4.8281600000000005</v>
      </c>
      <c r="S111">
        <f t="shared" si="36"/>
        <v>4.8281600000000005</v>
      </c>
      <c r="T111">
        <f t="shared" si="36"/>
        <v>4.8281600000000005</v>
      </c>
      <c r="U111">
        <f t="shared" si="36"/>
        <v>4.8281600000000005</v>
      </c>
      <c r="V111">
        <f t="shared" si="36"/>
        <v>4.8281600000000005</v>
      </c>
      <c r="W111">
        <f t="shared" si="36"/>
        <v>4.8281600000000005</v>
      </c>
      <c r="X111" s="6">
        <f t="shared" si="36"/>
        <v>4.8281600000000005</v>
      </c>
      <c r="Y111" s="6">
        <f t="shared" si="36"/>
        <v>4.8281600000000005</v>
      </c>
      <c r="Z111" s="6">
        <f t="shared" si="36"/>
        <v>4.8281600000000005</v>
      </c>
      <c r="AA111" s="6">
        <f t="shared" si="36"/>
        <v>4.8281600000000005</v>
      </c>
      <c r="AB111" s="6">
        <f t="shared" si="36"/>
        <v>4.8281600000000005</v>
      </c>
      <c r="AC111" s="6">
        <f t="shared" si="36"/>
        <v>4.8281600000000005</v>
      </c>
      <c r="AD111" s="6">
        <f t="shared" si="36"/>
        <v>4.8281600000000005</v>
      </c>
      <c r="AE111" s="6">
        <f t="shared" si="36"/>
        <v>4.8281600000000005</v>
      </c>
    </row>
    <row r="114" spans="1:31" ht="15.75" customHeight="1" x14ac:dyDescent="0.3">
      <c r="A114" s="2" t="s">
        <v>72</v>
      </c>
      <c r="B114" s="1">
        <v>1.03</v>
      </c>
      <c r="C114" s="1">
        <v>1.0309999999999999</v>
      </c>
      <c r="D114" s="1">
        <v>1.0309999999999999</v>
      </c>
      <c r="E114" s="1">
        <v>1.028</v>
      </c>
      <c r="F114" s="1">
        <v>1.0289999999999999</v>
      </c>
      <c r="G114" s="1">
        <v>1.0269999999999999</v>
      </c>
      <c r="H114" s="1">
        <v>1.0269999999999999</v>
      </c>
      <c r="I114" s="1">
        <v>1.0269999999999999</v>
      </c>
      <c r="J114" s="1">
        <v>1.0329999999999999</v>
      </c>
      <c r="K114" s="1">
        <v>1.028</v>
      </c>
      <c r="L114" s="1">
        <v>1.026</v>
      </c>
      <c r="M114" s="1">
        <v>1.0289999999999999</v>
      </c>
      <c r="N114" s="1">
        <v>1.0249999999999999</v>
      </c>
      <c r="O114" s="1">
        <v>1.0289999999999999</v>
      </c>
      <c r="P114" s="1">
        <v>1.026</v>
      </c>
      <c r="Q114" s="1">
        <v>1.028</v>
      </c>
      <c r="R114" s="1">
        <v>1.028</v>
      </c>
      <c r="S114" s="1">
        <v>1.0269999999999999</v>
      </c>
      <c r="T114" s="1">
        <v>1.0269999999999999</v>
      </c>
      <c r="U114" s="1">
        <v>1.0249999999999999</v>
      </c>
      <c r="V114" s="1">
        <v>1.0229999999999999</v>
      </c>
      <c r="W114" s="1">
        <v>1.022</v>
      </c>
      <c r="X114" s="1">
        <v>1.0249999999999999</v>
      </c>
      <c r="Y114" s="1">
        <v>1.028</v>
      </c>
      <c r="Z114" s="1">
        <v>1.0329999999999999</v>
      </c>
      <c r="AA114" s="1">
        <v>1.038</v>
      </c>
      <c r="AB114" s="1">
        <v>1.0389999999999999</v>
      </c>
      <c r="AC114" s="1">
        <v>1.0369999999999999</v>
      </c>
      <c r="AD114" s="1">
        <v>1.038</v>
      </c>
      <c r="AE114" s="24">
        <v>1.0389999999999999</v>
      </c>
    </row>
    <row r="115" spans="1:31" ht="15.75" customHeight="1" x14ac:dyDescent="0.3">
      <c r="A115" s="2" t="s">
        <v>73</v>
      </c>
      <c r="B115" s="1">
        <v>1.0269999999999999</v>
      </c>
      <c r="C115" s="1">
        <v>1.0249999999999999</v>
      </c>
      <c r="D115" s="1">
        <v>1.0249999999999999</v>
      </c>
      <c r="E115" s="1">
        <v>1.0249999999999999</v>
      </c>
      <c r="F115" s="1">
        <v>1.0249999999999999</v>
      </c>
      <c r="G115" s="1">
        <v>1.0209999999999999</v>
      </c>
      <c r="H115" s="1">
        <v>1.02</v>
      </c>
      <c r="I115" s="1">
        <v>1.02</v>
      </c>
      <c r="J115" s="1">
        <v>1.024</v>
      </c>
      <c r="K115" s="1">
        <v>1.022</v>
      </c>
      <c r="L115" s="1">
        <v>1.0209999999999999</v>
      </c>
      <c r="M115" s="1">
        <v>1.026</v>
      </c>
      <c r="N115" s="1">
        <v>1.02</v>
      </c>
      <c r="O115" s="1">
        <v>1.0249999999999999</v>
      </c>
      <c r="P115" s="1">
        <v>1.0269999999999999</v>
      </c>
      <c r="Q115" s="1">
        <v>1.028</v>
      </c>
      <c r="R115" s="1">
        <v>1.028</v>
      </c>
      <c r="S115" s="1">
        <v>1.0269999999999999</v>
      </c>
      <c r="T115" s="1">
        <v>1.0269999999999999</v>
      </c>
      <c r="U115" s="1">
        <v>1.0249999999999999</v>
      </c>
      <c r="V115" s="1">
        <v>1.022</v>
      </c>
      <c r="W115" s="1">
        <v>1.0209999999999999</v>
      </c>
      <c r="X115" s="1">
        <v>1.022</v>
      </c>
      <c r="Y115" s="1">
        <v>1.0249999999999999</v>
      </c>
      <c r="Z115" s="1">
        <v>1.0289999999999999</v>
      </c>
      <c r="AA115" s="1">
        <v>1.0349999999999999</v>
      </c>
      <c r="AB115" s="1">
        <v>1.034</v>
      </c>
      <c r="AC115" s="1">
        <v>1.034</v>
      </c>
      <c r="AD115" s="1">
        <v>1.0329999999999999</v>
      </c>
      <c r="AE115" s="24">
        <v>1.034</v>
      </c>
    </row>
    <row r="116" spans="1:31" ht="15.75" customHeight="1" x14ac:dyDescent="0.3">
      <c r="A116" s="2" t="s">
        <v>74</v>
      </c>
      <c r="B116" s="1">
        <v>1.0289999999999999</v>
      </c>
      <c r="C116" s="1">
        <v>1.03</v>
      </c>
      <c r="D116" s="1">
        <v>1.03</v>
      </c>
      <c r="E116" s="1">
        <v>1.0269999999999999</v>
      </c>
      <c r="F116" s="1">
        <v>1.028</v>
      </c>
      <c r="G116" s="1">
        <v>1.026</v>
      </c>
      <c r="H116" s="1">
        <v>1.026</v>
      </c>
      <c r="I116" s="1">
        <v>1.026</v>
      </c>
      <c r="J116" s="1">
        <v>1.0309999999999999</v>
      </c>
      <c r="K116" s="1">
        <v>1.0269999999999999</v>
      </c>
      <c r="L116" s="1">
        <v>1.0249999999999999</v>
      </c>
      <c r="M116" s="1">
        <v>1.028</v>
      </c>
      <c r="N116" s="1">
        <v>1.024</v>
      </c>
      <c r="O116" s="1">
        <v>1.028</v>
      </c>
      <c r="P116" s="1">
        <v>1.026</v>
      </c>
      <c r="Q116" s="1">
        <v>1.028</v>
      </c>
      <c r="R116" s="1">
        <v>1.028</v>
      </c>
      <c r="S116" s="1">
        <v>1.0269999999999999</v>
      </c>
      <c r="T116" s="1">
        <v>1.0269999999999999</v>
      </c>
      <c r="U116" s="1">
        <v>1.0249999999999999</v>
      </c>
      <c r="V116" s="1">
        <v>1.0229999999999999</v>
      </c>
      <c r="W116" s="1">
        <v>1.022</v>
      </c>
      <c r="X116" s="1">
        <v>1.024</v>
      </c>
      <c r="Y116" s="1">
        <v>1.0269999999999999</v>
      </c>
      <c r="Z116" s="1">
        <v>1.032</v>
      </c>
      <c r="AA116" s="1">
        <v>1.0369999999999999</v>
      </c>
      <c r="AB116" s="1">
        <v>1.0369999999999999</v>
      </c>
      <c r="AC116" s="1">
        <v>1.036</v>
      </c>
      <c r="AD116" s="1">
        <v>1.036</v>
      </c>
      <c r="AE116" s="24">
        <v>1.0369999999999999</v>
      </c>
    </row>
    <row r="117" spans="1:31" ht="15.75" customHeight="1" x14ac:dyDescent="0.3">
      <c r="A117" s="2" t="s">
        <v>75</v>
      </c>
      <c r="B117" s="1">
        <v>1.012</v>
      </c>
      <c r="C117" s="1">
        <v>1.014</v>
      </c>
      <c r="D117" s="1">
        <v>1.0109999999999999</v>
      </c>
      <c r="E117" s="1">
        <v>1.02</v>
      </c>
      <c r="F117" s="1">
        <v>1.022</v>
      </c>
      <c r="G117" s="1">
        <v>1.0209999999999999</v>
      </c>
      <c r="H117" s="1">
        <v>1.022</v>
      </c>
      <c r="I117" s="1">
        <v>1.0229999999999999</v>
      </c>
      <c r="J117" s="1">
        <v>1.0229999999999999</v>
      </c>
      <c r="K117" s="1">
        <v>1.022</v>
      </c>
      <c r="L117" s="1">
        <v>1.0229999999999999</v>
      </c>
      <c r="M117" s="1">
        <v>1.0229999999999999</v>
      </c>
      <c r="N117" s="1">
        <v>1.022</v>
      </c>
      <c r="O117" s="1">
        <v>1.0249999999999999</v>
      </c>
      <c r="P117" s="1">
        <v>1.0249999999999999</v>
      </c>
      <c r="Q117" s="1">
        <v>1.0249999999999999</v>
      </c>
      <c r="R117" s="1">
        <v>1.0249999999999999</v>
      </c>
      <c r="S117" s="1">
        <v>1.0249999999999999</v>
      </c>
      <c r="T117" s="1">
        <v>1.0249999999999999</v>
      </c>
      <c r="U117" s="1">
        <v>1.0249999999999999</v>
      </c>
      <c r="V117" s="1">
        <v>1.0249999999999999</v>
      </c>
      <c r="W117" s="1">
        <v>1.0249999999999999</v>
      </c>
      <c r="X117" s="1">
        <v>1.0249999999999999</v>
      </c>
      <c r="Y117" s="1">
        <v>1.0249999999999999</v>
      </c>
      <c r="Z117" s="1">
        <v>1.0249999999999999</v>
      </c>
      <c r="AA117" s="1">
        <v>1.0249999999999999</v>
      </c>
      <c r="AB117" s="1">
        <v>1.0249999999999999</v>
      </c>
      <c r="AC117" s="1">
        <v>1.0249999999999999</v>
      </c>
      <c r="AD117" s="1">
        <v>1.0249999999999999</v>
      </c>
      <c r="AE117" s="24">
        <v>1.0249999999999999</v>
      </c>
    </row>
    <row r="118" spans="1:31" ht="15.75" customHeight="1" x14ac:dyDescent="0.3">
      <c r="A118" s="2" t="s">
        <v>76</v>
      </c>
      <c r="B118" s="1">
        <v>1.018</v>
      </c>
      <c r="C118" s="1">
        <v>1.022</v>
      </c>
      <c r="D118" s="1">
        <v>1.018</v>
      </c>
      <c r="E118" s="1">
        <v>1.016</v>
      </c>
      <c r="F118" s="1">
        <v>1.0109999999999999</v>
      </c>
      <c r="G118" s="1">
        <v>1.0109999999999999</v>
      </c>
      <c r="H118" s="1">
        <v>1.0109999999999999</v>
      </c>
      <c r="I118" s="1">
        <v>1.0109999999999999</v>
      </c>
      <c r="J118" s="1">
        <v>1.0109999999999999</v>
      </c>
      <c r="K118" s="1">
        <v>1.006</v>
      </c>
      <c r="L118" s="1">
        <v>1.006</v>
      </c>
      <c r="M118" s="1">
        <v>1.01</v>
      </c>
      <c r="N118" s="1">
        <v>1.008</v>
      </c>
      <c r="O118" s="1">
        <v>1.0089999999999999</v>
      </c>
      <c r="P118" s="1">
        <v>1.0089999999999999</v>
      </c>
      <c r="Q118" s="1">
        <v>1.0089999999999999</v>
      </c>
      <c r="R118" s="1">
        <v>1.0089999999999999</v>
      </c>
      <c r="S118" s="1">
        <v>1.0089999999999999</v>
      </c>
      <c r="T118" s="1">
        <v>1.0089999999999999</v>
      </c>
      <c r="U118" s="1">
        <v>1.0089999999999999</v>
      </c>
      <c r="V118" s="1">
        <v>1.0089999999999999</v>
      </c>
      <c r="W118" s="1">
        <v>1.0089999999999999</v>
      </c>
      <c r="X118" s="1">
        <v>1.0089999999999999</v>
      </c>
      <c r="Y118" s="1">
        <v>1.0089999999999999</v>
      </c>
      <c r="Z118" s="1">
        <v>1.0089999999999999</v>
      </c>
      <c r="AA118" s="1">
        <v>1.0089999999999999</v>
      </c>
      <c r="AB118" s="1">
        <v>1.0089999999999999</v>
      </c>
      <c r="AC118" s="1">
        <v>1.0089999999999999</v>
      </c>
      <c r="AD118" s="1">
        <v>1.0089999999999999</v>
      </c>
      <c r="AE118" s="24">
        <v>1.0089999999999999</v>
      </c>
    </row>
    <row r="119" spans="1:31" ht="15.75" customHeight="1" x14ac:dyDescent="0.3">
      <c r="A119" s="2" t="s">
        <v>77</v>
      </c>
      <c r="B119" s="1">
        <v>0.96</v>
      </c>
      <c r="C119" s="1">
        <v>0.96</v>
      </c>
      <c r="D119" s="1">
        <v>0.96</v>
      </c>
      <c r="E119" s="1">
        <v>0.96</v>
      </c>
      <c r="F119" s="1">
        <v>0.96</v>
      </c>
      <c r="G119" s="1">
        <v>0.96</v>
      </c>
      <c r="H119" s="1">
        <v>0.96</v>
      </c>
      <c r="I119" s="1">
        <v>0.96</v>
      </c>
      <c r="J119" s="1">
        <v>0.96</v>
      </c>
      <c r="K119" s="1">
        <v>0.96</v>
      </c>
      <c r="L119" s="1">
        <v>0.96</v>
      </c>
      <c r="M119" s="1">
        <v>0.96</v>
      </c>
      <c r="N119" s="1">
        <v>0.96</v>
      </c>
      <c r="O119" s="1">
        <v>0.96</v>
      </c>
      <c r="P119" s="1">
        <v>0.96</v>
      </c>
      <c r="Q119" s="1">
        <v>0.96</v>
      </c>
      <c r="R119" s="1">
        <v>0.96</v>
      </c>
      <c r="S119" s="1">
        <v>0.96</v>
      </c>
      <c r="T119" s="1">
        <v>0.96</v>
      </c>
      <c r="U119" s="1">
        <v>0.96</v>
      </c>
      <c r="V119" s="1">
        <v>0.96</v>
      </c>
      <c r="W119" s="1">
        <v>0.96</v>
      </c>
      <c r="X119" s="1">
        <v>0.96</v>
      </c>
      <c r="Y119" s="1">
        <v>0.96</v>
      </c>
      <c r="Z119" s="1">
        <v>0.96</v>
      </c>
      <c r="AA119" s="1">
        <v>0.96</v>
      </c>
      <c r="AB119" s="1">
        <v>0.96</v>
      </c>
      <c r="AC119" s="1">
        <v>0.96</v>
      </c>
      <c r="AD119" s="1">
        <v>0.96</v>
      </c>
      <c r="AE119" s="25">
        <v>0.96</v>
      </c>
    </row>
    <row r="120" spans="1:31" ht="15.75" customHeight="1" x14ac:dyDescent="0.3">
      <c r="A120" s="2" t="s">
        <v>78</v>
      </c>
      <c r="B120" s="1">
        <v>0.95</v>
      </c>
      <c r="C120" s="1">
        <v>0.95</v>
      </c>
      <c r="D120" s="1">
        <v>0.95</v>
      </c>
      <c r="E120" s="1">
        <v>0.95</v>
      </c>
      <c r="F120" s="1">
        <v>0.95</v>
      </c>
      <c r="G120" s="1">
        <v>0.95</v>
      </c>
      <c r="H120" s="1">
        <v>0.95</v>
      </c>
      <c r="I120" s="1">
        <v>0.95</v>
      </c>
      <c r="J120" s="1">
        <v>0.95</v>
      </c>
      <c r="K120" s="1">
        <v>0.95</v>
      </c>
      <c r="L120" s="1">
        <v>0.95</v>
      </c>
      <c r="M120" s="1">
        <v>0.95</v>
      </c>
      <c r="N120" s="1">
        <v>0.95</v>
      </c>
      <c r="O120" s="1">
        <v>0.95</v>
      </c>
      <c r="P120" s="1">
        <v>0.95</v>
      </c>
      <c r="Q120" s="1">
        <v>0.95</v>
      </c>
      <c r="R120" s="1">
        <v>0.95</v>
      </c>
      <c r="S120" s="1">
        <v>0.95</v>
      </c>
      <c r="T120" s="1">
        <v>0.95</v>
      </c>
      <c r="U120" s="1">
        <v>0.95</v>
      </c>
      <c r="V120" s="1">
        <v>0.95</v>
      </c>
      <c r="W120" s="1">
        <v>0.95</v>
      </c>
      <c r="X120" s="1">
        <v>0.95</v>
      </c>
      <c r="Y120" s="1">
        <v>0.95</v>
      </c>
      <c r="Z120" s="1">
        <v>0.95</v>
      </c>
      <c r="AA120" s="1">
        <v>0.95</v>
      </c>
      <c r="AB120" s="1">
        <v>0.95</v>
      </c>
      <c r="AC120" s="1">
        <v>0.95</v>
      </c>
      <c r="AD120" s="1">
        <v>0.95</v>
      </c>
      <c r="AE120" s="25">
        <v>0.95</v>
      </c>
    </row>
    <row r="121" spans="1:31" ht="15.75" customHeight="1" x14ac:dyDescent="0.3">
      <c r="A121" s="2" t="s">
        <v>79</v>
      </c>
      <c r="B121" s="1">
        <v>1.0289999999999999</v>
      </c>
      <c r="C121" s="1">
        <v>1.03</v>
      </c>
      <c r="D121" s="1">
        <v>1.03</v>
      </c>
      <c r="E121" s="1">
        <v>1.0269999999999999</v>
      </c>
      <c r="F121" s="1">
        <v>1.028</v>
      </c>
      <c r="G121" s="1">
        <v>1.026</v>
      </c>
      <c r="H121" s="1">
        <v>1.026</v>
      </c>
      <c r="I121" s="1">
        <v>1.026</v>
      </c>
      <c r="J121" s="1">
        <v>1.0309999999999999</v>
      </c>
      <c r="K121" s="1">
        <v>1.0269999999999999</v>
      </c>
      <c r="L121" s="1">
        <v>1.0249999999999999</v>
      </c>
      <c r="M121" s="1">
        <v>1.028</v>
      </c>
      <c r="N121" s="1">
        <v>1.024</v>
      </c>
      <c r="O121" s="1">
        <v>1.028</v>
      </c>
      <c r="P121" s="1">
        <v>1.026</v>
      </c>
      <c r="Q121" s="1">
        <v>1.028</v>
      </c>
      <c r="R121" s="1">
        <v>1.028</v>
      </c>
      <c r="S121" s="1">
        <v>1.0269999999999999</v>
      </c>
      <c r="T121" s="1">
        <v>1.0269999999999999</v>
      </c>
      <c r="U121" s="1">
        <v>1.0249999999999999</v>
      </c>
      <c r="V121" s="1">
        <v>1.0229999999999999</v>
      </c>
      <c r="W121" s="1">
        <v>1.022</v>
      </c>
      <c r="X121" s="1">
        <v>1.024</v>
      </c>
      <c r="Y121" s="1">
        <v>1.0269999999999999</v>
      </c>
      <c r="Z121" s="1">
        <v>1.032</v>
      </c>
      <c r="AA121" s="1">
        <v>1.0369999999999999</v>
      </c>
      <c r="AB121" s="1">
        <v>1.0369999999999999</v>
      </c>
      <c r="AC121" s="1">
        <v>1.036</v>
      </c>
      <c r="AD121" s="1">
        <v>1.036</v>
      </c>
      <c r="AE121" s="24">
        <v>1.0369999999999999</v>
      </c>
    </row>
    <row r="122" spans="1:31" ht="15.75" customHeight="1" x14ac:dyDescent="0.3">
      <c r="AE122" s="8"/>
    </row>
    <row r="123" spans="1:31" ht="15.75" customHeight="1" x14ac:dyDescent="0.3">
      <c r="A123" s="2" t="s">
        <v>80</v>
      </c>
      <c r="B123" s="1">
        <v>6.6360000000000001</v>
      </c>
      <c r="E123" s="2" t="s">
        <v>81</v>
      </c>
    </row>
    <row r="124" spans="1:31" ht="15.75" customHeight="1" x14ac:dyDescent="0.3">
      <c r="A124" s="2" t="s">
        <v>82</v>
      </c>
      <c r="B124" s="1">
        <v>5.048</v>
      </c>
      <c r="E124" s="2" t="s">
        <v>83</v>
      </c>
      <c r="I124" s="10">
        <v>40</v>
      </c>
    </row>
    <row r="125" spans="1:31" ht="15.75" customHeight="1" x14ac:dyDescent="0.3">
      <c r="A125" s="2" t="s">
        <v>84</v>
      </c>
      <c r="B125">
        <v>4.3529999999999998</v>
      </c>
      <c r="E125" s="2" t="s">
        <v>85</v>
      </c>
      <c r="I125" s="10">
        <v>135.80000000000001</v>
      </c>
    </row>
    <row r="126" spans="1:31" ht="15.75" customHeight="1" x14ac:dyDescent="0.3">
      <c r="A126" s="2" t="s">
        <v>86</v>
      </c>
      <c r="B126" s="1">
        <v>5.8250000000000002</v>
      </c>
      <c r="E126" s="2" t="s">
        <v>87</v>
      </c>
      <c r="I126" s="10">
        <v>0.6</v>
      </c>
    </row>
    <row r="127" spans="1:31" ht="15.75" customHeight="1" x14ac:dyDescent="0.3">
      <c r="A127" s="2" t="s">
        <v>88</v>
      </c>
      <c r="B127" s="1">
        <v>5.8170000000000002</v>
      </c>
      <c r="C127" s="1">
        <f>B126*D127</f>
        <v>5.7842250000000002</v>
      </c>
      <c r="D127" s="1">
        <v>0.99299999999999999</v>
      </c>
    </row>
    <row r="128" spans="1:31" ht="15.75" customHeight="1" x14ac:dyDescent="0.3">
      <c r="A128" s="2" t="s">
        <v>89</v>
      </c>
      <c r="B128" s="1">
        <v>5.77</v>
      </c>
      <c r="C128" s="1">
        <f>C127*D128</f>
        <v>5.7553038750000001</v>
      </c>
      <c r="D128" s="1">
        <v>0.995</v>
      </c>
    </row>
    <row r="129" spans="1:31" ht="15.75" customHeight="1" x14ac:dyDescent="0.3">
      <c r="A129" s="2" t="s">
        <v>90</v>
      </c>
      <c r="B129">
        <v>2.7829999999999999</v>
      </c>
    </row>
    <row r="130" spans="1:31" ht="15.75" customHeight="1" x14ac:dyDescent="0.3">
      <c r="A130" s="2" t="s">
        <v>91</v>
      </c>
      <c r="B130">
        <v>4.1829999999999998</v>
      </c>
    </row>
    <row r="131" spans="1:31" ht="15.75" customHeight="1" x14ac:dyDescent="0.3">
      <c r="A131" s="2" t="s">
        <v>92</v>
      </c>
      <c r="B131" s="1">
        <v>5.67</v>
      </c>
    </row>
    <row r="132" spans="1:31" ht="15.75" customHeight="1" x14ac:dyDescent="0.3">
      <c r="A132" s="2" t="s">
        <v>93</v>
      </c>
      <c r="B132" s="1">
        <v>5.3550000000000004</v>
      </c>
      <c r="F132" s="2" t="s">
        <v>94</v>
      </c>
      <c r="G132" s="2" t="s">
        <v>95</v>
      </c>
      <c r="H132" s="2" t="s">
        <v>96</v>
      </c>
      <c r="I132" s="2" t="s">
        <v>97</v>
      </c>
    </row>
    <row r="133" spans="1:31" ht="15.75" customHeight="1" x14ac:dyDescent="0.3">
      <c r="A133" s="2" t="s">
        <v>98</v>
      </c>
      <c r="B133" s="1">
        <v>5.67</v>
      </c>
      <c r="E133" s="2" t="s">
        <v>99</v>
      </c>
      <c r="F133" s="1">
        <v>-4.6682899999999999E-4</v>
      </c>
      <c r="G133" s="1">
        <v>37.889813830000001</v>
      </c>
      <c r="H133" s="1">
        <v>40</v>
      </c>
      <c r="I133" s="1">
        <v>36.861079619999998</v>
      </c>
    </row>
    <row r="134" spans="1:31" ht="15.75" customHeight="1" x14ac:dyDescent="0.3">
      <c r="A134" s="2" t="s">
        <v>100</v>
      </c>
      <c r="B134" s="1">
        <v>6.0650000000000004</v>
      </c>
      <c r="E134" s="2" t="s">
        <v>101</v>
      </c>
      <c r="F134" s="1">
        <v>1.8707929999999999E-3</v>
      </c>
      <c r="G134" s="1">
        <v>34.845418369999997</v>
      </c>
      <c r="H134" s="1">
        <v>39</v>
      </c>
      <c r="I134" s="1">
        <v>36.806153799999997</v>
      </c>
    </row>
    <row r="135" spans="1:31" ht="15.75" customHeight="1" x14ac:dyDescent="0.3">
      <c r="A135" s="2" t="s">
        <v>102</v>
      </c>
      <c r="B135" s="1">
        <v>5.2530000000000001</v>
      </c>
      <c r="E135" s="2" t="s">
        <v>103</v>
      </c>
      <c r="F135" s="1">
        <v>-5.9511000000000004E-4</v>
      </c>
      <c r="G135" s="1">
        <v>28.306840000000001</v>
      </c>
      <c r="H135" s="1">
        <v>29.5</v>
      </c>
      <c r="I135" s="1">
        <v>27.78339132</v>
      </c>
    </row>
    <row r="136" spans="1:31" ht="15.75" customHeight="1" x14ac:dyDescent="0.3">
      <c r="A136" s="2" t="s">
        <v>104</v>
      </c>
      <c r="B136" s="11">
        <v>5.15</v>
      </c>
      <c r="E136" s="2" t="s">
        <v>105</v>
      </c>
      <c r="F136" s="1">
        <v>-5.49003E-5</v>
      </c>
      <c r="G136" s="1">
        <v>27.563890149999999</v>
      </c>
      <c r="H136" s="1">
        <v>28.75</v>
      </c>
      <c r="I136" s="1">
        <v>27.367639359999998</v>
      </c>
    </row>
    <row r="137" spans="1:31" ht="15.75" customHeight="1" x14ac:dyDescent="0.3">
      <c r="A137" s="2" t="s">
        <v>106</v>
      </c>
      <c r="B137" s="11">
        <v>5.15</v>
      </c>
      <c r="E137" s="2" t="s">
        <v>107</v>
      </c>
      <c r="F137" s="1">
        <v>1.840429E-3</v>
      </c>
      <c r="G137" s="1">
        <v>15.16116697</v>
      </c>
      <c r="H137" s="1">
        <v>18.25</v>
      </c>
      <c r="I137" s="1">
        <v>17.351441619999999</v>
      </c>
    </row>
    <row r="138" spans="1:31" ht="15.75" customHeight="1" x14ac:dyDescent="0.3">
      <c r="A138" s="2" t="s">
        <v>108</v>
      </c>
      <c r="B138">
        <v>3.5630000000000002</v>
      </c>
    </row>
    <row r="139" spans="1:31" ht="15.75" customHeight="1" x14ac:dyDescent="0.3">
      <c r="A139" s="2" t="s">
        <v>109</v>
      </c>
      <c r="B139" s="11">
        <v>3.5390000000000001</v>
      </c>
    </row>
    <row r="140" spans="1:31" ht="15.75" customHeight="1" x14ac:dyDescent="0.3">
      <c r="A140" s="2" t="s">
        <v>110</v>
      </c>
      <c r="B140">
        <v>4.6379999999999999</v>
      </c>
    </row>
    <row r="141" spans="1:31" ht="15.75" customHeight="1" x14ac:dyDescent="0.3">
      <c r="A141" s="2" t="s">
        <v>111</v>
      </c>
      <c r="B141" s="1">
        <v>5.2480000000000002</v>
      </c>
    </row>
    <row r="142" spans="1:31" ht="15.75" customHeight="1" x14ac:dyDescent="0.3">
      <c r="A142" s="2" t="s">
        <v>112</v>
      </c>
      <c r="B142" s="1">
        <v>5.8250000000000002</v>
      </c>
    </row>
    <row r="143" spans="1:31" ht="15.75" customHeight="1" x14ac:dyDescent="0.3">
      <c r="A143" s="2" t="s">
        <v>113</v>
      </c>
      <c r="B143" s="1">
        <v>6.2869999999999999</v>
      </c>
      <c r="D143" s="2" t="s">
        <v>114</v>
      </c>
    </row>
    <row r="144" spans="1:31" ht="15.75" customHeight="1" x14ac:dyDescent="0.3">
      <c r="A144" s="2" t="s">
        <v>115</v>
      </c>
      <c r="B144" s="1">
        <v>6.2869999999999999</v>
      </c>
      <c r="C144" s="1">
        <v>6.2869999999999999</v>
      </c>
      <c r="D144" s="1">
        <v>6.2869999999999999</v>
      </c>
      <c r="E144" s="1">
        <v>6.2869999999999999</v>
      </c>
      <c r="F144" s="1">
        <v>6.2869999999999999</v>
      </c>
      <c r="G144" s="1">
        <v>6.2869999999999999</v>
      </c>
      <c r="H144" s="1">
        <v>6.2869999999999999</v>
      </c>
      <c r="I144" s="1">
        <v>6.2869999999999999</v>
      </c>
      <c r="J144" s="1">
        <v>6.2869999999999999</v>
      </c>
      <c r="K144" s="1">
        <v>6.2869999999999999</v>
      </c>
      <c r="L144" s="1">
        <v>6.2869999999999999</v>
      </c>
      <c r="M144" s="1">
        <v>6.2869999999999999</v>
      </c>
      <c r="N144" s="1">
        <v>6.2869999999999999</v>
      </c>
      <c r="O144" s="1">
        <v>6.2869999999999999</v>
      </c>
      <c r="P144" s="1">
        <v>6.2869999999999999</v>
      </c>
      <c r="Q144" s="1">
        <v>6.2869999999999999</v>
      </c>
      <c r="R144" s="1">
        <v>6.2869999999999999</v>
      </c>
      <c r="S144" s="1">
        <v>6.2869999999999999</v>
      </c>
      <c r="T144" s="1">
        <v>6.2869999999999999</v>
      </c>
      <c r="U144" s="1">
        <v>6.2869999999999999</v>
      </c>
      <c r="V144" s="1">
        <v>6.2869999999999999</v>
      </c>
      <c r="W144" s="1">
        <v>6.2869999999999999</v>
      </c>
      <c r="X144" s="1">
        <v>6.2869999999999999</v>
      </c>
      <c r="Y144" s="1">
        <v>6.2869999999999999</v>
      </c>
      <c r="Z144" s="1">
        <v>6.2869999999999999</v>
      </c>
      <c r="AA144" s="1">
        <v>6.2869999999999999</v>
      </c>
      <c r="AB144" s="1">
        <v>6.2869999999999999</v>
      </c>
      <c r="AC144" s="1">
        <v>6.2869999999999999</v>
      </c>
      <c r="AD144" s="1">
        <v>6.2869999999999999</v>
      </c>
      <c r="AE144" s="18">
        <v>6.2869999999999999</v>
      </c>
    </row>
    <row r="145" spans="1:6" ht="15.75" customHeight="1" x14ac:dyDescent="0.3">
      <c r="A145" s="2" t="s">
        <v>116</v>
      </c>
      <c r="B145">
        <v>3.8410000000000002</v>
      </c>
    </row>
    <row r="146" spans="1:6" ht="15.75" customHeight="1" x14ac:dyDescent="0.3">
      <c r="A146" s="2" t="s">
        <v>117</v>
      </c>
      <c r="B146" s="1">
        <v>6.2869999999999999</v>
      </c>
    </row>
    <row r="147" spans="1:6" ht="15.75" customHeight="1" x14ac:dyDescent="0.3">
      <c r="A147" s="2" t="s">
        <v>118</v>
      </c>
      <c r="B147">
        <v>6.6360000000000001</v>
      </c>
    </row>
    <row r="148" spans="1:6" ht="15.75" customHeight="1" x14ac:dyDescent="0.3">
      <c r="A148" s="2" t="s">
        <v>119</v>
      </c>
      <c r="B148" s="1">
        <v>5.2480000000000002</v>
      </c>
    </row>
    <row r="149" spans="1:6" ht="15.75" customHeight="1" x14ac:dyDescent="0.3">
      <c r="A149" s="2" t="s">
        <v>120</v>
      </c>
      <c r="B149" s="1">
        <v>6.2869999999999999</v>
      </c>
      <c r="D149" s="2" t="s">
        <v>121</v>
      </c>
    </row>
    <row r="150" spans="1:6" ht="15.75" customHeight="1" x14ac:dyDescent="0.3">
      <c r="A150" s="2" t="s">
        <v>122</v>
      </c>
      <c r="B150" s="1">
        <v>5.8250000000000002</v>
      </c>
    </row>
    <row r="151" spans="1:6" ht="15.75" customHeight="1" x14ac:dyDescent="0.3">
      <c r="A151" s="2" t="s">
        <v>123</v>
      </c>
      <c r="B151" s="1">
        <v>5.5369999999999999</v>
      </c>
    </row>
    <row r="152" spans="1:6" ht="15.75" customHeight="1" x14ac:dyDescent="0.3">
      <c r="A152" s="2" t="s">
        <v>124</v>
      </c>
      <c r="B152" s="1">
        <v>5.7960000000000003</v>
      </c>
    </row>
    <row r="154" spans="1:6" ht="15.75" customHeight="1" x14ac:dyDescent="0.3">
      <c r="A154" s="2" t="s">
        <v>125</v>
      </c>
      <c r="B154" s="1">
        <v>5.4180000000000001</v>
      </c>
    </row>
    <row r="156" spans="1:6" ht="15.75" customHeight="1" x14ac:dyDescent="0.3">
      <c r="A156" s="2" t="s">
        <v>126</v>
      </c>
      <c r="B156" s="1">
        <v>2.7</v>
      </c>
    </row>
    <row r="158" spans="1:6" ht="15.75" customHeight="1" x14ac:dyDescent="0.3">
      <c r="A158" s="2" t="s">
        <v>127</v>
      </c>
    </row>
    <row r="159" spans="1:6" ht="15.75" customHeight="1" x14ac:dyDescent="0.3">
      <c r="A159" s="2" t="s">
        <v>128</v>
      </c>
      <c r="B159" s="3">
        <v>392000</v>
      </c>
    </row>
    <row r="160" spans="1:6" ht="15.75" customHeight="1" x14ac:dyDescent="0.3">
      <c r="A160" s="2" t="s">
        <v>129</v>
      </c>
      <c r="B160" s="3">
        <v>392000</v>
      </c>
      <c r="E160" s="1">
        <v>0.85</v>
      </c>
      <c r="F160" s="2" t="s">
        <v>130</v>
      </c>
    </row>
    <row r="161" spans="1:31" ht="15.75" customHeight="1" x14ac:dyDescent="0.3">
      <c r="E161" s="1">
        <f>1-E160</f>
        <v>0.15000000000000002</v>
      </c>
      <c r="F161" s="2" t="s">
        <v>131</v>
      </c>
    </row>
    <row r="162" spans="1:31" ht="15.75" customHeight="1" x14ac:dyDescent="0.3">
      <c r="A162" s="2" t="s">
        <v>67</v>
      </c>
      <c r="B162" s="1">
        <v>5.359</v>
      </c>
      <c r="C162" s="1">
        <f>B163/1.02/1.02</f>
        <v>5.222029988465974</v>
      </c>
    </row>
    <row r="163" spans="1:31" ht="15.75" customHeight="1" x14ac:dyDescent="0.3">
      <c r="A163" s="2" t="s">
        <v>68</v>
      </c>
      <c r="B163" s="1">
        <v>5.4329999999999998</v>
      </c>
      <c r="C163" s="1">
        <f>B162*1.02*1.02</f>
        <v>5.5755036000000002</v>
      </c>
      <c r="E163" s="1">
        <v>0.74</v>
      </c>
      <c r="F163" s="2" t="s">
        <v>132</v>
      </c>
    </row>
    <row r="164" spans="1:31" ht="15.75" customHeight="1" x14ac:dyDescent="0.3">
      <c r="E164" s="1">
        <f>1-E163</f>
        <v>0.26</v>
      </c>
      <c r="F164" s="2" t="s">
        <v>133</v>
      </c>
    </row>
    <row r="165" spans="1:31" ht="15.75" customHeight="1" x14ac:dyDescent="0.3">
      <c r="A165" s="2" t="s">
        <v>134</v>
      </c>
      <c r="B165" s="4">
        <f t="shared" ref="B165:AA165" si="37">($B$135*$E$164+B105*$E$163)</f>
        <v>4.0023999999999997</v>
      </c>
      <c r="C165" s="4">
        <f t="shared" si="37"/>
        <v>4.0023999999999997</v>
      </c>
      <c r="D165" s="4">
        <f t="shared" si="37"/>
        <v>4.0023999999999997</v>
      </c>
      <c r="E165" s="4">
        <f t="shared" si="37"/>
        <v>4.0023999999999997</v>
      </c>
      <c r="F165" s="4">
        <f t="shared" si="37"/>
        <v>4.0023999999999997</v>
      </c>
      <c r="G165" s="4">
        <f t="shared" si="37"/>
        <v>4.0023999999999997</v>
      </c>
      <c r="H165" s="4">
        <f t="shared" si="37"/>
        <v>4.0023999999999997</v>
      </c>
      <c r="I165" s="4">
        <f t="shared" si="37"/>
        <v>4.0023999999999997</v>
      </c>
      <c r="J165" s="4">
        <f t="shared" si="37"/>
        <v>4.0023999999999997</v>
      </c>
      <c r="K165" s="4">
        <f t="shared" si="37"/>
        <v>4.0023999999999997</v>
      </c>
      <c r="L165" s="4">
        <f t="shared" si="37"/>
        <v>4.0023999999999997</v>
      </c>
      <c r="M165" s="4">
        <f t="shared" si="37"/>
        <v>4.0023999999999997</v>
      </c>
      <c r="N165" s="4">
        <f t="shared" si="37"/>
        <v>4.0023999999999997</v>
      </c>
      <c r="O165" s="4">
        <f t="shared" si="37"/>
        <v>4.0023999999999997</v>
      </c>
      <c r="P165" s="4">
        <f t="shared" si="37"/>
        <v>4.0023999999999997</v>
      </c>
      <c r="Q165" s="4">
        <f t="shared" si="37"/>
        <v>4.0023999999999997</v>
      </c>
      <c r="R165" s="4">
        <f t="shared" si="37"/>
        <v>4.0023999999999997</v>
      </c>
      <c r="S165" s="4">
        <f t="shared" si="37"/>
        <v>4.0023999999999997</v>
      </c>
      <c r="T165" s="4">
        <f t="shared" si="37"/>
        <v>4.0023999999999997</v>
      </c>
      <c r="U165" s="4">
        <f t="shared" si="37"/>
        <v>4.0023999999999997</v>
      </c>
      <c r="V165" s="4">
        <f t="shared" si="37"/>
        <v>4.0009199999999998</v>
      </c>
      <c r="W165" s="4">
        <f t="shared" si="37"/>
        <v>4.0001800000000003</v>
      </c>
      <c r="X165" s="4">
        <f t="shared" si="37"/>
        <v>4.0001800000000003</v>
      </c>
      <c r="Y165" s="7">
        <f t="shared" si="37"/>
        <v>3.9994399999999999</v>
      </c>
      <c r="Z165" s="7">
        <f t="shared" si="37"/>
        <v>3.9986999999999999</v>
      </c>
      <c r="AA165" s="7">
        <f t="shared" si="37"/>
        <v>3.9986999999999999</v>
      </c>
      <c r="AB165" s="7">
        <f t="shared" ref="AB165:AD165" si="38">($B$135*$E$164+AB105*$E$163)</f>
        <v>3.9986999999999999</v>
      </c>
      <c r="AC165" s="7">
        <f t="shared" si="38"/>
        <v>3.99722</v>
      </c>
      <c r="AD165" s="7">
        <f t="shared" si="38"/>
        <v>3.9950000000000001</v>
      </c>
      <c r="AE165" s="7">
        <f>($B$135*$E$164+AE105*$E$163)</f>
        <v>4.0023999999999997</v>
      </c>
    </row>
    <row r="166" spans="1:31" ht="15.75" customHeight="1" x14ac:dyDescent="0.3">
      <c r="A166" s="2" t="s">
        <v>135</v>
      </c>
      <c r="B166" s="1">
        <f>(B135*E161+B156*E160)</f>
        <v>3.0829500000000003</v>
      </c>
      <c r="C166" s="2"/>
      <c r="E166" s="1"/>
      <c r="F166" s="2"/>
    </row>
    <row r="168" spans="1:31" ht="15.75" customHeight="1" x14ac:dyDescent="0.3">
      <c r="A168" s="2" t="s">
        <v>136</v>
      </c>
      <c r="B168" s="1">
        <v>17.2</v>
      </c>
    </row>
    <row r="170" spans="1:31" ht="15.75" customHeight="1" x14ac:dyDescent="0.3">
      <c r="A170" s="2" t="s">
        <v>137</v>
      </c>
      <c r="B170" s="1">
        <v>3412</v>
      </c>
    </row>
    <row r="172" spans="1:31" ht="15.75" customHeight="1" x14ac:dyDescent="0.3">
      <c r="A172" s="2" t="s">
        <v>138</v>
      </c>
      <c r="B172" s="1">
        <f>1/E172*1000000</f>
        <v>947.81712031331722</v>
      </c>
      <c r="D172" s="1"/>
      <c r="E172" s="1">
        <v>1055.05585262</v>
      </c>
      <c r="F172" s="2" t="s">
        <v>139</v>
      </c>
    </row>
  </sheetData>
  <pageMargins left="0.5" right="0.5" top="0.5" bottom="0.5" header="0.5" footer="0.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96</vt:i4>
      </vt:variant>
    </vt:vector>
  </HeadingPairs>
  <TitlesOfParts>
    <vt:vector size="97" baseType="lpstr">
      <vt:lpstr>mncvfact</vt:lpstr>
      <vt:lpstr>API</vt:lpstr>
      <vt:lpstr>CFAR3</vt:lpstr>
      <vt:lpstr>CFASQ</vt:lpstr>
      <vt:lpstr>CFAVQ</vt:lpstr>
      <vt:lpstr>CFBIOBUTE</vt:lpstr>
      <vt:lpstr>CFBIOBUTEFAC</vt:lpstr>
      <vt:lpstr>CFBIOD</vt:lpstr>
      <vt:lpstr>CFBMQ</vt:lpstr>
      <vt:lpstr>CFBUQ</vt:lpstr>
      <vt:lpstr>CFCBOB</vt:lpstr>
      <vt:lpstr>CFCBQ</vt:lpstr>
      <vt:lpstr>CFCCQ</vt:lpstr>
      <vt:lpstr>CFCELL</vt:lpstr>
      <vt:lpstr>CFCNGQ</vt:lpstr>
      <vt:lpstr>CFCORN</vt:lpstr>
      <vt:lpstr>CFCRDCA</vt:lpstr>
      <vt:lpstr>CFCRDDILBIT</vt:lpstr>
      <vt:lpstr>CFCRDDOM</vt:lpstr>
      <vt:lpstr>CFCRDEXP</vt:lpstr>
      <vt:lpstr>CFCRDHVSOUR</vt:lpstr>
      <vt:lpstr>CFCRDHVSWT</vt:lpstr>
      <vt:lpstr>CFCRDIMP</vt:lpstr>
      <vt:lpstr>CFCRDLSCOND</vt:lpstr>
      <vt:lpstr>CFCRDLT2SWT</vt:lpstr>
      <vt:lpstr>CFCRDLTSOUR</vt:lpstr>
      <vt:lpstr>CFCRDLTSWT</vt:lpstr>
      <vt:lpstr>CFCRDMD2SOUR</vt:lpstr>
      <vt:lpstr>CFCRDMDSOUR</vt:lpstr>
      <vt:lpstr>CFCRDSYN</vt:lpstr>
      <vt:lpstr>CFDLTSWT</vt:lpstr>
      <vt:lpstr>CFDSCM</vt:lpstr>
      <vt:lpstr>CFDSEL</vt:lpstr>
      <vt:lpstr>CFDSIN</vt:lpstr>
      <vt:lpstr>CFDSLQ</vt:lpstr>
      <vt:lpstr>CFDSQ</vt:lpstr>
      <vt:lpstr>CFDSQT</vt:lpstr>
      <vt:lpstr>CFDSRS</vt:lpstr>
      <vt:lpstr>CFDSTR</vt:lpstr>
      <vt:lpstr>CFDSUQ</vt:lpstr>
      <vt:lpstr>CFE85Q</vt:lpstr>
      <vt:lpstr>CFEEQ</vt:lpstr>
      <vt:lpstr>CFELQ</vt:lpstr>
      <vt:lpstr>CFETFAC</vt:lpstr>
      <vt:lpstr>CFETQ</vt:lpstr>
      <vt:lpstr>CFEXPRD</vt:lpstr>
      <vt:lpstr>CFFLTSWT</vt:lpstr>
      <vt:lpstr>CFGO3</vt:lpstr>
      <vt:lpstr>CFIBQ</vt:lpstr>
      <vt:lpstr>CFIMPRD</vt:lpstr>
      <vt:lpstr>CFJFK</vt:lpstr>
      <vt:lpstr>CFJFN</vt:lpstr>
      <vt:lpstr>CFJFQ</vt:lpstr>
      <vt:lpstr>CFJOULE</vt:lpstr>
      <vt:lpstr>CFKSQ</vt:lpstr>
      <vt:lpstr>CFLGQ</vt:lpstr>
      <vt:lpstr>CFLUQ</vt:lpstr>
      <vt:lpstr>CFM85Q</vt:lpstr>
      <vt:lpstr>CFMEQT</vt:lpstr>
      <vt:lpstr>CFMGQ</vt:lpstr>
      <vt:lpstr>CFMN3</vt:lpstr>
      <vt:lpstr>CFMSQ</vt:lpstr>
      <vt:lpstr>CFNGC</vt:lpstr>
      <vt:lpstr>CFNGCL</vt:lpstr>
      <vt:lpstr>CFNGE</vt:lpstr>
      <vt:lpstr>CFNGI</vt:lpstr>
      <vt:lpstr>CFNGL</vt:lpstr>
      <vt:lpstr>CFNGN</vt:lpstr>
      <vt:lpstr>CFNGP</vt:lpstr>
      <vt:lpstr>CFNGU</vt:lpstr>
      <vt:lpstr>CFNPQ</vt:lpstr>
      <vt:lpstr>CFOGQ</vt:lpstr>
      <vt:lpstr>CFOTQ</vt:lpstr>
      <vt:lpstr>CFPCQ</vt:lpstr>
      <vt:lpstr>CFPET</vt:lpstr>
      <vt:lpstr>CFPFQ</vt:lpstr>
      <vt:lpstr>CFPPQ</vt:lpstr>
      <vt:lpstr>CFPRQ</vt:lpstr>
      <vt:lpstr>CFRBOB</vt:lpstr>
      <vt:lpstr>CFRGQ</vt:lpstr>
      <vt:lpstr>CFRSQ</vt:lpstr>
      <vt:lpstr>CFSGQ</vt:lpstr>
      <vt:lpstr>CFTGQ</vt:lpstr>
      <vt:lpstr>CFTPQ</vt:lpstr>
      <vt:lpstr>CFUSQ</vt:lpstr>
      <vt:lpstr>CFVEGGIE</vt:lpstr>
      <vt:lpstr>CFWXQ</vt:lpstr>
      <vt:lpstr>CRUDEQ</vt:lpstr>
      <vt:lpstr>HISTYR</vt:lpstr>
      <vt:lpstr>WEIGHTDISC</vt:lpstr>
      <vt:lpstr>WEIGHTDIST</vt:lpstr>
      <vt:lpstr>WEIGHTJETF</vt:lpstr>
      <vt:lpstr>WEIGHTLPG1</vt:lpstr>
      <vt:lpstr>WEIGHTLPG2</vt:lpstr>
      <vt:lpstr>WEIGHTMGAS</vt:lpstr>
      <vt:lpstr>WEIGHTPETF</vt:lpstr>
      <vt:lpstr>WEIGHTUOIL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Kondis, Paul</dc:creator>
  <cp:lastModifiedBy>Patel, April </cp:lastModifiedBy>
  <cp:lastPrinted>2019-09-25T17:58:18Z</cp:lastPrinted>
  <dcterms:created xsi:type="dcterms:W3CDTF">2010-09-03T15:06:24Z</dcterms:created>
  <dcterms:modified xsi:type="dcterms:W3CDTF">2020-09-28T18:47:14Z</dcterms:modified>
</cp:coreProperties>
</file>