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mid\mdr\git\NEMS\input\tdm\"/>
    </mc:Choice>
  </mc:AlternateContent>
  <bookViews>
    <workbookView xWindow="0" yWindow="0" windowWidth="25200" windowHeight="11630"/>
  </bookViews>
  <sheets>
    <sheet name="trnnhtsa" sheetId="1" r:id="rId1"/>
  </sheets>
  <definedNames>
    <definedName name="ACFE">trnnhtsa!$N$80:$U$110</definedName>
    <definedName name="ACHP">trnnhtsa!$N$43:$U$73</definedName>
    <definedName name="ACSALES">trnnhtsa!$N$6:$U$36</definedName>
    <definedName name="ACWGT">trnnhtsa!$N$117:$U$147</definedName>
    <definedName name="CCAVFE">trnnhtsa!$AU$80:$BB$110</definedName>
    <definedName name="CCAVHP">trnnhtsa!$AU$43:$BB$73</definedName>
    <definedName name="CCAVSALES">trnnhtsa!$AU$6:$BB$36</definedName>
    <definedName name="CCAVWGT">trnnhtsa!$AU$117:$BB$147</definedName>
    <definedName name="DCFE">trnnhtsa!$C$80:$J$110</definedName>
    <definedName name="DCHP">trnnhtsa!$C$43:$J$73</definedName>
    <definedName name="DCSALES">trnnhtsa!$C$6:$J$36</definedName>
    <definedName name="DCWGT">trnnhtsa!$C$117:$J$147</definedName>
    <definedName name="ECFE">trnnhtsa!$Y$80:$AF$110</definedName>
    <definedName name="ECHP">trnnhtsa!$Y$43:$AF$73</definedName>
    <definedName name="ECSALES">trnnhtsa!$Y$6:$AF$36</definedName>
    <definedName name="ECWGT">trnnhtsa!$Y$117:$AF$147</definedName>
    <definedName name="SCFE">trnnhtsa!$AJ$80:$AQ$110</definedName>
    <definedName name="SCHP">trnnhtsa!$AJ$43:$AQ$73</definedName>
    <definedName name="SCSALES">trnnhtsa!$AJ$6:$AQ$36</definedName>
    <definedName name="SCWGT">trnnhtsa!$AJ$117:$AQ$147</definedName>
    <definedName name="T1FE">trnnhtsa!$BF$80:$BM$110</definedName>
    <definedName name="T1HP">trnnhtsa!$BF$43:$BM$73</definedName>
    <definedName name="T1SALES">trnnhtsa!$BF$6:$BM$36</definedName>
    <definedName name="T1WGT">trnnhtsa!$BF$117:$BM$147</definedName>
    <definedName name="T2FE">trnnhtsa!$BQ$80:$BX$110</definedName>
    <definedName name="T2HP">trnnhtsa!$BQ$43:$BX$73</definedName>
    <definedName name="T2SALES">trnnhtsa!$BQ$6:$BX$36</definedName>
    <definedName name="T2WGT">trnnhtsa!$BQ$117:$BX$147</definedName>
    <definedName name="T3FE">trnnhtsa!$CB$80:$CI$110</definedName>
    <definedName name="T3HP">trnnhtsa!$CB$43:$CI$73</definedName>
    <definedName name="T3SALES">trnnhtsa!$CB$6:$CI$36</definedName>
    <definedName name="T3WGT">trnnhtsa!$CB$117:$CI$147</definedName>
    <definedName name="T4FE">trnnhtsa!$CM$80:$CT$110</definedName>
    <definedName name="T4HP">trnnhtsa!$CM$43:$CT$73</definedName>
    <definedName name="T4SALES">trnnhtsa!$CM$6:$CT$36</definedName>
    <definedName name="T4WGT">trnnhtsa!$CM$117:$CT$147</definedName>
    <definedName name="T5FE">trnnhtsa!$CX$80:$DE$110</definedName>
    <definedName name="T5HP">trnnhtsa!$CX$43:$DE$73</definedName>
    <definedName name="T5SALES">trnnhtsa!$CX$6:$DE$36</definedName>
    <definedName name="T5WGT">trnnhtsa!$CX$117:$DE$147</definedName>
    <definedName name="TCAVFE">trnnhtsa!$DI$80:$DP$110</definedName>
    <definedName name="TCAVHP">trnnhtsa!$DI$43:$DP$73</definedName>
    <definedName name="TCAVSALES">trnnhtsa!$DI$6:$DP$36</definedName>
    <definedName name="TCAVWGT">trnnhtsa!$DI$117:$DP$147</definedName>
  </definedNames>
  <calcPr calcId="152511"/>
</workbook>
</file>

<file path=xl/calcChain.xml><?xml version="1.0" encoding="utf-8"?>
<calcChain xmlns="http://schemas.openxmlformats.org/spreadsheetml/2006/main">
  <c r="EB9" i="1" l="1"/>
  <c r="EB6" i="1"/>
  <c r="C73" i="1" l="1"/>
  <c r="DI147" i="1" l="1"/>
  <c r="DJ147" i="1"/>
  <c r="DN147" i="1"/>
  <c r="DO147" i="1"/>
  <c r="DP147" i="1"/>
  <c r="DB147" i="1"/>
  <c r="CY147" i="1"/>
  <c r="CZ147" i="1"/>
  <c r="CF147" i="1"/>
  <c r="DM147" i="1" s="1"/>
  <c r="CE147" i="1"/>
  <c r="DL147" i="1" s="1"/>
  <c r="CD147" i="1"/>
  <c r="DK147" i="1" s="1"/>
  <c r="BU147" i="1"/>
  <c r="BQ147" i="1"/>
  <c r="BF147" i="1"/>
  <c r="BK147" i="1"/>
  <c r="AV147" i="1"/>
  <c r="AW147" i="1"/>
  <c r="AX147" i="1"/>
  <c r="AY147" i="1"/>
  <c r="AZ147" i="1"/>
  <c r="BA147" i="1"/>
  <c r="BB147" i="1"/>
  <c r="AP147" i="1"/>
  <c r="C147" i="1"/>
  <c r="AU147" i="1" s="1"/>
  <c r="DI110" i="1"/>
  <c r="DJ110" i="1"/>
  <c r="DK110" i="1"/>
  <c r="DL110" i="1"/>
  <c r="DN110" i="1"/>
  <c r="DO110" i="1"/>
  <c r="DP110" i="1"/>
  <c r="DB110" i="1"/>
  <c r="CZ110" i="1"/>
  <c r="CX110" i="1"/>
  <c r="CD110" i="1"/>
  <c r="CE110" i="1"/>
  <c r="CF110" i="1"/>
  <c r="DM110" i="1" s="1"/>
  <c r="BQ110" i="1"/>
  <c r="BF110" i="1"/>
  <c r="BK110" i="1"/>
  <c r="AV110" i="1"/>
  <c r="AW110" i="1"/>
  <c r="AX110" i="1"/>
  <c r="AY110" i="1"/>
  <c r="AZ110" i="1"/>
  <c r="BA110" i="1"/>
  <c r="BB110" i="1"/>
  <c r="AP110" i="1"/>
  <c r="C110" i="1"/>
  <c r="AU110" i="1" s="1"/>
  <c r="DI73" i="1"/>
  <c r="DJ73" i="1"/>
  <c r="DN73" i="1"/>
  <c r="DO73" i="1"/>
  <c r="DP73" i="1"/>
  <c r="DA73" i="1"/>
  <c r="DB73" i="1"/>
  <c r="CZ73" i="1"/>
  <c r="BS36" i="1"/>
  <c r="CD71" i="1"/>
  <c r="CD72" i="1"/>
  <c r="CD73" i="1"/>
  <c r="DK73" i="1" s="1"/>
  <c r="BU110" i="1" l="1"/>
  <c r="CE73" i="1"/>
  <c r="DL73" i="1" s="1"/>
  <c r="CF73" i="1"/>
  <c r="DM73" i="1" s="1"/>
  <c r="BU73" i="1"/>
  <c r="BQ73" i="1"/>
  <c r="BF73" i="1"/>
  <c r="BK73" i="1"/>
  <c r="AU73" i="1"/>
  <c r="AV73" i="1"/>
  <c r="AW73" i="1"/>
  <c r="AX73" i="1"/>
  <c r="AY73" i="1"/>
  <c r="AZ73" i="1"/>
  <c r="BA73" i="1"/>
  <c r="BB73" i="1"/>
  <c r="AP73" i="1"/>
  <c r="EB7" i="1" l="1"/>
  <c r="EB8" i="1"/>
  <c r="EB10" i="1"/>
  <c r="EB11" i="1"/>
  <c r="EB12" i="1"/>
  <c r="EB13" i="1"/>
  <c r="EB14" i="1"/>
  <c r="EB15" i="1"/>
  <c r="EM15" i="1" s="1"/>
  <c r="EB16" i="1"/>
  <c r="EM16" i="1" s="1"/>
  <c r="EB17" i="1"/>
  <c r="EM17" i="1" s="1"/>
  <c r="EB18" i="1"/>
  <c r="EM18" i="1" s="1"/>
  <c r="EB19" i="1"/>
  <c r="EM19" i="1" s="1"/>
  <c r="EB20" i="1"/>
  <c r="EM20" i="1" s="1"/>
  <c r="EB21" i="1"/>
  <c r="EM21" i="1" s="1"/>
  <c r="EB22" i="1"/>
  <c r="EM22" i="1" s="1"/>
  <c r="EB23" i="1"/>
  <c r="EM23" i="1" s="1"/>
  <c r="EB24" i="1"/>
  <c r="EB25" i="1"/>
  <c r="EM25" i="1" s="1"/>
  <c r="EB26" i="1"/>
  <c r="EM26" i="1" s="1"/>
  <c r="EB27" i="1"/>
  <c r="EM27" i="1" s="1"/>
  <c r="EB28" i="1"/>
  <c r="EM28" i="1" s="1"/>
  <c r="EB29" i="1"/>
  <c r="EM29" i="1" s="1"/>
  <c r="EB30" i="1"/>
  <c r="EB31" i="1"/>
  <c r="DR7" i="1"/>
  <c r="DR8" i="1"/>
  <c r="DR9" i="1"/>
  <c r="EM9" i="1" s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5" i="1"/>
  <c r="DR26" i="1"/>
  <c r="DR27" i="1"/>
  <c r="DR28" i="1"/>
  <c r="DR29" i="1"/>
  <c r="DR30" i="1"/>
  <c r="DR31" i="1"/>
  <c r="CQ36" i="1"/>
  <c r="CO36" i="1"/>
  <c r="CN36" i="1"/>
  <c r="BI36" i="1"/>
  <c r="BJ36" i="1"/>
  <c r="CG36" i="1"/>
  <c r="CB36" i="1"/>
  <c r="Y36" i="1"/>
  <c r="AE36" i="1"/>
  <c r="EB36" i="1" l="1"/>
  <c r="EC36" i="1" s="1"/>
  <c r="EM14" i="1"/>
  <c r="EM13" i="1"/>
  <c r="EM31" i="1"/>
  <c r="EM11" i="1"/>
  <c r="EM10" i="1"/>
  <c r="EM8" i="1"/>
  <c r="EM7" i="1"/>
  <c r="EM12" i="1"/>
  <c r="DR36" i="1"/>
  <c r="DT36" i="1" s="1"/>
  <c r="EM30" i="1"/>
  <c r="EJ36" i="1"/>
  <c r="EH36" i="1"/>
  <c r="EG36" i="1"/>
  <c r="EF36" i="1"/>
  <c r="EE36" i="1"/>
  <c r="DV36" i="1"/>
  <c r="EI36" i="1"/>
  <c r="ED36" i="1"/>
  <c r="DU36" i="1"/>
  <c r="EK36" i="1"/>
  <c r="EL36" i="1" s="1"/>
  <c r="DX36" i="1" l="1"/>
  <c r="DY36" i="1"/>
  <c r="DW36" i="1"/>
  <c r="DZ36" i="1"/>
  <c r="EM36" i="1"/>
  <c r="DS36" i="1"/>
  <c r="DB109" i="1"/>
  <c r="CZ109" i="1"/>
  <c r="CY109" i="1"/>
  <c r="CX109" i="1"/>
  <c r="CE109" i="1"/>
  <c r="CF109" i="1"/>
  <c r="BU109" i="1" s="1"/>
  <c r="CD109" i="1"/>
  <c r="BT109" i="1"/>
  <c r="BQ109" i="1"/>
  <c r="BF109" i="1"/>
  <c r="BK109" i="1"/>
  <c r="AP109" i="1"/>
  <c r="AP72" i="1"/>
  <c r="CQ35" i="1"/>
  <c r="CO35" i="1"/>
  <c r="CN35" i="1"/>
  <c r="CM35" i="1"/>
  <c r="BJ35" i="1"/>
  <c r="BS35" i="1"/>
  <c r="BI35" i="1"/>
  <c r="BJ34" i="1"/>
  <c r="CB35" i="1"/>
  <c r="AE35" i="1"/>
  <c r="EB35" i="1" s="1"/>
  <c r="DA145" i="1"/>
  <c r="CD145" i="1"/>
  <c r="CD146" i="1"/>
  <c r="BU145" i="1"/>
  <c r="BU146" i="1"/>
  <c r="BU144" i="1"/>
  <c r="BQ145" i="1"/>
  <c r="BQ146" i="1"/>
  <c r="BK145" i="1"/>
  <c r="BK146" i="1"/>
  <c r="BF145" i="1"/>
  <c r="BF146" i="1"/>
  <c r="DB108" i="1"/>
  <c r="DA108" i="1"/>
  <c r="CY108" i="1"/>
  <c r="CX108" i="1"/>
  <c r="CE108" i="1"/>
  <c r="CD108" i="1"/>
  <c r="BU108" i="1"/>
  <c r="BK108" i="1"/>
  <c r="BQ108" i="1"/>
  <c r="BF108" i="1"/>
  <c r="AQ108" i="1"/>
  <c r="AP108" i="1"/>
  <c r="AL108" i="1"/>
  <c r="AM108" i="1"/>
  <c r="AN108" i="1"/>
  <c r="AK108" i="1"/>
  <c r="DR35" i="1" l="1"/>
  <c r="EM35" i="1"/>
  <c r="CZ71" i="1"/>
  <c r="BF71" i="1"/>
  <c r="BF72" i="1"/>
  <c r="CN34" i="1"/>
  <c r="CM34" i="1"/>
  <c r="CQ34" i="1"/>
  <c r="CO34" i="1"/>
  <c r="BI34" i="1"/>
  <c r="BS34" i="1"/>
  <c r="BV34" i="1"/>
  <c r="CB34" i="1"/>
  <c r="AF34" i="1"/>
  <c r="AE34" i="1"/>
  <c r="AC34" i="1"/>
  <c r="AB34" i="1"/>
  <c r="AA34" i="1"/>
  <c r="Z34" i="1"/>
  <c r="EB34" i="1" s="1"/>
  <c r="CZ144" i="1"/>
  <c r="CX144" i="1"/>
  <c r="CY144" i="1"/>
  <c r="DA144" i="1"/>
  <c r="DB144" i="1"/>
  <c r="CO144" i="1"/>
  <c r="CD144" i="1"/>
  <c r="BH144" i="1" s="1"/>
  <c r="BQ144" i="1"/>
  <c r="BT144" i="1"/>
  <c r="BK144" i="1"/>
  <c r="BF144" i="1"/>
  <c r="BF107" i="1"/>
  <c r="AQ144" i="1"/>
  <c r="AP144" i="1"/>
  <c r="AM144" i="1"/>
  <c r="AN144" i="1"/>
  <c r="AL144" i="1"/>
  <c r="DR34" i="1" l="1"/>
  <c r="EM34" i="1" s="1"/>
  <c r="CZ107" i="1"/>
  <c r="DB107" i="1"/>
  <c r="DA107" i="1"/>
  <c r="CY107" i="1"/>
  <c r="CX107" i="1"/>
  <c r="CD107" i="1"/>
  <c r="BU107" i="1"/>
  <c r="BT107" i="1"/>
  <c r="BQ107" i="1"/>
  <c r="BH107" i="1"/>
  <c r="CO107" i="1" s="1"/>
  <c r="BK107" i="1"/>
  <c r="AQ107" i="1"/>
  <c r="AP107" i="1"/>
  <c r="AN107" i="1"/>
  <c r="AM107" i="1"/>
  <c r="AL107" i="1"/>
  <c r="CZ70" i="1"/>
  <c r="DB70" i="1"/>
  <c r="DA70" i="1"/>
  <c r="CY70" i="1"/>
  <c r="CX70" i="1"/>
  <c r="CP33" i="1" l="1"/>
  <c r="BS33" i="1"/>
  <c r="CQ33" i="1"/>
  <c r="CN33" i="1"/>
  <c r="CM33" i="1"/>
  <c r="BV33" i="1"/>
  <c r="BJ33" i="1"/>
  <c r="BI33" i="1"/>
  <c r="CB33" i="1"/>
  <c r="AF33" i="1"/>
  <c r="AE33" i="1"/>
  <c r="AC33" i="1"/>
  <c r="AB33" i="1"/>
  <c r="AA33" i="1"/>
  <c r="EB33" i="1" s="1"/>
  <c r="BH70" i="1"/>
  <c r="CD70" i="1" s="1"/>
  <c r="DK70" i="1"/>
  <c r="CO70" i="1"/>
  <c r="BU70" i="1"/>
  <c r="BT70" i="1"/>
  <c r="BQ70" i="1"/>
  <c r="BK70" i="1"/>
  <c r="BF70" i="1"/>
  <c r="AQ70" i="1"/>
  <c r="AP70" i="1"/>
  <c r="AM70" i="1"/>
  <c r="AN70" i="1"/>
  <c r="AL70" i="1"/>
  <c r="DP72" i="1"/>
  <c r="DO72" i="1"/>
  <c r="DN72" i="1"/>
  <c r="DJ72" i="1"/>
  <c r="DI72" i="1"/>
  <c r="DP71" i="1"/>
  <c r="DO71" i="1"/>
  <c r="DN71" i="1"/>
  <c r="DM71" i="1"/>
  <c r="DJ71" i="1"/>
  <c r="DI71" i="1"/>
  <c r="DP70" i="1"/>
  <c r="DO70" i="1"/>
  <c r="DN70" i="1"/>
  <c r="DM70" i="1"/>
  <c r="DL70" i="1"/>
  <c r="DJ70" i="1"/>
  <c r="DI70" i="1"/>
  <c r="DP69" i="1"/>
  <c r="DO69" i="1"/>
  <c r="DN69" i="1"/>
  <c r="DM69" i="1"/>
  <c r="DL69" i="1"/>
  <c r="DK69" i="1"/>
  <c r="DJ69" i="1"/>
  <c r="DI69" i="1"/>
  <c r="DP109" i="1"/>
  <c r="DO109" i="1"/>
  <c r="DN109" i="1"/>
  <c r="DM109" i="1"/>
  <c r="DL109" i="1"/>
  <c r="DK109" i="1"/>
  <c r="DJ109" i="1"/>
  <c r="DI109" i="1"/>
  <c r="DP108" i="1"/>
  <c r="DO108" i="1"/>
  <c r="DN108" i="1"/>
  <c r="DM108" i="1"/>
  <c r="DL108" i="1"/>
  <c r="DK108" i="1"/>
  <c r="DJ108" i="1"/>
  <c r="DI108" i="1"/>
  <c r="DP107" i="1"/>
  <c r="DO107" i="1"/>
  <c r="DN107" i="1"/>
  <c r="DM107" i="1"/>
  <c r="DL107" i="1"/>
  <c r="DK107" i="1"/>
  <c r="DJ107" i="1"/>
  <c r="DI107" i="1"/>
  <c r="DP106" i="1"/>
  <c r="DO106" i="1"/>
  <c r="DN106" i="1"/>
  <c r="DM106" i="1"/>
  <c r="DL106" i="1"/>
  <c r="DK106" i="1"/>
  <c r="DJ106" i="1"/>
  <c r="DI106" i="1"/>
  <c r="BB72" i="1"/>
  <c r="BA72" i="1"/>
  <c r="AZ72" i="1"/>
  <c r="AY72" i="1"/>
  <c r="AX72" i="1"/>
  <c r="AW72" i="1"/>
  <c r="AV72" i="1"/>
  <c r="AU72" i="1"/>
  <c r="BB71" i="1"/>
  <c r="BA71" i="1"/>
  <c r="AZ71" i="1"/>
  <c r="AY71" i="1"/>
  <c r="AX71" i="1"/>
  <c r="AW71" i="1"/>
  <c r="AV71" i="1"/>
  <c r="AU71" i="1"/>
  <c r="BB70" i="1"/>
  <c r="BA70" i="1"/>
  <c r="AZ70" i="1"/>
  <c r="AY70" i="1"/>
  <c r="AX70" i="1"/>
  <c r="AW70" i="1"/>
  <c r="AV70" i="1"/>
  <c r="AU70" i="1"/>
  <c r="BB69" i="1"/>
  <c r="BA69" i="1"/>
  <c r="AZ69" i="1"/>
  <c r="AY69" i="1"/>
  <c r="AX69" i="1"/>
  <c r="AW69" i="1"/>
  <c r="AV69" i="1"/>
  <c r="AU69" i="1"/>
  <c r="BB109" i="1"/>
  <c r="BA109" i="1"/>
  <c r="AZ109" i="1"/>
  <c r="AY109" i="1"/>
  <c r="AX109" i="1"/>
  <c r="AW109" i="1"/>
  <c r="AV109" i="1"/>
  <c r="AU109" i="1"/>
  <c r="BB108" i="1"/>
  <c r="BA108" i="1"/>
  <c r="AZ108" i="1"/>
  <c r="AY108" i="1"/>
  <c r="AX108" i="1"/>
  <c r="AW108" i="1"/>
  <c r="AV108" i="1"/>
  <c r="AU108" i="1"/>
  <c r="BB107" i="1"/>
  <c r="BA107" i="1"/>
  <c r="AZ107" i="1"/>
  <c r="AY107" i="1"/>
  <c r="AX107" i="1"/>
  <c r="AW107" i="1"/>
  <c r="AV107" i="1"/>
  <c r="AU107" i="1"/>
  <c r="BB106" i="1"/>
  <c r="BA106" i="1"/>
  <c r="AZ106" i="1"/>
  <c r="AY106" i="1"/>
  <c r="AX106" i="1"/>
  <c r="AW106" i="1"/>
  <c r="AV106" i="1"/>
  <c r="AU106" i="1"/>
  <c r="AV143" i="1"/>
  <c r="AW143" i="1"/>
  <c r="AX143" i="1"/>
  <c r="AY143" i="1"/>
  <c r="AZ143" i="1"/>
  <c r="BA143" i="1"/>
  <c r="BB143" i="1"/>
  <c r="AV144" i="1"/>
  <c r="AW144" i="1"/>
  <c r="AX144" i="1"/>
  <c r="AY144" i="1"/>
  <c r="AZ144" i="1"/>
  <c r="BA144" i="1"/>
  <c r="BB144" i="1"/>
  <c r="AV145" i="1"/>
  <c r="AW145" i="1"/>
  <c r="AX145" i="1"/>
  <c r="AY145" i="1"/>
  <c r="AZ145" i="1"/>
  <c r="BA145" i="1"/>
  <c r="BB145" i="1"/>
  <c r="AV146" i="1"/>
  <c r="AW146" i="1"/>
  <c r="AX146" i="1"/>
  <c r="AY146" i="1"/>
  <c r="AZ146" i="1"/>
  <c r="BA146" i="1"/>
  <c r="BB146" i="1"/>
  <c r="AU144" i="1"/>
  <c r="AU145" i="1"/>
  <c r="AU146" i="1"/>
  <c r="AU143" i="1"/>
  <c r="DI144" i="1"/>
  <c r="DJ144" i="1"/>
  <c r="DK144" i="1"/>
  <c r="DL144" i="1"/>
  <c r="DM144" i="1"/>
  <c r="DN144" i="1"/>
  <c r="DO144" i="1"/>
  <c r="DP144" i="1"/>
  <c r="DI145" i="1"/>
  <c r="DJ145" i="1"/>
  <c r="DK145" i="1"/>
  <c r="DM145" i="1"/>
  <c r="DN145" i="1"/>
  <c r="DO145" i="1"/>
  <c r="DP145" i="1"/>
  <c r="DI146" i="1"/>
  <c r="DJ146" i="1"/>
  <c r="DK146" i="1"/>
  <c r="DN146" i="1"/>
  <c r="DO146" i="1"/>
  <c r="DP146" i="1"/>
  <c r="DJ143" i="1"/>
  <c r="DK143" i="1"/>
  <c r="DL143" i="1"/>
  <c r="DM143" i="1"/>
  <c r="DN143" i="1"/>
  <c r="DO143" i="1"/>
  <c r="DP143" i="1"/>
  <c r="DI143" i="1"/>
  <c r="DB145" i="1"/>
  <c r="CY145" i="1"/>
  <c r="CX145" i="1"/>
  <c r="CE145" i="1"/>
  <c r="DL145" i="1" s="1"/>
  <c r="AQ145" i="1"/>
  <c r="AP145" i="1"/>
  <c r="AL145" i="1"/>
  <c r="AM145" i="1"/>
  <c r="AN145" i="1"/>
  <c r="AK145" i="1"/>
  <c r="DB71" i="1"/>
  <c r="CY71" i="1"/>
  <c r="CX71" i="1"/>
  <c r="CE71" i="1"/>
  <c r="DL71" i="1" s="1"/>
  <c r="DK71" i="1"/>
  <c r="BU71" i="1"/>
  <c r="BQ71" i="1"/>
  <c r="BK71" i="1"/>
  <c r="AQ71" i="1"/>
  <c r="AP71" i="1"/>
  <c r="AL71" i="1"/>
  <c r="AM71" i="1"/>
  <c r="AN71" i="1"/>
  <c r="AK71" i="1"/>
  <c r="DB146" i="1"/>
  <c r="CY146" i="1"/>
  <c r="CZ146" i="1"/>
  <c r="CX146" i="1"/>
  <c r="CE146" i="1"/>
  <c r="DL146" i="1" s="1"/>
  <c r="CF146" i="1"/>
  <c r="DM146" i="1" s="1"/>
  <c r="AP146" i="1"/>
  <c r="CX72" i="1"/>
  <c r="CY72" i="1"/>
  <c r="CZ72" i="1"/>
  <c r="DB72" i="1"/>
  <c r="CF72" i="1"/>
  <c r="DM72" i="1" s="1"/>
  <c r="CE72" i="1"/>
  <c r="DL72" i="1" s="1"/>
  <c r="DK72" i="1"/>
  <c r="BU72" i="1"/>
  <c r="BT72" i="1"/>
  <c r="BQ72" i="1"/>
  <c r="BK72" i="1"/>
  <c r="DR33" i="1" l="1"/>
  <c r="EM33" i="1" s="1"/>
  <c r="BT146" i="1"/>
  <c r="DW35" i="1"/>
  <c r="EF35" i="1"/>
  <c r="DU35" i="1" l="1"/>
  <c r="DV35" i="1"/>
  <c r="DT35" i="1"/>
  <c r="DS35" i="1"/>
  <c r="ED35" i="1"/>
  <c r="EK35" i="1"/>
  <c r="EL35" i="1" s="1"/>
  <c r="EC35" i="1"/>
  <c r="EJ35" i="1"/>
  <c r="EI35" i="1"/>
  <c r="DZ35" i="1"/>
  <c r="DX35" i="1"/>
  <c r="EE35" i="1"/>
  <c r="EH35" i="1"/>
  <c r="DY35" i="1"/>
  <c r="EG35" i="1"/>
  <c r="FB35" i="1" l="1"/>
  <c r="FC35" i="1"/>
  <c r="FD35" i="1"/>
  <c r="FE35" i="1"/>
  <c r="FF35" i="1"/>
  <c r="FG35" i="1"/>
  <c r="FH35" i="1"/>
  <c r="FA35" i="1"/>
  <c r="EQ35" i="1"/>
  <c r="ER35" i="1"/>
  <c r="ES35" i="1"/>
  <c r="ET35" i="1"/>
  <c r="EU35" i="1"/>
  <c r="EV35" i="1"/>
  <c r="EW35" i="1"/>
  <c r="EP35" i="1"/>
  <c r="EF34" i="1"/>
  <c r="DR6" i="1"/>
  <c r="DW34" i="1"/>
  <c r="DS6" i="1" l="1"/>
  <c r="EM6" i="1"/>
  <c r="DZ34" i="1"/>
  <c r="DX34" i="1"/>
  <c r="DY34" i="1"/>
  <c r="EI34" i="1"/>
  <c r="EG34" i="1"/>
  <c r="EH34" i="1"/>
  <c r="EJ34" i="1"/>
  <c r="EC34" i="1"/>
  <c r="EK34" i="1"/>
  <c r="EL34" i="1" s="1"/>
  <c r="ED34" i="1"/>
  <c r="EE34" i="1"/>
  <c r="DS34" i="1"/>
  <c r="DT34" i="1"/>
  <c r="DU34" i="1"/>
  <c r="DV34" i="1"/>
  <c r="DT33" i="1" l="1"/>
  <c r="EI33" i="1"/>
  <c r="DZ33" i="1" l="1"/>
  <c r="DY33" i="1"/>
  <c r="DX33" i="1"/>
  <c r="DW33" i="1"/>
  <c r="DV33" i="1"/>
  <c r="DU33" i="1"/>
  <c r="DS33" i="1"/>
  <c r="EC33" i="1"/>
  <c r="EG33" i="1"/>
  <c r="EF33" i="1"/>
  <c r="EE33" i="1"/>
  <c r="ED33" i="1"/>
  <c r="EK33" i="1"/>
  <c r="EL33" i="1" s="1"/>
  <c r="EJ33" i="1"/>
  <c r="EH33" i="1"/>
  <c r="DY6" i="1"/>
  <c r="DZ6" i="1"/>
  <c r="DY7" i="1"/>
  <c r="DZ7" i="1"/>
  <c r="DY8" i="1"/>
  <c r="DZ8" i="1"/>
  <c r="DY9" i="1"/>
  <c r="DZ9" i="1"/>
  <c r="DY10" i="1"/>
  <c r="DZ10" i="1"/>
  <c r="DY11" i="1"/>
  <c r="DZ11" i="1"/>
  <c r="DY12" i="1"/>
  <c r="DZ12" i="1"/>
  <c r="DY13" i="1"/>
  <c r="DZ13" i="1"/>
  <c r="DY14" i="1"/>
  <c r="DZ14" i="1"/>
  <c r="DY15" i="1"/>
  <c r="DZ15" i="1"/>
  <c r="DY16" i="1"/>
  <c r="DZ16" i="1"/>
  <c r="DY17" i="1"/>
  <c r="DZ17" i="1"/>
  <c r="DY18" i="1"/>
  <c r="DZ18" i="1"/>
  <c r="DY19" i="1"/>
  <c r="DZ19" i="1"/>
  <c r="DY20" i="1"/>
  <c r="DZ20" i="1"/>
  <c r="DY21" i="1"/>
  <c r="DZ21" i="1"/>
  <c r="DY22" i="1"/>
  <c r="DZ22" i="1"/>
  <c r="DY23" i="1"/>
  <c r="DZ23" i="1"/>
  <c r="DY25" i="1"/>
  <c r="DZ25" i="1"/>
  <c r="DY26" i="1"/>
  <c r="DZ26" i="1"/>
  <c r="DY27" i="1"/>
  <c r="DZ27" i="1"/>
  <c r="DY28" i="1"/>
  <c r="DZ28" i="1"/>
  <c r="DY29" i="1"/>
  <c r="DZ29" i="1"/>
  <c r="DY30" i="1"/>
  <c r="DZ30" i="1"/>
  <c r="DY31" i="1"/>
  <c r="DZ31" i="1"/>
  <c r="DX6" i="1"/>
  <c r="DW7" i="1"/>
  <c r="DU8" i="1"/>
  <c r="DS7" i="1"/>
  <c r="DE137" i="1" l="1"/>
  <c r="DD137" i="1"/>
  <c r="DE136" i="1"/>
  <c r="DD136" i="1"/>
  <c r="DE135" i="1"/>
  <c r="DD135" i="1"/>
  <c r="DE134" i="1"/>
  <c r="DD134" i="1"/>
  <c r="DE133" i="1"/>
  <c r="DD133" i="1"/>
  <c r="DE132" i="1"/>
  <c r="DD132" i="1"/>
  <c r="DE131" i="1"/>
  <c r="DD131" i="1"/>
  <c r="DE130" i="1"/>
  <c r="DD130" i="1"/>
  <c r="DE129" i="1"/>
  <c r="DD129" i="1"/>
  <c r="DE128" i="1"/>
  <c r="DD128" i="1"/>
  <c r="DE127" i="1"/>
  <c r="DD127" i="1"/>
  <c r="DE126" i="1"/>
  <c r="DD126" i="1"/>
  <c r="DE125" i="1"/>
  <c r="DD125" i="1"/>
  <c r="DE124" i="1"/>
  <c r="DD124" i="1"/>
  <c r="DE123" i="1"/>
  <c r="DD123" i="1"/>
  <c r="DE122" i="1"/>
  <c r="DD122" i="1"/>
  <c r="DE121" i="1"/>
  <c r="DD121" i="1"/>
  <c r="DE120" i="1"/>
  <c r="DD120" i="1"/>
  <c r="DE119" i="1"/>
  <c r="DD119" i="1"/>
  <c r="DE118" i="1"/>
  <c r="DD118" i="1"/>
  <c r="DE117" i="1"/>
  <c r="DD117" i="1"/>
  <c r="CT137" i="1"/>
  <c r="CS137" i="1"/>
  <c r="CT136" i="1"/>
  <c r="CS136" i="1"/>
  <c r="CT135" i="1"/>
  <c r="CS135" i="1"/>
  <c r="CT134" i="1"/>
  <c r="CS134" i="1"/>
  <c r="CT133" i="1"/>
  <c r="CS133" i="1"/>
  <c r="CT132" i="1"/>
  <c r="CS132" i="1"/>
  <c r="CT131" i="1"/>
  <c r="CS131" i="1"/>
  <c r="CT130" i="1"/>
  <c r="CS130" i="1"/>
  <c r="CT129" i="1"/>
  <c r="CS129" i="1"/>
  <c r="CT128" i="1"/>
  <c r="CS128" i="1"/>
  <c r="CT127" i="1"/>
  <c r="CS127" i="1"/>
  <c r="CT126" i="1"/>
  <c r="CS126" i="1"/>
  <c r="CT125" i="1"/>
  <c r="CS125" i="1"/>
  <c r="CT124" i="1"/>
  <c r="CS124" i="1"/>
  <c r="CT123" i="1"/>
  <c r="CS123" i="1"/>
  <c r="CT122" i="1"/>
  <c r="CS122" i="1"/>
  <c r="CT121" i="1"/>
  <c r="CS121" i="1"/>
  <c r="CT120" i="1"/>
  <c r="CS120" i="1"/>
  <c r="CT119" i="1"/>
  <c r="CS119" i="1"/>
  <c r="CT118" i="1"/>
  <c r="CS118" i="1"/>
  <c r="CT117" i="1"/>
  <c r="CS117" i="1"/>
  <c r="CI137" i="1"/>
  <c r="CH137" i="1"/>
  <c r="CI136" i="1"/>
  <c r="CH136" i="1"/>
  <c r="CI135" i="1"/>
  <c r="CH135" i="1"/>
  <c r="CI134" i="1"/>
  <c r="CH134" i="1"/>
  <c r="CI133" i="1"/>
  <c r="CH133" i="1"/>
  <c r="CI132" i="1"/>
  <c r="CH132" i="1"/>
  <c r="CI131" i="1"/>
  <c r="CH131" i="1"/>
  <c r="CI130" i="1"/>
  <c r="CH130" i="1"/>
  <c r="CI129" i="1"/>
  <c r="CH129" i="1"/>
  <c r="CI128" i="1"/>
  <c r="CH128" i="1"/>
  <c r="CI127" i="1"/>
  <c r="CH127" i="1"/>
  <c r="CI126" i="1"/>
  <c r="CH126" i="1"/>
  <c r="CI125" i="1"/>
  <c r="CH125" i="1"/>
  <c r="CI124" i="1"/>
  <c r="CH124" i="1"/>
  <c r="CI123" i="1"/>
  <c r="CH123" i="1"/>
  <c r="CI122" i="1"/>
  <c r="CH122" i="1"/>
  <c r="CI121" i="1"/>
  <c r="CH121" i="1"/>
  <c r="CI120" i="1"/>
  <c r="CH120" i="1"/>
  <c r="CI119" i="1"/>
  <c r="CH119" i="1"/>
  <c r="CI118" i="1"/>
  <c r="CH118" i="1"/>
  <c r="CI117" i="1"/>
  <c r="CH117" i="1"/>
  <c r="BX137" i="1"/>
  <c r="BW137" i="1"/>
  <c r="BX136" i="1"/>
  <c r="BW136" i="1"/>
  <c r="BX135" i="1"/>
  <c r="BW135" i="1"/>
  <c r="BX134" i="1"/>
  <c r="BW134" i="1"/>
  <c r="BX133" i="1"/>
  <c r="BW133" i="1"/>
  <c r="BX132" i="1"/>
  <c r="BW132" i="1"/>
  <c r="BX131" i="1"/>
  <c r="BW131" i="1"/>
  <c r="BX130" i="1"/>
  <c r="BW130" i="1"/>
  <c r="BX129" i="1"/>
  <c r="BW129" i="1"/>
  <c r="BX128" i="1"/>
  <c r="BW128" i="1"/>
  <c r="BX127" i="1"/>
  <c r="BW127" i="1"/>
  <c r="BX126" i="1"/>
  <c r="BW126" i="1"/>
  <c r="BX125" i="1"/>
  <c r="BW125" i="1"/>
  <c r="BX124" i="1"/>
  <c r="BW124" i="1"/>
  <c r="BX123" i="1"/>
  <c r="BW123" i="1"/>
  <c r="BX122" i="1"/>
  <c r="BW122" i="1"/>
  <c r="BX121" i="1"/>
  <c r="BW121" i="1"/>
  <c r="BX120" i="1"/>
  <c r="BW120" i="1"/>
  <c r="BX119" i="1"/>
  <c r="BW119" i="1"/>
  <c r="BX118" i="1"/>
  <c r="BW118" i="1"/>
  <c r="BX117" i="1"/>
  <c r="BW117" i="1"/>
  <c r="BM137" i="1"/>
  <c r="BL137" i="1"/>
  <c r="BM136" i="1"/>
  <c r="BL136" i="1"/>
  <c r="BM135" i="1"/>
  <c r="BL135" i="1"/>
  <c r="BM134" i="1"/>
  <c r="BL134" i="1"/>
  <c r="BM133" i="1"/>
  <c r="BL133" i="1"/>
  <c r="BM132" i="1"/>
  <c r="BL132" i="1"/>
  <c r="BM131" i="1"/>
  <c r="BL131" i="1"/>
  <c r="BM130" i="1"/>
  <c r="BL130" i="1"/>
  <c r="BM129" i="1"/>
  <c r="BL129" i="1"/>
  <c r="BM128" i="1"/>
  <c r="BL128" i="1"/>
  <c r="BM127" i="1"/>
  <c r="BL127" i="1"/>
  <c r="BM126" i="1"/>
  <c r="BL126" i="1"/>
  <c r="BM125" i="1"/>
  <c r="BL125" i="1"/>
  <c r="BM124" i="1"/>
  <c r="BL124" i="1"/>
  <c r="BM123" i="1"/>
  <c r="BL123" i="1"/>
  <c r="BM122" i="1"/>
  <c r="BL122" i="1"/>
  <c r="BM121" i="1"/>
  <c r="BL121" i="1"/>
  <c r="BM120" i="1"/>
  <c r="BL120" i="1"/>
  <c r="BM119" i="1"/>
  <c r="BL119" i="1"/>
  <c r="BM118" i="1"/>
  <c r="BL118" i="1"/>
  <c r="BM117" i="1"/>
  <c r="BL117" i="1"/>
  <c r="AQ137" i="1"/>
  <c r="AP137" i="1"/>
  <c r="AQ136" i="1"/>
  <c r="AP136" i="1"/>
  <c r="AQ135" i="1"/>
  <c r="AP135" i="1"/>
  <c r="AQ134" i="1"/>
  <c r="AP134" i="1"/>
  <c r="AQ133" i="1"/>
  <c r="AP133" i="1"/>
  <c r="AQ132" i="1"/>
  <c r="AP132" i="1"/>
  <c r="AQ131" i="1"/>
  <c r="AP131" i="1"/>
  <c r="AQ130" i="1"/>
  <c r="AP130" i="1"/>
  <c r="AQ129" i="1"/>
  <c r="AP129" i="1"/>
  <c r="AQ128" i="1"/>
  <c r="AP128" i="1"/>
  <c r="AQ127" i="1"/>
  <c r="AP127" i="1"/>
  <c r="AQ126" i="1"/>
  <c r="AP126" i="1"/>
  <c r="AQ125" i="1"/>
  <c r="AP125" i="1"/>
  <c r="AQ124" i="1"/>
  <c r="AP124" i="1"/>
  <c r="AQ123" i="1"/>
  <c r="AP123" i="1"/>
  <c r="AQ122" i="1"/>
  <c r="AP122" i="1"/>
  <c r="AQ121" i="1"/>
  <c r="AP121" i="1"/>
  <c r="AQ120" i="1"/>
  <c r="AP120" i="1"/>
  <c r="AQ119" i="1"/>
  <c r="AP119" i="1"/>
  <c r="AQ118" i="1"/>
  <c r="AP118" i="1"/>
  <c r="AQ117" i="1"/>
  <c r="AP117" i="1"/>
  <c r="AF137" i="1"/>
  <c r="AE137" i="1"/>
  <c r="AF136" i="1"/>
  <c r="AE136" i="1"/>
  <c r="AF135" i="1"/>
  <c r="AE135" i="1"/>
  <c r="AF134" i="1"/>
  <c r="AE134" i="1"/>
  <c r="AF133" i="1"/>
  <c r="AE133" i="1"/>
  <c r="AF132" i="1"/>
  <c r="AE132" i="1"/>
  <c r="AF131" i="1"/>
  <c r="AE131" i="1"/>
  <c r="AF130" i="1"/>
  <c r="AE130" i="1"/>
  <c r="AF129" i="1"/>
  <c r="AE129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DE100" i="1"/>
  <c r="DD100" i="1"/>
  <c r="DE99" i="1"/>
  <c r="DD99" i="1"/>
  <c r="DE98" i="1"/>
  <c r="DD98" i="1"/>
  <c r="DE97" i="1"/>
  <c r="DD97" i="1"/>
  <c r="DE96" i="1"/>
  <c r="DD96" i="1"/>
  <c r="DE95" i="1"/>
  <c r="DD95" i="1"/>
  <c r="DE94" i="1"/>
  <c r="DD94" i="1"/>
  <c r="DE93" i="1"/>
  <c r="DD93" i="1"/>
  <c r="DE92" i="1"/>
  <c r="DD92" i="1"/>
  <c r="DE91" i="1"/>
  <c r="DD91" i="1"/>
  <c r="DE90" i="1"/>
  <c r="DD90" i="1"/>
  <c r="DE89" i="1"/>
  <c r="DD89" i="1"/>
  <c r="DE88" i="1"/>
  <c r="DD88" i="1"/>
  <c r="DE87" i="1"/>
  <c r="DD87" i="1"/>
  <c r="DE86" i="1"/>
  <c r="DD86" i="1"/>
  <c r="DE85" i="1"/>
  <c r="DD85" i="1"/>
  <c r="DE84" i="1"/>
  <c r="DD84" i="1"/>
  <c r="DE83" i="1"/>
  <c r="DD83" i="1"/>
  <c r="DE82" i="1"/>
  <c r="DD82" i="1"/>
  <c r="DE81" i="1"/>
  <c r="DD81" i="1"/>
  <c r="DE80" i="1"/>
  <c r="DD80" i="1"/>
  <c r="CT100" i="1"/>
  <c r="CS100" i="1"/>
  <c r="CT99" i="1"/>
  <c r="CS99" i="1"/>
  <c r="CT98" i="1"/>
  <c r="CS98" i="1"/>
  <c r="CT97" i="1"/>
  <c r="CS97" i="1"/>
  <c r="CT96" i="1"/>
  <c r="CS96" i="1"/>
  <c r="CT95" i="1"/>
  <c r="CS95" i="1"/>
  <c r="CT94" i="1"/>
  <c r="CS94" i="1"/>
  <c r="CT93" i="1"/>
  <c r="CS93" i="1"/>
  <c r="CT92" i="1"/>
  <c r="CS92" i="1"/>
  <c r="CT91" i="1"/>
  <c r="CS91" i="1"/>
  <c r="CT90" i="1"/>
  <c r="CS90" i="1"/>
  <c r="CT89" i="1"/>
  <c r="CS89" i="1"/>
  <c r="CT88" i="1"/>
  <c r="CS88" i="1"/>
  <c r="CT87" i="1"/>
  <c r="CS87" i="1"/>
  <c r="CT86" i="1"/>
  <c r="CS86" i="1"/>
  <c r="CT85" i="1"/>
  <c r="CS85" i="1"/>
  <c r="CT84" i="1"/>
  <c r="CS84" i="1"/>
  <c r="CT83" i="1"/>
  <c r="CS83" i="1"/>
  <c r="CT82" i="1"/>
  <c r="CS82" i="1"/>
  <c r="CT81" i="1"/>
  <c r="CS81" i="1"/>
  <c r="CT80" i="1"/>
  <c r="CS80" i="1"/>
  <c r="CI100" i="1"/>
  <c r="CH100" i="1"/>
  <c r="CI99" i="1"/>
  <c r="CH99" i="1"/>
  <c r="CI98" i="1"/>
  <c r="CH98" i="1"/>
  <c r="CI97" i="1"/>
  <c r="CH97" i="1"/>
  <c r="CI96" i="1"/>
  <c r="CH96" i="1"/>
  <c r="CI95" i="1"/>
  <c r="CH95" i="1"/>
  <c r="CI94" i="1"/>
  <c r="CH94" i="1"/>
  <c r="CI93" i="1"/>
  <c r="CH93" i="1"/>
  <c r="CI92" i="1"/>
  <c r="CH92" i="1"/>
  <c r="CI91" i="1"/>
  <c r="CH91" i="1"/>
  <c r="CI90" i="1"/>
  <c r="CH90" i="1"/>
  <c r="CI89" i="1"/>
  <c r="CH89" i="1"/>
  <c r="CI88" i="1"/>
  <c r="CH88" i="1"/>
  <c r="CI87" i="1"/>
  <c r="CH87" i="1"/>
  <c r="CI86" i="1"/>
  <c r="CH86" i="1"/>
  <c r="CI85" i="1"/>
  <c r="CH85" i="1"/>
  <c r="CI84" i="1"/>
  <c r="CH84" i="1"/>
  <c r="CI83" i="1"/>
  <c r="CH83" i="1"/>
  <c r="CI82" i="1"/>
  <c r="CH82" i="1"/>
  <c r="CI81" i="1"/>
  <c r="CH81" i="1"/>
  <c r="CI80" i="1"/>
  <c r="CH80" i="1"/>
  <c r="BX100" i="1"/>
  <c r="BW100" i="1"/>
  <c r="BX99" i="1"/>
  <c r="BW99" i="1"/>
  <c r="BX98" i="1"/>
  <c r="BW98" i="1"/>
  <c r="BX97" i="1"/>
  <c r="BW97" i="1"/>
  <c r="BX96" i="1"/>
  <c r="BW96" i="1"/>
  <c r="BX95" i="1"/>
  <c r="BW95" i="1"/>
  <c r="BX94" i="1"/>
  <c r="BW94" i="1"/>
  <c r="BX93" i="1"/>
  <c r="BW93" i="1"/>
  <c r="BX92" i="1"/>
  <c r="BW92" i="1"/>
  <c r="BX91" i="1"/>
  <c r="BW91" i="1"/>
  <c r="BX90" i="1"/>
  <c r="BW90" i="1"/>
  <c r="BX89" i="1"/>
  <c r="BW89" i="1"/>
  <c r="BX88" i="1"/>
  <c r="BW88" i="1"/>
  <c r="BX87" i="1"/>
  <c r="BW87" i="1"/>
  <c r="BX86" i="1"/>
  <c r="BW86" i="1"/>
  <c r="BX85" i="1"/>
  <c r="BW85" i="1"/>
  <c r="BX84" i="1"/>
  <c r="BW84" i="1"/>
  <c r="BX83" i="1"/>
  <c r="BW83" i="1"/>
  <c r="BX82" i="1"/>
  <c r="BW82" i="1"/>
  <c r="BX81" i="1"/>
  <c r="BW81" i="1"/>
  <c r="BX80" i="1"/>
  <c r="BW80" i="1"/>
  <c r="BM100" i="1"/>
  <c r="BL100" i="1"/>
  <c r="BM99" i="1"/>
  <c r="BL99" i="1"/>
  <c r="BM98" i="1"/>
  <c r="BL98" i="1"/>
  <c r="BM97" i="1"/>
  <c r="BL97" i="1"/>
  <c r="BM96" i="1"/>
  <c r="BL96" i="1"/>
  <c r="BM95" i="1"/>
  <c r="BL95" i="1"/>
  <c r="BM94" i="1"/>
  <c r="BL94" i="1"/>
  <c r="BM93" i="1"/>
  <c r="BL93" i="1"/>
  <c r="BM92" i="1"/>
  <c r="BL92" i="1"/>
  <c r="BM91" i="1"/>
  <c r="BL91" i="1"/>
  <c r="BM90" i="1"/>
  <c r="BL90" i="1"/>
  <c r="BM89" i="1"/>
  <c r="BL89" i="1"/>
  <c r="BM88" i="1"/>
  <c r="BL88" i="1"/>
  <c r="BM87" i="1"/>
  <c r="BL87" i="1"/>
  <c r="BM86" i="1"/>
  <c r="BL86" i="1"/>
  <c r="BM85" i="1"/>
  <c r="BL85" i="1"/>
  <c r="BM84" i="1"/>
  <c r="BL84" i="1"/>
  <c r="BM83" i="1"/>
  <c r="BL83" i="1"/>
  <c r="BM82" i="1"/>
  <c r="BL82" i="1"/>
  <c r="BM81" i="1"/>
  <c r="BL81" i="1"/>
  <c r="BM80" i="1"/>
  <c r="BL80" i="1"/>
  <c r="I80" i="1"/>
  <c r="DE63" i="1"/>
  <c r="DD63" i="1"/>
  <c r="DE62" i="1"/>
  <c r="DD62" i="1"/>
  <c r="DE61" i="1"/>
  <c r="DD61" i="1"/>
  <c r="DE60" i="1"/>
  <c r="DD60" i="1"/>
  <c r="DE59" i="1"/>
  <c r="DD59" i="1"/>
  <c r="DE58" i="1"/>
  <c r="DD58" i="1"/>
  <c r="DE57" i="1"/>
  <c r="DD57" i="1"/>
  <c r="DE56" i="1"/>
  <c r="DD56" i="1"/>
  <c r="DE55" i="1"/>
  <c r="DD55" i="1"/>
  <c r="DE54" i="1"/>
  <c r="DD54" i="1"/>
  <c r="DE53" i="1"/>
  <c r="DD53" i="1"/>
  <c r="DE52" i="1"/>
  <c r="DD52" i="1"/>
  <c r="DE51" i="1"/>
  <c r="DD51" i="1"/>
  <c r="DE50" i="1"/>
  <c r="DD50" i="1"/>
  <c r="DE49" i="1"/>
  <c r="DD49" i="1"/>
  <c r="DE48" i="1"/>
  <c r="DD48" i="1"/>
  <c r="DE47" i="1"/>
  <c r="DD47" i="1"/>
  <c r="DE46" i="1"/>
  <c r="DD46" i="1"/>
  <c r="DE45" i="1"/>
  <c r="DD45" i="1"/>
  <c r="DE44" i="1"/>
  <c r="DD44" i="1"/>
  <c r="DE43" i="1"/>
  <c r="DD43" i="1"/>
  <c r="CT63" i="1"/>
  <c r="CS63" i="1"/>
  <c r="CT62" i="1"/>
  <c r="CS62" i="1"/>
  <c r="CT61" i="1"/>
  <c r="CS61" i="1"/>
  <c r="CT60" i="1"/>
  <c r="CS60" i="1"/>
  <c r="CT59" i="1"/>
  <c r="CS59" i="1"/>
  <c r="CT58" i="1"/>
  <c r="CS58" i="1"/>
  <c r="CT57" i="1"/>
  <c r="CS57" i="1"/>
  <c r="CT56" i="1"/>
  <c r="CS56" i="1"/>
  <c r="CT55" i="1"/>
  <c r="CS55" i="1"/>
  <c r="CT54" i="1"/>
  <c r="CS54" i="1"/>
  <c r="CT53" i="1"/>
  <c r="CS53" i="1"/>
  <c r="CT52" i="1"/>
  <c r="CS52" i="1"/>
  <c r="CT51" i="1"/>
  <c r="CS51" i="1"/>
  <c r="CT50" i="1"/>
  <c r="CS50" i="1"/>
  <c r="CT49" i="1"/>
  <c r="CS49" i="1"/>
  <c r="CT48" i="1"/>
  <c r="CS48" i="1"/>
  <c r="CT47" i="1"/>
  <c r="CS47" i="1"/>
  <c r="CT46" i="1"/>
  <c r="CS46" i="1"/>
  <c r="CT45" i="1"/>
  <c r="CS45" i="1"/>
  <c r="CT44" i="1"/>
  <c r="CS44" i="1"/>
  <c r="CT43" i="1"/>
  <c r="CS43" i="1"/>
  <c r="CI63" i="1"/>
  <c r="CH63" i="1"/>
  <c r="CI62" i="1"/>
  <c r="CH62" i="1"/>
  <c r="CI61" i="1"/>
  <c r="CH61" i="1"/>
  <c r="CI60" i="1"/>
  <c r="CH60" i="1"/>
  <c r="CI59" i="1"/>
  <c r="CH59" i="1"/>
  <c r="CI58" i="1"/>
  <c r="CH58" i="1"/>
  <c r="CI57" i="1"/>
  <c r="CH57" i="1"/>
  <c r="CI56" i="1"/>
  <c r="CH56" i="1"/>
  <c r="CI55" i="1"/>
  <c r="CH55" i="1"/>
  <c r="CI54" i="1"/>
  <c r="CH54" i="1"/>
  <c r="CI53" i="1"/>
  <c r="CH53" i="1"/>
  <c r="CI52" i="1"/>
  <c r="CH52" i="1"/>
  <c r="CI51" i="1"/>
  <c r="CH51" i="1"/>
  <c r="CI50" i="1"/>
  <c r="CH50" i="1"/>
  <c r="CI49" i="1"/>
  <c r="CH49" i="1"/>
  <c r="CI48" i="1"/>
  <c r="CH48" i="1"/>
  <c r="CI47" i="1"/>
  <c r="CH47" i="1"/>
  <c r="CI46" i="1"/>
  <c r="CH46" i="1"/>
  <c r="CI45" i="1"/>
  <c r="CH45" i="1"/>
  <c r="CI44" i="1"/>
  <c r="CH44" i="1"/>
  <c r="CI43" i="1"/>
  <c r="CH43" i="1"/>
  <c r="BX63" i="1"/>
  <c r="BW63" i="1"/>
  <c r="BX62" i="1"/>
  <c r="BW62" i="1"/>
  <c r="BX61" i="1"/>
  <c r="BW61" i="1"/>
  <c r="BX60" i="1"/>
  <c r="BW60" i="1"/>
  <c r="BX59" i="1"/>
  <c r="BW59" i="1"/>
  <c r="BX58" i="1"/>
  <c r="BW58" i="1"/>
  <c r="BX57" i="1"/>
  <c r="BW57" i="1"/>
  <c r="BX56" i="1"/>
  <c r="BW56" i="1"/>
  <c r="BX55" i="1"/>
  <c r="BW55" i="1"/>
  <c r="BX54" i="1"/>
  <c r="BW54" i="1"/>
  <c r="BX53" i="1"/>
  <c r="BW53" i="1"/>
  <c r="BX52" i="1"/>
  <c r="BW52" i="1"/>
  <c r="BX51" i="1"/>
  <c r="BW51" i="1"/>
  <c r="BX50" i="1"/>
  <c r="BW50" i="1"/>
  <c r="BX49" i="1"/>
  <c r="BW49" i="1"/>
  <c r="BX48" i="1"/>
  <c r="BW48" i="1"/>
  <c r="BX47" i="1"/>
  <c r="BW47" i="1"/>
  <c r="BX46" i="1"/>
  <c r="BW46" i="1"/>
  <c r="BX45" i="1"/>
  <c r="BW45" i="1"/>
  <c r="BX44" i="1"/>
  <c r="BW44" i="1"/>
  <c r="BX43" i="1"/>
  <c r="BW43" i="1"/>
  <c r="BL44" i="1"/>
  <c r="BM44" i="1"/>
  <c r="BL45" i="1"/>
  <c r="BM45" i="1"/>
  <c r="BL46" i="1"/>
  <c r="BM46" i="1"/>
  <c r="BL47" i="1"/>
  <c r="BM47" i="1"/>
  <c r="BL48" i="1"/>
  <c r="BM48" i="1"/>
  <c r="BL49" i="1"/>
  <c r="BM49" i="1"/>
  <c r="BL50" i="1"/>
  <c r="BM50" i="1"/>
  <c r="BL51" i="1"/>
  <c r="BM51" i="1"/>
  <c r="BL52" i="1"/>
  <c r="BM52" i="1"/>
  <c r="BL53" i="1"/>
  <c r="BM53" i="1"/>
  <c r="BL54" i="1"/>
  <c r="BM54" i="1"/>
  <c r="BL55" i="1"/>
  <c r="BM55" i="1"/>
  <c r="BL56" i="1"/>
  <c r="BM56" i="1"/>
  <c r="BL57" i="1"/>
  <c r="BM57" i="1"/>
  <c r="BL58" i="1"/>
  <c r="BM58" i="1"/>
  <c r="BL59" i="1"/>
  <c r="BM59" i="1"/>
  <c r="BL60" i="1"/>
  <c r="BM60" i="1"/>
  <c r="BL61" i="1"/>
  <c r="BM61" i="1"/>
  <c r="BL62" i="1"/>
  <c r="BM62" i="1"/>
  <c r="BL63" i="1"/>
  <c r="BM63" i="1"/>
  <c r="BM43" i="1"/>
  <c r="BL43" i="1"/>
  <c r="BB100" i="1"/>
  <c r="BA100" i="1"/>
  <c r="BB99" i="1"/>
  <c r="BA99" i="1"/>
  <c r="BB98" i="1"/>
  <c r="BA98" i="1"/>
  <c r="BB97" i="1"/>
  <c r="BA97" i="1"/>
  <c r="BB96" i="1"/>
  <c r="BA96" i="1"/>
  <c r="BB95" i="1"/>
  <c r="BA95" i="1"/>
  <c r="BB94" i="1"/>
  <c r="BA94" i="1"/>
  <c r="BB93" i="1"/>
  <c r="BA93" i="1"/>
  <c r="BB92" i="1"/>
  <c r="BA92" i="1"/>
  <c r="BB91" i="1"/>
  <c r="BA91" i="1"/>
  <c r="BB90" i="1"/>
  <c r="BA90" i="1"/>
  <c r="BB89" i="1"/>
  <c r="BA89" i="1"/>
  <c r="BB88" i="1"/>
  <c r="BA88" i="1"/>
  <c r="BB87" i="1"/>
  <c r="BA87" i="1"/>
  <c r="BB86" i="1"/>
  <c r="BA86" i="1"/>
  <c r="BB85" i="1"/>
  <c r="BA85" i="1"/>
  <c r="BB84" i="1"/>
  <c r="BA84" i="1"/>
  <c r="BB83" i="1"/>
  <c r="BA83" i="1"/>
  <c r="BB82" i="1"/>
  <c r="BA82" i="1"/>
  <c r="BB81" i="1"/>
  <c r="BA81" i="1"/>
  <c r="BB80" i="1"/>
  <c r="BA80" i="1"/>
  <c r="AQ100" i="1"/>
  <c r="AP100" i="1"/>
  <c r="AQ99" i="1"/>
  <c r="AP99" i="1"/>
  <c r="AQ98" i="1"/>
  <c r="AP98" i="1"/>
  <c r="AQ97" i="1"/>
  <c r="AP97" i="1"/>
  <c r="AQ96" i="1"/>
  <c r="AP96" i="1"/>
  <c r="AQ95" i="1"/>
  <c r="AP95" i="1"/>
  <c r="AQ94" i="1"/>
  <c r="AP94" i="1"/>
  <c r="AQ93" i="1"/>
  <c r="AP93" i="1"/>
  <c r="AQ92" i="1"/>
  <c r="AP92" i="1"/>
  <c r="AQ91" i="1"/>
  <c r="AP91" i="1"/>
  <c r="AQ90" i="1"/>
  <c r="AP90" i="1"/>
  <c r="AQ89" i="1"/>
  <c r="AP89" i="1"/>
  <c r="AQ88" i="1"/>
  <c r="AP88" i="1"/>
  <c r="AQ87" i="1"/>
  <c r="AP87" i="1"/>
  <c r="AQ86" i="1"/>
  <c r="AP86" i="1"/>
  <c r="AQ85" i="1"/>
  <c r="AP85" i="1"/>
  <c r="AQ84" i="1"/>
  <c r="AP84" i="1"/>
  <c r="AQ83" i="1"/>
  <c r="AP83" i="1"/>
  <c r="AQ82" i="1"/>
  <c r="AP82" i="1"/>
  <c r="AQ81" i="1"/>
  <c r="AP81" i="1"/>
  <c r="AQ80" i="1"/>
  <c r="AP80" i="1"/>
  <c r="AF100" i="1"/>
  <c r="AE100" i="1"/>
  <c r="AF99" i="1"/>
  <c r="AE99" i="1"/>
  <c r="AF98" i="1"/>
  <c r="AE98" i="1"/>
  <c r="AF97" i="1"/>
  <c r="AE97" i="1"/>
  <c r="AF96" i="1"/>
  <c r="AE96" i="1"/>
  <c r="AF95" i="1"/>
  <c r="AE95" i="1"/>
  <c r="AF94" i="1"/>
  <c r="AE94" i="1"/>
  <c r="AF93" i="1"/>
  <c r="AE93" i="1"/>
  <c r="AF92" i="1"/>
  <c r="AE92" i="1"/>
  <c r="AF91" i="1"/>
  <c r="AE91" i="1"/>
  <c r="AF90" i="1"/>
  <c r="AE90" i="1"/>
  <c r="AF89" i="1"/>
  <c r="AE89" i="1"/>
  <c r="AF88" i="1"/>
  <c r="AE88" i="1"/>
  <c r="AF87" i="1"/>
  <c r="AE87" i="1"/>
  <c r="AF86" i="1"/>
  <c r="AE86" i="1"/>
  <c r="AF85" i="1"/>
  <c r="AE85" i="1"/>
  <c r="AF84" i="1"/>
  <c r="AE84" i="1"/>
  <c r="AF83" i="1"/>
  <c r="AE83" i="1"/>
  <c r="AF82" i="1"/>
  <c r="AE82" i="1"/>
  <c r="AF81" i="1"/>
  <c r="AE81" i="1"/>
  <c r="AF80" i="1"/>
  <c r="AE80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AQ63" i="1"/>
  <c r="AP63" i="1"/>
  <c r="AQ62" i="1"/>
  <c r="AP62" i="1"/>
  <c r="AQ61" i="1"/>
  <c r="AP61" i="1"/>
  <c r="AQ60" i="1"/>
  <c r="AP60" i="1"/>
  <c r="AQ59" i="1"/>
  <c r="AP59" i="1"/>
  <c r="AQ58" i="1"/>
  <c r="AP58" i="1"/>
  <c r="AQ57" i="1"/>
  <c r="AP57" i="1"/>
  <c r="AQ56" i="1"/>
  <c r="AP56" i="1"/>
  <c r="AQ55" i="1"/>
  <c r="AP55" i="1"/>
  <c r="AQ54" i="1"/>
  <c r="AP54" i="1"/>
  <c r="AQ53" i="1"/>
  <c r="AP53" i="1"/>
  <c r="AQ52" i="1"/>
  <c r="AP52" i="1"/>
  <c r="AQ51" i="1"/>
  <c r="AP51" i="1"/>
  <c r="AQ50" i="1"/>
  <c r="AP50" i="1"/>
  <c r="AQ49" i="1"/>
  <c r="AP49" i="1"/>
  <c r="AQ48" i="1"/>
  <c r="AP48" i="1"/>
  <c r="AQ47" i="1"/>
  <c r="AP47" i="1"/>
  <c r="AQ46" i="1"/>
  <c r="AP46" i="1"/>
  <c r="AQ45" i="1"/>
  <c r="AP45" i="1"/>
  <c r="AQ44" i="1"/>
  <c r="AP44" i="1"/>
  <c r="AQ43" i="1"/>
  <c r="AP43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7" i="1"/>
  <c r="AE57" i="1"/>
  <c r="AF56" i="1"/>
  <c r="AE56" i="1"/>
  <c r="AF55" i="1"/>
  <c r="AE55" i="1"/>
  <c r="AF54" i="1"/>
  <c r="AE54" i="1"/>
  <c r="AF53" i="1"/>
  <c r="AE53" i="1"/>
  <c r="AF52" i="1"/>
  <c r="AE52" i="1"/>
  <c r="AF51" i="1"/>
  <c r="AE51" i="1"/>
  <c r="AF50" i="1"/>
  <c r="AE50" i="1"/>
  <c r="AF49" i="1"/>
  <c r="AE49" i="1"/>
  <c r="AF48" i="1"/>
  <c r="AE48" i="1"/>
  <c r="AF47" i="1"/>
  <c r="AE47" i="1"/>
  <c r="AF46" i="1"/>
  <c r="AE46" i="1"/>
  <c r="AF45" i="1"/>
  <c r="AE45" i="1"/>
  <c r="AF44" i="1"/>
  <c r="AE44" i="1"/>
  <c r="AF43" i="1"/>
  <c r="AE43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J43" i="1"/>
  <c r="I43" i="1"/>
  <c r="DJ32" i="1" l="1"/>
  <c r="CC32" i="1" s="1"/>
  <c r="DK32" i="1"/>
  <c r="CD32" i="1" s="1"/>
  <c r="DL32" i="1"/>
  <c r="CE32" i="1" s="1"/>
  <c r="DM32" i="1"/>
  <c r="CF32" i="1" s="1"/>
  <c r="DN32" i="1"/>
  <c r="CG32" i="1" s="1"/>
  <c r="DO32" i="1"/>
  <c r="CH32" i="1" s="1"/>
  <c r="DP32" i="1"/>
  <c r="CI32" i="1" s="1"/>
  <c r="DI32" i="1"/>
  <c r="CB32" i="1" s="1"/>
  <c r="DR32" i="1" s="1"/>
  <c r="AV32" i="1"/>
  <c r="D32" i="1" s="1"/>
  <c r="AW32" i="1"/>
  <c r="E32" i="1" s="1"/>
  <c r="AX32" i="1"/>
  <c r="F32" i="1" s="1"/>
  <c r="AY32" i="1"/>
  <c r="G32" i="1" s="1"/>
  <c r="AZ32" i="1"/>
  <c r="H32" i="1" s="1"/>
  <c r="BA32" i="1"/>
  <c r="I32" i="1" s="1"/>
  <c r="BB32" i="1"/>
  <c r="J32" i="1" s="1"/>
  <c r="AU32" i="1"/>
  <c r="FD24" i="1"/>
  <c r="DS25" i="1"/>
  <c r="DV26" i="1"/>
  <c r="DW27" i="1"/>
  <c r="DS27" i="1"/>
  <c r="DT27" i="1"/>
  <c r="DU27" i="1"/>
  <c r="DV27" i="1"/>
  <c r="DU28" i="1"/>
  <c r="DS28" i="1"/>
  <c r="DT28" i="1"/>
  <c r="DS29" i="1"/>
  <c r="DS30" i="1"/>
  <c r="DT30" i="1"/>
  <c r="DU30" i="1"/>
  <c r="DV30" i="1"/>
  <c r="DW30" i="1"/>
  <c r="DX30" i="1"/>
  <c r="DW31" i="1"/>
  <c r="DS31" i="1"/>
  <c r="DT31" i="1"/>
  <c r="DU31" i="1"/>
  <c r="DV31" i="1"/>
  <c r="ED28" i="1" l="1"/>
  <c r="EE28" i="1"/>
  <c r="EF28" i="1"/>
  <c r="EG28" i="1"/>
  <c r="EH28" i="1"/>
  <c r="EI28" i="1"/>
  <c r="EJ28" i="1"/>
  <c r="EC28" i="1"/>
  <c r="ED31" i="1"/>
  <c r="EE31" i="1"/>
  <c r="EF31" i="1"/>
  <c r="EG31" i="1"/>
  <c r="EC31" i="1"/>
  <c r="EH31" i="1"/>
  <c r="EI31" i="1"/>
  <c r="EJ31" i="1"/>
  <c r="ED29" i="1"/>
  <c r="EE29" i="1"/>
  <c r="EF29" i="1"/>
  <c r="EG29" i="1"/>
  <c r="EH29" i="1"/>
  <c r="EI29" i="1"/>
  <c r="EC29" i="1"/>
  <c r="EJ29" i="1"/>
  <c r="EE6" i="1"/>
  <c r="EK6" i="1"/>
  <c r="EL6" i="1" s="1"/>
  <c r="EF6" i="1"/>
  <c r="EG6" i="1"/>
  <c r="EH6" i="1"/>
  <c r="EI6" i="1"/>
  <c r="ED6" i="1"/>
  <c r="EJ6" i="1"/>
  <c r="EC6" i="1"/>
  <c r="ED30" i="1"/>
  <c r="EE30" i="1"/>
  <c r="EF30" i="1"/>
  <c r="EC30" i="1"/>
  <c r="EG30" i="1"/>
  <c r="EH30" i="1"/>
  <c r="EI30" i="1"/>
  <c r="EJ30" i="1"/>
  <c r="ED21" i="1"/>
  <c r="EH21" i="1"/>
  <c r="EJ21" i="1"/>
  <c r="EE21" i="1"/>
  <c r="EI21" i="1"/>
  <c r="EC21" i="1"/>
  <c r="EF21" i="1"/>
  <c r="EG21" i="1"/>
  <c r="EE19" i="1"/>
  <c r="EI19" i="1"/>
  <c r="EH19" i="1"/>
  <c r="EJ19" i="1"/>
  <c r="EC19" i="1"/>
  <c r="ED19" i="1"/>
  <c r="EF19" i="1"/>
  <c r="EG19" i="1"/>
  <c r="EG14" i="1"/>
  <c r="EH14" i="1"/>
  <c r="EJ14" i="1"/>
  <c r="EF14" i="1"/>
  <c r="EI14" i="1"/>
  <c r="EC14" i="1"/>
  <c r="ED14" i="1"/>
  <c r="EE14" i="1"/>
  <c r="EG23" i="1"/>
  <c r="EH23" i="1"/>
  <c r="EI23" i="1"/>
  <c r="ED23" i="1"/>
  <c r="EF23" i="1"/>
  <c r="EJ23" i="1"/>
  <c r="EE23" i="1"/>
  <c r="EC23" i="1"/>
  <c r="EF20" i="1"/>
  <c r="EH20" i="1"/>
  <c r="EE20" i="1"/>
  <c r="EI20" i="1"/>
  <c r="EJ20" i="1"/>
  <c r="ED20" i="1"/>
  <c r="EC20" i="1"/>
  <c r="EG20" i="1"/>
  <c r="ED18" i="1"/>
  <c r="EF18" i="1"/>
  <c r="EE18" i="1"/>
  <c r="EG18" i="1"/>
  <c r="EH18" i="1"/>
  <c r="EJ18" i="1"/>
  <c r="EI18" i="1"/>
  <c r="EC18" i="1"/>
  <c r="EC16" i="1"/>
  <c r="EF16" i="1"/>
  <c r="EG16" i="1"/>
  <c r="EH16" i="1"/>
  <c r="EE16" i="1"/>
  <c r="EI16" i="1"/>
  <c r="ED16" i="1"/>
  <c r="EJ16" i="1"/>
  <c r="EE15" i="1"/>
  <c r="EC15" i="1"/>
  <c r="EF15" i="1"/>
  <c r="EJ15" i="1"/>
  <c r="EI15" i="1"/>
  <c r="ED15" i="1"/>
  <c r="EG15" i="1"/>
  <c r="EH15" i="1"/>
  <c r="ED13" i="1"/>
  <c r="EE13" i="1"/>
  <c r="EF13" i="1"/>
  <c r="EH13" i="1"/>
  <c r="EI13" i="1"/>
  <c r="EJ13" i="1"/>
  <c r="EG13" i="1"/>
  <c r="EC13" i="1"/>
  <c r="EJ12" i="1"/>
  <c r="ED12" i="1"/>
  <c r="EI12" i="1"/>
  <c r="EE12" i="1"/>
  <c r="EC12" i="1"/>
  <c r="EG12" i="1"/>
  <c r="EH12" i="1"/>
  <c r="EF12" i="1"/>
  <c r="EK25" i="1"/>
  <c r="EL25" i="1" s="1"/>
  <c r="ED25" i="1"/>
  <c r="EE25" i="1"/>
  <c r="EF25" i="1"/>
  <c r="EG25" i="1"/>
  <c r="EH25" i="1"/>
  <c r="EI25" i="1"/>
  <c r="EJ25" i="1"/>
  <c r="EC25" i="1"/>
  <c r="EJ10" i="1"/>
  <c r="ED10" i="1"/>
  <c r="EH10" i="1"/>
  <c r="EE10" i="1"/>
  <c r="EC10" i="1"/>
  <c r="EF10" i="1"/>
  <c r="EG10" i="1"/>
  <c r="EI10" i="1"/>
  <c r="ED9" i="1"/>
  <c r="EE9" i="1"/>
  <c r="EF9" i="1"/>
  <c r="EC9" i="1"/>
  <c r="EG9" i="1"/>
  <c r="EH9" i="1"/>
  <c r="EI9" i="1"/>
  <c r="EJ9" i="1"/>
  <c r="EH7" i="1"/>
  <c r="EE7" i="1"/>
  <c r="EG7" i="1"/>
  <c r="EI7" i="1"/>
  <c r="ED7" i="1"/>
  <c r="EF7" i="1"/>
  <c r="EJ7" i="1"/>
  <c r="EC7" i="1"/>
  <c r="EE22" i="1"/>
  <c r="EG22" i="1"/>
  <c r="EI22" i="1"/>
  <c r="ED22" i="1"/>
  <c r="EC22" i="1"/>
  <c r="EF22" i="1"/>
  <c r="EH22" i="1"/>
  <c r="EJ22" i="1"/>
  <c r="ED26" i="1"/>
  <c r="EF26" i="1"/>
  <c r="EH26" i="1"/>
  <c r="EE26" i="1"/>
  <c r="EJ26" i="1"/>
  <c r="EG26" i="1"/>
  <c r="EC26" i="1"/>
  <c r="EI26" i="1"/>
  <c r="EG8" i="1"/>
  <c r="EF8" i="1"/>
  <c r="EI8" i="1"/>
  <c r="EH8" i="1"/>
  <c r="EE8" i="1"/>
  <c r="EJ8" i="1"/>
  <c r="EC8" i="1"/>
  <c r="ED8" i="1"/>
  <c r="ED17" i="1"/>
  <c r="EE17" i="1"/>
  <c r="EF17" i="1"/>
  <c r="EG17" i="1"/>
  <c r="EH17" i="1"/>
  <c r="EI17" i="1"/>
  <c r="EJ17" i="1"/>
  <c r="EC17" i="1"/>
  <c r="ED11" i="1"/>
  <c r="EG11" i="1"/>
  <c r="EF11" i="1"/>
  <c r="EC11" i="1"/>
  <c r="EE11" i="1"/>
  <c r="EI11" i="1"/>
  <c r="EJ11" i="1"/>
  <c r="EH11" i="1"/>
  <c r="ED24" i="1"/>
  <c r="EC24" i="1"/>
  <c r="EJ24" i="1"/>
  <c r="EG24" i="1"/>
  <c r="EE24" i="1"/>
  <c r="EH24" i="1"/>
  <c r="EF24" i="1"/>
  <c r="EI24" i="1"/>
  <c r="EK27" i="1"/>
  <c r="EL27" i="1" s="1"/>
  <c r="ED27" i="1"/>
  <c r="EH27" i="1"/>
  <c r="EI27" i="1"/>
  <c r="EE27" i="1"/>
  <c r="EF27" i="1"/>
  <c r="EG27" i="1"/>
  <c r="EJ27" i="1"/>
  <c r="EC27" i="1"/>
  <c r="C32" i="1"/>
  <c r="EB32" i="1" s="1"/>
  <c r="EM32" i="1" s="1"/>
  <c r="DT26" i="1"/>
  <c r="DS26" i="1"/>
  <c r="DU26" i="1"/>
  <c r="EK26" i="1"/>
  <c r="EL26" i="1" s="1"/>
  <c r="DX26" i="1"/>
  <c r="DW26" i="1"/>
  <c r="DU6" i="1"/>
  <c r="DT6" i="1"/>
  <c r="DV6" i="1"/>
  <c r="DW6" i="1"/>
  <c r="EK30" i="1"/>
  <c r="EL30" i="1" s="1"/>
  <c r="DX29" i="1"/>
  <c r="DX25" i="1"/>
  <c r="DV29" i="1"/>
  <c r="DX28" i="1"/>
  <c r="DV25" i="1"/>
  <c r="DT29" i="1"/>
  <c r="DV28" i="1"/>
  <c r="DX27" i="1"/>
  <c r="DT25" i="1"/>
  <c r="EK29" i="1"/>
  <c r="EL29" i="1" s="1"/>
  <c r="EK28" i="1"/>
  <c r="EL28" i="1" s="1"/>
  <c r="DW29" i="1"/>
  <c r="DW25" i="1"/>
  <c r="EK31" i="1"/>
  <c r="EL31" i="1" s="1"/>
  <c r="DU29" i="1"/>
  <c r="DW28" i="1"/>
  <c r="DU25" i="1"/>
  <c r="DX31" i="1"/>
  <c r="EJ32" i="1" l="1"/>
  <c r="EC32" i="1"/>
  <c r="EG32" i="1"/>
  <c r="EH32" i="1"/>
  <c r="ED32" i="1"/>
  <c r="EK32" i="1"/>
  <c r="EL32" i="1" s="1"/>
  <c r="EI32" i="1"/>
  <c r="EE32" i="1"/>
  <c r="EF32" i="1"/>
  <c r="DT32" i="1"/>
  <c r="DZ32" i="1"/>
  <c r="DS32" i="1"/>
  <c r="DY32" i="1"/>
  <c r="DW32" i="1"/>
  <c r="DU32" i="1"/>
  <c r="DV32" i="1"/>
  <c r="DX32" i="1"/>
  <c r="CO24" i="1" l="1"/>
  <c r="CN24" i="1"/>
  <c r="CM24" i="1"/>
  <c r="CE24" i="1"/>
  <c r="DX15" i="1"/>
  <c r="DR24" i="1" l="1"/>
  <c r="EM24" i="1" s="1"/>
  <c r="DV20" i="1"/>
  <c r="EK20" i="1"/>
  <c r="EL20" i="1" s="1"/>
  <c r="DX10" i="1"/>
  <c r="EK10" i="1"/>
  <c r="EL10" i="1" s="1"/>
  <c r="DT15" i="1"/>
  <c r="DW21" i="1"/>
  <c r="EK21" i="1"/>
  <c r="EL21" i="1" s="1"/>
  <c r="DW10" i="1"/>
  <c r="DX22" i="1"/>
  <c r="EK22" i="1"/>
  <c r="EL22" i="1" s="1"/>
  <c r="DU11" i="1"/>
  <c r="EK11" i="1"/>
  <c r="EL11" i="1" s="1"/>
  <c r="DV16" i="1"/>
  <c r="EK16" i="1"/>
  <c r="EL16" i="1" s="1"/>
  <c r="DU23" i="1"/>
  <c r="EK23" i="1"/>
  <c r="EL23" i="1" s="1"/>
  <c r="DX11" i="1"/>
  <c r="DW17" i="1"/>
  <c r="EK17" i="1"/>
  <c r="EL17" i="1" s="1"/>
  <c r="DW9" i="1"/>
  <c r="EK9" i="1"/>
  <c r="EL9" i="1" s="1"/>
  <c r="DV12" i="1"/>
  <c r="EK12" i="1"/>
  <c r="EL12" i="1" s="1"/>
  <c r="DX18" i="1"/>
  <c r="EK18" i="1"/>
  <c r="EL18" i="1" s="1"/>
  <c r="DU7" i="1"/>
  <c r="EK7" i="1"/>
  <c r="EL7" i="1" s="1"/>
  <c r="DW13" i="1"/>
  <c r="EK13" i="1"/>
  <c r="EL13" i="1" s="1"/>
  <c r="DW18" i="1"/>
  <c r="DU15" i="1"/>
  <c r="EK15" i="1"/>
  <c r="EL15" i="1" s="1"/>
  <c r="DV8" i="1"/>
  <c r="EK8" i="1"/>
  <c r="EL8" i="1" s="1"/>
  <c r="DX14" i="1"/>
  <c r="EK14" i="1"/>
  <c r="EL14" i="1" s="1"/>
  <c r="DU19" i="1"/>
  <c r="EK19" i="1"/>
  <c r="EL19" i="1" s="1"/>
  <c r="DW12" i="1"/>
  <c r="DT16" i="1"/>
  <c r="DS20" i="1"/>
  <c r="DX23" i="1"/>
  <c r="DS10" i="1"/>
  <c r="DU16" i="1"/>
  <c r="DT20" i="1"/>
  <c r="DV24" i="1"/>
  <c r="DX20" i="1"/>
  <c r="DW22" i="1"/>
  <c r="DU12" i="1"/>
  <c r="DS16" i="1"/>
  <c r="DW16" i="1"/>
  <c r="DW20" i="1"/>
  <c r="DT11" i="1"/>
  <c r="DS8" i="1"/>
  <c r="DT8" i="1"/>
  <c r="DX12" i="1"/>
  <c r="DS18" i="1"/>
  <c r="DU20" i="1"/>
  <c r="DT23" i="1"/>
  <c r="DX8" i="1"/>
  <c r="DS14" i="1"/>
  <c r="DT19" i="1"/>
  <c r="DW8" i="1"/>
  <c r="DS12" i="1"/>
  <c r="DW14" i="1"/>
  <c r="DX19" i="1"/>
  <c r="DT7" i="1"/>
  <c r="DX7" i="1"/>
  <c r="DT12" i="1"/>
  <c r="DX16" i="1"/>
  <c r="DS22" i="1"/>
  <c r="DT24" i="1"/>
  <c r="DU24" i="1"/>
  <c r="DW24" i="1"/>
  <c r="DV9" i="1"/>
  <c r="DV7" i="1"/>
  <c r="DT9" i="1"/>
  <c r="DX9" i="1"/>
  <c r="DU10" i="1"/>
  <c r="DV11" i="1"/>
  <c r="DT13" i="1"/>
  <c r="DX13" i="1"/>
  <c r="DU14" i="1"/>
  <c r="DV15" i="1"/>
  <c r="DT17" i="1"/>
  <c r="DX17" i="1"/>
  <c r="DU18" i="1"/>
  <c r="DV19" i="1"/>
  <c r="DT21" i="1"/>
  <c r="DX21" i="1"/>
  <c r="DU22" i="1"/>
  <c r="DV23" i="1"/>
  <c r="DS24" i="1"/>
  <c r="DV13" i="1"/>
  <c r="DV17" i="1"/>
  <c r="DV21" i="1"/>
  <c r="DU9" i="1"/>
  <c r="DV10" i="1"/>
  <c r="DS11" i="1"/>
  <c r="DW11" i="1"/>
  <c r="DU13" i="1"/>
  <c r="DV14" i="1"/>
  <c r="DS15" i="1"/>
  <c r="DW15" i="1"/>
  <c r="DU17" i="1"/>
  <c r="DV18" i="1"/>
  <c r="DS19" i="1"/>
  <c r="DW19" i="1"/>
  <c r="DU21" i="1"/>
  <c r="DV22" i="1"/>
  <c r="DS23" i="1"/>
  <c r="DW23" i="1"/>
  <c r="DS9" i="1"/>
  <c r="DT10" i="1"/>
  <c r="DS13" i="1"/>
  <c r="DT14" i="1"/>
  <c r="DS17" i="1"/>
  <c r="DT18" i="1"/>
  <c r="DS21" i="1"/>
  <c r="DT22" i="1"/>
  <c r="DX24" i="1" l="1"/>
  <c r="DY24" i="1"/>
  <c r="DZ24" i="1"/>
  <c r="EK24" i="1"/>
  <c r="EL24" i="1" s="1"/>
</calcChain>
</file>

<file path=xl/comments1.xml><?xml version="1.0" encoding="utf-8"?>
<comments xmlns="http://schemas.openxmlformats.org/spreadsheetml/2006/main">
  <authors>
    <author xml:space="preserve">Dwyer, Michael </author>
    <author>Dwyer, Michael (CONTR)</author>
  </authors>
  <commentList>
    <comment ref="Y33" authorId="0" shapeId="0">
      <text>
        <r>
          <rPr>
            <b/>
            <sz val="9"/>
            <color indexed="81"/>
            <rFont val="Tahoma"/>
            <family val="2"/>
          </rPr>
          <t>Dwyer, Michael :</t>
        </r>
        <r>
          <rPr>
            <sz val="9"/>
            <color indexed="81"/>
            <rFont val="Tahoma"/>
            <family val="2"/>
          </rPr>
          <t xml:space="preserve">
Moved McLaren and Lotus to car4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Dwyer, Michael :</t>
        </r>
        <r>
          <rPr>
            <sz val="9"/>
            <color indexed="81"/>
            <rFont val="Tahoma"/>
            <family val="2"/>
          </rPr>
          <t xml:space="preserve">
Moved McLaren and Lotus to car4</t>
        </r>
      </text>
    </comment>
    <comment ref="AK33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Was 0. This is all the Aston Martin Rapide.</t>
        </r>
      </text>
    </comment>
    <comment ref="AO33" authorId="0" shapeId="0">
      <text>
        <r>
          <rPr>
            <b/>
            <sz val="9"/>
            <color indexed="81"/>
            <rFont val="Tahoma"/>
            <family val="2"/>
          </rPr>
          <t>Dwyer, Michael :</t>
        </r>
        <r>
          <rPr>
            <sz val="9"/>
            <color indexed="81"/>
            <rFont val="Tahoma"/>
            <family val="2"/>
          </rPr>
          <t xml:space="preserve">
Moved McLaren and Lotus to car4</t>
        </r>
      </text>
    </comment>
    <comment ref="BH33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van def change</t>
        </r>
      </text>
    </comment>
    <comment ref="BS33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Moved Ford Transit Connect from CUV to van</t>
        </r>
      </text>
    </comment>
    <comment ref="BW33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Moved Ford Transit Connect from CUV to van</t>
        </r>
      </text>
    </comment>
    <comment ref="CO33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Kia (KMX) was left out of truck4 in the 2017 data processing code. Adding that moved ~180k vehicles from truck5 to truck4
Also, new van definitions shifted these from compact to standard van</t>
        </r>
      </text>
    </comment>
    <comment ref="CS33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Kia (KMX) was left out of truck4 in the 2017 data processing code. Adding that moved ~180k vehicles from truck5 to truck4</t>
        </r>
      </text>
    </comment>
    <comment ref="CZ33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Kia (KMX) was left out of truck4 in the 2017 data processing code. Adding that moved ~180k vehicles from truck5 to truck4
Also, new van definitions shifted these from compact to standard van</t>
        </r>
      </text>
    </comment>
    <comment ref="DA33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Kia (KMX) was left out of truck4 in the 2017 data processing code. Adding that moved ~180k vehicles from truck5 to truck4
Also, new van definitions shifted these from compact to standard van</t>
        </r>
      </text>
    </comment>
    <comment ref="DD33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Kia (KMX) was left out of truck4 in the 2017 data processing code. Adding that moved ~180k vehicles from truck5 to truck4</t>
        </r>
      </text>
    </comment>
    <comment ref="AK70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Was 240 (taken from Car 3).  This is an Aston Martin Rapide -- not sure why it didn't end up here?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van def update (were vans here, now there are not)</t>
        </r>
      </text>
    </comment>
    <comment ref="BI70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Was 295 (based on truck4), but now with van class def update there are std vans in this grp.</t>
        </r>
      </text>
    </comment>
    <comment ref="BS70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Moved Ford Transit Connect from CUV to van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Moved Ford Transit Connect from CUV to van</t>
        </r>
      </text>
    </comment>
    <comment ref="BX70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Moved Ford Transit Connect from CUV to van</t>
        </r>
      </text>
    </comment>
    <comment ref="CC70" authorId="1" shapeId="0">
      <text>
        <r>
          <rPr>
            <b/>
            <sz val="9"/>
            <color indexed="81"/>
            <rFont val="Tahoma"/>
            <family val="2"/>
          </rPr>
          <t>Dwyer, Michael (CONTR):</t>
        </r>
        <r>
          <rPr>
            <sz val="9"/>
            <color indexed="81"/>
            <rFont val="Tahoma"/>
            <family val="2"/>
          </rPr>
          <t xml:space="preserve">
These were 347 and 324. Think it was a copy/paste error?</t>
        </r>
      </text>
    </comment>
    <comment ref="CP70" authorId="0" shapeId="0">
      <text>
        <r>
          <rPr>
            <b/>
            <sz val="9"/>
            <color indexed="81"/>
            <rFont val="Tahoma"/>
            <family val="2"/>
          </rPr>
          <t>Dwyer, Michael :</t>
        </r>
        <r>
          <rPr>
            <sz val="9"/>
            <color indexed="81"/>
            <rFont val="Tahoma"/>
            <family val="2"/>
          </rPr>
          <t xml:space="preserve">
Kia (KMX) was left out of truck4 in the 2017 data processing code. Adding that moved ~180k vehicles from truck5 to truck4
Also, new van definitions shifted these from compact to standard van</t>
        </r>
      </text>
    </comment>
  </commentList>
</comments>
</file>

<file path=xl/sharedStrings.xml><?xml version="1.0" encoding="utf-8"?>
<sst xmlns="http://schemas.openxmlformats.org/spreadsheetml/2006/main" count="463" uniqueCount="64">
  <si>
    <t>Dom Car MFG 1</t>
  </si>
  <si>
    <t>(-9.9 is delimiter indicating end of data)</t>
  </si>
  <si>
    <t>Asian CAR MFG 2</t>
  </si>
  <si>
    <t>Eur CAR MFG 3</t>
  </si>
  <si>
    <t>Sport CAR MFG 4</t>
  </si>
  <si>
    <t>Truck MFR 1</t>
  </si>
  <si>
    <t>Truck MFR 2</t>
  </si>
  <si>
    <t>Truck MFR 3</t>
  </si>
  <si>
    <t>Truck MFR 4</t>
  </si>
  <si>
    <t>Truck MFR 5</t>
  </si>
  <si>
    <t>Sales (1000s)</t>
  </si>
  <si>
    <t>Mini</t>
  </si>
  <si>
    <t>Subcom</t>
  </si>
  <si>
    <t>Compact</t>
  </si>
  <si>
    <t>Midsize</t>
  </si>
  <si>
    <t>Large</t>
  </si>
  <si>
    <t>2 Seater</t>
  </si>
  <si>
    <t>Com PU</t>
  </si>
  <si>
    <t>Std PU</t>
  </si>
  <si>
    <t>Com Van</t>
  </si>
  <si>
    <t>Std Van</t>
  </si>
  <si>
    <t>Com Util</t>
  </si>
  <si>
    <t>Std Util</t>
  </si>
  <si>
    <t>cp</t>
  </si>
  <si>
    <t>sp</t>
  </si>
  <si>
    <t>cv</t>
  </si>
  <si>
    <t>sv</t>
  </si>
  <si>
    <t>cs</t>
  </si>
  <si>
    <t>ss</t>
  </si>
  <si>
    <t>HP</t>
  </si>
  <si>
    <t>FE</t>
  </si>
  <si>
    <t>Weight</t>
  </si>
  <si>
    <t>Sm CUV</t>
  </si>
  <si>
    <t>Lg CUV</t>
  </si>
  <si>
    <t>LT</t>
  </si>
  <si>
    <t>Car</t>
  </si>
  <si>
    <t>%Car</t>
  </si>
  <si>
    <t>%LT</t>
  </si>
  <si>
    <t>Calculations for CAV</t>
  </si>
  <si>
    <t>Sales data unmodified for CAV</t>
  </si>
  <si>
    <t>Truck MFR 6 CAV</t>
  </si>
  <si>
    <t>TCAVSALES</t>
  </si>
  <si>
    <t>TCAVHP</t>
  </si>
  <si>
    <t>TCAVFE</t>
  </si>
  <si>
    <t>TCAVWGT</t>
  </si>
  <si>
    <t>CAV CAR MFG 5</t>
  </si>
  <si>
    <t>CCAVSALES</t>
  </si>
  <si>
    <t>CCAVHP</t>
  </si>
  <si>
    <t>CCAVFE</t>
  </si>
  <si>
    <t>CCAVWGT</t>
  </si>
  <si>
    <t>lt-scuv</t>
  </si>
  <si>
    <t>lt-lcuv</t>
  </si>
  <si>
    <t>mc</t>
  </si>
  <si>
    <t>sc</t>
  </si>
  <si>
    <t>cc</t>
  </si>
  <si>
    <t>mid</t>
  </si>
  <si>
    <t>lrg</t>
  </si>
  <si>
    <t>2seat</t>
  </si>
  <si>
    <t>pv-lcuv</t>
  </si>
  <si>
    <t>pv-scuv</t>
  </si>
  <si>
    <t>Sales (1000s) -- Includes all light duty vehicles in EPA CAFÉ compliance database</t>
  </si>
  <si>
    <t>HP -- Includes all vehicles in EPA CAFÉ compliance database EXCEPT BEVs and FCVs</t>
  </si>
  <si>
    <t>Weight -- Includes all vehicles in EPA CAFÉ compliance database EXCEPT BEVs and FCVs</t>
  </si>
  <si>
    <r>
      <t xml:space="preserve">CAFE Compliance Fuel economy (NOT </t>
    </r>
    <r>
      <rPr>
        <b/>
        <i/>
        <sz val="10"/>
        <rFont val="Courier"/>
      </rPr>
      <t>tested</t>
    </r>
    <r>
      <rPr>
        <b/>
        <sz val="10"/>
        <rFont val="Courier"/>
      </rPr>
      <t>) -- Includes all light duty vehicles in EPA CAFÉ compliance database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</si>
</sst>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_)"/>
    <numFmt numFmtId="165" formatCode="0.0_)"/>
    <numFmt numFmtId="166" formatCode="0.0%"/>
    <numFmt numFmtId="168" formatCode="0.00_)"/>
    <numFmt numFmtId="169" formatCode="0.0000_)"/>
    <numFmt numFmtId="170" formatCode="0.0"/>
    <numFmt numFmtId="171" formatCode="0.000"/>
  </numFmts>
  <fonts count="25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"/>
    </font>
    <font>
      <sz val="10"/>
      <name val="Courier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ourier"/>
    </font>
    <font>
      <b/>
      <i/>
      <sz val="10"/>
      <name val="Courie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19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" fillId="0" borderId="0"/>
    <xf numFmtId="43" fontId="19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Font="1" applyFill="1"/>
    <xf numFmtId="0" fontId="0" fillId="0" borderId="0" xfId="0" applyFont="1" applyFill="1" applyAlignment="1" applyProtection="1">
      <alignment horizontal="left"/>
    </xf>
    <xf numFmtId="164" fontId="0" fillId="0" borderId="0" xfId="0" applyNumberFormat="1" applyFont="1" applyFill="1" applyProtection="1"/>
    <xf numFmtId="165" fontId="0" fillId="0" borderId="0" xfId="0" applyNumberFormat="1" applyFont="1" applyFill="1" applyProtection="1"/>
    <xf numFmtId="165" fontId="0" fillId="0" borderId="0" xfId="0" applyNumberFormat="1" applyFont="1" applyFill="1"/>
    <xf numFmtId="166" fontId="19" fillId="0" borderId="0" xfId="1" applyNumberFormat="1" applyFont="1" applyFill="1"/>
    <xf numFmtId="165" fontId="0" fillId="0" borderId="0" xfId="0" applyNumberFormat="1" applyFont="1" applyFill="1" applyAlignment="1" applyProtection="1">
      <alignment horizontal="right"/>
    </xf>
    <xf numFmtId="0" fontId="19" fillId="0" borderId="0" xfId="43" applyFont="1" applyFill="1"/>
    <xf numFmtId="164" fontId="19" fillId="0" borderId="0" xfId="43" applyNumberFormat="1" applyFont="1" applyFill="1" applyProtection="1"/>
    <xf numFmtId="165" fontId="19" fillId="0" borderId="0" xfId="43" applyNumberFormat="1" applyFont="1" applyFill="1" applyProtection="1"/>
    <xf numFmtId="0" fontId="19" fillId="0" borderId="0" xfId="43" applyFont="1" applyFill="1" applyAlignment="1" applyProtection="1">
      <alignment horizontal="left"/>
    </xf>
    <xf numFmtId="169" fontId="0" fillId="0" borderId="0" xfId="0" applyNumberFormat="1" applyFont="1" applyFill="1" applyProtection="1"/>
    <xf numFmtId="168" fontId="0" fillId="0" borderId="0" xfId="0" applyNumberFormat="1" applyFont="1" applyFill="1" applyAlignment="1" applyProtection="1">
      <alignment horizontal="right"/>
    </xf>
    <xf numFmtId="168" fontId="0" fillId="0" borderId="0" xfId="0" applyNumberFormat="1" applyFont="1" applyFill="1" applyProtection="1"/>
    <xf numFmtId="170" fontId="0" fillId="0" borderId="0" xfId="0" applyNumberFormat="1" applyFont="1" applyFill="1"/>
    <xf numFmtId="2" fontId="0" fillId="0" borderId="0" xfId="0" applyNumberFormat="1" applyFont="1" applyFill="1"/>
    <xf numFmtId="168" fontId="0" fillId="0" borderId="0" xfId="0" applyNumberFormat="1" applyFont="1" applyFill="1"/>
    <xf numFmtId="2" fontId="19" fillId="0" borderId="0" xfId="43" applyNumberFormat="1" applyFont="1" applyFill="1" applyProtection="1"/>
    <xf numFmtId="171" fontId="0" fillId="0" borderId="0" xfId="0" applyNumberFormat="1" applyFont="1" applyFill="1"/>
    <xf numFmtId="10" fontId="0" fillId="0" borderId="0" xfId="1" applyNumberFormat="1" applyFont="1" applyFill="1"/>
    <xf numFmtId="0" fontId="19" fillId="0" borderId="0" xfId="43" applyFont="1" applyFill="1" applyBorder="1"/>
    <xf numFmtId="164" fontId="19" fillId="0" borderId="0" xfId="43" applyNumberFormat="1" applyFont="1" applyFill="1" applyBorder="1" applyProtection="1"/>
    <xf numFmtId="165" fontId="19" fillId="0" borderId="0" xfId="43" applyNumberFormat="1" applyFont="1" applyFill="1" applyBorder="1" applyProtection="1"/>
    <xf numFmtId="0" fontId="0" fillId="0" borderId="0" xfId="0" applyFont="1" applyFill="1" applyBorder="1"/>
    <xf numFmtId="0" fontId="23" fillId="0" borderId="0" xfId="0" applyFont="1" applyFill="1"/>
    <xf numFmtId="0" fontId="23" fillId="0" borderId="0" xfId="43" applyFont="1" applyFill="1"/>
    <xf numFmtId="165" fontId="19" fillId="0" borderId="0" xfId="43" applyNumberFormat="1" applyFont="1" applyFill="1"/>
    <xf numFmtId="1" fontId="0" fillId="34" borderId="0" xfId="0" applyNumberFormat="1" applyFill="1"/>
    <xf numFmtId="1" fontId="0" fillId="35" borderId="0" xfId="0" applyNumberFormat="1" applyFill="1"/>
    <xf numFmtId="171" fontId="0" fillId="0" borderId="0" xfId="0" applyNumberFormat="1" applyFont="1" applyFill="1" applyProtection="1"/>
    <xf numFmtId="171" fontId="0" fillId="0" borderId="0" xfId="0" applyNumberFormat="1" applyFont="1" applyFill="1" applyAlignment="1" applyProtection="1">
      <alignment horizontal="right"/>
    </xf>
    <xf numFmtId="171" fontId="19" fillId="34" borderId="0" xfId="43" applyNumberFormat="1" applyFont="1" applyFill="1" applyProtection="1"/>
    <xf numFmtId="171" fontId="19" fillId="35" borderId="0" xfId="43" applyNumberFormat="1" applyFont="1" applyFill="1" applyProtection="1"/>
    <xf numFmtId="171" fontId="19" fillId="33" borderId="0" xfId="43" applyNumberFormat="1" applyFont="1" applyFill="1" applyProtection="1"/>
    <xf numFmtId="171" fontId="0" fillId="34" borderId="0" xfId="0" applyNumberFormat="1" applyFont="1" applyFill="1"/>
    <xf numFmtId="171" fontId="19" fillId="0" borderId="0" xfId="43" applyNumberFormat="1" applyFont="1" applyFill="1" applyProtection="1"/>
    <xf numFmtId="170" fontId="19" fillId="0" borderId="0" xfId="43" applyNumberFormat="1" applyFont="1" applyFill="1" applyProtection="1"/>
    <xf numFmtId="170" fontId="0" fillId="0" borderId="0" xfId="0" applyNumberFormat="1" applyFont="1" applyFill="1" applyProtection="1"/>
    <xf numFmtId="170" fontId="0" fillId="0" borderId="0" xfId="0" applyNumberFormat="1" applyFont="1" applyFill="1" applyAlignment="1" applyProtection="1">
      <alignment horizontal="right"/>
    </xf>
    <xf numFmtId="170" fontId="19" fillId="34" borderId="0" xfId="43" applyNumberFormat="1" applyFont="1" applyFill="1" applyProtection="1"/>
    <xf numFmtId="1" fontId="19" fillId="0" borderId="0" xfId="43" applyNumberFormat="1" applyFont="1" applyFill="1" applyProtection="1"/>
    <xf numFmtId="1" fontId="0" fillId="0" borderId="0" xfId="0" applyNumberFormat="1" applyFont="1" applyFill="1" applyProtection="1"/>
    <xf numFmtId="1" fontId="0" fillId="0" borderId="0" xfId="0" applyNumberFormat="1" applyFont="1" applyFill="1" applyAlignment="1" applyProtection="1">
      <alignment horizontal="right"/>
    </xf>
    <xf numFmtId="1" fontId="19" fillId="34" borderId="0" xfId="43" applyNumberFormat="1" applyFont="1" applyFill="1" applyProtection="1"/>
    <xf numFmtId="170" fontId="19" fillId="35" borderId="0" xfId="43" applyNumberFormat="1" applyFont="1" applyFill="1" applyProtection="1"/>
    <xf numFmtId="170" fontId="19" fillId="33" borderId="0" xfId="43" applyNumberFormat="1" applyFont="1" applyFill="1" applyProtection="1"/>
    <xf numFmtId="170" fontId="0" fillId="33" borderId="0" xfId="0" applyNumberFormat="1" applyFont="1" applyFill="1" applyProtection="1"/>
    <xf numFmtId="1" fontId="19" fillId="35" borderId="0" xfId="43" applyNumberFormat="1" applyFont="1" applyFill="1" applyProtection="1"/>
    <xf numFmtId="1" fontId="19" fillId="33" borderId="0" xfId="43" applyNumberFormat="1" applyFont="1" applyFill="1" applyProtection="1"/>
    <xf numFmtId="1" fontId="0" fillId="33" borderId="0" xfId="0" applyNumberFormat="1" applyFont="1" applyFill="1" applyProtection="1"/>
    <xf numFmtId="170" fontId="20" fillId="0" borderId="0" xfId="45" applyNumberFormat="1" applyFont="1" applyFill="1" applyAlignment="1">
      <alignment wrapText="1"/>
    </xf>
    <xf numFmtId="170" fontId="0" fillId="0" borderId="0" xfId="43" applyNumberFormat="1" applyFont="1" applyFill="1" applyProtection="1"/>
    <xf numFmtId="1" fontId="0" fillId="34" borderId="0" xfId="0" applyNumberFormat="1" applyFont="1" applyFill="1" applyProtection="1"/>
    <xf numFmtId="1" fontId="0" fillId="35" borderId="0" xfId="0" applyNumberFormat="1" applyFont="1" applyFill="1" applyProtection="1"/>
    <xf numFmtId="171" fontId="0" fillId="35" borderId="0" xfId="0" applyNumberFormat="1" applyFont="1" applyFill="1"/>
    <xf numFmtId="171" fontId="0" fillId="33" borderId="0" xfId="0" applyNumberFormat="1" applyFont="1" applyFill="1"/>
    <xf numFmtId="171" fontId="0" fillId="34" borderId="0" xfId="0" applyNumberFormat="1" applyFill="1"/>
    <xf numFmtId="170" fontId="0" fillId="34" borderId="0" xfId="0" applyNumberFormat="1" applyFill="1" applyBorder="1"/>
    <xf numFmtId="170" fontId="19" fillId="34" borderId="0" xfId="43" applyNumberFormat="1" applyFont="1" applyFill="1" applyBorder="1" applyProtection="1"/>
    <xf numFmtId="170" fontId="19" fillId="33" borderId="0" xfId="43" applyNumberFormat="1" applyFont="1" applyFill="1" applyBorder="1" applyProtection="1"/>
    <xf numFmtId="170" fontId="19" fillId="35" borderId="0" xfId="43" applyNumberFormat="1" applyFont="1" applyFill="1" applyBorder="1" applyProtection="1"/>
    <xf numFmtId="171" fontId="0" fillId="34" borderId="0" xfId="0" applyNumberFormat="1" applyFont="1" applyFill="1" applyAlignment="1">
      <alignment horizontal="right"/>
    </xf>
    <xf numFmtId="171" fontId="19" fillId="34" borderId="0" xfId="43" applyNumberFormat="1" applyFont="1" applyFill="1" applyAlignment="1" applyProtection="1">
      <alignment horizontal="right"/>
    </xf>
    <xf numFmtId="1" fontId="0" fillId="0" borderId="0" xfId="0" applyNumberFormat="1" applyFont="1" applyFill="1"/>
    <xf numFmtId="171" fontId="0" fillId="0" borderId="0" xfId="45" applyNumberFormat="1" applyFont="1" applyFill="1" applyProtection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5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 3" xfId="44"/>
    <cellStyle name="Normal_Sheet1" xfId="43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Car/LT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trnnhtsa!$EK$5</c:f>
              <c:strCache>
                <c:ptCount val="1"/>
                <c:pt idx="0">
                  <c:v>%Car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trnnhtsa!$DH$6:$DH$36</c:f>
              <c:numCache>
                <c:formatCode>0_)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trnnhtsa!$EK$6:$EK$36</c:f>
              <c:numCache>
                <c:formatCode>0.0%</c:formatCode>
                <c:ptCount val="31"/>
                <c:pt idx="0">
                  <c:v>0.70116494917044314</c:v>
                </c:pt>
                <c:pt idx="1">
                  <c:v>0.68115689498632814</c:v>
                </c:pt>
                <c:pt idx="2">
                  <c:v>0.67427218255441423</c:v>
                </c:pt>
                <c:pt idx="3">
                  <c:v>0.62671901899860882</c:v>
                </c:pt>
                <c:pt idx="4">
                  <c:v>0.61048202786353156</c:v>
                </c:pt>
                <c:pt idx="5">
                  <c:v>0.62502885793317131</c:v>
                </c:pt>
                <c:pt idx="6">
                  <c:v>0.6018546800318233</c:v>
                </c:pt>
                <c:pt idx="7">
                  <c:v>0.56889284530729323</c:v>
                </c:pt>
                <c:pt idx="8">
                  <c:v>0.55985232447196154</c:v>
                </c:pt>
                <c:pt idx="9">
                  <c:v>0.56520670148884322</c:v>
                </c:pt>
                <c:pt idx="10">
                  <c:v>0.55851048886755461</c:v>
                </c:pt>
                <c:pt idx="11">
                  <c:v>0.53365648242425967</c:v>
                </c:pt>
                <c:pt idx="12">
                  <c:v>0.50808187942195071</c:v>
                </c:pt>
                <c:pt idx="13">
                  <c:v>0.49909328913214601</c:v>
                </c:pt>
                <c:pt idx="14">
                  <c:v>0.46707131381654532</c:v>
                </c:pt>
                <c:pt idx="15">
                  <c:v>0.48259236431242691</c:v>
                </c:pt>
                <c:pt idx="16">
                  <c:v>0.50227835061255677</c:v>
                </c:pt>
                <c:pt idx="17">
                  <c:v>0.5115186169697189</c:v>
                </c:pt>
                <c:pt idx="18">
                  <c:v>0.52123159311810352</c:v>
                </c:pt>
                <c:pt idx="19">
                  <c:v>0.60741384251377517</c:v>
                </c:pt>
                <c:pt idx="20">
                  <c:v>0.53843106552235476</c:v>
                </c:pt>
                <c:pt idx="21">
                  <c:v>0.57640133062317034</c:v>
                </c:pt>
                <c:pt idx="22">
                  <c:v>0.64143312924980167</c:v>
                </c:pt>
                <c:pt idx="23">
                  <c:v>0.6380020638114634</c:v>
                </c:pt>
                <c:pt idx="24">
                  <c:v>0.5938909567474101</c:v>
                </c:pt>
                <c:pt idx="25">
                  <c:v>0.57571867715502456</c:v>
                </c:pt>
                <c:pt idx="26">
                  <c:v>0.5532304853585317</c:v>
                </c:pt>
                <c:pt idx="27">
                  <c:v>0.52555080092742579</c:v>
                </c:pt>
                <c:pt idx="28">
                  <c:v>0.47922759822712424</c:v>
                </c:pt>
                <c:pt idx="29">
                  <c:v>0.44427927922348953</c:v>
                </c:pt>
                <c:pt idx="30">
                  <c:v>0.43313503148989901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trnnhtsa!$EL$5</c:f>
              <c:strCache>
                <c:ptCount val="1"/>
                <c:pt idx="0">
                  <c:v>%LT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trnnhtsa!$DH$6:$DH$36</c:f>
              <c:numCache>
                <c:formatCode>0_)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trnnhtsa!$EL$6:$EL$36</c:f>
              <c:numCache>
                <c:formatCode>0.0%</c:formatCode>
                <c:ptCount val="31"/>
                <c:pt idx="0">
                  <c:v>0.29883505082955686</c:v>
                </c:pt>
                <c:pt idx="1">
                  <c:v>0.31884310501367186</c:v>
                </c:pt>
                <c:pt idx="2">
                  <c:v>0.32572781744558577</c:v>
                </c:pt>
                <c:pt idx="3">
                  <c:v>0.37328098100139118</c:v>
                </c:pt>
                <c:pt idx="4">
                  <c:v>0.38951797213646844</c:v>
                </c:pt>
                <c:pt idx="5">
                  <c:v>0.37497114206682869</c:v>
                </c:pt>
                <c:pt idx="6">
                  <c:v>0.3981453199681767</c:v>
                </c:pt>
                <c:pt idx="7">
                  <c:v>0.43110715469270677</c:v>
                </c:pt>
                <c:pt idx="8">
                  <c:v>0.44014767552803846</c:v>
                </c:pt>
                <c:pt idx="9">
                  <c:v>0.43479329851115678</c:v>
                </c:pt>
                <c:pt idx="10">
                  <c:v>0.44148951113244539</c:v>
                </c:pt>
                <c:pt idx="11">
                  <c:v>0.46634351757574033</c:v>
                </c:pt>
                <c:pt idx="12">
                  <c:v>0.49191812057804929</c:v>
                </c:pt>
                <c:pt idx="13">
                  <c:v>0.50090671086785399</c:v>
                </c:pt>
                <c:pt idx="14">
                  <c:v>0.53292868618345468</c:v>
                </c:pt>
                <c:pt idx="15">
                  <c:v>0.51740763568757309</c:v>
                </c:pt>
                <c:pt idx="16">
                  <c:v>0.49772164938744323</c:v>
                </c:pt>
                <c:pt idx="17">
                  <c:v>0.4884813830302811</c:v>
                </c:pt>
                <c:pt idx="18">
                  <c:v>0.47876840688189648</c:v>
                </c:pt>
                <c:pt idx="19">
                  <c:v>0.39258615748622483</c:v>
                </c:pt>
                <c:pt idx="20">
                  <c:v>0.46156893447764524</c:v>
                </c:pt>
                <c:pt idx="21">
                  <c:v>0.42359866937682966</c:v>
                </c:pt>
                <c:pt idx="22">
                  <c:v>0.35856687075019833</c:v>
                </c:pt>
                <c:pt idx="23">
                  <c:v>0.3619979361885366</c:v>
                </c:pt>
                <c:pt idx="24">
                  <c:v>0.4061090432525899</c:v>
                </c:pt>
                <c:pt idx="25">
                  <c:v>0.42428132284497544</c:v>
                </c:pt>
                <c:pt idx="26">
                  <c:v>0.4467695146414683</c:v>
                </c:pt>
                <c:pt idx="27">
                  <c:v>0.47444919907257421</c:v>
                </c:pt>
                <c:pt idx="28">
                  <c:v>0.52077240177287576</c:v>
                </c:pt>
                <c:pt idx="29">
                  <c:v>0.55572072077651047</c:v>
                </c:pt>
                <c:pt idx="30">
                  <c:v>0.56686496851010104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97408"/>
        <c:axId val="1907999040"/>
      </c:scatterChart>
      <c:valAx>
        <c:axId val="19079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99040"/>
        <c:crosses val="autoZero"/>
        <c:crossBetween val="midCat"/>
      </c:valAx>
      <c:valAx>
        <c:axId val="19079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9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133</xdr:col>
      <xdr:colOff>57150</xdr:colOff>
      <xdr:row>36</xdr:row>
      <xdr:rowOff>0</xdr:rowOff>
    </xdr:from>
    <xdr:to>
      <xdr:col>140</xdr:col>
      <xdr:colOff>50800</xdr:colOff>
      <xdr:row>37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FH211"/>
  <sheetViews>
    <sheetView showGridLines="0" tabSelected="1" zoomScale="40" zoomScaleNormal="40" workbookViewId="0">
      <pane ySplit="1" topLeftCell="A2" activePane="bottomLeft" state="frozen"/>
      <selection activeCell="AG1" sqref="AG1"/>
      <selection pane="bottomLeft" activeCell="BG12" sqref="BG12"/>
    </sheetView>
  </sheetViews>
  <sheetFormatPr defaultColWidth="8.58203125" defaultRowHeight="12" customHeight="1" x14ac:dyDescent="0.25"/>
  <cols>
    <col min="1" max="2" width="8.58203125" style="1"/>
    <col min="3" max="3" width="7.75" style="1" bestFit="1" customWidth="1"/>
    <col min="4" max="4" width="8.83203125" style="1" bestFit="1" customWidth="1"/>
    <col min="5" max="5" width="9.75" style="1" bestFit="1" customWidth="1"/>
    <col min="6" max="6" width="9.83203125" style="1" bestFit="1" customWidth="1"/>
    <col min="7" max="7" width="9.75" style="1" bestFit="1" customWidth="1"/>
    <col min="8" max="8" width="8.83203125" style="1" bestFit="1" customWidth="1"/>
    <col min="9" max="10" width="8.75" style="1" customWidth="1"/>
    <col min="11" max="13" width="8.58203125" style="1"/>
    <col min="14" max="15" width="9.75" style="1" bestFit="1" customWidth="1"/>
    <col min="16" max="17" width="11" style="1" bestFit="1" customWidth="1"/>
    <col min="18" max="20" width="9.75" style="1" bestFit="1" customWidth="1"/>
    <col min="21" max="21" width="8.75" style="1" customWidth="1"/>
    <col min="22" max="24" width="8.58203125" style="1"/>
    <col min="25" max="25" width="8.75" style="1" bestFit="1" customWidth="1"/>
    <col min="26" max="29" width="9.75" style="1" bestFit="1" customWidth="1"/>
    <col min="30" max="30" width="8.75" style="1" bestFit="1" customWidth="1"/>
    <col min="31" max="32" width="8.75" style="1" customWidth="1"/>
    <col min="33" max="40" width="8.58203125" style="1"/>
    <col min="41" max="41" width="9.75" style="1" bestFit="1" customWidth="1"/>
    <col min="42" max="43" width="8.75" style="1" customWidth="1"/>
    <col min="44" max="52" width="8.58203125" style="1"/>
    <col min="53" max="54" width="8.75" style="1" customWidth="1"/>
    <col min="55" max="63" width="8.58203125" style="1"/>
    <col min="64" max="65" width="8.75" style="1" customWidth="1"/>
    <col min="66" max="73" width="8.58203125" style="1"/>
    <col min="74" max="74" width="9.75" style="1" bestFit="1" customWidth="1"/>
    <col min="75" max="76" width="8.75" style="1" customWidth="1"/>
    <col min="77" max="79" width="8.58203125" style="1"/>
    <col min="80" max="84" width="8.75" style="1" bestFit="1" customWidth="1"/>
    <col min="85" max="85" width="9.75" style="1" bestFit="1" customWidth="1"/>
    <col min="86" max="87" width="8.75" style="1" customWidth="1"/>
    <col min="88" max="90" width="8.58203125" style="1"/>
    <col min="91" max="96" width="8.75" style="1" bestFit="1" customWidth="1"/>
    <col min="97" max="98" width="9.58203125" style="1" customWidth="1"/>
    <col min="99" max="101" width="8.58203125" style="1"/>
    <col min="102" max="103" width="8.58203125" style="1" bestFit="1" customWidth="1"/>
    <col min="104" max="107" width="8.75" style="1" bestFit="1" customWidth="1"/>
    <col min="108" max="109" width="8.75" style="1" customWidth="1"/>
    <col min="110" max="112" width="8.58203125" style="1"/>
    <col min="113" max="120" width="9.75" style="1" bestFit="1" customWidth="1"/>
    <col min="121" max="140" width="8.58203125" style="1"/>
    <col min="141" max="141" width="9.75" style="1" bestFit="1" customWidth="1"/>
    <col min="142" max="142" width="22.25" style="1" customWidth="1"/>
    <col min="143" max="145" width="8.58203125" style="1"/>
    <col min="146" max="148" width="8.75" style="1" bestFit="1" customWidth="1"/>
    <col min="149" max="149" width="9.75" style="1" bestFit="1" customWidth="1"/>
    <col min="150" max="153" width="8.75" style="1" bestFit="1" customWidth="1"/>
    <col min="154" max="16384" width="8.58203125" style="1"/>
  </cols>
  <sheetData>
    <row r="1" spans="1:164" ht="12" customHeight="1" x14ac:dyDescent="0.25">
      <c r="A1" s="2" t="s">
        <v>0</v>
      </c>
      <c r="D1" s="2" t="s">
        <v>1</v>
      </c>
      <c r="L1" s="2" t="s">
        <v>2</v>
      </c>
      <c r="W1" s="2" t="s">
        <v>3</v>
      </c>
      <c r="AH1" s="2" t="s">
        <v>4</v>
      </c>
      <c r="AS1" s="2" t="s">
        <v>45</v>
      </c>
      <c r="BD1" s="2" t="s">
        <v>5</v>
      </c>
      <c r="BO1" s="2" t="s">
        <v>6</v>
      </c>
      <c r="BZ1" s="2" t="s">
        <v>7</v>
      </c>
      <c r="CK1" s="2" t="s">
        <v>8</v>
      </c>
      <c r="CV1" s="2" t="s">
        <v>9</v>
      </c>
      <c r="DG1" s="2" t="s">
        <v>40</v>
      </c>
      <c r="EL1" s="1" t="s">
        <v>38</v>
      </c>
      <c r="EN1" s="2" t="s">
        <v>0</v>
      </c>
      <c r="EQ1" s="2"/>
      <c r="EY1" s="2" t="s">
        <v>7</v>
      </c>
    </row>
    <row r="2" spans="1:164" ht="12" customHeight="1" x14ac:dyDescent="0.25">
      <c r="A2" s="25" t="s">
        <v>60</v>
      </c>
      <c r="EN2" s="1" t="s">
        <v>39</v>
      </c>
      <c r="EY2" s="1" t="s">
        <v>39</v>
      </c>
    </row>
    <row r="3" spans="1:164" ht="12" customHeight="1" x14ac:dyDescent="0.25">
      <c r="A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32</v>
      </c>
      <c r="J3" s="2" t="s">
        <v>33</v>
      </c>
      <c r="L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32</v>
      </c>
      <c r="U3" s="2" t="s">
        <v>33</v>
      </c>
      <c r="W3" s="2" t="s">
        <v>10</v>
      </c>
      <c r="Y3" s="2" t="s">
        <v>11</v>
      </c>
      <c r="Z3" s="2" t="s">
        <v>12</v>
      </c>
      <c r="AA3" s="2" t="s">
        <v>13</v>
      </c>
      <c r="AB3" s="2" t="s">
        <v>14</v>
      </c>
      <c r="AC3" s="2" t="s">
        <v>15</v>
      </c>
      <c r="AD3" s="2" t="s">
        <v>16</v>
      </c>
      <c r="AE3" s="2" t="s">
        <v>32</v>
      </c>
      <c r="AF3" s="2" t="s">
        <v>33</v>
      </c>
      <c r="AH3" s="2" t="s">
        <v>10</v>
      </c>
      <c r="AJ3" s="2" t="s">
        <v>11</v>
      </c>
      <c r="AK3" s="2" t="s">
        <v>12</v>
      </c>
      <c r="AL3" s="2" t="s">
        <v>13</v>
      </c>
      <c r="AM3" s="2" t="s">
        <v>14</v>
      </c>
      <c r="AN3" s="2" t="s">
        <v>15</v>
      </c>
      <c r="AO3" s="2" t="s">
        <v>16</v>
      </c>
      <c r="AP3" s="2" t="s">
        <v>32</v>
      </c>
      <c r="AQ3" s="2" t="s">
        <v>33</v>
      </c>
      <c r="AS3" s="2" t="s">
        <v>10</v>
      </c>
      <c r="AU3" s="2" t="s">
        <v>11</v>
      </c>
      <c r="AV3" s="2" t="s">
        <v>12</v>
      </c>
      <c r="AW3" s="2" t="s">
        <v>13</v>
      </c>
      <c r="AX3" s="2" t="s">
        <v>14</v>
      </c>
      <c r="AY3" s="2" t="s">
        <v>15</v>
      </c>
      <c r="AZ3" s="2" t="s">
        <v>16</v>
      </c>
      <c r="BA3" s="2" t="s">
        <v>32</v>
      </c>
      <c r="BB3" s="2" t="s">
        <v>33</v>
      </c>
      <c r="BD3" s="2" t="s">
        <v>10</v>
      </c>
      <c r="BF3" s="2" t="s">
        <v>17</v>
      </c>
      <c r="BG3" s="2" t="s">
        <v>18</v>
      </c>
      <c r="BH3" s="2" t="s">
        <v>19</v>
      </c>
      <c r="BI3" s="2" t="s">
        <v>20</v>
      </c>
      <c r="BJ3" s="2" t="s">
        <v>21</v>
      </c>
      <c r="BK3" s="2" t="s">
        <v>22</v>
      </c>
      <c r="BL3" s="2" t="s">
        <v>32</v>
      </c>
      <c r="BM3" s="2" t="s">
        <v>33</v>
      </c>
      <c r="BO3" s="2" t="s">
        <v>10</v>
      </c>
      <c r="BQ3" s="2" t="s">
        <v>17</v>
      </c>
      <c r="BR3" s="2" t="s">
        <v>18</v>
      </c>
      <c r="BS3" s="2" t="s">
        <v>19</v>
      </c>
      <c r="BT3" s="2" t="s">
        <v>20</v>
      </c>
      <c r="BU3" s="2" t="s">
        <v>21</v>
      </c>
      <c r="BV3" s="2" t="s">
        <v>22</v>
      </c>
      <c r="BW3" s="2" t="s">
        <v>32</v>
      </c>
      <c r="BX3" s="2" t="s">
        <v>33</v>
      </c>
      <c r="BZ3" s="2" t="s">
        <v>10</v>
      </c>
      <c r="CB3" s="2" t="s">
        <v>17</v>
      </c>
      <c r="CC3" s="2" t="s">
        <v>18</v>
      </c>
      <c r="CD3" s="2" t="s">
        <v>19</v>
      </c>
      <c r="CE3" s="2" t="s">
        <v>20</v>
      </c>
      <c r="CF3" s="2" t="s">
        <v>21</v>
      </c>
      <c r="CG3" s="2" t="s">
        <v>22</v>
      </c>
      <c r="CH3" s="2" t="s">
        <v>32</v>
      </c>
      <c r="CI3" s="2" t="s">
        <v>33</v>
      </c>
      <c r="CK3" s="2" t="s">
        <v>10</v>
      </c>
      <c r="CM3" s="2" t="s">
        <v>17</v>
      </c>
      <c r="CN3" s="2" t="s">
        <v>18</v>
      </c>
      <c r="CO3" s="2" t="s">
        <v>19</v>
      </c>
      <c r="CP3" s="2" t="s">
        <v>20</v>
      </c>
      <c r="CQ3" s="2" t="s">
        <v>21</v>
      </c>
      <c r="CR3" s="2" t="s">
        <v>22</v>
      </c>
      <c r="CS3" s="2" t="s">
        <v>32</v>
      </c>
      <c r="CT3" s="2" t="s">
        <v>33</v>
      </c>
      <c r="CV3" s="2" t="s">
        <v>10</v>
      </c>
      <c r="CX3" s="2" t="s">
        <v>17</v>
      </c>
      <c r="CY3" s="2" t="s">
        <v>18</v>
      </c>
      <c r="CZ3" s="2" t="s">
        <v>19</v>
      </c>
      <c r="DA3" s="2" t="s">
        <v>20</v>
      </c>
      <c r="DB3" s="2" t="s">
        <v>21</v>
      </c>
      <c r="DC3" s="2" t="s">
        <v>22</v>
      </c>
      <c r="DD3" s="2" t="s">
        <v>32</v>
      </c>
      <c r="DE3" s="2" t="s">
        <v>33</v>
      </c>
      <c r="DG3" s="2" t="s">
        <v>10</v>
      </c>
      <c r="DI3" s="2" t="s">
        <v>17</v>
      </c>
      <c r="DJ3" s="2" t="s">
        <v>18</v>
      </c>
      <c r="DK3" s="2" t="s">
        <v>19</v>
      </c>
      <c r="DL3" s="2" t="s">
        <v>20</v>
      </c>
      <c r="DM3" s="2" t="s">
        <v>21</v>
      </c>
      <c r="DN3" s="2" t="s">
        <v>22</v>
      </c>
      <c r="DO3" s="2" t="s">
        <v>32</v>
      </c>
      <c r="DP3" s="2" t="s">
        <v>33</v>
      </c>
      <c r="EN3" s="2" t="s">
        <v>10</v>
      </c>
      <c r="EP3" s="2" t="s">
        <v>11</v>
      </c>
      <c r="EQ3" s="2" t="s">
        <v>12</v>
      </c>
      <c r="ER3" s="2" t="s">
        <v>13</v>
      </c>
      <c r="ES3" s="2" t="s">
        <v>14</v>
      </c>
      <c r="ET3" s="2" t="s">
        <v>15</v>
      </c>
      <c r="EU3" s="2" t="s">
        <v>16</v>
      </c>
      <c r="EV3" s="2" t="s">
        <v>32</v>
      </c>
      <c r="EW3" s="2" t="s">
        <v>33</v>
      </c>
      <c r="EY3" s="2" t="s">
        <v>10</v>
      </c>
      <c r="FA3" s="2" t="s">
        <v>17</v>
      </c>
      <c r="FB3" s="2" t="s">
        <v>18</v>
      </c>
      <c r="FC3" s="2" t="s">
        <v>19</v>
      </c>
      <c r="FD3" s="2" t="s">
        <v>20</v>
      </c>
      <c r="FE3" s="2" t="s">
        <v>21</v>
      </c>
      <c r="FF3" s="2" t="s">
        <v>22</v>
      </c>
      <c r="FG3" s="2" t="s">
        <v>32</v>
      </c>
      <c r="FH3" s="2" t="s">
        <v>33</v>
      </c>
    </row>
    <row r="4" spans="1:164" ht="12" customHeight="1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N4" s="3">
        <v>1</v>
      </c>
      <c r="O4" s="3">
        <v>2</v>
      </c>
      <c r="P4" s="3">
        <v>3</v>
      </c>
      <c r="Q4" s="3">
        <v>4</v>
      </c>
      <c r="R4" s="3">
        <v>5</v>
      </c>
      <c r="S4" s="3">
        <v>6</v>
      </c>
      <c r="T4" s="3">
        <v>7</v>
      </c>
      <c r="U4" s="3">
        <v>8</v>
      </c>
      <c r="Y4" s="3">
        <v>1</v>
      </c>
      <c r="Z4" s="3">
        <v>2</v>
      </c>
      <c r="AA4" s="3">
        <v>3</v>
      </c>
      <c r="AB4" s="3">
        <v>4</v>
      </c>
      <c r="AC4" s="3">
        <v>5</v>
      </c>
      <c r="AD4" s="3">
        <v>6</v>
      </c>
      <c r="AE4" s="3">
        <v>7</v>
      </c>
      <c r="AF4" s="3">
        <v>8</v>
      </c>
      <c r="AJ4" s="3">
        <v>1</v>
      </c>
      <c r="AK4" s="3">
        <v>2</v>
      </c>
      <c r="AL4" s="3">
        <v>3</v>
      </c>
      <c r="AM4" s="3">
        <v>4</v>
      </c>
      <c r="AN4" s="3">
        <v>5</v>
      </c>
      <c r="AO4" s="3">
        <v>6</v>
      </c>
      <c r="AP4" s="3">
        <v>7</v>
      </c>
      <c r="AQ4" s="3">
        <v>8</v>
      </c>
      <c r="AS4" s="1" t="s">
        <v>46</v>
      </c>
      <c r="AU4" s="3">
        <v>1</v>
      </c>
      <c r="AV4" s="3">
        <v>2</v>
      </c>
      <c r="AW4" s="3">
        <v>3</v>
      </c>
      <c r="AX4" s="3">
        <v>4</v>
      </c>
      <c r="AY4" s="3">
        <v>5</v>
      </c>
      <c r="AZ4" s="3">
        <v>6</v>
      </c>
      <c r="BA4" s="3">
        <v>7</v>
      </c>
      <c r="BB4" s="3">
        <v>8</v>
      </c>
      <c r="BF4" s="3">
        <v>1</v>
      </c>
      <c r="BG4" s="3">
        <v>2</v>
      </c>
      <c r="BH4" s="3">
        <v>3</v>
      </c>
      <c r="BI4" s="3">
        <v>4</v>
      </c>
      <c r="BJ4" s="3">
        <v>5</v>
      </c>
      <c r="BK4" s="3">
        <v>6</v>
      </c>
      <c r="BL4" s="3">
        <v>7</v>
      </c>
      <c r="BM4" s="3">
        <v>8</v>
      </c>
      <c r="BQ4" s="3">
        <v>1</v>
      </c>
      <c r="BR4" s="3">
        <v>2</v>
      </c>
      <c r="BS4" s="3">
        <v>3</v>
      </c>
      <c r="BT4" s="3">
        <v>4</v>
      </c>
      <c r="BU4" s="3">
        <v>5</v>
      </c>
      <c r="BV4" s="3">
        <v>6</v>
      </c>
      <c r="BW4" s="3">
        <v>7</v>
      </c>
      <c r="BX4" s="3">
        <v>8</v>
      </c>
      <c r="CB4" s="3">
        <v>1</v>
      </c>
      <c r="CC4" s="3">
        <v>2</v>
      </c>
      <c r="CD4" s="3">
        <v>3</v>
      </c>
      <c r="CE4" s="3">
        <v>4</v>
      </c>
      <c r="CF4" s="3">
        <v>5</v>
      </c>
      <c r="CG4" s="3">
        <v>6</v>
      </c>
      <c r="CH4" s="3">
        <v>7</v>
      </c>
      <c r="CI4" s="3">
        <v>8</v>
      </c>
      <c r="CM4" s="3">
        <v>1</v>
      </c>
      <c r="CN4" s="3">
        <v>2</v>
      </c>
      <c r="CO4" s="3">
        <v>3</v>
      </c>
      <c r="CP4" s="3">
        <v>4</v>
      </c>
      <c r="CQ4" s="3">
        <v>5</v>
      </c>
      <c r="CR4" s="3">
        <v>6</v>
      </c>
      <c r="CS4" s="3">
        <v>7</v>
      </c>
      <c r="CT4" s="3">
        <v>8</v>
      </c>
      <c r="CX4" s="3">
        <v>1</v>
      </c>
      <c r="CY4" s="3">
        <v>2</v>
      </c>
      <c r="CZ4" s="3">
        <v>3</v>
      </c>
      <c r="DA4" s="3">
        <v>4</v>
      </c>
      <c r="DB4" s="3">
        <v>5</v>
      </c>
      <c r="DC4" s="3">
        <v>6</v>
      </c>
      <c r="DD4" s="3">
        <v>7</v>
      </c>
      <c r="DE4" s="3">
        <v>8</v>
      </c>
      <c r="DG4" s="1" t="s">
        <v>41</v>
      </c>
      <c r="DI4" s="3">
        <v>1</v>
      </c>
      <c r="DJ4" s="3">
        <v>2</v>
      </c>
      <c r="DK4" s="3">
        <v>3</v>
      </c>
      <c r="DL4" s="3">
        <v>4</v>
      </c>
      <c r="DM4" s="3">
        <v>5</v>
      </c>
      <c r="DN4" s="3">
        <v>6</v>
      </c>
      <c r="DO4" s="3">
        <v>7</v>
      </c>
      <c r="DP4" s="3">
        <v>8</v>
      </c>
      <c r="EP4" s="3">
        <v>1</v>
      </c>
      <c r="EQ4" s="3">
        <v>2</v>
      </c>
      <c r="ER4" s="3">
        <v>3</v>
      </c>
      <c r="ES4" s="3">
        <v>4</v>
      </c>
      <c r="ET4" s="3">
        <v>5</v>
      </c>
      <c r="EU4" s="3">
        <v>6</v>
      </c>
      <c r="EV4" s="3">
        <v>7</v>
      </c>
      <c r="EW4" s="3">
        <v>8</v>
      </c>
      <c r="FA4" s="3">
        <v>1</v>
      </c>
      <c r="FB4" s="3">
        <v>2</v>
      </c>
      <c r="FC4" s="3">
        <v>3</v>
      </c>
      <c r="FD4" s="3">
        <v>4</v>
      </c>
      <c r="FE4" s="3">
        <v>5</v>
      </c>
      <c r="FF4" s="3">
        <v>6</v>
      </c>
      <c r="FG4" s="3">
        <v>7</v>
      </c>
      <c r="FH4" s="3">
        <v>8</v>
      </c>
    </row>
    <row r="5" spans="1:164" ht="12" customHeight="1" x14ac:dyDescent="0.25">
      <c r="DR5" s="1" t="s">
        <v>34</v>
      </c>
      <c r="DS5" s="1" t="s">
        <v>23</v>
      </c>
      <c r="DT5" s="1" t="s">
        <v>24</v>
      </c>
      <c r="DU5" s="1" t="s">
        <v>25</v>
      </c>
      <c r="DV5" s="1" t="s">
        <v>26</v>
      </c>
      <c r="DW5" s="1" t="s">
        <v>27</v>
      </c>
      <c r="DX5" s="1" t="s">
        <v>28</v>
      </c>
      <c r="DY5" s="1" t="s">
        <v>50</v>
      </c>
      <c r="DZ5" s="1" t="s">
        <v>51</v>
      </c>
      <c r="EB5" s="1" t="s">
        <v>35</v>
      </c>
      <c r="EC5" s="1" t="s">
        <v>52</v>
      </c>
      <c r="ED5" s="1" t="s">
        <v>53</v>
      </c>
      <c r="EE5" s="1" t="s">
        <v>54</v>
      </c>
      <c r="EF5" s="1" t="s">
        <v>55</v>
      </c>
      <c r="EG5" s="1" t="s">
        <v>56</v>
      </c>
      <c r="EH5" s="1" t="s">
        <v>57</v>
      </c>
      <c r="EI5" s="1" t="s">
        <v>59</v>
      </c>
      <c r="EJ5" s="1" t="s">
        <v>58</v>
      </c>
      <c r="EK5" s="1" t="s">
        <v>36</v>
      </c>
      <c r="EL5" s="1" t="s">
        <v>37</v>
      </c>
    </row>
    <row r="6" spans="1:164" ht="12" customHeight="1" x14ac:dyDescent="0.25">
      <c r="B6" s="3">
        <v>1990</v>
      </c>
      <c r="C6" s="30">
        <v>1.76</v>
      </c>
      <c r="D6" s="30">
        <v>392.2</v>
      </c>
      <c r="E6" s="30">
        <v>1599.6</v>
      </c>
      <c r="F6" s="30">
        <v>2052.1899999999996</v>
      </c>
      <c r="G6" s="30">
        <v>1029.5899999999999</v>
      </c>
      <c r="H6" s="30">
        <v>30.3</v>
      </c>
      <c r="I6" s="30">
        <v>0.01</v>
      </c>
      <c r="J6" s="30">
        <v>0.01</v>
      </c>
      <c r="K6" s="16"/>
      <c r="L6" s="16"/>
      <c r="M6" s="3">
        <v>1990</v>
      </c>
      <c r="N6" s="30">
        <v>15.84</v>
      </c>
      <c r="O6" s="30">
        <v>1783.1</v>
      </c>
      <c r="P6" s="30">
        <v>1386.1</v>
      </c>
      <c r="Q6" s="30">
        <v>421.79</v>
      </c>
      <c r="R6" s="30">
        <v>26.79</v>
      </c>
      <c r="S6" s="30">
        <v>164.8</v>
      </c>
      <c r="T6" s="30">
        <v>0.01</v>
      </c>
      <c r="U6" s="30">
        <v>0.01</v>
      </c>
      <c r="V6" s="16"/>
      <c r="W6" s="16"/>
      <c r="X6" s="3">
        <v>1990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16"/>
      <c r="AH6" s="16"/>
      <c r="AI6" s="3">
        <v>1990</v>
      </c>
      <c r="AJ6" s="30">
        <v>0</v>
      </c>
      <c r="AK6" s="30">
        <v>0</v>
      </c>
      <c r="AL6" s="30">
        <v>0</v>
      </c>
      <c r="AM6" s="30">
        <v>0</v>
      </c>
      <c r="AN6" s="30">
        <v>0</v>
      </c>
      <c r="AO6" s="30">
        <v>0</v>
      </c>
      <c r="AP6" s="30">
        <v>0</v>
      </c>
      <c r="AQ6" s="30">
        <v>0</v>
      </c>
      <c r="AR6" s="16"/>
      <c r="AS6" s="16"/>
      <c r="AT6" s="3">
        <v>1990</v>
      </c>
      <c r="AU6" s="30">
        <v>0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E6" s="3">
        <v>1990</v>
      </c>
      <c r="BF6" s="30">
        <v>55.042000000000002</v>
      </c>
      <c r="BG6" s="30">
        <v>195.084</v>
      </c>
      <c r="BH6" s="30">
        <v>310.15899999999999</v>
      </c>
      <c r="BI6" s="30">
        <v>30.385000000000002</v>
      </c>
      <c r="BJ6" s="30">
        <v>170.16</v>
      </c>
      <c r="BK6" s="30">
        <v>8.202</v>
      </c>
      <c r="BL6" s="30">
        <v>0.01</v>
      </c>
      <c r="BM6" s="30">
        <v>0.01</v>
      </c>
      <c r="BN6" s="5"/>
      <c r="BO6" s="5"/>
      <c r="BP6" s="3">
        <v>1990</v>
      </c>
      <c r="BQ6" s="30">
        <v>143.54300000000001</v>
      </c>
      <c r="BR6" s="30">
        <v>403.47</v>
      </c>
      <c r="BS6" s="30">
        <v>404.43700000000001</v>
      </c>
      <c r="BT6" s="30">
        <v>73.825999999999993</v>
      </c>
      <c r="BU6" s="30">
        <v>28.587999999999997</v>
      </c>
      <c r="BV6" s="30">
        <v>73.900999999999996</v>
      </c>
      <c r="BW6" s="30">
        <v>0.01</v>
      </c>
      <c r="BX6" s="30">
        <v>0.01</v>
      </c>
      <c r="BY6" s="5"/>
      <c r="BZ6" s="5"/>
      <c r="CA6" s="3">
        <v>1990</v>
      </c>
      <c r="CB6" s="30">
        <v>248.56800000000001</v>
      </c>
      <c r="CC6" s="30">
        <v>342.99799999999999</v>
      </c>
      <c r="CD6" s="30">
        <v>175.34700000000001</v>
      </c>
      <c r="CE6" s="30">
        <v>184.25399999999999</v>
      </c>
      <c r="CF6" s="30">
        <v>119.161</v>
      </c>
      <c r="CG6" s="30">
        <v>76.897999999999996</v>
      </c>
      <c r="CH6" s="30">
        <v>0.01</v>
      </c>
      <c r="CI6" s="30">
        <v>0.01</v>
      </c>
      <c r="CJ6" s="5"/>
      <c r="CK6" s="5"/>
      <c r="CL6" s="3">
        <v>1990</v>
      </c>
      <c r="CM6" s="30">
        <v>401.05900000000003</v>
      </c>
      <c r="CN6" s="30">
        <v>8.89</v>
      </c>
      <c r="CO6" s="30">
        <v>68.593999999999994</v>
      </c>
      <c r="CP6" s="30">
        <v>0.29099999999999998</v>
      </c>
      <c r="CQ6" s="30">
        <v>90.537999999999997</v>
      </c>
      <c r="CR6" s="30">
        <v>20.386999999999997</v>
      </c>
      <c r="CS6" s="30">
        <v>0.01</v>
      </c>
      <c r="CT6" s="30">
        <v>0.01</v>
      </c>
      <c r="CU6" s="5"/>
      <c r="CV6" s="5"/>
      <c r="CW6" s="3">
        <v>1990</v>
      </c>
      <c r="CX6" s="30">
        <v>32.448</v>
      </c>
      <c r="CY6" s="30">
        <v>0</v>
      </c>
      <c r="CZ6" s="30">
        <v>7.6219999999999999</v>
      </c>
      <c r="DA6" s="30">
        <v>2.6230000000000002</v>
      </c>
      <c r="DB6" s="30">
        <v>94.509999999999991</v>
      </c>
      <c r="DC6" s="30">
        <v>23.823999999999998</v>
      </c>
      <c r="DD6" s="30">
        <v>0.01</v>
      </c>
      <c r="DE6" s="30">
        <v>0.01</v>
      </c>
      <c r="DF6" s="5"/>
      <c r="DG6" s="5"/>
      <c r="DH6" s="3">
        <v>1990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R6" s="5">
        <f>SUM(CX6:DE6)+SUM(CM6:CT6)+SUM(CB6:CI6)+SUM(BQ6:BX6)+SUM(BF6:BM6)</f>
        <v>3794.9089999999997</v>
      </c>
      <c r="DS6" s="6">
        <f>(BF6+BQ6+CB6+CM6+CX6)/$DR6</f>
        <v>0.23206353564736337</v>
      </c>
      <c r="DT6" s="6">
        <f t="shared" ref="DT6:DW6" si="0">(BG6+BR6+CC6+CN6+CY6)/$DR6</f>
        <v>0.25045185536728293</v>
      </c>
      <c r="DU6" s="6">
        <f t="shared" si="0"/>
        <v>0.25459345665469185</v>
      </c>
      <c r="DV6" s="6">
        <f t="shared" si="0"/>
        <v>7.6781551283574917E-2</v>
      </c>
      <c r="DW6" s="6">
        <f t="shared" si="0"/>
        <v>0.1325346668391785</v>
      </c>
      <c r="DX6" s="6">
        <f>(BK6+BV6+CG6+CR6+DC6)/$DR6</f>
        <v>5.3548583114904735E-2</v>
      </c>
      <c r="DY6" s="6">
        <f t="shared" ref="DY6:DZ21" si="1">(BL6+BW6+CH6+CS6+DD6)/$DR6</f>
        <v>1.3175546501905582E-5</v>
      </c>
      <c r="DZ6" s="6">
        <f t="shared" si="1"/>
        <v>1.3175546501905582E-5</v>
      </c>
      <c r="EB6" s="15">
        <f>SUM(C6:J6)+SUM(N6:U6)+SUM(Y6:AF6)+SUM(AJ6:AQ6)</f>
        <v>8904.1</v>
      </c>
      <c r="EC6" s="6">
        <f t="shared" ref="EC6:EC36" si="2">(C6+N6+Y6+AJ6)/$EB6</f>
        <v>1.976617513280399E-3</v>
      </c>
      <c r="ED6" s="6">
        <f t="shared" ref="ED6:ED36" si="3">(D6+O6+Z6+AK6)/$EB6</f>
        <v>0.244303186172662</v>
      </c>
      <c r="EE6" s="6">
        <f t="shared" ref="EE6:EE36" si="4">(E6+P6+AA6+AL6)/$EB6</f>
        <v>0.33531743803416403</v>
      </c>
      <c r="EF6" s="6">
        <f t="shared" ref="EF6:EF36" si="5">(F6+Q6+AB6+AM6)/$EB6</f>
        <v>0.27784728383553636</v>
      </c>
      <c r="EG6" s="6">
        <f t="shared" ref="EG6:EG36" si="6">(G6+R6+AC6+AN6)/$EB6</f>
        <v>0.11863972776586065</v>
      </c>
      <c r="EH6" s="6">
        <f t="shared" ref="EH6:EH36" si="7">(H6+S6+AD6+AO6)/$EB6</f>
        <v>2.1911254365966241E-2</v>
      </c>
      <c r="EI6" s="6">
        <f t="shared" ref="EI6:EI36" si="8">(I6+T6+AE6+AP6)/$EB6</f>
        <v>2.2461562650913625E-6</v>
      </c>
      <c r="EJ6" s="6">
        <f t="shared" ref="EJ6:EJ36" si="9">(J6+U6+AF6+AQ6)/$EB6</f>
        <v>2.2461562650913625E-6</v>
      </c>
      <c r="EK6" s="6">
        <f t="shared" ref="EK6:EK36" si="10">EB6/SUM(EB6,DR6)</f>
        <v>0.70116494917044314</v>
      </c>
      <c r="EL6" s="6">
        <f>1-EK6</f>
        <v>0.29883505082955686</v>
      </c>
      <c r="EM6" s="64">
        <f>SUM(EB6,DR6)</f>
        <v>12699.009</v>
      </c>
      <c r="EO6" s="3">
        <v>1990</v>
      </c>
      <c r="EP6" s="4">
        <v>1.76</v>
      </c>
      <c r="EQ6" s="4">
        <v>392.2</v>
      </c>
      <c r="ER6" s="4">
        <v>1599.6</v>
      </c>
      <c r="ES6" s="4">
        <v>2052.1999999999998</v>
      </c>
      <c r="ET6" s="4">
        <v>1029.5999999999999</v>
      </c>
      <c r="EU6" s="4">
        <v>30.3</v>
      </c>
      <c r="EV6" s="4">
        <v>0</v>
      </c>
      <c r="EW6" s="4">
        <v>0</v>
      </c>
      <c r="EZ6" s="3">
        <v>1990</v>
      </c>
      <c r="FA6" s="4">
        <v>248.56800000000001</v>
      </c>
      <c r="FB6" s="4">
        <v>342.99799999999999</v>
      </c>
      <c r="FC6" s="4">
        <v>175.34700000000001</v>
      </c>
      <c r="FD6" s="4">
        <v>184.25399999999999</v>
      </c>
      <c r="FE6" s="4">
        <v>119.17100000000001</v>
      </c>
      <c r="FF6" s="4">
        <v>76.908000000000001</v>
      </c>
      <c r="FG6" s="4">
        <v>0</v>
      </c>
      <c r="FH6" s="4">
        <v>0</v>
      </c>
    </row>
    <row r="7" spans="1:164" ht="12" customHeight="1" x14ac:dyDescent="0.25">
      <c r="B7" s="3">
        <v>1991</v>
      </c>
      <c r="C7" s="30">
        <v>10.57</v>
      </c>
      <c r="D7" s="30">
        <v>877.5</v>
      </c>
      <c r="E7" s="30">
        <v>1331.8</v>
      </c>
      <c r="F7" s="30">
        <v>1849.89</v>
      </c>
      <c r="G7" s="30">
        <v>1012.79</v>
      </c>
      <c r="H7" s="30">
        <v>19.899999999999999</v>
      </c>
      <c r="I7" s="30">
        <v>0.01</v>
      </c>
      <c r="J7" s="30">
        <v>0.01</v>
      </c>
      <c r="K7" s="16"/>
      <c r="L7" s="16"/>
      <c r="M7" s="3">
        <v>1991</v>
      </c>
      <c r="N7" s="30">
        <v>95.13</v>
      </c>
      <c r="O7" s="30">
        <v>1538</v>
      </c>
      <c r="P7" s="30">
        <v>1327.7</v>
      </c>
      <c r="Q7" s="30">
        <v>385.79</v>
      </c>
      <c r="R7" s="30">
        <v>31.59</v>
      </c>
      <c r="S7" s="30">
        <v>131.19999999999999</v>
      </c>
      <c r="T7" s="30">
        <v>0.01</v>
      </c>
      <c r="U7" s="30">
        <v>0.01</v>
      </c>
      <c r="V7" s="16"/>
      <c r="W7" s="16"/>
      <c r="X7" s="3">
        <v>1991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16"/>
      <c r="AH7" s="16"/>
      <c r="AI7" s="3">
        <v>1991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16"/>
      <c r="AS7" s="16"/>
      <c r="AT7" s="3">
        <v>1991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E7" s="3">
        <v>1991</v>
      </c>
      <c r="BF7" s="30">
        <v>91.492999999999995</v>
      </c>
      <c r="BG7" s="30">
        <v>158.59100000000001</v>
      </c>
      <c r="BH7" s="30">
        <v>241.262</v>
      </c>
      <c r="BI7" s="30">
        <v>20.538</v>
      </c>
      <c r="BJ7" s="30">
        <v>396.399</v>
      </c>
      <c r="BK7" s="30">
        <v>4.2629999999999999</v>
      </c>
      <c r="BL7" s="30">
        <v>0.01</v>
      </c>
      <c r="BM7" s="30">
        <v>0.01</v>
      </c>
      <c r="BN7" s="5"/>
      <c r="BO7" s="5"/>
      <c r="BP7" s="3">
        <v>1991</v>
      </c>
      <c r="BQ7" s="30">
        <v>238.601</v>
      </c>
      <c r="BR7" s="30">
        <v>327.995</v>
      </c>
      <c r="BS7" s="30">
        <v>314.59699999999998</v>
      </c>
      <c r="BT7" s="30">
        <v>49.9</v>
      </c>
      <c r="BU7" s="30">
        <v>66.608999999999995</v>
      </c>
      <c r="BV7" s="30">
        <v>38.451000000000001</v>
      </c>
      <c r="BW7" s="30">
        <v>0.01</v>
      </c>
      <c r="BX7" s="30">
        <v>0.01</v>
      </c>
      <c r="BY7" s="5"/>
      <c r="BZ7" s="5"/>
      <c r="CA7" s="3">
        <v>1991</v>
      </c>
      <c r="CB7" s="30">
        <v>413.17599999999999</v>
      </c>
      <c r="CC7" s="30">
        <v>278.83600000000001</v>
      </c>
      <c r="CD7" s="30">
        <v>136.39599999999999</v>
      </c>
      <c r="CE7" s="30">
        <v>124.54</v>
      </c>
      <c r="CF7" s="30">
        <v>277.59700000000004</v>
      </c>
      <c r="CG7" s="30">
        <v>40.011000000000003</v>
      </c>
      <c r="CH7" s="30">
        <v>0.01</v>
      </c>
      <c r="CI7" s="30">
        <v>0.01</v>
      </c>
      <c r="CJ7" s="5"/>
      <c r="CK7" s="5"/>
      <c r="CL7" s="3">
        <v>1991</v>
      </c>
      <c r="CM7" s="30">
        <v>401.58699999999999</v>
      </c>
      <c r="CN7" s="30">
        <v>5.3019999999999996</v>
      </c>
      <c r="CO7" s="30">
        <v>120.09399999999999</v>
      </c>
      <c r="CP7" s="30">
        <v>0.19700000000000001</v>
      </c>
      <c r="CQ7" s="30">
        <v>91.62299999999999</v>
      </c>
      <c r="CR7" s="30">
        <v>22.936999999999998</v>
      </c>
      <c r="CS7" s="30">
        <v>0.01</v>
      </c>
      <c r="CT7" s="30">
        <v>0.01</v>
      </c>
      <c r="CU7" s="5"/>
      <c r="CV7" s="5"/>
      <c r="CW7" s="3">
        <v>1991</v>
      </c>
      <c r="CX7" s="30">
        <v>32.491</v>
      </c>
      <c r="CY7" s="30">
        <v>0</v>
      </c>
      <c r="CZ7" s="30">
        <v>13.343999999999999</v>
      </c>
      <c r="DA7" s="30">
        <v>1.772</v>
      </c>
      <c r="DB7" s="30">
        <v>95.641999999999996</v>
      </c>
      <c r="DC7" s="30">
        <v>26.805</v>
      </c>
      <c r="DD7" s="30">
        <v>0.01</v>
      </c>
      <c r="DE7" s="30">
        <v>0.01</v>
      </c>
      <c r="DF7" s="5"/>
      <c r="DG7" s="5"/>
      <c r="DH7" s="3">
        <v>1991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R7" s="5">
        <f t="shared" ref="DR7:DR35" si="11">SUM(CX7:DE7)+SUM(CM7:CT7)+SUM(CB7:CI7)+SUM(BQ7:BX7)+SUM(BF7:BM7)</f>
        <v>4031.1489999999994</v>
      </c>
      <c r="DS7" s="6">
        <f>(BF7+BQ7+CB7+CM7+CX7)/$DR7</f>
        <v>0.29206263524369852</v>
      </c>
      <c r="DT7" s="6">
        <f t="shared" ref="DT7:DT24" si="12">(BG7+BR7+CC7+CN7+CY7)/$DR7</f>
        <v>0.19119213901545196</v>
      </c>
      <c r="DU7" s="6">
        <f t="shared" ref="DU7:DU24" si="13">(BH7+BS7+CD7+CO7+CZ7)/$DR7</f>
        <v>0.20482820158719017</v>
      </c>
      <c r="DV7" s="6">
        <f t="shared" ref="DV7:DV24" si="14">(BI7+BT7+CE7+CP7+DA7)/$DR7</f>
        <v>4.8856293825904236E-2</v>
      </c>
      <c r="DW7" s="6">
        <f>(BJ7+BU7+CF7+CQ7+DB7)/$DR7</f>
        <v>0.2301750691924313</v>
      </c>
      <c r="DX7" s="6">
        <f t="shared" ref="DX7:DX24" si="15">(BK7+BV7+CG7+CR7+DC7)/$DR7</f>
        <v>3.2860854312256875E-2</v>
      </c>
      <c r="DY7" s="6">
        <f t="shared" si="1"/>
        <v>1.2403411533535478E-5</v>
      </c>
      <c r="DZ7" s="6">
        <f t="shared" si="1"/>
        <v>1.2403411533535478E-5</v>
      </c>
      <c r="EB7" s="15">
        <f t="shared" ref="EB7:EB36" si="16">SUM(C7:J7)+SUM(N7:U7)+SUM(Y7:AF7)+SUM(AJ7:AQ7)</f>
        <v>8611.9000000000015</v>
      </c>
      <c r="EC7" s="6">
        <f t="shared" si="2"/>
        <v>1.2273714279078946E-2</v>
      </c>
      <c r="ED7" s="6">
        <f t="shared" si="3"/>
        <v>0.2804839814675042</v>
      </c>
      <c r="EE7" s="6">
        <f t="shared" si="4"/>
        <v>0.30881686968032601</v>
      </c>
      <c r="EF7" s="6">
        <f t="shared" si="5"/>
        <v>0.2596035718018091</v>
      </c>
      <c r="EG7" s="6">
        <f t="shared" si="6"/>
        <v>0.12127172865453613</v>
      </c>
      <c r="EH7" s="6">
        <f t="shared" si="7"/>
        <v>1.7545489380972838E-2</v>
      </c>
      <c r="EI7" s="6">
        <f t="shared" si="8"/>
        <v>2.3223678862968679E-6</v>
      </c>
      <c r="EJ7" s="6">
        <f t="shared" si="9"/>
        <v>2.3223678862968679E-6</v>
      </c>
      <c r="EK7" s="6">
        <f t="shared" si="10"/>
        <v>0.68115689498632814</v>
      </c>
      <c r="EL7" s="6">
        <f t="shared" ref="EL7:EL32" si="17">1-EK7</f>
        <v>0.31884310501367186</v>
      </c>
      <c r="EM7" s="64">
        <f>SUM(EB7,DR7)</f>
        <v>12643.049000000001</v>
      </c>
      <c r="EO7" s="3">
        <v>1991</v>
      </c>
      <c r="EP7" s="4">
        <v>10.57</v>
      </c>
      <c r="EQ7" s="4">
        <v>877.5</v>
      </c>
      <c r="ER7" s="4">
        <v>1331.8</v>
      </c>
      <c r="ES7" s="4">
        <v>1849.9</v>
      </c>
      <c r="ET7" s="4">
        <v>1012.8</v>
      </c>
      <c r="EU7" s="4">
        <v>19.899999999999999</v>
      </c>
      <c r="EV7" s="4">
        <v>0</v>
      </c>
      <c r="EW7" s="4">
        <v>0</v>
      </c>
      <c r="EZ7" s="3">
        <v>1991</v>
      </c>
      <c r="FA7" s="4">
        <v>413.17599999999999</v>
      </c>
      <c r="FB7" s="4">
        <v>278.83600000000001</v>
      </c>
      <c r="FC7" s="4">
        <v>136.39599999999999</v>
      </c>
      <c r="FD7" s="4">
        <v>124.54</v>
      </c>
      <c r="FE7" s="4">
        <v>277.60700000000003</v>
      </c>
      <c r="FF7" s="4">
        <v>40.021000000000001</v>
      </c>
      <c r="FG7" s="4">
        <v>0</v>
      </c>
      <c r="FH7" s="4">
        <v>0</v>
      </c>
    </row>
    <row r="8" spans="1:164" ht="12" customHeight="1" x14ac:dyDescent="0.25">
      <c r="B8" s="3">
        <v>1992</v>
      </c>
      <c r="C8" s="30">
        <v>11.14</v>
      </c>
      <c r="D8" s="30">
        <v>719.8</v>
      </c>
      <c r="E8" s="30">
        <v>1304.4000000000001</v>
      </c>
      <c r="F8" s="30">
        <v>1681.59</v>
      </c>
      <c r="G8" s="30">
        <v>976.89</v>
      </c>
      <c r="H8" s="30">
        <v>19.3</v>
      </c>
      <c r="I8" s="30">
        <v>0.01</v>
      </c>
      <c r="J8" s="30">
        <v>0.01</v>
      </c>
      <c r="K8" s="16"/>
      <c r="L8" s="16"/>
      <c r="M8" s="3">
        <v>1992</v>
      </c>
      <c r="N8" s="30">
        <v>100.26</v>
      </c>
      <c r="O8" s="30">
        <v>1435.4</v>
      </c>
      <c r="P8" s="30">
        <v>1159.8</v>
      </c>
      <c r="Q8" s="30">
        <v>566.29</v>
      </c>
      <c r="R8" s="30">
        <v>289.69</v>
      </c>
      <c r="S8" s="30">
        <v>59.4</v>
      </c>
      <c r="T8" s="30">
        <v>0.01</v>
      </c>
      <c r="U8" s="30">
        <v>0.01</v>
      </c>
      <c r="V8" s="16"/>
      <c r="W8" s="16"/>
      <c r="X8" s="3">
        <v>1992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16"/>
      <c r="AH8" s="16"/>
      <c r="AI8" s="3">
        <v>1992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16"/>
      <c r="AS8" s="16"/>
      <c r="AT8" s="3">
        <v>1992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E8" s="3">
        <v>1992</v>
      </c>
      <c r="BF8" s="30">
        <v>74.558000000000007</v>
      </c>
      <c r="BG8" s="30">
        <v>184.196</v>
      </c>
      <c r="BH8" s="30">
        <v>296.15600000000001</v>
      </c>
      <c r="BI8" s="30">
        <v>25.379000000000001</v>
      </c>
      <c r="BJ8" s="30">
        <v>349.86</v>
      </c>
      <c r="BK8" s="30">
        <v>4.99</v>
      </c>
      <c r="BL8" s="30">
        <v>0.01</v>
      </c>
      <c r="BM8" s="30">
        <v>0.01</v>
      </c>
      <c r="BN8" s="5"/>
      <c r="BO8" s="5"/>
      <c r="BP8" s="3">
        <v>1992</v>
      </c>
      <c r="BQ8" s="30">
        <v>194.43700000000001</v>
      </c>
      <c r="BR8" s="30">
        <v>380.95100000000002</v>
      </c>
      <c r="BS8" s="30">
        <v>386.178</v>
      </c>
      <c r="BT8" s="30">
        <v>61.661999999999999</v>
      </c>
      <c r="BU8" s="30">
        <v>58.788000000000004</v>
      </c>
      <c r="BV8" s="30">
        <v>44.988</v>
      </c>
      <c r="BW8" s="30">
        <v>0.01</v>
      </c>
      <c r="BX8" s="30">
        <v>0.01</v>
      </c>
      <c r="BY8" s="5"/>
      <c r="BZ8" s="5"/>
      <c r="CA8" s="3">
        <v>1992</v>
      </c>
      <c r="CB8" s="30">
        <v>336.7</v>
      </c>
      <c r="CC8" s="30">
        <v>323.85500000000002</v>
      </c>
      <c r="CD8" s="30">
        <v>167.43</v>
      </c>
      <c r="CE8" s="30">
        <v>153.89599999999999</v>
      </c>
      <c r="CF8" s="30">
        <v>245.006</v>
      </c>
      <c r="CG8" s="30">
        <v>46.813000000000002</v>
      </c>
      <c r="CH8" s="30">
        <v>0.01</v>
      </c>
      <c r="CI8" s="30">
        <v>0.01</v>
      </c>
      <c r="CJ8" s="5"/>
      <c r="CK8" s="5"/>
      <c r="CL8" s="3">
        <v>1992</v>
      </c>
      <c r="CM8" s="30">
        <v>331.13499999999999</v>
      </c>
      <c r="CN8" s="30">
        <v>4.2549999999999999</v>
      </c>
      <c r="CO8" s="30">
        <v>78.679000000000002</v>
      </c>
      <c r="CP8" s="30">
        <v>0.24299999999999999</v>
      </c>
      <c r="CQ8" s="30">
        <v>100.854</v>
      </c>
      <c r="CR8" s="30">
        <v>12.474</v>
      </c>
      <c r="CS8" s="30">
        <v>0.01</v>
      </c>
      <c r="CT8" s="30">
        <v>0.01</v>
      </c>
      <c r="CU8" s="5"/>
      <c r="CV8" s="5"/>
      <c r="CW8" s="3">
        <v>1992</v>
      </c>
      <c r="CX8" s="30">
        <v>26.791</v>
      </c>
      <c r="CY8" s="30">
        <v>0</v>
      </c>
      <c r="CZ8" s="30">
        <v>8.7420000000000009</v>
      </c>
      <c r="DA8" s="30">
        <v>2.1909999999999998</v>
      </c>
      <c r="DB8" s="30">
        <v>105.277</v>
      </c>
      <c r="DC8" s="30">
        <v>14.579000000000001</v>
      </c>
      <c r="DD8" s="30">
        <v>0.01</v>
      </c>
      <c r="DE8" s="30">
        <v>0.01</v>
      </c>
      <c r="DF8" s="5"/>
      <c r="DG8" s="5"/>
      <c r="DH8" s="3">
        <v>1992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R8" s="5">
        <f t="shared" si="11"/>
        <v>4021.1630000000005</v>
      </c>
      <c r="DS8" s="6">
        <f t="shared" ref="DS8:DS24" si="18">(BF8+BQ8+CB8+CM8+CX8)/$DR8</f>
        <v>0.23963738848686308</v>
      </c>
      <c r="DT8" s="6">
        <f t="shared" si="12"/>
        <v>0.22213896825371165</v>
      </c>
      <c r="DU8" s="6">
        <f>(BH8+BS8+CD8+CO8+CZ8)/$DR8</f>
        <v>0.23306317102788421</v>
      </c>
      <c r="DV8" s="6">
        <f t="shared" si="14"/>
        <v>6.0522540369539843E-2</v>
      </c>
      <c r="DW8" s="6">
        <f t="shared" ref="DW8:DW24" si="19">(BJ8+BU8+CF8+CQ8+DB8)/$DR8</f>
        <v>0.21381500824512709</v>
      </c>
      <c r="DX8" s="6">
        <f t="shared" si="15"/>
        <v>3.0798055189506117E-2</v>
      </c>
      <c r="DY8" s="6">
        <f t="shared" si="1"/>
        <v>1.2434213683951631E-5</v>
      </c>
      <c r="DZ8" s="6">
        <f t="shared" si="1"/>
        <v>1.2434213683951631E-5</v>
      </c>
      <c r="EB8" s="15">
        <f t="shared" si="16"/>
        <v>8324.0000000000018</v>
      </c>
      <c r="EC8" s="6">
        <f t="shared" si="2"/>
        <v>1.3382988947621334E-2</v>
      </c>
      <c r="ED8" s="6">
        <f t="shared" si="3"/>
        <v>0.25891398366170104</v>
      </c>
      <c r="EE8" s="6">
        <f t="shared" si="4"/>
        <v>0.29603555982700613</v>
      </c>
      <c r="EF8" s="6">
        <f t="shared" si="5"/>
        <v>0.27004805382027869</v>
      </c>
      <c r="EG8" s="6">
        <f t="shared" si="6"/>
        <v>0.15216001922152808</v>
      </c>
      <c r="EH8" s="6">
        <f t="shared" si="7"/>
        <v>9.4545891398366156E-3</v>
      </c>
      <c r="EI8" s="6">
        <f t="shared" si="8"/>
        <v>2.4026910139356074E-6</v>
      </c>
      <c r="EJ8" s="6">
        <f t="shared" si="9"/>
        <v>2.4026910139356074E-6</v>
      </c>
      <c r="EK8" s="6">
        <f t="shared" si="10"/>
        <v>0.67427218255441423</v>
      </c>
      <c r="EL8" s="6">
        <f t="shared" si="17"/>
        <v>0.32572781744558577</v>
      </c>
      <c r="EM8" s="64">
        <f t="shared" ref="EM8:EM36" si="20">SUM(EB8,DR8)</f>
        <v>12345.163000000002</v>
      </c>
      <c r="EO8" s="3">
        <v>1992</v>
      </c>
      <c r="EP8" s="4">
        <v>11.14</v>
      </c>
      <c r="EQ8" s="4">
        <v>719.8</v>
      </c>
      <c r="ER8" s="4">
        <v>1304.4000000000001</v>
      </c>
      <c r="ES8" s="4">
        <v>1681.6</v>
      </c>
      <c r="ET8" s="4">
        <v>976.9</v>
      </c>
      <c r="EU8" s="4">
        <v>19.3</v>
      </c>
      <c r="EV8" s="4">
        <v>0</v>
      </c>
      <c r="EW8" s="4">
        <v>0</v>
      </c>
      <c r="EZ8" s="3">
        <v>1992</v>
      </c>
      <c r="FA8" s="4">
        <v>336.7</v>
      </c>
      <c r="FB8" s="4">
        <v>323.85500000000002</v>
      </c>
      <c r="FC8" s="4">
        <v>167.43</v>
      </c>
      <c r="FD8" s="4">
        <v>153.89599999999999</v>
      </c>
      <c r="FE8" s="4">
        <v>245.01599999999999</v>
      </c>
      <c r="FF8" s="4">
        <v>46.823</v>
      </c>
      <c r="FG8" s="4">
        <v>0</v>
      </c>
      <c r="FH8" s="4">
        <v>0</v>
      </c>
    </row>
    <row r="9" spans="1:164" ht="12" customHeight="1" x14ac:dyDescent="0.25">
      <c r="B9" s="3">
        <v>1993</v>
      </c>
      <c r="C9" s="30">
        <v>7.89</v>
      </c>
      <c r="D9" s="30">
        <v>689.5</v>
      </c>
      <c r="E9" s="30">
        <v>1515.3</v>
      </c>
      <c r="F9" s="30">
        <v>1803.59</v>
      </c>
      <c r="G9" s="30">
        <v>746.39</v>
      </c>
      <c r="H9" s="30">
        <v>21.6</v>
      </c>
      <c r="I9" s="30">
        <v>0.01</v>
      </c>
      <c r="J9" s="30">
        <v>0.01</v>
      </c>
      <c r="K9" s="16"/>
      <c r="L9" s="16"/>
      <c r="M9" s="3">
        <v>1993</v>
      </c>
      <c r="N9" s="30">
        <v>71.010000000000005</v>
      </c>
      <c r="O9" s="30">
        <v>1156.8</v>
      </c>
      <c r="P9" s="30">
        <v>1194.4000000000001</v>
      </c>
      <c r="Q9" s="30">
        <v>560.79</v>
      </c>
      <c r="R9" s="30">
        <v>182.29000000000002</v>
      </c>
      <c r="S9" s="30">
        <v>91.2</v>
      </c>
      <c r="T9" s="30">
        <v>0.01</v>
      </c>
      <c r="U9" s="30">
        <v>0.01</v>
      </c>
      <c r="V9" s="16"/>
      <c r="W9" s="16"/>
      <c r="X9" s="3">
        <v>1993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16"/>
      <c r="AH9" s="16"/>
      <c r="AI9" s="3">
        <v>1993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16"/>
      <c r="AS9" s="16"/>
      <c r="AT9" s="3">
        <v>1993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E9" s="3">
        <v>1993</v>
      </c>
      <c r="BF9" s="30">
        <v>83.477000000000004</v>
      </c>
      <c r="BG9" s="30">
        <v>196.43</v>
      </c>
      <c r="BH9" s="30">
        <v>376.52199999999999</v>
      </c>
      <c r="BI9" s="30">
        <v>25.268999999999998</v>
      </c>
      <c r="BJ9" s="30">
        <v>481.54900000000004</v>
      </c>
      <c r="BK9" s="30">
        <v>8.0830000000000002</v>
      </c>
      <c r="BL9" s="30">
        <v>0.01</v>
      </c>
      <c r="BM9" s="30">
        <v>0.01</v>
      </c>
      <c r="BN9" s="5"/>
      <c r="BO9" s="5"/>
      <c r="BP9" s="3">
        <v>1993</v>
      </c>
      <c r="BQ9" s="30">
        <v>217.696</v>
      </c>
      <c r="BR9" s="30">
        <v>406.25200000000001</v>
      </c>
      <c r="BS9" s="30">
        <v>490.97199999999998</v>
      </c>
      <c r="BT9" s="30">
        <v>61.395000000000003</v>
      </c>
      <c r="BU9" s="30">
        <v>80.918999999999997</v>
      </c>
      <c r="BV9" s="30">
        <v>72.827999999999989</v>
      </c>
      <c r="BW9" s="30">
        <v>0.01</v>
      </c>
      <c r="BX9" s="30">
        <v>0.01</v>
      </c>
      <c r="BY9" s="5"/>
      <c r="BZ9" s="5"/>
      <c r="CA9" s="3">
        <v>1993</v>
      </c>
      <c r="CB9" s="30">
        <v>376.976</v>
      </c>
      <c r="CC9" s="30">
        <v>345.36399999999998</v>
      </c>
      <c r="CD9" s="30">
        <v>212.86500000000001</v>
      </c>
      <c r="CE9" s="30">
        <v>153.22900000000001</v>
      </c>
      <c r="CF9" s="30">
        <v>337.22800000000001</v>
      </c>
      <c r="CG9" s="30">
        <v>75.780999999999992</v>
      </c>
      <c r="CH9" s="30">
        <v>0.01</v>
      </c>
      <c r="CI9" s="30">
        <v>0.01</v>
      </c>
      <c r="CJ9" s="5"/>
      <c r="CK9" s="5"/>
      <c r="CL9" s="3">
        <v>1993</v>
      </c>
      <c r="CM9" s="30">
        <v>323.72000000000003</v>
      </c>
      <c r="CN9" s="30">
        <v>65.224999999999994</v>
      </c>
      <c r="CO9" s="30">
        <v>104.184</v>
      </c>
      <c r="CP9" s="30">
        <v>0.24199999999999999</v>
      </c>
      <c r="CQ9" s="30">
        <v>102.48599999999999</v>
      </c>
      <c r="CR9" s="30">
        <v>20.044999999999998</v>
      </c>
      <c r="CS9" s="30">
        <v>0.01</v>
      </c>
      <c r="CT9" s="30">
        <v>0.01</v>
      </c>
      <c r="CU9" s="5"/>
      <c r="CV9" s="5"/>
      <c r="CW9" s="3">
        <v>1993</v>
      </c>
      <c r="CX9" s="30">
        <v>26.190999999999999</v>
      </c>
      <c r="CY9" s="30">
        <v>0</v>
      </c>
      <c r="CZ9" s="30">
        <v>11.576000000000001</v>
      </c>
      <c r="DA9" s="30">
        <v>2.181</v>
      </c>
      <c r="DB9" s="30">
        <v>106.982</v>
      </c>
      <c r="DC9" s="30">
        <v>23.424999999999997</v>
      </c>
      <c r="DD9" s="30">
        <v>0.01</v>
      </c>
      <c r="DE9" s="30">
        <v>0.01</v>
      </c>
      <c r="DF9" s="5"/>
      <c r="DG9" s="5"/>
      <c r="DH9" s="3">
        <v>1993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R9" s="5">
        <f t="shared" si="11"/>
        <v>4789.192</v>
      </c>
      <c r="DS9" s="6">
        <f t="shared" si="18"/>
        <v>0.21466251509649226</v>
      </c>
      <c r="DT9" s="6">
        <f t="shared" si="12"/>
        <v>0.21157452029486395</v>
      </c>
      <c r="DU9" s="6">
        <f t="shared" si="13"/>
        <v>0.24975382068624519</v>
      </c>
      <c r="DV9" s="6">
        <f t="shared" si="14"/>
        <v>5.0596426286521827E-2</v>
      </c>
      <c r="DW9" s="6">
        <f t="shared" si="19"/>
        <v>0.23159731328374394</v>
      </c>
      <c r="DX9" s="6">
        <f t="shared" si="15"/>
        <v>4.1794524003213901E-2</v>
      </c>
      <c r="DY9" s="6">
        <f t="shared" si="1"/>
        <v>1.0440174459491289E-5</v>
      </c>
      <c r="DZ9" s="6">
        <f t="shared" si="1"/>
        <v>1.0440174459491289E-5</v>
      </c>
      <c r="EB9" s="15">
        <f>SUM(C9:J9)+SUM(N9:U9)+SUM(Y9:AF9)+SUM(AJ9:AQ9)</f>
        <v>8040.8000000000011</v>
      </c>
      <c r="EC9" s="6">
        <f t="shared" si="2"/>
        <v>9.8124564719928361E-3</v>
      </c>
      <c r="ED9" s="6">
        <f t="shared" si="3"/>
        <v>0.22961645607402245</v>
      </c>
      <c r="EE9" s="6">
        <f t="shared" si="4"/>
        <v>0.33699383145955619</v>
      </c>
      <c r="EF9" s="6">
        <f t="shared" si="5"/>
        <v>0.29404785593473282</v>
      </c>
      <c r="EG9" s="6">
        <f t="shared" si="6"/>
        <v>0.115495970550194</v>
      </c>
      <c r="EH9" s="6">
        <f t="shared" si="7"/>
        <v>1.4028454880111431E-2</v>
      </c>
      <c r="EI9" s="6">
        <f t="shared" si="8"/>
        <v>2.487314695055218E-6</v>
      </c>
      <c r="EJ9" s="6">
        <f t="shared" si="9"/>
        <v>2.487314695055218E-6</v>
      </c>
      <c r="EK9" s="6">
        <f t="shared" si="10"/>
        <v>0.62671901899860882</v>
      </c>
      <c r="EL9" s="6">
        <f t="shared" si="17"/>
        <v>0.37328098100139118</v>
      </c>
      <c r="EM9" s="64">
        <f t="shared" si="20"/>
        <v>12829.992000000002</v>
      </c>
      <c r="EO9" s="3">
        <v>1993</v>
      </c>
      <c r="EP9" s="4">
        <v>7.89</v>
      </c>
      <c r="EQ9" s="4">
        <v>689.5</v>
      </c>
      <c r="ER9" s="4">
        <v>1515.3</v>
      </c>
      <c r="ES9" s="4">
        <v>1803.6</v>
      </c>
      <c r="ET9" s="4">
        <v>746.4</v>
      </c>
      <c r="EU9" s="4">
        <v>21.6</v>
      </c>
      <c r="EV9" s="4">
        <v>0</v>
      </c>
      <c r="EW9" s="4">
        <v>0</v>
      </c>
      <c r="EZ9" s="3">
        <v>1993</v>
      </c>
      <c r="FA9" s="4">
        <v>376.976</v>
      </c>
      <c r="FB9" s="4">
        <v>345.36399999999998</v>
      </c>
      <c r="FC9" s="4">
        <v>212.86500000000001</v>
      </c>
      <c r="FD9" s="4">
        <v>153.22900000000001</v>
      </c>
      <c r="FE9" s="4">
        <v>337.238</v>
      </c>
      <c r="FF9" s="4">
        <v>75.790999999999997</v>
      </c>
      <c r="FG9" s="4">
        <v>0</v>
      </c>
      <c r="FH9" s="4">
        <v>0</v>
      </c>
    </row>
    <row r="10" spans="1:164" ht="12" customHeight="1" x14ac:dyDescent="0.25">
      <c r="B10" s="3">
        <v>1994</v>
      </c>
      <c r="C10" s="30">
        <v>3.24</v>
      </c>
      <c r="D10" s="30">
        <v>945.8</v>
      </c>
      <c r="E10" s="30">
        <v>1553.6</v>
      </c>
      <c r="F10" s="30">
        <v>1580.59</v>
      </c>
      <c r="G10" s="30">
        <v>1164.69</v>
      </c>
      <c r="H10" s="30">
        <v>24.6</v>
      </c>
      <c r="I10" s="30">
        <v>0.01</v>
      </c>
      <c r="J10" s="30">
        <v>0.01</v>
      </c>
      <c r="K10" s="16"/>
      <c r="L10" s="16"/>
      <c r="M10" s="3">
        <v>1994</v>
      </c>
      <c r="N10" s="30">
        <v>29.16</v>
      </c>
      <c r="O10" s="30">
        <v>1048.3</v>
      </c>
      <c r="P10" s="30">
        <v>1387.1</v>
      </c>
      <c r="Q10" s="30">
        <v>556.19000000000005</v>
      </c>
      <c r="R10" s="30">
        <v>180.29000000000002</v>
      </c>
      <c r="S10" s="30">
        <v>70.400000000000006</v>
      </c>
      <c r="T10" s="30">
        <v>0.01</v>
      </c>
      <c r="U10" s="30">
        <v>0.01</v>
      </c>
      <c r="V10" s="16"/>
      <c r="W10" s="16"/>
      <c r="X10" s="3">
        <v>1994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16"/>
      <c r="AH10" s="16"/>
      <c r="AI10" s="3">
        <v>1994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16"/>
      <c r="AS10" s="16"/>
      <c r="AT10" s="3">
        <v>1994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E10" s="3">
        <v>1994</v>
      </c>
      <c r="BF10" s="30">
        <v>97.897999999999996</v>
      </c>
      <c r="BG10" s="30">
        <v>265.47800000000001</v>
      </c>
      <c r="BH10" s="30">
        <v>352.66300000000001</v>
      </c>
      <c r="BI10" s="30">
        <v>29.803000000000001</v>
      </c>
      <c r="BJ10" s="30">
        <v>532.38099999999997</v>
      </c>
      <c r="BK10" s="30">
        <v>9.5640000000000001</v>
      </c>
      <c r="BL10" s="30">
        <v>0.01</v>
      </c>
      <c r="BM10" s="30">
        <v>0.01</v>
      </c>
      <c r="BN10" s="5"/>
      <c r="BO10" s="5"/>
      <c r="BP10" s="3">
        <v>1994</v>
      </c>
      <c r="BQ10" s="30">
        <v>255.303</v>
      </c>
      <c r="BR10" s="30">
        <v>549.05700000000002</v>
      </c>
      <c r="BS10" s="30">
        <v>459.86099999999999</v>
      </c>
      <c r="BT10" s="30">
        <v>72.412000000000006</v>
      </c>
      <c r="BU10" s="30">
        <v>89.461999999999989</v>
      </c>
      <c r="BV10" s="30">
        <v>86.155999999999992</v>
      </c>
      <c r="BW10" s="30">
        <v>0.01</v>
      </c>
      <c r="BX10" s="30">
        <v>0.01</v>
      </c>
      <c r="BY10" s="5"/>
      <c r="BZ10" s="5"/>
      <c r="CA10" s="3">
        <v>1994</v>
      </c>
      <c r="CB10" s="30">
        <v>442.09899999999999</v>
      </c>
      <c r="CC10" s="30">
        <v>466.76499999999999</v>
      </c>
      <c r="CD10" s="30">
        <v>199.376</v>
      </c>
      <c r="CE10" s="30">
        <v>180.726</v>
      </c>
      <c r="CF10" s="30">
        <v>372.82600000000002</v>
      </c>
      <c r="CG10" s="30">
        <v>89.649999999999991</v>
      </c>
      <c r="CH10" s="30">
        <v>0.01</v>
      </c>
      <c r="CI10" s="30">
        <v>0.01</v>
      </c>
      <c r="CJ10" s="5"/>
      <c r="CK10" s="5"/>
      <c r="CL10" s="3">
        <v>1994</v>
      </c>
      <c r="CM10" s="30">
        <v>411.13600000000002</v>
      </c>
      <c r="CN10" s="30">
        <v>13.3</v>
      </c>
      <c r="CO10" s="30">
        <v>78.48</v>
      </c>
      <c r="CP10" s="30">
        <v>0.28599999999999998</v>
      </c>
      <c r="CQ10" s="30">
        <v>151.762</v>
      </c>
      <c r="CR10" s="30">
        <v>19.357999999999997</v>
      </c>
      <c r="CS10" s="30">
        <v>0.01</v>
      </c>
      <c r="CT10" s="30">
        <v>0.01</v>
      </c>
      <c r="CU10" s="5"/>
      <c r="CV10" s="5"/>
      <c r="CW10" s="3">
        <v>1994</v>
      </c>
      <c r="CX10" s="30">
        <v>33.264000000000003</v>
      </c>
      <c r="CY10" s="30">
        <v>0</v>
      </c>
      <c r="CZ10" s="30">
        <v>8.7200000000000006</v>
      </c>
      <c r="DA10" s="30">
        <v>2.5720000000000001</v>
      </c>
      <c r="DB10" s="30">
        <v>158.41800000000001</v>
      </c>
      <c r="DC10" s="30">
        <v>22.622</v>
      </c>
      <c r="DD10" s="30">
        <v>0.01</v>
      </c>
      <c r="DE10" s="30">
        <v>0.01</v>
      </c>
      <c r="DF10" s="5"/>
      <c r="DG10" s="5"/>
      <c r="DH10" s="3">
        <v>1994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R10" s="5">
        <f t="shared" si="11"/>
        <v>5451.4979999999996</v>
      </c>
      <c r="DS10" s="6">
        <f t="shared" si="18"/>
        <v>0.22740538472177738</v>
      </c>
      <c r="DT10" s="6">
        <f t="shared" si="12"/>
        <v>0.23747601118078007</v>
      </c>
      <c r="DU10" s="6">
        <f t="shared" si="13"/>
        <v>0.20161430858087079</v>
      </c>
      <c r="DV10" s="6">
        <f t="shared" si="14"/>
        <v>5.2425773613050952E-2</v>
      </c>
      <c r="DW10" s="6">
        <f t="shared" si="19"/>
        <v>0.23935604488894616</v>
      </c>
      <c r="DX10" s="6">
        <f t="shared" si="15"/>
        <v>4.1704133432682179E-2</v>
      </c>
      <c r="DY10" s="6">
        <f t="shared" si="1"/>
        <v>9.1717909462683476E-6</v>
      </c>
      <c r="DZ10" s="6">
        <f t="shared" si="1"/>
        <v>9.1717909462683476E-6</v>
      </c>
      <c r="EB10" s="15">
        <f t="shared" si="16"/>
        <v>8544.0000000000018</v>
      </c>
      <c r="EC10" s="6">
        <f t="shared" si="2"/>
        <v>3.7921348314606733E-3</v>
      </c>
      <c r="ED10" s="6">
        <f t="shared" si="3"/>
        <v>0.23339185393258421</v>
      </c>
      <c r="EE10" s="6">
        <f t="shared" si="4"/>
        <v>0.34418305243445685</v>
      </c>
      <c r="EF10" s="6">
        <f t="shared" si="5"/>
        <v>0.25009129213483139</v>
      </c>
      <c r="EG10" s="6">
        <f t="shared" si="6"/>
        <v>0.15741807116104867</v>
      </c>
      <c r="EH10" s="6">
        <f t="shared" si="7"/>
        <v>1.11189138576779E-2</v>
      </c>
      <c r="EI10" s="6">
        <f t="shared" si="8"/>
        <v>2.3408239700374529E-6</v>
      </c>
      <c r="EJ10" s="6">
        <f t="shared" si="9"/>
        <v>2.3408239700374529E-6</v>
      </c>
      <c r="EK10" s="6">
        <f t="shared" si="10"/>
        <v>0.61048202786353156</v>
      </c>
      <c r="EL10" s="6">
        <f t="shared" si="17"/>
        <v>0.38951797213646844</v>
      </c>
      <c r="EM10" s="64">
        <f t="shared" si="20"/>
        <v>13995.498000000001</v>
      </c>
      <c r="EO10" s="3">
        <v>1994</v>
      </c>
      <c r="EP10" s="4">
        <v>3.24</v>
      </c>
      <c r="EQ10" s="4">
        <v>945.8</v>
      </c>
      <c r="ER10" s="4">
        <v>1553.6</v>
      </c>
      <c r="ES10" s="4">
        <v>1580.6</v>
      </c>
      <c r="ET10" s="4">
        <v>1164.7</v>
      </c>
      <c r="EU10" s="4">
        <v>24.6</v>
      </c>
      <c r="EV10" s="4">
        <v>0</v>
      </c>
      <c r="EW10" s="4">
        <v>0</v>
      </c>
      <c r="EZ10" s="3">
        <v>1994</v>
      </c>
      <c r="FA10" s="4">
        <v>442.09899999999999</v>
      </c>
      <c r="FB10" s="4">
        <v>466.76499999999999</v>
      </c>
      <c r="FC10" s="4">
        <v>199.376</v>
      </c>
      <c r="FD10" s="4">
        <v>180.726</v>
      </c>
      <c r="FE10" s="4">
        <v>372.83600000000001</v>
      </c>
      <c r="FF10" s="4">
        <v>89.66</v>
      </c>
      <c r="FG10" s="4">
        <v>0</v>
      </c>
      <c r="FH10" s="4">
        <v>0</v>
      </c>
    </row>
    <row r="11" spans="1:164" ht="12" customHeight="1" x14ac:dyDescent="0.25">
      <c r="B11" s="3">
        <v>1995</v>
      </c>
      <c r="C11" s="30">
        <v>0</v>
      </c>
      <c r="D11" s="30">
        <v>806.9</v>
      </c>
      <c r="E11" s="30">
        <v>2515.4</v>
      </c>
      <c r="F11" s="30">
        <v>2093.79</v>
      </c>
      <c r="G11" s="30">
        <v>1204.49</v>
      </c>
      <c r="H11" s="30">
        <v>41.7</v>
      </c>
      <c r="I11" s="30">
        <v>0.01</v>
      </c>
      <c r="J11" s="30">
        <v>0.01</v>
      </c>
      <c r="K11" s="16"/>
      <c r="L11" s="16"/>
      <c r="M11" s="3">
        <v>1995</v>
      </c>
      <c r="N11" s="30">
        <v>33.299999999999997</v>
      </c>
      <c r="O11" s="30">
        <v>756.9</v>
      </c>
      <c r="P11" s="30">
        <v>986.2</v>
      </c>
      <c r="Q11" s="30">
        <v>551.29</v>
      </c>
      <c r="R11" s="30">
        <v>60.39</v>
      </c>
      <c r="S11" s="30">
        <v>21.8</v>
      </c>
      <c r="T11" s="30">
        <v>0.01</v>
      </c>
      <c r="U11" s="30">
        <v>0.01</v>
      </c>
      <c r="V11" s="16"/>
      <c r="W11" s="16"/>
      <c r="X11" s="3">
        <v>1995</v>
      </c>
      <c r="Y11" s="30">
        <v>27.3</v>
      </c>
      <c r="Z11" s="30">
        <v>56.6</v>
      </c>
      <c r="AA11" s="30">
        <v>232.3</v>
      </c>
      <c r="AB11" s="30">
        <v>33.422000000000004</v>
      </c>
      <c r="AC11" s="30">
        <v>24.068999999999999</v>
      </c>
      <c r="AD11" s="30">
        <v>8.4</v>
      </c>
      <c r="AE11" s="30">
        <v>0.01</v>
      </c>
      <c r="AF11" s="30">
        <v>0.01</v>
      </c>
      <c r="AG11" s="16"/>
      <c r="AH11" s="16"/>
      <c r="AI11" s="3">
        <v>1995</v>
      </c>
      <c r="AJ11" s="30">
        <v>7.9</v>
      </c>
      <c r="AK11" s="30">
        <v>0.2</v>
      </c>
      <c r="AL11" s="30">
        <v>0.3</v>
      </c>
      <c r="AM11" s="30">
        <v>0.15715999999999999</v>
      </c>
      <c r="AN11" s="30">
        <v>0.11039500000000001</v>
      </c>
      <c r="AO11" s="30">
        <v>1</v>
      </c>
      <c r="AP11" s="30">
        <v>0.01</v>
      </c>
      <c r="AQ11" s="30">
        <v>0.01</v>
      </c>
      <c r="AR11" s="16"/>
      <c r="AS11" s="16"/>
      <c r="AT11" s="3">
        <v>1995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E11" s="3">
        <v>1995</v>
      </c>
      <c r="BF11" s="30">
        <v>134.9</v>
      </c>
      <c r="BG11" s="30">
        <v>158.4</v>
      </c>
      <c r="BH11" s="30">
        <v>410.9</v>
      </c>
      <c r="BI11" s="30">
        <v>39.1</v>
      </c>
      <c r="BJ11" s="30">
        <v>491.49</v>
      </c>
      <c r="BK11" s="30">
        <v>23.61</v>
      </c>
      <c r="BL11" s="30">
        <v>0.01</v>
      </c>
      <c r="BM11" s="30">
        <v>0.01</v>
      </c>
      <c r="BN11" s="5"/>
      <c r="BO11" s="5"/>
      <c r="BP11" s="3">
        <v>1995</v>
      </c>
      <c r="BQ11" s="30">
        <v>351.8</v>
      </c>
      <c r="BR11" s="30">
        <v>327.60000000000002</v>
      </c>
      <c r="BS11" s="30">
        <v>535.79999999999995</v>
      </c>
      <c r="BT11" s="30">
        <v>95</v>
      </c>
      <c r="BU11" s="30">
        <v>82.589999999999989</v>
      </c>
      <c r="BV11" s="30">
        <v>212.57000000000002</v>
      </c>
      <c r="BW11" s="30">
        <v>0.01</v>
      </c>
      <c r="BX11" s="30">
        <v>0.01</v>
      </c>
      <c r="BY11" s="5"/>
      <c r="BZ11" s="5"/>
      <c r="CA11" s="3">
        <v>1995</v>
      </c>
      <c r="CB11" s="30">
        <v>609.20000000000005</v>
      </c>
      <c r="CC11" s="30">
        <v>278.5</v>
      </c>
      <c r="CD11" s="30">
        <v>232.3</v>
      </c>
      <c r="CE11" s="30">
        <v>237.1</v>
      </c>
      <c r="CF11" s="30">
        <v>344.19</v>
      </c>
      <c r="CG11" s="30">
        <v>221.19</v>
      </c>
      <c r="CH11" s="30">
        <v>0.01</v>
      </c>
      <c r="CI11" s="30">
        <v>0.01</v>
      </c>
      <c r="CJ11" s="5"/>
      <c r="CK11" s="5"/>
      <c r="CL11" s="3">
        <v>1995</v>
      </c>
      <c r="CM11" s="30">
        <v>326.3</v>
      </c>
      <c r="CN11" s="30">
        <v>36.4</v>
      </c>
      <c r="CO11" s="30">
        <v>72.36</v>
      </c>
      <c r="CP11" s="30">
        <v>0.18</v>
      </c>
      <c r="CQ11" s="30">
        <v>196.09</v>
      </c>
      <c r="CR11" s="30">
        <v>8.89</v>
      </c>
      <c r="CS11" s="30">
        <v>0.01</v>
      </c>
      <c r="CT11" s="30">
        <v>0.01</v>
      </c>
      <c r="CU11" s="5"/>
      <c r="CV11" s="5"/>
      <c r="CW11" s="3">
        <v>1995</v>
      </c>
      <c r="CX11" s="30">
        <v>26.4</v>
      </c>
      <c r="CY11" s="30">
        <v>0</v>
      </c>
      <c r="CZ11" s="30">
        <v>8.0399999999999991</v>
      </c>
      <c r="DA11" s="30">
        <v>1.62</v>
      </c>
      <c r="DB11" s="30">
        <v>204.69</v>
      </c>
      <c r="DC11" s="30">
        <v>10.39</v>
      </c>
      <c r="DD11" s="30">
        <v>0.01</v>
      </c>
      <c r="DE11" s="30">
        <v>0.01</v>
      </c>
      <c r="DF11" s="5"/>
      <c r="DG11" s="5"/>
      <c r="DH11" s="3">
        <v>1995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R11" s="5">
        <f t="shared" si="11"/>
        <v>5677.7</v>
      </c>
      <c r="DS11" s="6">
        <f t="shared" si="18"/>
        <v>0.25513852440248697</v>
      </c>
      <c r="DT11" s="6">
        <f t="shared" si="12"/>
        <v>0.14106064075241737</v>
      </c>
      <c r="DU11" s="6">
        <f t="shared" si="13"/>
        <v>0.22181517163640205</v>
      </c>
      <c r="DV11" s="6">
        <f t="shared" si="14"/>
        <v>6.5695616182609162E-2</v>
      </c>
      <c r="DW11" s="6">
        <f t="shared" si="19"/>
        <v>0.23232118639589974</v>
      </c>
      <c r="DX11" s="6">
        <f t="shared" si="15"/>
        <v>8.3951247864452155E-2</v>
      </c>
      <c r="DY11" s="6">
        <f t="shared" si="1"/>
        <v>8.8063828663014967E-6</v>
      </c>
      <c r="DZ11" s="6">
        <f t="shared" si="1"/>
        <v>8.8063828663014967E-6</v>
      </c>
      <c r="EB11" s="15">
        <f t="shared" si="16"/>
        <v>9463.9985550000019</v>
      </c>
      <c r="EC11" s="6">
        <f t="shared" si="2"/>
        <v>7.2379554584579061E-3</v>
      </c>
      <c r="ED11" s="6">
        <f t="shared" si="3"/>
        <v>0.17123840315294719</v>
      </c>
      <c r="EE11" s="6">
        <f t="shared" si="4"/>
        <v>0.39456895289012434</v>
      </c>
      <c r="EF11" s="6">
        <f t="shared" si="5"/>
        <v>0.28303672537912805</v>
      </c>
      <c r="EG11" s="6">
        <f t="shared" si="6"/>
        <v>0.136206634807543</v>
      </c>
      <c r="EH11" s="6">
        <f t="shared" si="7"/>
        <v>7.7028752251325754E-3</v>
      </c>
      <c r="EI11" s="6">
        <f t="shared" si="8"/>
        <v>4.2265433334060766E-6</v>
      </c>
      <c r="EJ11" s="6">
        <f t="shared" si="9"/>
        <v>4.2265433334060766E-6</v>
      </c>
      <c r="EK11" s="6">
        <f t="shared" si="10"/>
        <v>0.62502885793317131</v>
      </c>
      <c r="EL11" s="6">
        <f t="shared" si="17"/>
        <v>0.37497114206682869</v>
      </c>
      <c r="EM11" s="64">
        <f t="shared" si="20"/>
        <v>15141.698555000003</v>
      </c>
      <c r="EO11" s="3">
        <v>1995</v>
      </c>
      <c r="EP11" s="4">
        <v>0</v>
      </c>
      <c r="EQ11" s="4">
        <v>806.9</v>
      </c>
      <c r="ER11" s="4">
        <v>2515.4</v>
      </c>
      <c r="ES11" s="4">
        <v>2093.8000000000002</v>
      </c>
      <c r="ET11" s="4">
        <v>1204.5</v>
      </c>
      <c r="EU11" s="4">
        <v>41.7</v>
      </c>
      <c r="EV11" s="4">
        <v>0</v>
      </c>
      <c r="EW11" s="4">
        <v>0</v>
      </c>
      <c r="EZ11" s="3">
        <v>1995</v>
      </c>
      <c r="FA11" s="4">
        <v>609.20000000000005</v>
      </c>
      <c r="FB11" s="4">
        <v>278.5</v>
      </c>
      <c r="FC11" s="4">
        <v>232.3</v>
      </c>
      <c r="FD11" s="4">
        <v>237.1</v>
      </c>
      <c r="FE11" s="4">
        <v>344.2</v>
      </c>
      <c r="FF11" s="4">
        <v>221.2</v>
      </c>
      <c r="FG11" s="4">
        <v>0</v>
      </c>
      <c r="FH11" s="4">
        <v>0</v>
      </c>
    </row>
    <row r="12" spans="1:164" ht="12" customHeight="1" x14ac:dyDescent="0.25">
      <c r="B12" s="3">
        <v>1996</v>
      </c>
      <c r="C12" s="30">
        <v>0</v>
      </c>
      <c r="D12" s="30">
        <v>510.6</v>
      </c>
      <c r="E12" s="30">
        <v>2150.6999999999998</v>
      </c>
      <c r="F12" s="30">
        <v>1727.19</v>
      </c>
      <c r="G12" s="30">
        <v>976.49</v>
      </c>
      <c r="H12" s="30">
        <v>46.4</v>
      </c>
      <c r="I12" s="30">
        <v>0.01</v>
      </c>
      <c r="J12" s="30">
        <v>0.01</v>
      </c>
      <c r="K12" s="16"/>
      <c r="L12" s="16"/>
      <c r="M12" s="3">
        <v>1996</v>
      </c>
      <c r="N12" s="30">
        <v>16.7</v>
      </c>
      <c r="O12" s="30">
        <v>330.7</v>
      </c>
      <c r="P12" s="30">
        <v>1198.8</v>
      </c>
      <c r="Q12" s="30">
        <v>595.59</v>
      </c>
      <c r="R12" s="30">
        <v>65.89</v>
      </c>
      <c r="S12" s="30">
        <v>6.4</v>
      </c>
      <c r="T12" s="30">
        <v>0.01</v>
      </c>
      <c r="U12" s="30">
        <v>0.01</v>
      </c>
      <c r="V12" s="16"/>
      <c r="W12" s="16"/>
      <c r="X12" s="3">
        <v>1996</v>
      </c>
      <c r="Y12" s="30">
        <v>10.6</v>
      </c>
      <c r="Z12" s="30">
        <v>30.447000000000003</v>
      </c>
      <c r="AA12" s="30">
        <v>188.3535</v>
      </c>
      <c r="AB12" s="30">
        <v>23.272999999999996</v>
      </c>
      <c r="AC12" s="30">
        <v>15.91</v>
      </c>
      <c r="AD12" s="30">
        <v>20.3</v>
      </c>
      <c r="AE12" s="30">
        <v>0.01</v>
      </c>
      <c r="AF12" s="30">
        <v>0.01</v>
      </c>
      <c r="AG12" s="16"/>
      <c r="AH12" s="16"/>
      <c r="AI12" s="3">
        <v>1996</v>
      </c>
      <c r="AJ12" s="30">
        <v>7.5</v>
      </c>
      <c r="AK12" s="30">
        <v>0.15223500000000001</v>
      </c>
      <c r="AL12" s="30">
        <v>0.94176749999999998</v>
      </c>
      <c r="AM12" s="30">
        <v>0.106415</v>
      </c>
      <c r="AN12" s="30">
        <v>6.9600000000000009E-2</v>
      </c>
      <c r="AO12" s="30">
        <v>0.4</v>
      </c>
      <c r="AP12" s="30">
        <v>0.01</v>
      </c>
      <c r="AQ12" s="30">
        <v>0.01</v>
      </c>
      <c r="AR12" s="16"/>
      <c r="AS12" s="16"/>
      <c r="AT12" s="3">
        <v>1996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E12" s="3">
        <v>1996</v>
      </c>
      <c r="BF12" s="30">
        <v>116.8</v>
      </c>
      <c r="BG12" s="30">
        <v>242.2</v>
      </c>
      <c r="BH12" s="30">
        <v>657.9</v>
      </c>
      <c r="BI12" s="30">
        <v>41.8</v>
      </c>
      <c r="BJ12" s="30">
        <v>469.89</v>
      </c>
      <c r="BK12" s="30">
        <v>32.11</v>
      </c>
      <c r="BL12" s="30">
        <v>0.01</v>
      </c>
      <c r="BM12" s="30">
        <v>0.01</v>
      </c>
      <c r="BN12" s="5"/>
      <c r="BO12" s="5"/>
      <c r="BP12" s="3">
        <v>1996</v>
      </c>
      <c r="BQ12" s="30">
        <v>384</v>
      </c>
      <c r="BR12" s="30">
        <v>194.76</v>
      </c>
      <c r="BS12" s="30">
        <v>362.6</v>
      </c>
      <c r="BT12" s="30">
        <v>73.900000000000006</v>
      </c>
      <c r="BU12" s="30">
        <v>157.59</v>
      </c>
      <c r="BV12" s="30">
        <v>289.07</v>
      </c>
      <c r="BW12" s="30">
        <v>0.01</v>
      </c>
      <c r="BX12" s="30">
        <v>0.01</v>
      </c>
      <c r="BY12" s="5"/>
      <c r="BZ12" s="5"/>
      <c r="CA12" s="3">
        <v>1996</v>
      </c>
      <c r="CB12" s="30">
        <v>537.6</v>
      </c>
      <c r="CC12" s="30">
        <v>234.1</v>
      </c>
      <c r="CD12" s="30">
        <v>81</v>
      </c>
      <c r="CE12" s="30">
        <v>72.540000000000006</v>
      </c>
      <c r="CF12" s="30">
        <v>402.59000000000003</v>
      </c>
      <c r="CG12" s="30">
        <v>220.89000000000001</v>
      </c>
      <c r="CH12" s="30">
        <v>0.01</v>
      </c>
      <c r="CI12" s="30">
        <v>0.01</v>
      </c>
      <c r="CJ12" s="5"/>
      <c r="CK12" s="5"/>
      <c r="CL12" s="3">
        <v>1996</v>
      </c>
      <c r="CM12" s="30">
        <v>258.5</v>
      </c>
      <c r="CN12" s="30">
        <v>21.64</v>
      </c>
      <c r="CO12" s="30">
        <v>48.15</v>
      </c>
      <c r="CP12" s="30">
        <v>4.03</v>
      </c>
      <c r="CQ12" s="30">
        <v>162.69</v>
      </c>
      <c r="CR12" s="30">
        <v>18.489999999999998</v>
      </c>
      <c r="CS12" s="30">
        <v>0.01</v>
      </c>
      <c r="CT12" s="30">
        <v>0.01</v>
      </c>
      <c r="CU12" s="5"/>
      <c r="CV12" s="5"/>
      <c r="CW12" s="3">
        <v>1996</v>
      </c>
      <c r="CX12" s="30">
        <v>0.6</v>
      </c>
      <c r="CY12" s="30">
        <v>0</v>
      </c>
      <c r="CZ12" s="30">
        <v>5.35</v>
      </c>
      <c r="DA12" s="30">
        <v>4.03</v>
      </c>
      <c r="DB12" s="30">
        <v>137.49</v>
      </c>
      <c r="DC12" s="30">
        <v>9.2900000000000009</v>
      </c>
      <c r="DD12" s="30">
        <v>0.01</v>
      </c>
      <c r="DE12" s="30">
        <v>0.01</v>
      </c>
      <c r="DF12" s="5"/>
      <c r="DG12" s="5"/>
      <c r="DH12" s="3">
        <v>1996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R12" s="5">
        <f t="shared" si="11"/>
        <v>5241.7</v>
      </c>
      <c r="DS12" s="6">
        <f t="shared" si="18"/>
        <v>0.2475341969208463</v>
      </c>
      <c r="DT12" s="6">
        <f t="shared" si="12"/>
        <v>0.13215178281855122</v>
      </c>
      <c r="DU12" s="6">
        <f t="shared" si="13"/>
        <v>0.22034836026479959</v>
      </c>
      <c r="DV12" s="6">
        <f t="shared" si="14"/>
        <v>3.7449682354961183E-2</v>
      </c>
      <c r="DW12" s="6">
        <f t="shared" si="19"/>
        <v>0.25378216990670971</v>
      </c>
      <c r="DX12" s="6">
        <f t="shared" si="15"/>
        <v>0.10871472995402255</v>
      </c>
      <c r="DY12" s="6">
        <f t="shared" si="1"/>
        <v>9.53889005475323E-6</v>
      </c>
      <c r="DZ12" s="6">
        <f t="shared" si="1"/>
        <v>9.53889005475323E-6</v>
      </c>
      <c r="EB12" s="15">
        <f t="shared" si="16"/>
        <v>7923.5935175000004</v>
      </c>
      <c r="EC12" s="6">
        <f t="shared" si="2"/>
        <v>4.3919466493505662E-3</v>
      </c>
      <c r="ED12" s="6">
        <f t="shared" si="3"/>
        <v>0.11003835987728657</v>
      </c>
      <c r="EE12" s="6">
        <f t="shared" si="4"/>
        <v>0.44661494304121463</v>
      </c>
      <c r="EF12" s="6">
        <f t="shared" si="5"/>
        <v>0.29609790176872236</v>
      </c>
      <c r="EG12" s="6">
        <f t="shared" si="6"/>
        <v>0.13357065801804618</v>
      </c>
      <c r="EH12" s="6">
        <f t="shared" si="7"/>
        <v>9.2760942163007658E-3</v>
      </c>
      <c r="EI12" s="6">
        <f t="shared" si="8"/>
        <v>5.0482145394834107E-6</v>
      </c>
      <c r="EJ12" s="6">
        <f t="shared" si="9"/>
        <v>5.0482145394834107E-6</v>
      </c>
      <c r="EK12" s="6">
        <f t="shared" si="10"/>
        <v>0.6018546800318233</v>
      </c>
      <c r="EL12" s="6">
        <f t="shared" si="17"/>
        <v>0.3981453199681767</v>
      </c>
      <c r="EM12" s="64">
        <f t="shared" si="20"/>
        <v>13165.2935175</v>
      </c>
      <c r="EO12" s="3">
        <v>1996</v>
      </c>
      <c r="EP12" s="4">
        <v>0</v>
      </c>
      <c r="EQ12" s="4">
        <v>510.6</v>
      </c>
      <c r="ER12" s="4">
        <v>2150.6999999999998</v>
      </c>
      <c r="ES12" s="4">
        <v>1727.2</v>
      </c>
      <c r="ET12" s="4">
        <v>976.5</v>
      </c>
      <c r="EU12" s="4">
        <v>46.4</v>
      </c>
      <c r="EV12" s="4">
        <v>0</v>
      </c>
      <c r="EW12" s="4">
        <v>0</v>
      </c>
      <c r="EZ12" s="3">
        <v>1996</v>
      </c>
      <c r="FA12" s="4">
        <v>537.6</v>
      </c>
      <c r="FB12" s="4">
        <v>234.1</v>
      </c>
      <c r="FC12" s="4">
        <v>81</v>
      </c>
      <c r="FD12" s="4">
        <v>72.540000000000006</v>
      </c>
      <c r="FE12" s="4">
        <v>402.6</v>
      </c>
      <c r="FF12" s="4">
        <v>220.9</v>
      </c>
      <c r="FG12" s="4">
        <v>0</v>
      </c>
      <c r="FH12" s="4">
        <v>0</v>
      </c>
    </row>
    <row r="13" spans="1:164" ht="12" customHeight="1" x14ac:dyDescent="0.25">
      <c r="B13" s="3">
        <v>1997</v>
      </c>
      <c r="C13" s="30">
        <v>7.6</v>
      </c>
      <c r="D13" s="30">
        <v>559.5</v>
      </c>
      <c r="E13" s="30">
        <v>2007.8</v>
      </c>
      <c r="F13" s="30">
        <v>1801.79</v>
      </c>
      <c r="G13" s="30">
        <v>955.09</v>
      </c>
      <c r="H13" s="30">
        <v>38.6</v>
      </c>
      <c r="I13" s="30">
        <v>0.01</v>
      </c>
      <c r="J13" s="30">
        <v>0.01</v>
      </c>
      <c r="K13" s="16"/>
      <c r="L13" s="16"/>
      <c r="M13" s="3">
        <v>1997</v>
      </c>
      <c r="N13" s="30">
        <v>13.8</v>
      </c>
      <c r="O13" s="30">
        <v>817.9</v>
      </c>
      <c r="P13" s="30">
        <v>725.4</v>
      </c>
      <c r="Q13" s="30">
        <v>612.89</v>
      </c>
      <c r="R13" s="30">
        <v>69.589999999999989</v>
      </c>
      <c r="S13" s="30">
        <v>7.3</v>
      </c>
      <c r="T13" s="30">
        <v>0.01</v>
      </c>
      <c r="U13" s="30">
        <v>0.01</v>
      </c>
      <c r="V13" s="16"/>
      <c r="W13" s="16"/>
      <c r="X13" s="3">
        <v>1997</v>
      </c>
      <c r="Y13" s="30">
        <v>20.7</v>
      </c>
      <c r="Z13" s="30">
        <v>41.2</v>
      </c>
      <c r="AA13" s="30">
        <v>302.28100000000001</v>
      </c>
      <c r="AB13" s="30">
        <v>20.088999999999999</v>
      </c>
      <c r="AC13" s="30">
        <v>32.725500000000004</v>
      </c>
      <c r="AD13" s="30">
        <v>28</v>
      </c>
      <c r="AE13" s="30">
        <v>0.01</v>
      </c>
      <c r="AF13" s="30">
        <v>0.01</v>
      </c>
      <c r="AG13" s="16"/>
      <c r="AH13" s="16"/>
      <c r="AI13" s="3">
        <v>1997</v>
      </c>
      <c r="AJ13" s="30">
        <v>4.8</v>
      </c>
      <c r="AK13" s="30">
        <v>0.1</v>
      </c>
      <c r="AL13" s="30">
        <v>1.5114050000000001</v>
      </c>
      <c r="AM13" s="30">
        <v>9.0495000000000006E-2</v>
      </c>
      <c r="AN13" s="30">
        <v>0.15367749999999999</v>
      </c>
      <c r="AO13" s="30">
        <v>5.3</v>
      </c>
      <c r="AP13" s="30">
        <v>0.01</v>
      </c>
      <c r="AQ13" s="30">
        <v>0.01</v>
      </c>
      <c r="AR13" s="16"/>
      <c r="AS13" s="16"/>
      <c r="AT13" s="3">
        <v>1997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E13" s="3">
        <v>1997</v>
      </c>
      <c r="BF13" s="30">
        <v>142.6</v>
      </c>
      <c r="BG13" s="30">
        <v>259.8</v>
      </c>
      <c r="BH13" s="30">
        <v>533.70000000000005</v>
      </c>
      <c r="BI13" s="30">
        <v>59</v>
      </c>
      <c r="BJ13" s="30">
        <v>476.59000000000003</v>
      </c>
      <c r="BK13" s="30">
        <v>53.54</v>
      </c>
      <c r="BL13" s="30">
        <v>0.01</v>
      </c>
      <c r="BM13" s="30">
        <v>0.01</v>
      </c>
      <c r="BN13" s="5"/>
      <c r="BO13" s="5"/>
      <c r="BP13" s="3">
        <v>1997</v>
      </c>
      <c r="BQ13" s="30">
        <v>534.20000000000005</v>
      </c>
      <c r="BR13" s="30">
        <v>489.06</v>
      </c>
      <c r="BS13" s="30">
        <v>164.9</v>
      </c>
      <c r="BT13" s="30">
        <v>82</v>
      </c>
      <c r="BU13" s="30">
        <v>150.39000000000001</v>
      </c>
      <c r="BV13" s="30">
        <v>481.94</v>
      </c>
      <c r="BW13" s="30">
        <v>0.01</v>
      </c>
      <c r="BX13" s="30">
        <v>0.01</v>
      </c>
      <c r="BY13" s="5"/>
      <c r="BZ13" s="5"/>
      <c r="CA13" s="3">
        <v>1997</v>
      </c>
      <c r="CB13" s="30">
        <v>329.6</v>
      </c>
      <c r="CC13" s="30">
        <v>469</v>
      </c>
      <c r="CD13" s="30">
        <v>185.2</v>
      </c>
      <c r="CE13" s="30">
        <v>165.6</v>
      </c>
      <c r="CF13" s="30">
        <v>345.79</v>
      </c>
      <c r="CG13" s="30">
        <v>265.79000000000002</v>
      </c>
      <c r="CH13" s="30">
        <v>0.01</v>
      </c>
      <c r="CI13" s="30">
        <v>0.01</v>
      </c>
      <c r="CJ13" s="5"/>
      <c r="CK13" s="5"/>
      <c r="CL13" s="3">
        <v>1997</v>
      </c>
      <c r="CM13" s="30">
        <v>238.32</v>
      </c>
      <c r="CN13" s="30">
        <v>54.34</v>
      </c>
      <c r="CO13" s="30">
        <v>47.25</v>
      </c>
      <c r="CP13" s="30">
        <v>0.16</v>
      </c>
      <c r="CQ13" s="30">
        <v>318.19</v>
      </c>
      <c r="CR13" s="30">
        <v>27.99</v>
      </c>
      <c r="CS13" s="30">
        <v>0.01</v>
      </c>
      <c r="CT13" s="30">
        <v>0.01</v>
      </c>
      <c r="CU13" s="5"/>
      <c r="CV13" s="5"/>
      <c r="CW13" s="3">
        <v>1997</v>
      </c>
      <c r="CX13" s="30">
        <v>26.48</v>
      </c>
      <c r="CY13" s="30">
        <v>0</v>
      </c>
      <c r="CZ13" s="30">
        <v>5.25</v>
      </c>
      <c r="DA13" s="30">
        <v>1.44</v>
      </c>
      <c r="DB13" s="30">
        <v>187.59</v>
      </c>
      <c r="DC13" s="30">
        <v>22.889999999999997</v>
      </c>
      <c r="DD13" s="30">
        <v>0.01</v>
      </c>
      <c r="DE13" s="30">
        <v>0.01</v>
      </c>
      <c r="DF13" s="5"/>
      <c r="DG13" s="5"/>
      <c r="DH13" s="3">
        <v>1997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R13" s="5">
        <f t="shared" si="11"/>
        <v>6118.7</v>
      </c>
      <c r="DS13" s="6">
        <f t="shared" si="18"/>
        <v>0.207756549593868</v>
      </c>
      <c r="DT13" s="6">
        <f t="shared" si="12"/>
        <v>0.20791998300292547</v>
      </c>
      <c r="DU13" s="6">
        <f t="shared" si="13"/>
        <v>0.15302270090051809</v>
      </c>
      <c r="DV13" s="6">
        <f t="shared" si="14"/>
        <v>5.03701766715152E-2</v>
      </c>
      <c r="DW13" s="6">
        <f t="shared" si="19"/>
        <v>0.24164446696193637</v>
      </c>
      <c r="DX13" s="6">
        <f t="shared" si="15"/>
        <v>0.13926977952833119</v>
      </c>
      <c r="DY13" s="6">
        <f t="shared" si="1"/>
        <v>8.1716704528739779E-6</v>
      </c>
      <c r="DZ13" s="6">
        <f t="shared" si="1"/>
        <v>8.1716704528739779E-6</v>
      </c>
      <c r="EB13" s="15">
        <f t="shared" si="16"/>
        <v>8074.2910775000028</v>
      </c>
      <c r="EC13" s="6">
        <f t="shared" si="2"/>
        <v>5.8085594821683561E-3</v>
      </c>
      <c r="ED13" s="6">
        <f t="shared" si="3"/>
        <v>0.17570582808853408</v>
      </c>
      <c r="EE13" s="6">
        <f t="shared" si="4"/>
        <v>0.37613115205407316</v>
      </c>
      <c r="EF13" s="6">
        <f t="shared" si="5"/>
        <v>0.30155706199210885</v>
      </c>
      <c r="EG13" s="6">
        <f t="shared" si="6"/>
        <v>0.13097857971048601</v>
      </c>
      <c r="EH13" s="6">
        <f t="shared" si="7"/>
        <v>9.8089106820412348E-3</v>
      </c>
      <c r="EI13" s="6">
        <f t="shared" si="8"/>
        <v>4.9539952939602195E-6</v>
      </c>
      <c r="EJ13" s="6">
        <f t="shared" si="9"/>
        <v>4.9539952939602195E-6</v>
      </c>
      <c r="EK13" s="6">
        <f t="shared" si="10"/>
        <v>0.56889284530729323</v>
      </c>
      <c r="EL13" s="6">
        <f t="shared" si="17"/>
        <v>0.43110715469270677</v>
      </c>
      <c r="EM13" s="64">
        <f t="shared" si="20"/>
        <v>14192.991077500003</v>
      </c>
      <c r="EO13" s="3">
        <v>1997</v>
      </c>
      <c r="EP13" s="4">
        <v>7.6</v>
      </c>
      <c r="EQ13" s="4">
        <v>559.5</v>
      </c>
      <c r="ER13" s="4">
        <v>2007.8</v>
      </c>
      <c r="ES13" s="4">
        <v>1801.8</v>
      </c>
      <c r="ET13" s="4">
        <v>955.1</v>
      </c>
      <c r="EU13" s="4">
        <v>38.6</v>
      </c>
      <c r="EV13" s="4">
        <v>0</v>
      </c>
      <c r="EW13" s="4">
        <v>0</v>
      </c>
      <c r="EZ13" s="3">
        <v>1997</v>
      </c>
      <c r="FA13" s="4">
        <v>329.6</v>
      </c>
      <c r="FB13" s="4">
        <v>469</v>
      </c>
      <c r="FC13" s="4">
        <v>185.2</v>
      </c>
      <c r="FD13" s="4">
        <v>165.6</v>
      </c>
      <c r="FE13" s="4">
        <v>345.8</v>
      </c>
      <c r="FF13" s="4">
        <v>265.8</v>
      </c>
      <c r="FG13" s="4">
        <v>0</v>
      </c>
      <c r="FH13" s="4">
        <v>0</v>
      </c>
    </row>
    <row r="14" spans="1:164" ht="12" customHeight="1" x14ac:dyDescent="0.25">
      <c r="B14" s="3">
        <v>1998</v>
      </c>
      <c r="C14" s="30">
        <v>12</v>
      </c>
      <c r="D14" s="30">
        <v>694.9</v>
      </c>
      <c r="E14" s="30">
        <v>2040.9</v>
      </c>
      <c r="F14" s="30">
        <v>1649.49</v>
      </c>
      <c r="G14" s="30">
        <v>919.99</v>
      </c>
      <c r="H14" s="30">
        <v>10.9</v>
      </c>
      <c r="I14" s="30">
        <v>0.01</v>
      </c>
      <c r="J14" s="30">
        <v>0.01</v>
      </c>
      <c r="K14" s="16"/>
      <c r="L14" s="16"/>
      <c r="M14" s="3">
        <v>1998</v>
      </c>
      <c r="N14" s="30">
        <v>5</v>
      </c>
      <c r="O14" s="30">
        <v>585.79999999999995</v>
      </c>
      <c r="P14" s="30">
        <v>707.1</v>
      </c>
      <c r="Q14" s="30">
        <v>1070.29</v>
      </c>
      <c r="R14" s="30">
        <v>75.39</v>
      </c>
      <c r="S14" s="30">
        <v>0.3</v>
      </c>
      <c r="T14" s="30">
        <v>0.01</v>
      </c>
      <c r="U14" s="30">
        <v>0.01</v>
      </c>
      <c r="V14" s="16"/>
      <c r="W14" s="16"/>
      <c r="X14" s="3">
        <v>1998</v>
      </c>
      <c r="Y14" s="30">
        <v>14.2</v>
      </c>
      <c r="Z14" s="30">
        <v>98.704000000000008</v>
      </c>
      <c r="AA14" s="30">
        <v>208.154</v>
      </c>
      <c r="AB14" s="30">
        <v>98.694000000000003</v>
      </c>
      <c r="AC14" s="30">
        <v>22.974499999999999</v>
      </c>
      <c r="AD14" s="30">
        <v>39.9</v>
      </c>
      <c r="AE14" s="30">
        <v>0.01</v>
      </c>
      <c r="AF14" s="30">
        <v>0.01</v>
      </c>
      <c r="AG14" s="16"/>
      <c r="AH14" s="16"/>
      <c r="AI14" s="3">
        <v>1998</v>
      </c>
      <c r="AJ14" s="30">
        <v>2.4</v>
      </c>
      <c r="AK14" s="30">
        <v>0.49352000000000007</v>
      </c>
      <c r="AL14" s="30">
        <v>1.04077</v>
      </c>
      <c r="AM14" s="30">
        <v>0.48352000000000006</v>
      </c>
      <c r="AN14" s="30">
        <v>0.10492250000000002</v>
      </c>
      <c r="AO14" s="30">
        <v>8.1</v>
      </c>
      <c r="AP14" s="30">
        <v>0.01</v>
      </c>
      <c r="AQ14" s="30">
        <v>0.01</v>
      </c>
      <c r="AR14" s="16"/>
      <c r="AS14" s="16"/>
      <c r="AT14" s="3">
        <v>1998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E14" s="3">
        <v>1998</v>
      </c>
      <c r="BF14" s="30">
        <v>195.7</v>
      </c>
      <c r="BG14" s="30">
        <v>288.89999999999998</v>
      </c>
      <c r="BH14" s="30">
        <v>502</v>
      </c>
      <c r="BI14" s="30">
        <v>20.3</v>
      </c>
      <c r="BJ14" s="30">
        <v>493.19</v>
      </c>
      <c r="BK14" s="30">
        <v>160.29000000000002</v>
      </c>
      <c r="BL14" s="30">
        <v>0.01</v>
      </c>
      <c r="BM14" s="30">
        <v>0.01</v>
      </c>
      <c r="BN14" s="5"/>
      <c r="BO14" s="5"/>
      <c r="BP14" s="3">
        <v>1998</v>
      </c>
      <c r="BQ14" s="30">
        <v>484.9</v>
      </c>
      <c r="BR14" s="30">
        <v>326.16000000000003</v>
      </c>
      <c r="BS14" s="30">
        <v>371.3</v>
      </c>
      <c r="BT14" s="30">
        <v>77.7</v>
      </c>
      <c r="BU14" s="30">
        <v>251.09</v>
      </c>
      <c r="BV14" s="30">
        <v>576.59</v>
      </c>
      <c r="BW14" s="30">
        <v>0.01</v>
      </c>
      <c r="BX14" s="30">
        <v>0.01</v>
      </c>
      <c r="BY14" s="5"/>
      <c r="BZ14" s="5"/>
      <c r="CA14" s="3">
        <v>1998</v>
      </c>
      <c r="CB14" s="30">
        <v>434.9</v>
      </c>
      <c r="CC14" s="30">
        <v>435.9</v>
      </c>
      <c r="CD14" s="30">
        <v>243.5</v>
      </c>
      <c r="CE14" s="30">
        <v>123.3</v>
      </c>
      <c r="CF14" s="30">
        <v>370.49</v>
      </c>
      <c r="CG14" s="30">
        <v>119.19</v>
      </c>
      <c r="CH14" s="30">
        <v>0.01</v>
      </c>
      <c r="CI14" s="30">
        <v>0.01</v>
      </c>
      <c r="CJ14" s="5"/>
      <c r="CK14" s="5"/>
      <c r="CL14" s="3">
        <v>1998</v>
      </c>
      <c r="CM14" s="30">
        <v>251.19</v>
      </c>
      <c r="CN14" s="30">
        <v>36.24</v>
      </c>
      <c r="CO14" s="30">
        <v>22.5</v>
      </c>
      <c r="CP14" s="30">
        <v>6.85</v>
      </c>
      <c r="CQ14" s="30">
        <v>339.89</v>
      </c>
      <c r="CR14" s="30">
        <v>14.49</v>
      </c>
      <c r="CS14" s="30">
        <v>0.01</v>
      </c>
      <c r="CT14" s="30">
        <v>0.01</v>
      </c>
      <c r="CU14" s="5"/>
      <c r="CV14" s="5"/>
      <c r="CW14" s="3">
        <v>1998</v>
      </c>
      <c r="CX14" s="30">
        <v>27.91</v>
      </c>
      <c r="CY14" s="30">
        <v>0</v>
      </c>
      <c r="CZ14" s="30">
        <v>2.5</v>
      </c>
      <c r="DA14" s="30">
        <v>6.85</v>
      </c>
      <c r="DB14" s="30">
        <v>285.99</v>
      </c>
      <c r="DC14" s="30">
        <v>29.79</v>
      </c>
      <c r="DD14" s="30">
        <v>0.01</v>
      </c>
      <c r="DE14" s="30">
        <v>0.01</v>
      </c>
      <c r="DF14" s="5"/>
      <c r="DG14" s="5"/>
      <c r="DH14" s="3">
        <v>1998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R14" s="5">
        <f t="shared" si="11"/>
        <v>6499.7</v>
      </c>
      <c r="DS14" s="6">
        <f t="shared" si="18"/>
        <v>0.21456374909611214</v>
      </c>
      <c r="DT14" s="6">
        <f t="shared" si="12"/>
        <v>0.16726925858116529</v>
      </c>
      <c r="DU14" s="6">
        <f t="shared" si="13"/>
        <v>0.1756696462913673</v>
      </c>
      <c r="DV14" s="6">
        <f t="shared" si="14"/>
        <v>3.6155514869917076E-2</v>
      </c>
      <c r="DW14" s="6">
        <f t="shared" si="19"/>
        <v>0.26780466790774959</v>
      </c>
      <c r="DX14" s="6">
        <f t="shared" si="15"/>
        <v>0.1385217779282121</v>
      </c>
      <c r="DY14" s="6">
        <f t="shared" si="1"/>
        <v>7.6926627382802283E-6</v>
      </c>
      <c r="DZ14" s="6">
        <f t="shared" si="1"/>
        <v>7.6926627382802283E-6</v>
      </c>
      <c r="EB14" s="15">
        <f t="shared" si="16"/>
        <v>8267.3892325000015</v>
      </c>
      <c r="EC14" s="6">
        <f t="shared" si="2"/>
        <v>4.0641608922820241E-3</v>
      </c>
      <c r="ED14" s="6">
        <f t="shared" si="3"/>
        <v>0.16690849809943306</v>
      </c>
      <c r="EE14" s="6">
        <f t="shared" si="4"/>
        <v>0.35769390878258733</v>
      </c>
      <c r="EF14" s="6">
        <f t="shared" si="5"/>
        <v>0.34097312231512855</v>
      </c>
      <c r="EG14" s="6">
        <f t="shared" si="6"/>
        <v>0.12318996890775699</v>
      </c>
      <c r="EH14" s="6">
        <f t="shared" si="7"/>
        <v>7.1606644292588036E-3</v>
      </c>
      <c r="EI14" s="6">
        <f t="shared" si="8"/>
        <v>4.8382867765262186E-6</v>
      </c>
      <c r="EJ14" s="6">
        <f t="shared" si="9"/>
        <v>4.8382867765262186E-6</v>
      </c>
      <c r="EK14" s="6">
        <f t="shared" si="10"/>
        <v>0.55985232447196154</v>
      </c>
      <c r="EL14" s="6">
        <f t="shared" si="17"/>
        <v>0.44014767552803846</v>
      </c>
      <c r="EM14" s="64">
        <f t="shared" si="20"/>
        <v>14767.089232500002</v>
      </c>
      <c r="EO14" s="3">
        <v>1998</v>
      </c>
      <c r="EP14" s="4">
        <v>12</v>
      </c>
      <c r="EQ14" s="4">
        <v>694.9</v>
      </c>
      <c r="ER14" s="4">
        <v>2040.9</v>
      </c>
      <c r="ES14" s="4">
        <v>1649.5</v>
      </c>
      <c r="ET14" s="4">
        <v>920</v>
      </c>
      <c r="EU14" s="4">
        <v>10.9</v>
      </c>
      <c r="EV14" s="4">
        <v>0</v>
      </c>
      <c r="EW14" s="4">
        <v>0</v>
      </c>
      <c r="EZ14" s="3">
        <v>1998</v>
      </c>
      <c r="FA14" s="4">
        <v>434.9</v>
      </c>
      <c r="FB14" s="4">
        <v>435.9</v>
      </c>
      <c r="FC14" s="4">
        <v>243.5</v>
      </c>
      <c r="FD14" s="4">
        <v>123.3</v>
      </c>
      <c r="FE14" s="4">
        <v>370.5</v>
      </c>
      <c r="FF14" s="4">
        <v>119.2</v>
      </c>
      <c r="FG14" s="4">
        <v>0</v>
      </c>
      <c r="FH14" s="4">
        <v>0</v>
      </c>
    </row>
    <row r="15" spans="1:164" ht="12" customHeight="1" x14ac:dyDescent="0.25">
      <c r="B15" s="3">
        <v>1999</v>
      </c>
      <c r="C15" s="30">
        <v>16</v>
      </c>
      <c r="D15" s="30">
        <v>587.1</v>
      </c>
      <c r="E15" s="30">
        <v>1718.1</v>
      </c>
      <c r="F15" s="30">
        <v>2017.29</v>
      </c>
      <c r="G15" s="30">
        <v>1018.09</v>
      </c>
      <c r="H15" s="30">
        <v>71.3</v>
      </c>
      <c r="I15" s="30">
        <v>0.01</v>
      </c>
      <c r="J15" s="30">
        <v>0.01</v>
      </c>
      <c r="K15" s="16"/>
      <c r="L15" s="16"/>
      <c r="M15" s="3">
        <v>1999</v>
      </c>
      <c r="N15" s="30">
        <v>2.5</v>
      </c>
      <c r="O15" s="30">
        <v>678.2</v>
      </c>
      <c r="P15" s="30">
        <v>782.4</v>
      </c>
      <c r="Q15" s="30">
        <v>1172.69</v>
      </c>
      <c r="R15" s="30">
        <v>60.29</v>
      </c>
      <c r="S15" s="30">
        <v>0.5</v>
      </c>
      <c r="T15" s="30">
        <v>0.01</v>
      </c>
      <c r="U15" s="30">
        <v>0.01</v>
      </c>
      <c r="V15" s="16"/>
      <c r="W15" s="16"/>
      <c r="X15" s="3">
        <v>1999</v>
      </c>
      <c r="Y15" s="30">
        <v>23.6</v>
      </c>
      <c r="Z15" s="30">
        <v>104.1</v>
      </c>
      <c r="AA15" s="30">
        <v>279.79399999999998</v>
      </c>
      <c r="AB15" s="30">
        <v>165.95600000000002</v>
      </c>
      <c r="AC15" s="30">
        <v>17.302999999999997</v>
      </c>
      <c r="AD15" s="30">
        <v>35.200000000000003</v>
      </c>
      <c r="AE15" s="30">
        <v>0.01</v>
      </c>
      <c r="AF15" s="30">
        <v>0.01</v>
      </c>
      <c r="AG15" s="16"/>
      <c r="AH15" s="16"/>
      <c r="AI15" s="3">
        <v>1999</v>
      </c>
      <c r="AJ15" s="30">
        <v>8.6999999999999993</v>
      </c>
      <c r="AK15" s="30">
        <v>0.1</v>
      </c>
      <c r="AL15" s="30">
        <v>1.39897</v>
      </c>
      <c r="AM15" s="30">
        <v>0.81983000000000006</v>
      </c>
      <c r="AN15" s="30">
        <v>7.6564999999999994E-2</v>
      </c>
      <c r="AO15" s="30">
        <v>11.6</v>
      </c>
      <c r="AP15" s="30">
        <v>0.01</v>
      </c>
      <c r="AQ15" s="30">
        <v>0.01</v>
      </c>
      <c r="AR15" s="16"/>
      <c r="AS15" s="16"/>
      <c r="AT15" s="3">
        <v>1999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E15" s="3">
        <v>1999</v>
      </c>
      <c r="BF15" s="30">
        <v>157.19999999999999</v>
      </c>
      <c r="BG15" s="30">
        <v>248.8</v>
      </c>
      <c r="BH15" s="30">
        <v>539.1</v>
      </c>
      <c r="BI15" s="30">
        <v>54.3</v>
      </c>
      <c r="BJ15" s="30">
        <v>532.59</v>
      </c>
      <c r="BK15" s="30">
        <v>257.89</v>
      </c>
      <c r="BL15" s="30">
        <v>0.01</v>
      </c>
      <c r="BM15" s="30">
        <v>0.01</v>
      </c>
      <c r="BN15" s="5"/>
      <c r="BO15" s="5"/>
      <c r="BP15" s="3">
        <v>1999</v>
      </c>
      <c r="BQ15" s="30">
        <v>570.20000000000005</v>
      </c>
      <c r="BR15" s="30">
        <v>315.54000000000002</v>
      </c>
      <c r="BS15" s="30">
        <v>255.3</v>
      </c>
      <c r="BT15" s="30">
        <v>84.2</v>
      </c>
      <c r="BU15" s="30">
        <v>219.79000000000002</v>
      </c>
      <c r="BV15" s="30">
        <v>492.69</v>
      </c>
      <c r="BW15" s="30">
        <v>0.01</v>
      </c>
      <c r="BX15" s="30">
        <v>0.01</v>
      </c>
      <c r="BY15" s="5"/>
      <c r="BZ15" s="5"/>
      <c r="CA15" s="3">
        <v>1999</v>
      </c>
      <c r="CB15" s="30">
        <v>495.2</v>
      </c>
      <c r="CC15" s="30">
        <v>342.4</v>
      </c>
      <c r="CD15" s="30">
        <v>223.8</v>
      </c>
      <c r="CE15" s="30">
        <v>154.80000000000001</v>
      </c>
      <c r="CF15" s="30">
        <v>322.39</v>
      </c>
      <c r="CG15" s="30">
        <v>400.19</v>
      </c>
      <c r="CH15" s="30">
        <v>0.01</v>
      </c>
      <c r="CI15" s="30">
        <v>0.01</v>
      </c>
      <c r="CJ15" s="5"/>
      <c r="CK15" s="5"/>
      <c r="CL15" s="3">
        <v>1999</v>
      </c>
      <c r="CM15" s="30">
        <v>171.18</v>
      </c>
      <c r="CN15" s="30">
        <v>35.06</v>
      </c>
      <c r="CO15" s="30">
        <v>111</v>
      </c>
      <c r="CP15" s="30">
        <v>0.1</v>
      </c>
      <c r="CQ15" s="30">
        <v>267.69</v>
      </c>
      <c r="CR15" s="30">
        <v>32.190000000000005</v>
      </c>
      <c r="CS15" s="30">
        <v>0.01</v>
      </c>
      <c r="CT15" s="30">
        <v>0.01</v>
      </c>
      <c r="CU15" s="5"/>
      <c r="CV15" s="5"/>
      <c r="CW15" s="3">
        <v>1999</v>
      </c>
      <c r="CX15" s="30">
        <v>19.02</v>
      </c>
      <c r="CY15" s="30">
        <v>0</v>
      </c>
      <c r="CZ15" s="30">
        <v>52.3</v>
      </c>
      <c r="DA15" s="30">
        <v>0.9</v>
      </c>
      <c r="DB15" s="30">
        <v>331.69</v>
      </c>
      <c r="DC15" s="30">
        <v>61.29</v>
      </c>
      <c r="DD15" s="30">
        <v>0.01</v>
      </c>
      <c r="DE15" s="30">
        <v>0.01</v>
      </c>
      <c r="DF15" s="5"/>
      <c r="DG15" s="5"/>
      <c r="DH15" s="3">
        <v>1999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R15" s="5">
        <f t="shared" si="11"/>
        <v>6748.9</v>
      </c>
      <c r="DS15" s="6">
        <f t="shared" si="18"/>
        <v>0.20933781801478762</v>
      </c>
      <c r="DT15" s="6">
        <f t="shared" si="12"/>
        <v>0.13954866719020878</v>
      </c>
      <c r="DU15" s="6">
        <f t="shared" si="13"/>
        <v>0.17506556624042438</v>
      </c>
      <c r="DV15" s="6">
        <f t="shared" si="14"/>
        <v>4.3607106343255944E-2</v>
      </c>
      <c r="DW15" s="6">
        <f t="shared" si="19"/>
        <v>0.24806264724621793</v>
      </c>
      <c r="DX15" s="6">
        <f t="shared" si="15"/>
        <v>0.184363377735631</v>
      </c>
      <c r="DY15" s="6">
        <f t="shared" si="1"/>
        <v>7.4086147372164365E-6</v>
      </c>
      <c r="DZ15" s="6">
        <f t="shared" si="1"/>
        <v>7.4086147372164365E-6</v>
      </c>
      <c r="EB15" s="15">
        <f t="shared" si="16"/>
        <v>8773.1883650000018</v>
      </c>
      <c r="EC15" s="6">
        <f t="shared" si="2"/>
        <v>5.7903692348226458E-3</v>
      </c>
      <c r="ED15" s="6">
        <f t="shared" si="3"/>
        <v>0.15610060368286641</v>
      </c>
      <c r="EE15" s="6">
        <f t="shared" si="4"/>
        <v>0.31706750776004788</v>
      </c>
      <c r="EF15" s="6">
        <f t="shared" si="5"/>
        <v>0.38261526942605423</v>
      </c>
      <c r="EG15" s="6">
        <f t="shared" si="6"/>
        <v>0.12489867074682373</v>
      </c>
      <c r="EH15" s="6">
        <f t="shared" si="7"/>
        <v>1.3518460457676492E-2</v>
      </c>
      <c r="EI15" s="6">
        <f t="shared" si="8"/>
        <v>4.5593458541910595E-6</v>
      </c>
      <c r="EJ15" s="6">
        <f t="shared" si="9"/>
        <v>4.5593458541910595E-6</v>
      </c>
      <c r="EK15" s="6">
        <f t="shared" si="10"/>
        <v>0.56520670148884322</v>
      </c>
      <c r="EL15" s="6">
        <f t="shared" si="17"/>
        <v>0.43479329851115678</v>
      </c>
      <c r="EM15" s="64">
        <f t="shared" si="20"/>
        <v>15522.088365000001</v>
      </c>
      <c r="EO15" s="3">
        <v>1999</v>
      </c>
      <c r="EP15" s="4">
        <v>16</v>
      </c>
      <c r="EQ15" s="4">
        <v>587.1</v>
      </c>
      <c r="ER15" s="4">
        <v>1718.1</v>
      </c>
      <c r="ES15" s="4">
        <v>2017.3</v>
      </c>
      <c r="ET15" s="4">
        <v>1018.1</v>
      </c>
      <c r="EU15" s="4">
        <v>71.3</v>
      </c>
      <c r="EV15" s="4">
        <v>0</v>
      </c>
      <c r="EW15" s="4">
        <v>0</v>
      </c>
      <c r="EZ15" s="3">
        <v>1999</v>
      </c>
      <c r="FA15" s="4">
        <v>495.2</v>
      </c>
      <c r="FB15" s="4">
        <v>342.4</v>
      </c>
      <c r="FC15" s="4">
        <v>223.8</v>
      </c>
      <c r="FD15" s="4">
        <v>154.80000000000001</v>
      </c>
      <c r="FE15" s="4">
        <v>322.39999999999998</v>
      </c>
      <c r="FF15" s="4">
        <v>400.2</v>
      </c>
      <c r="FG15" s="4">
        <v>0</v>
      </c>
      <c r="FH15" s="4">
        <v>0</v>
      </c>
    </row>
    <row r="16" spans="1:164" ht="12" customHeight="1" x14ac:dyDescent="0.25">
      <c r="B16" s="3">
        <v>2000</v>
      </c>
      <c r="C16" s="30">
        <v>0.3</v>
      </c>
      <c r="D16" s="30">
        <v>614.5</v>
      </c>
      <c r="E16" s="30">
        <v>1712</v>
      </c>
      <c r="F16" s="30">
        <v>1868.49</v>
      </c>
      <c r="G16" s="30">
        <v>1182.3900000000001</v>
      </c>
      <c r="H16" s="30">
        <v>82.7</v>
      </c>
      <c r="I16" s="30">
        <v>0.01</v>
      </c>
      <c r="J16" s="30">
        <v>0.01</v>
      </c>
      <c r="K16" s="16"/>
      <c r="L16" s="16"/>
      <c r="M16" s="3">
        <v>2000</v>
      </c>
      <c r="N16" s="30">
        <v>0</v>
      </c>
      <c r="O16" s="30">
        <v>562.1</v>
      </c>
      <c r="P16" s="30">
        <v>926.3</v>
      </c>
      <c r="Q16" s="30">
        <v>1132.99</v>
      </c>
      <c r="R16" s="30">
        <v>95.49</v>
      </c>
      <c r="S16" s="30">
        <v>16.7</v>
      </c>
      <c r="T16" s="30">
        <v>0.01</v>
      </c>
      <c r="U16" s="30">
        <v>0.01</v>
      </c>
      <c r="V16" s="16"/>
      <c r="W16" s="16"/>
      <c r="X16" s="3">
        <v>2000</v>
      </c>
      <c r="Y16" s="30">
        <v>27.1</v>
      </c>
      <c r="Z16" s="30">
        <v>80</v>
      </c>
      <c r="AA16" s="30">
        <v>355.21499999999997</v>
      </c>
      <c r="AB16" s="30">
        <v>183.86600000000001</v>
      </c>
      <c r="AC16" s="30">
        <v>109.83799999999999</v>
      </c>
      <c r="AD16" s="30">
        <v>37.5</v>
      </c>
      <c r="AE16" s="30">
        <v>0.01</v>
      </c>
      <c r="AF16" s="30">
        <v>0.01</v>
      </c>
      <c r="AG16" s="16"/>
      <c r="AH16" s="16"/>
      <c r="AI16" s="3">
        <v>2000</v>
      </c>
      <c r="AJ16" s="30">
        <v>6.1</v>
      </c>
      <c r="AK16" s="30">
        <v>0.1</v>
      </c>
      <c r="AL16" s="30">
        <v>1.7760749999999998</v>
      </c>
      <c r="AM16" s="30">
        <v>0.90938000000000008</v>
      </c>
      <c r="AN16" s="30">
        <v>0.53924000000000005</v>
      </c>
      <c r="AO16" s="30">
        <v>15.3</v>
      </c>
      <c r="AP16" s="30">
        <v>0.01</v>
      </c>
      <c r="AQ16" s="30">
        <v>0.01</v>
      </c>
      <c r="AR16" s="16"/>
      <c r="AS16" s="16"/>
      <c r="AT16" s="3">
        <v>2000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E16" s="3">
        <v>2000</v>
      </c>
      <c r="BF16" s="30">
        <v>155</v>
      </c>
      <c r="BG16" s="30">
        <v>173</v>
      </c>
      <c r="BH16" s="30">
        <v>555</v>
      </c>
      <c r="BI16" s="30">
        <v>48</v>
      </c>
      <c r="BJ16" s="30">
        <v>548.99</v>
      </c>
      <c r="BK16" s="30">
        <v>250.99</v>
      </c>
      <c r="BL16" s="30">
        <v>0.01</v>
      </c>
      <c r="BM16" s="30">
        <v>0.01</v>
      </c>
      <c r="BN16" s="5"/>
      <c r="BO16" s="5"/>
      <c r="BP16" s="3">
        <v>2000</v>
      </c>
      <c r="BQ16" s="30">
        <v>382</v>
      </c>
      <c r="BR16" s="30">
        <v>453</v>
      </c>
      <c r="BS16" s="30">
        <v>316</v>
      </c>
      <c r="BT16" s="30">
        <v>54</v>
      </c>
      <c r="BU16" s="30">
        <v>361.99</v>
      </c>
      <c r="BV16" s="30">
        <v>350.99</v>
      </c>
      <c r="BW16" s="30">
        <v>0.01</v>
      </c>
      <c r="BX16" s="30">
        <v>0.01</v>
      </c>
      <c r="BY16" s="5"/>
      <c r="BZ16" s="5"/>
      <c r="CA16" s="3">
        <v>2000</v>
      </c>
      <c r="CB16" s="30">
        <v>652</v>
      </c>
      <c r="CC16" s="30">
        <v>379</v>
      </c>
      <c r="CD16" s="30">
        <v>251</v>
      </c>
      <c r="CE16" s="30">
        <v>165</v>
      </c>
      <c r="CF16" s="30">
        <v>427.99</v>
      </c>
      <c r="CG16" s="30">
        <v>283.99</v>
      </c>
      <c r="CH16" s="30">
        <v>0.01</v>
      </c>
      <c r="CI16" s="30">
        <v>0.01</v>
      </c>
      <c r="CJ16" s="5"/>
      <c r="CK16" s="5"/>
      <c r="CL16" s="3">
        <v>2000</v>
      </c>
      <c r="CM16" s="30">
        <v>268</v>
      </c>
      <c r="CN16" s="30">
        <v>115</v>
      </c>
      <c r="CO16" s="30">
        <v>156.6</v>
      </c>
      <c r="CP16" s="30">
        <v>0.1</v>
      </c>
      <c r="CQ16" s="30">
        <v>300.99</v>
      </c>
      <c r="CR16" s="30">
        <v>44.99</v>
      </c>
      <c r="CS16" s="30">
        <v>0.01</v>
      </c>
      <c r="CT16" s="30">
        <v>0.01</v>
      </c>
      <c r="CU16" s="5"/>
      <c r="CV16" s="5"/>
      <c r="CW16" s="3">
        <v>2000</v>
      </c>
      <c r="CX16" s="30">
        <v>4</v>
      </c>
      <c r="CY16" s="30">
        <v>0</v>
      </c>
      <c r="CZ16" s="30">
        <v>17.399999999999999</v>
      </c>
      <c r="DA16" s="30">
        <v>0.9</v>
      </c>
      <c r="DB16" s="30">
        <v>346.99</v>
      </c>
      <c r="DC16" s="30">
        <v>60.99</v>
      </c>
      <c r="DD16" s="30">
        <v>0.01</v>
      </c>
      <c r="DE16" s="30">
        <v>0.01</v>
      </c>
      <c r="DF16" s="5"/>
      <c r="DG16" s="5"/>
      <c r="DH16" s="3">
        <v>2000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R16" s="5">
        <f t="shared" si="11"/>
        <v>7124</v>
      </c>
      <c r="DS16" s="6">
        <f t="shared" si="18"/>
        <v>0.20508141493542953</v>
      </c>
      <c r="DT16" s="6">
        <f t="shared" si="12"/>
        <v>0.15721504772599662</v>
      </c>
      <c r="DU16" s="6">
        <f t="shared" si="13"/>
        <v>0.18192026951151039</v>
      </c>
      <c r="DV16" s="6">
        <f t="shared" si="14"/>
        <v>3.7619314991577765E-2</v>
      </c>
      <c r="DW16" s="6">
        <f t="shared" si="19"/>
        <v>0.27890932060640089</v>
      </c>
      <c r="DX16" s="6">
        <f t="shared" si="15"/>
        <v>0.13924059517125212</v>
      </c>
      <c r="DY16" s="6">
        <f t="shared" si="1"/>
        <v>7.018528916339136E-6</v>
      </c>
      <c r="DZ16" s="6">
        <f t="shared" si="1"/>
        <v>7.018528916339136E-6</v>
      </c>
      <c r="EB16" s="15">
        <f t="shared" si="16"/>
        <v>9012.2836950000001</v>
      </c>
      <c r="EC16" s="6">
        <f t="shared" si="2"/>
        <v>3.7171488530244275E-3</v>
      </c>
      <c r="ED16" s="6">
        <f t="shared" si="3"/>
        <v>0.13944301383868052</v>
      </c>
      <c r="EE16" s="6">
        <f t="shared" si="4"/>
        <v>0.33235650101225545</v>
      </c>
      <c r="EF16" s="6">
        <f t="shared" si="5"/>
        <v>0.3535458367525347</v>
      </c>
      <c r="EG16" s="6">
        <f t="shared" si="6"/>
        <v>0.15404056141399575</v>
      </c>
      <c r="EH16" s="6">
        <f t="shared" si="7"/>
        <v>1.6888061356128893E-2</v>
      </c>
      <c r="EI16" s="6">
        <f t="shared" si="8"/>
        <v>4.4383866901784211E-6</v>
      </c>
      <c r="EJ16" s="6">
        <f t="shared" si="9"/>
        <v>4.4383866901784211E-6</v>
      </c>
      <c r="EK16" s="6">
        <f t="shared" si="10"/>
        <v>0.55851048886755461</v>
      </c>
      <c r="EL16" s="6">
        <f t="shared" si="17"/>
        <v>0.44148951113244539</v>
      </c>
      <c r="EM16" s="64">
        <f t="shared" si="20"/>
        <v>16136.283695</v>
      </c>
      <c r="EO16" s="3">
        <v>2000</v>
      </c>
      <c r="EP16" s="4">
        <v>0.3</v>
      </c>
      <c r="EQ16" s="4">
        <v>614.5</v>
      </c>
      <c r="ER16" s="4">
        <v>1712</v>
      </c>
      <c r="ES16" s="4">
        <v>1868.5</v>
      </c>
      <c r="ET16" s="4">
        <v>1182.4000000000001</v>
      </c>
      <c r="EU16" s="4">
        <v>82.7</v>
      </c>
      <c r="EV16" s="4">
        <v>0</v>
      </c>
      <c r="EW16" s="4">
        <v>0</v>
      </c>
      <c r="EZ16" s="3">
        <v>2000</v>
      </c>
      <c r="FA16" s="4">
        <v>652</v>
      </c>
      <c r="FB16" s="4">
        <v>379</v>
      </c>
      <c r="FC16" s="4">
        <v>251</v>
      </c>
      <c r="FD16" s="4">
        <v>165</v>
      </c>
      <c r="FE16" s="4">
        <v>428</v>
      </c>
      <c r="FF16" s="4">
        <v>284</v>
      </c>
      <c r="FG16" s="4">
        <v>0</v>
      </c>
      <c r="FH16" s="4">
        <v>0</v>
      </c>
    </row>
    <row r="17" spans="1:164" ht="12" customHeight="1" x14ac:dyDescent="0.25">
      <c r="B17" s="3">
        <v>2001</v>
      </c>
      <c r="C17" s="30">
        <v>24</v>
      </c>
      <c r="D17" s="30">
        <v>523.1</v>
      </c>
      <c r="E17" s="30">
        <v>1462.1</v>
      </c>
      <c r="F17" s="30">
        <v>1249.3900000000001</v>
      </c>
      <c r="G17" s="30">
        <v>1269.29</v>
      </c>
      <c r="H17" s="30">
        <v>54.7</v>
      </c>
      <c r="I17" s="30">
        <v>0.01</v>
      </c>
      <c r="J17" s="30">
        <v>0.01</v>
      </c>
      <c r="K17" s="16"/>
      <c r="L17" s="16"/>
      <c r="M17" s="3">
        <v>2001</v>
      </c>
      <c r="N17" s="30">
        <v>0</v>
      </c>
      <c r="O17" s="30">
        <v>111.6</v>
      </c>
      <c r="P17" s="30">
        <v>1409.4</v>
      </c>
      <c r="Q17" s="30">
        <v>1205.19</v>
      </c>
      <c r="R17" s="30">
        <v>110.19</v>
      </c>
      <c r="S17" s="30">
        <v>17</v>
      </c>
      <c r="T17" s="30">
        <v>0.01</v>
      </c>
      <c r="U17" s="30">
        <v>0.01</v>
      </c>
      <c r="V17" s="16"/>
      <c r="W17" s="16"/>
      <c r="X17" s="3">
        <v>2001</v>
      </c>
      <c r="Y17" s="30">
        <v>51.8</v>
      </c>
      <c r="Z17" s="30">
        <v>103.9</v>
      </c>
      <c r="AA17" s="30">
        <v>402.77600000000001</v>
      </c>
      <c r="AB17" s="30">
        <v>209.53700000000001</v>
      </c>
      <c r="AC17" s="30">
        <v>32.625999999999998</v>
      </c>
      <c r="AD17" s="30">
        <v>37.4</v>
      </c>
      <c r="AE17" s="30">
        <v>0.01</v>
      </c>
      <c r="AF17" s="30">
        <v>0.01</v>
      </c>
      <c r="AG17" s="19"/>
      <c r="AH17" s="16"/>
      <c r="AI17" s="3">
        <v>2001</v>
      </c>
      <c r="AJ17" s="30">
        <v>7.1</v>
      </c>
      <c r="AK17" s="30">
        <v>0.1</v>
      </c>
      <c r="AL17" s="30">
        <v>2.0138799999999999</v>
      </c>
      <c r="AM17" s="30">
        <v>1.0377350000000001</v>
      </c>
      <c r="AN17" s="30">
        <v>0.15317999999999998</v>
      </c>
      <c r="AO17" s="30">
        <v>15.2</v>
      </c>
      <c r="AP17" s="30">
        <v>0.01</v>
      </c>
      <c r="AQ17" s="30">
        <v>0.01</v>
      </c>
      <c r="AR17" s="16"/>
      <c r="AS17" s="16"/>
      <c r="AT17" s="3">
        <v>2001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E17" s="3">
        <v>2001</v>
      </c>
      <c r="BF17" s="30">
        <v>132.69999999999999</v>
      </c>
      <c r="BG17" s="30">
        <v>385.6</v>
      </c>
      <c r="BH17" s="30">
        <v>304.3</v>
      </c>
      <c r="BI17" s="30">
        <v>129.4</v>
      </c>
      <c r="BJ17" s="30">
        <v>640.29</v>
      </c>
      <c r="BK17" s="30">
        <v>189.39000000000001</v>
      </c>
      <c r="BL17" s="30">
        <v>0.01</v>
      </c>
      <c r="BM17" s="30">
        <v>0.01</v>
      </c>
      <c r="BN17" s="5"/>
      <c r="BO17" s="5"/>
      <c r="BP17" s="3">
        <v>2001</v>
      </c>
      <c r="BQ17" s="30">
        <v>470.9</v>
      </c>
      <c r="BR17" s="30">
        <v>466.9</v>
      </c>
      <c r="BS17" s="30">
        <v>236.1</v>
      </c>
      <c r="BT17" s="30">
        <v>38.1</v>
      </c>
      <c r="BU17" s="30">
        <v>472.79</v>
      </c>
      <c r="BV17" s="30">
        <v>312.49</v>
      </c>
      <c r="BW17" s="30">
        <v>0.01</v>
      </c>
      <c r="BX17" s="30">
        <v>0.01</v>
      </c>
      <c r="BY17" s="5"/>
      <c r="BZ17" s="5"/>
      <c r="CA17" s="3">
        <v>2001</v>
      </c>
      <c r="CB17" s="30">
        <v>293.89999999999998</v>
      </c>
      <c r="CC17" s="30">
        <v>525.1</v>
      </c>
      <c r="CD17" s="30">
        <v>195.9</v>
      </c>
      <c r="CE17" s="30">
        <v>93.9</v>
      </c>
      <c r="CF17" s="30">
        <v>323.69</v>
      </c>
      <c r="CG17" s="30">
        <v>418.49</v>
      </c>
      <c r="CH17" s="30">
        <v>0.01</v>
      </c>
      <c r="CI17" s="30">
        <v>0.01</v>
      </c>
      <c r="CJ17" s="5"/>
      <c r="CK17" s="5"/>
      <c r="CL17" s="3">
        <v>2001</v>
      </c>
      <c r="CM17" s="30">
        <v>243.27</v>
      </c>
      <c r="CN17" s="30">
        <v>91</v>
      </c>
      <c r="CO17" s="30">
        <v>118.4</v>
      </c>
      <c r="CP17" s="30">
        <v>4</v>
      </c>
      <c r="CQ17" s="30">
        <v>444.99</v>
      </c>
      <c r="CR17" s="30">
        <v>99.99</v>
      </c>
      <c r="CS17" s="30">
        <v>0.01</v>
      </c>
      <c r="CT17" s="30">
        <v>0.01</v>
      </c>
      <c r="CU17" s="5"/>
      <c r="CV17" s="5"/>
      <c r="CW17" s="3">
        <v>2001</v>
      </c>
      <c r="CX17" s="30">
        <v>27.03</v>
      </c>
      <c r="CY17" s="30">
        <v>0</v>
      </c>
      <c r="CZ17" s="30">
        <v>111.1</v>
      </c>
      <c r="DA17" s="30">
        <v>36</v>
      </c>
      <c r="DB17" s="30">
        <v>376.59000000000003</v>
      </c>
      <c r="DC17" s="30">
        <v>70.39</v>
      </c>
      <c r="DD17" s="30">
        <v>0.01</v>
      </c>
      <c r="DE17" s="30">
        <v>0.01</v>
      </c>
      <c r="DF17" s="5"/>
      <c r="DG17" s="5"/>
      <c r="DH17" s="3">
        <v>2001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R17" s="5">
        <f t="shared" si="11"/>
        <v>7252.8</v>
      </c>
      <c r="DS17" s="6">
        <f t="shared" si="18"/>
        <v>0.16101367747628501</v>
      </c>
      <c r="DT17" s="6">
        <f t="shared" si="12"/>
        <v>0.2024873152437679</v>
      </c>
      <c r="DU17" s="6">
        <f t="shared" si="13"/>
        <v>0.13316236487977057</v>
      </c>
      <c r="DV17" s="6">
        <f t="shared" si="14"/>
        <v>4.1556364438561658E-2</v>
      </c>
      <c r="DW17" s="6">
        <f t="shared" si="19"/>
        <v>0.31137629605118022</v>
      </c>
      <c r="DX17" s="6">
        <f t="shared" si="15"/>
        <v>0.15039019413192145</v>
      </c>
      <c r="DY17" s="6">
        <f t="shared" si="1"/>
        <v>6.8938892565629832E-6</v>
      </c>
      <c r="DZ17" s="6">
        <f t="shared" si="1"/>
        <v>6.8938892565629832E-6</v>
      </c>
      <c r="EB17" s="15">
        <f t="shared" si="16"/>
        <v>8299.6837950000008</v>
      </c>
      <c r="EC17" s="6">
        <f t="shared" si="2"/>
        <v>9.9883323326054475E-3</v>
      </c>
      <c r="ED17" s="6">
        <f t="shared" si="3"/>
        <v>8.9003390761105486E-2</v>
      </c>
      <c r="EE17" s="6">
        <f t="shared" si="4"/>
        <v>0.39474875922065167</v>
      </c>
      <c r="EF17" s="6">
        <f t="shared" si="5"/>
        <v>0.32111521364290713</v>
      </c>
      <c r="EG17" s="6">
        <f t="shared" si="6"/>
        <v>0.17015819094828538</v>
      </c>
      <c r="EH17" s="6">
        <f t="shared" si="7"/>
        <v>1.4976474173013959E-2</v>
      </c>
      <c r="EI17" s="6">
        <f t="shared" si="8"/>
        <v>4.8194607153705423E-6</v>
      </c>
      <c r="EJ17" s="6">
        <f t="shared" si="9"/>
        <v>4.8194607153705423E-6</v>
      </c>
      <c r="EK17" s="6">
        <f t="shared" si="10"/>
        <v>0.53365648242425967</v>
      </c>
      <c r="EL17" s="6">
        <f t="shared" si="17"/>
        <v>0.46634351757574033</v>
      </c>
      <c r="EM17" s="64">
        <f t="shared" si="20"/>
        <v>15552.483795</v>
      </c>
      <c r="EO17" s="3">
        <v>2001</v>
      </c>
      <c r="EP17" s="4">
        <v>24</v>
      </c>
      <c r="EQ17" s="4">
        <v>523.1</v>
      </c>
      <c r="ER17" s="4">
        <v>1462.1</v>
      </c>
      <c r="ES17" s="4">
        <v>1249.4000000000001</v>
      </c>
      <c r="ET17" s="4">
        <v>1269.3</v>
      </c>
      <c r="EU17" s="4">
        <v>54.7</v>
      </c>
      <c r="EV17" s="4">
        <v>0</v>
      </c>
      <c r="EW17" s="4">
        <v>0</v>
      </c>
      <c r="EZ17" s="3">
        <v>2001</v>
      </c>
      <c r="FA17" s="4">
        <v>293.89999999999998</v>
      </c>
      <c r="FB17" s="4">
        <v>525.1</v>
      </c>
      <c r="FC17" s="4">
        <v>195.9</v>
      </c>
      <c r="FD17" s="4">
        <v>93.9</v>
      </c>
      <c r="FE17" s="4">
        <v>323.7</v>
      </c>
      <c r="FF17" s="4">
        <v>418.5</v>
      </c>
      <c r="FG17" s="4">
        <v>0</v>
      </c>
      <c r="FH17" s="4">
        <v>0</v>
      </c>
    </row>
    <row r="18" spans="1:164" ht="12" customHeight="1" x14ac:dyDescent="0.25">
      <c r="B18" s="3">
        <v>2002</v>
      </c>
      <c r="C18" s="30">
        <v>18.649999999999999</v>
      </c>
      <c r="D18" s="30">
        <v>433.08</v>
      </c>
      <c r="E18" s="30">
        <v>1467.0039999999999</v>
      </c>
      <c r="F18" s="30">
        <v>1289.7860000000001</v>
      </c>
      <c r="G18" s="30">
        <v>1152.9839999999999</v>
      </c>
      <c r="H18" s="30">
        <v>78.896000000000001</v>
      </c>
      <c r="I18" s="30">
        <v>0.01</v>
      </c>
      <c r="J18" s="30">
        <v>0.01</v>
      </c>
      <c r="K18" s="16"/>
      <c r="L18" s="16"/>
      <c r="M18" s="3">
        <v>2002</v>
      </c>
      <c r="N18" s="30">
        <v>25.728999999999999</v>
      </c>
      <c r="O18" s="30">
        <v>142.501</v>
      </c>
      <c r="P18" s="30">
        <v>1112.0619999999999</v>
      </c>
      <c r="Q18" s="30">
        <v>1512.4590000000001</v>
      </c>
      <c r="R18" s="30">
        <v>92.754999999999995</v>
      </c>
      <c r="S18" s="30">
        <v>19.282</v>
      </c>
      <c r="T18" s="30">
        <v>0.01</v>
      </c>
      <c r="U18" s="30">
        <v>0.01</v>
      </c>
      <c r="V18" s="16"/>
      <c r="W18" s="16"/>
      <c r="X18" s="3">
        <v>2002</v>
      </c>
      <c r="Y18" s="30">
        <v>57.284999999999997</v>
      </c>
      <c r="Z18" s="30">
        <v>101.779</v>
      </c>
      <c r="AA18" s="30">
        <v>467.22015999999996</v>
      </c>
      <c r="AB18" s="30">
        <v>166.49131</v>
      </c>
      <c r="AC18" s="30">
        <v>64.996334999999988</v>
      </c>
      <c r="AD18" s="30">
        <v>25.876000000000001</v>
      </c>
      <c r="AE18" s="30">
        <v>0.01</v>
      </c>
      <c r="AF18" s="30">
        <v>0.01</v>
      </c>
      <c r="AG18" s="16"/>
      <c r="AH18" s="16"/>
      <c r="AI18" s="3">
        <v>2002</v>
      </c>
      <c r="AJ18" s="30">
        <v>11.551</v>
      </c>
      <c r="AK18" s="30">
        <v>1.25</v>
      </c>
      <c r="AL18" s="30">
        <v>2.3361008000000001</v>
      </c>
      <c r="AM18" s="30">
        <v>0.82250654999999995</v>
      </c>
      <c r="AN18" s="30">
        <v>0.31503167499999996</v>
      </c>
      <c r="AO18" s="30">
        <v>10.68</v>
      </c>
      <c r="AP18" s="30">
        <v>0.01</v>
      </c>
      <c r="AQ18" s="30">
        <v>0.01</v>
      </c>
      <c r="AR18" s="16"/>
      <c r="AS18" s="16"/>
      <c r="AT18" s="3">
        <v>2002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E18" s="3">
        <v>2002</v>
      </c>
      <c r="BF18" s="30">
        <v>75.715999999999994</v>
      </c>
      <c r="BG18" s="30">
        <v>357.03500000000003</v>
      </c>
      <c r="BH18" s="30">
        <v>341.327</v>
      </c>
      <c r="BI18" s="30">
        <v>99.088999999999999</v>
      </c>
      <c r="BJ18" s="30">
        <v>698.327</v>
      </c>
      <c r="BK18" s="30">
        <v>199.63800000000001</v>
      </c>
      <c r="BL18" s="30">
        <v>0.01</v>
      </c>
      <c r="BM18" s="30">
        <v>0.01</v>
      </c>
      <c r="BN18" s="5"/>
      <c r="BO18" s="5"/>
      <c r="BP18" s="3">
        <v>2002</v>
      </c>
      <c r="BQ18" s="30">
        <v>303.47500000000002</v>
      </c>
      <c r="BR18" s="30">
        <v>504.93799999999999</v>
      </c>
      <c r="BS18" s="30">
        <v>189.76</v>
      </c>
      <c r="BT18" s="30">
        <v>40.747999999999998</v>
      </c>
      <c r="BU18" s="30">
        <v>485.00799999999998</v>
      </c>
      <c r="BV18" s="30">
        <v>536.57399999999996</v>
      </c>
      <c r="BW18" s="30">
        <v>0.01</v>
      </c>
      <c r="BX18" s="30">
        <v>0.01</v>
      </c>
      <c r="BY18" s="5"/>
      <c r="BZ18" s="5"/>
      <c r="CA18" s="3">
        <v>2002</v>
      </c>
      <c r="CB18" s="30">
        <v>256.58</v>
      </c>
      <c r="CC18" s="30">
        <v>465.02100000000002</v>
      </c>
      <c r="CD18" s="30">
        <v>171.66</v>
      </c>
      <c r="CE18" s="30">
        <v>90.123999999999995</v>
      </c>
      <c r="CF18" s="30">
        <v>289.21800000000002</v>
      </c>
      <c r="CG18" s="30">
        <v>1105.3789999999999</v>
      </c>
      <c r="CH18" s="30">
        <v>0.01</v>
      </c>
      <c r="CI18" s="30">
        <v>0.01</v>
      </c>
      <c r="CJ18" s="5"/>
      <c r="CK18" s="5"/>
      <c r="CL18" s="3">
        <v>2002</v>
      </c>
      <c r="CM18" s="30">
        <v>230.56100000000001</v>
      </c>
      <c r="CN18" s="30">
        <v>108.678</v>
      </c>
      <c r="CO18" s="30">
        <v>106.51600000000001</v>
      </c>
      <c r="CP18" s="30">
        <v>5.0490000000000004</v>
      </c>
      <c r="CQ18" s="30">
        <v>455.44900000000001</v>
      </c>
      <c r="CR18" s="30">
        <v>106.886</v>
      </c>
      <c r="CS18" s="30">
        <v>0.01</v>
      </c>
      <c r="CT18" s="30">
        <v>0.01</v>
      </c>
      <c r="CU18" s="5"/>
      <c r="CV18" s="5"/>
      <c r="CW18" s="3">
        <v>2002</v>
      </c>
      <c r="CX18" s="30">
        <v>25.617999999999999</v>
      </c>
      <c r="CY18" s="30">
        <v>0</v>
      </c>
      <c r="CZ18" s="30">
        <v>153.572</v>
      </c>
      <c r="DA18" s="30">
        <v>45.439</v>
      </c>
      <c r="DB18" s="30">
        <v>449.096</v>
      </c>
      <c r="DC18" s="30">
        <v>96.643000000000001</v>
      </c>
      <c r="DD18" s="30">
        <v>0.01</v>
      </c>
      <c r="DE18" s="30">
        <v>0.01</v>
      </c>
      <c r="DF18" s="5"/>
      <c r="DG18" s="5"/>
      <c r="DH18" s="3">
        <v>2002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R18" s="5">
        <f t="shared" si="11"/>
        <v>7993.224000000002</v>
      </c>
      <c r="DS18" s="6">
        <f t="shared" si="18"/>
        <v>0.11158826526067576</v>
      </c>
      <c r="DT18" s="6">
        <f t="shared" si="12"/>
        <v>0.17961113062764156</v>
      </c>
      <c r="DU18" s="6">
        <f t="shared" si="13"/>
        <v>0.12045640157213156</v>
      </c>
      <c r="DV18" s="6">
        <f t="shared" si="14"/>
        <v>3.5085842708774323E-2</v>
      </c>
      <c r="DW18" s="6">
        <f t="shared" si="19"/>
        <v>0.29738913860039445</v>
      </c>
      <c r="DX18" s="6">
        <f t="shared" si="15"/>
        <v>0.25585671063390686</v>
      </c>
      <c r="DY18" s="6">
        <f t="shared" si="1"/>
        <v>6.2552982376072518E-6</v>
      </c>
      <c r="DZ18" s="6">
        <f t="shared" si="1"/>
        <v>6.2552982376072518E-6</v>
      </c>
      <c r="EB18" s="15">
        <f t="shared" si="16"/>
        <v>8255.8704440250003</v>
      </c>
      <c r="EC18" s="6">
        <f t="shared" si="2"/>
        <v>1.371327236390159E-2</v>
      </c>
      <c r="ED18" s="6">
        <f t="shared" si="3"/>
        <v>8.2197268549814601E-2</v>
      </c>
      <c r="EE18" s="6">
        <f t="shared" si="4"/>
        <v>0.36926721191541606</v>
      </c>
      <c r="EF18" s="6">
        <f t="shared" si="5"/>
        <v>0.35969057856269426</v>
      </c>
      <c r="EG18" s="6">
        <f t="shared" si="6"/>
        <v>0.15880219724424613</v>
      </c>
      <c r="EH18" s="6">
        <f t="shared" si="7"/>
        <v>1.6319781289386718E-2</v>
      </c>
      <c r="EI18" s="6">
        <f t="shared" si="8"/>
        <v>4.8450372702916013E-6</v>
      </c>
      <c r="EJ18" s="6">
        <f t="shared" si="9"/>
        <v>4.8450372702916013E-6</v>
      </c>
      <c r="EK18" s="6">
        <f t="shared" si="10"/>
        <v>0.50808187942195071</v>
      </c>
      <c r="EL18" s="6">
        <f t="shared" si="17"/>
        <v>0.49191812057804929</v>
      </c>
      <c r="EM18" s="64">
        <f t="shared" si="20"/>
        <v>16249.094444025002</v>
      </c>
      <c r="EO18" s="3">
        <v>2002</v>
      </c>
      <c r="EP18" s="4">
        <v>18.649999999999999</v>
      </c>
      <c r="EQ18" s="4">
        <v>433.08</v>
      </c>
      <c r="ER18" s="4">
        <v>1467.0039999999999</v>
      </c>
      <c r="ES18" s="4">
        <v>1289.796</v>
      </c>
      <c r="ET18" s="4">
        <v>1152.9939999999999</v>
      </c>
      <c r="EU18" s="4">
        <v>78.896000000000001</v>
      </c>
      <c r="EV18" s="4">
        <v>0</v>
      </c>
      <c r="EW18" s="4">
        <v>0</v>
      </c>
      <c r="EZ18" s="3">
        <v>2002</v>
      </c>
      <c r="FA18" s="4">
        <v>256.58</v>
      </c>
      <c r="FB18" s="4">
        <v>465.02100000000002</v>
      </c>
      <c r="FC18" s="4">
        <v>171.66</v>
      </c>
      <c r="FD18" s="4">
        <v>90.123999999999995</v>
      </c>
      <c r="FE18" s="4">
        <v>289.22800000000001</v>
      </c>
      <c r="FF18" s="4">
        <v>1105.3889999999999</v>
      </c>
      <c r="FG18" s="4">
        <v>0</v>
      </c>
      <c r="FH18" s="4">
        <v>0</v>
      </c>
    </row>
    <row r="19" spans="1:164" ht="12" customHeight="1" x14ac:dyDescent="0.25">
      <c r="B19" s="3">
        <v>2003</v>
      </c>
      <c r="C19" s="30">
        <v>25.298999999999999</v>
      </c>
      <c r="D19" s="30">
        <v>243.37299999999999</v>
      </c>
      <c r="E19" s="30">
        <v>1332.163</v>
      </c>
      <c r="F19" s="30">
        <v>1020.114</v>
      </c>
      <c r="G19" s="30">
        <v>1140.7570000000001</v>
      </c>
      <c r="H19" s="30">
        <v>61.231000000000002</v>
      </c>
      <c r="I19" s="30">
        <v>0.01</v>
      </c>
      <c r="J19" s="30">
        <v>0.01</v>
      </c>
      <c r="K19" s="16"/>
      <c r="L19" s="16"/>
      <c r="M19" s="3">
        <v>2003</v>
      </c>
      <c r="N19" s="30">
        <v>10.8</v>
      </c>
      <c r="O19" s="30">
        <v>112.636</v>
      </c>
      <c r="P19" s="30">
        <v>1330.7460000000001</v>
      </c>
      <c r="Q19" s="30">
        <v>1496.5910000000001</v>
      </c>
      <c r="R19" s="30">
        <v>90.453999999999994</v>
      </c>
      <c r="S19" s="30">
        <v>53.706000000000003</v>
      </c>
      <c r="T19" s="30">
        <v>0.01</v>
      </c>
      <c r="U19" s="30">
        <v>0.01</v>
      </c>
      <c r="V19" s="16"/>
      <c r="W19" s="16"/>
      <c r="X19" s="3">
        <v>2003</v>
      </c>
      <c r="Y19" s="30">
        <v>93.561000000000007</v>
      </c>
      <c r="Z19" s="30">
        <v>69.965000000000003</v>
      </c>
      <c r="AA19" s="30">
        <v>461.78148999999996</v>
      </c>
      <c r="AB19" s="30">
        <v>195.25477000000001</v>
      </c>
      <c r="AC19" s="30">
        <v>42.454610000000002</v>
      </c>
      <c r="AD19" s="30">
        <v>55.076999999999998</v>
      </c>
      <c r="AE19" s="30">
        <v>0.01</v>
      </c>
      <c r="AF19" s="30">
        <v>0.01</v>
      </c>
      <c r="AG19" s="16"/>
      <c r="AH19" s="16"/>
      <c r="AI19" s="3">
        <v>2003</v>
      </c>
      <c r="AJ19" s="30">
        <v>9.9079999999999995</v>
      </c>
      <c r="AK19" s="30">
        <v>0.44</v>
      </c>
      <c r="AL19" s="30">
        <v>2.30890745</v>
      </c>
      <c r="AM19" s="30">
        <v>0.96632384999999998</v>
      </c>
      <c r="AN19" s="30">
        <v>0.20232305</v>
      </c>
      <c r="AO19" s="30">
        <v>9.2490000000000006</v>
      </c>
      <c r="AP19" s="30">
        <v>0.01</v>
      </c>
      <c r="AQ19" s="30">
        <v>0.01</v>
      </c>
      <c r="AR19" s="16"/>
      <c r="AS19" s="16"/>
      <c r="AT19" s="3">
        <v>2003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E19" s="3">
        <v>2003</v>
      </c>
      <c r="BF19" s="30">
        <v>39.811999999999998</v>
      </c>
      <c r="BG19" s="30">
        <v>355.428</v>
      </c>
      <c r="BH19" s="30">
        <v>319.61099999999999</v>
      </c>
      <c r="BI19" s="30">
        <v>94.923000000000002</v>
      </c>
      <c r="BJ19" s="30">
        <v>559.57900000000006</v>
      </c>
      <c r="BK19" s="30">
        <v>171.297</v>
      </c>
      <c r="BL19" s="30">
        <v>0.01</v>
      </c>
      <c r="BM19" s="30">
        <v>0.01</v>
      </c>
      <c r="BN19" s="5"/>
      <c r="BO19" s="5"/>
      <c r="BP19" s="3">
        <v>2003</v>
      </c>
      <c r="BQ19" s="30">
        <v>422.51400000000001</v>
      </c>
      <c r="BR19" s="30">
        <v>377.916</v>
      </c>
      <c r="BS19" s="30">
        <v>181.57900000000001</v>
      </c>
      <c r="BT19" s="30">
        <v>36.43</v>
      </c>
      <c r="BU19" s="30">
        <v>249.65900000000002</v>
      </c>
      <c r="BV19" s="30">
        <v>688.22900000000004</v>
      </c>
      <c r="BW19" s="30">
        <v>0.01</v>
      </c>
      <c r="BX19" s="30">
        <v>0.01</v>
      </c>
      <c r="BY19" s="5"/>
      <c r="BZ19" s="5"/>
      <c r="CA19" s="3">
        <v>2003</v>
      </c>
      <c r="CB19" s="30">
        <v>209.05099999999999</v>
      </c>
      <c r="CC19" s="30">
        <v>569.38199999999995</v>
      </c>
      <c r="CD19" s="30">
        <v>175.55500000000001</v>
      </c>
      <c r="CE19" s="30">
        <v>92.596999999999994</v>
      </c>
      <c r="CF19" s="30">
        <v>308.15100000000001</v>
      </c>
      <c r="CG19" s="30">
        <v>1093.336</v>
      </c>
      <c r="CH19" s="30">
        <v>0.01</v>
      </c>
      <c r="CI19" s="30">
        <v>0.01</v>
      </c>
      <c r="CJ19" s="5"/>
      <c r="CK19" s="5"/>
      <c r="CL19" s="3">
        <v>2003</v>
      </c>
      <c r="CM19" s="30">
        <v>226.559</v>
      </c>
      <c r="CN19" s="30">
        <v>87.561999999999998</v>
      </c>
      <c r="CO19" s="30">
        <v>42.688000000000002</v>
      </c>
      <c r="CP19" s="30">
        <v>21.701000000000001</v>
      </c>
      <c r="CQ19" s="30">
        <v>478.714</v>
      </c>
      <c r="CR19" s="30">
        <v>146.65200000000002</v>
      </c>
      <c r="CS19" s="30">
        <v>0.01</v>
      </c>
      <c r="CT19" s="30">
        <v>0.01</v>
      </c>
      <c r="CU19" s="5"/>
      <c r="CV19" s="5"/>
      <c r="CW19" s="3">
        <v>2003</v>
      </c>
      <c r="CX19" s="30">
        <v>25.172999999999998</v>
      </c>
      <c r="CY19" s="30">
        <v>0</v>
      </c>
      <c r="CZ19" s="30">
        <v>4.3620000000000001</v>
      </c>
      <c r="DA19" s="30">
        <v>195.31100000000001</v>
      </c>
      <c r="DB19" s="30">
        <v>467.02500000000003</v>
      </c>
      <c r="DC19" s="30">
        <v>246.77800000000002</v>
      </c>
      <c r="DD19" s="30">
        <v>0.01</v>
      </c>
      <c r="DE19" s="30">
        <v>0.01</v>
      </c>
      <c r="DF19" s="5"/>
      <c r="DG19" s="5"/>
      <c r="DH19" s="3">
        <v>2003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R19" s="5">
        <f t="shared" si="11"/>
        <v>7887.6740000000009</v>
      </c>
      <c r="DS19" s="6">
        <f t="shared" si="18"/>
        <v>0.11703183980473836</v>
      </c>
      <c r="DT19" s="6">
        <f t="shared" si="12"/>
        <v>0.17626083430932868</v>
      </c>
      <c r="DU19" s="6">
        <f t="shared" si="13"/>
        <v>9.176279344202104E-2</v>
      </c>
      <c r="DV19" s="6">
        <f t="shared" si="14"/>
        <v>5.5905200950242102E-2</v>
      </c>
      <c r="DW19" s="6">
        <f t="shared" si="19"/>
        <v>0.26156354839208618</v>
      </c>
      <c r="DX19" s="6">
        <f t="shared" si="15"/>
        <v>0.29746310509283219</v>
      </c>
      <c r="DY19" s="6">
        <f t="shared" si="1"/>
        <v>6.3390043756879399E-6</v>
      </c>
      <c r="DZ19" s="6">
        <f t="shared" si="1"/>
        <v>6.3390043756879399E-6</v>
      </c>
      <c r="EB19" s="15">
        <f t="shared" si="16"/>
        <v>7859.118424350002</v>
      </c>
      <c r="EC19" s="6">
        <f t="shared" si="2"/>
        <v>1.7758734817835901E-2</v>
      </c>
      <c r="ED19" s="6">
        <f t="shared" si="3"/>
        <v>5.4257230515681806E-2</v>
      </c>
      <c r="EE19" s="6">
        <f t="shared" si="4"/>
        <v>0.39788169977965715</v>
      </c>
      <c r="EF19" s="6">
        <f t="shared" si="5"/>
        <v>0.34519470853683898</v>
      </c>
      <c r="EG19" s="6">
        <f t="shared" si="6"/>
        <v>0.16208789132164741</v>
      </c>
      <c r="EH19" s="6">
        <f t="shared" si="7"/>
        <v>2.280955576958699E-2</v>
      </c>
      <c r="EI19" s="6">
        <f t="shared" si="8"/>
        <v>5.0896293757411156E-6</v>
      </c>
      <c r="EJ19" s="6">
        <f t="shared" si="9"/>
        <v>5.0896293757411156E-6</v>
      </c>
      <c r="EK19" s="6">
        <f t="shared" si="10"/>
        <v>0.49909328913214601</v>
      </c>
      <c r="EL19" s="6">
        <f t="shared" si="17"/>
        <v>0.50090671086785399</v>
      </c>
      <c r="EM19" s="64">
        <f t="shared" si="20"/>
        <v>15746.792424350002</v>
      </c>
      <c r="EO19" s="3">
        <v>2003</v>
      </c>
      <c r="EP19" s="4">
        <v>25.298999999999999</v>
      </c>
      <c r="EQ19" s="4">
        <v>243.37299999999999</v>
      </c>
      <c r="ER19" s="4">
        <v>1332.163</v>
      </c>
      <c r="ES19" s="4">
        <v>1020.124</v>
      </c>
      <c r="ET19" s="4">
        <v>1140.7670000000001</v>
      </c>
      <c r="EU19" s="4">
        <v>61.231000000000002</v>
      </c>
      <c r="EV19" s="4">
        <v>0</v>
      </c>
      <c r="EW19" s="4">
        <v>0</v>
      </c>
      <c r="EZ19" s="3">
        <v>2003</v>
      </c>
      <c r="FA19" s="4">
        <v>209.05099999999999</v>
      </c>
      <c r="FB19" s="4">
        <v>569.38199999999995</v>
      </c>
      <c r="FC19" s="4">
        <v>175.55500000000001</v>
      </c>
      <c r="FD19" s="4">
        <v>92.596999999999994</v>
      </c>
      <c r="FE19" s="4">
        <v>308.161</v>
      </c>
      <c r="FF19" s="4">
        <v>1093.346</v>
      </c>
      <c r="FG19" s="4">
        <v>0</v>
      </c>
      <c r="FH19" s="4">
        <v>0</v>
      </c>
    </row>
    <row r="20" spans="1:164" ht="12" customHeight="1" x14ac:dyDescent="0.25">
      <c r="B20" s="3">
        <v>2004</v>
      </c>
      <c r="C20" s="31">
        <v>6.4240000000000004</v>
      </c>
      <c r="D20" s="30">
        <v>268.178</v>
      </c>
      <c r="E20" s="30">
        <v>1263.4570000000001</v>
      </c>
      <c r="F20" s="30">
        <v>1044.261</v>
      </c>
      <c r="G20" s="30">
        <v>1033.039</v>
      </c>
      <c r="H20" s="30">
        <v>77.965000000000003</v>
      </c>
      <c r="I20" s="30">
        <v>0.01</v>
      </c>
      <c r="J20" s="30">
        <v>0.01</v>
      </c>
      <c r="K20" s="16"/>
      <c r="L20" s="16"/>
      <c r="M20" s="3">
        <v>2004</v>
      </c>
      <c r="N20" s="30">
        <v>9.9049999999999994</v>
      </c>
      <c r="O20" s="30">
        <v>148.97</v>
      </c>
      <c r="P20" s="30">
        <v>1174.701</v>
      </c>
      <c r="Q20" s="30">
        <v>1429.9010000000001</v>
      </c>
      <c r="R20" s="30">
        <v>101.89699999999999</v>
      </c>
      <c r="S20" s="30">
        <v>49.53</v>
      </c>
      <c r="T20" s="30">
        <v>0.01</v>
      </c>
      <c r="U20" s="30">
        <v>0.01</v>
      </c>
      <c r="V20" s="16"/>
      <c r="W20" s="16"/>
      <c r="X20" s="3">
        <v>2004</v>
      </c>
      <c r="Y20" s="30">
        <v>83.981999999999999</v>
      </c>
      <c r="Z20" s="30">
        <v>80.495999999999995</v>
      </c>
      <c r="AA20" s="30">
        <v>322.37303500000002</v>
      </c>
      <c r="AB20" s="30">
        <v>177.94276500000001</v>
      </c>
      <c r="AC20" s="30">
        <v>42.42277</v>
      </c>
      <c r="AD20" s="30">
        <v>32.805999999999997</v>
      </c>
      <c r="AE20" s="30">
        <v>0.01</v>
      </c>
      <c r="AF20" s="30">
        <v>0.01</v>
      </c>
      <c r="AG20" s="16"/>
      <c r="AH20" s="16"/>
      <c r="AI20" s="3">
        <v>2004</v>
      </c>
      <c r="AJ20" s="30">
        <v>8.5739999999999998</v>
      </c>
      <c r="AK20" s="30">
        <v>0.79300000000000004</v>
      </c>
      <c r="AL20" s="30">
        <v>1.6118651750000001</v>
      </c>
      <c r="AM20" s="30">
        <v>0.87976382500000005</v>
      </c>
      <c r="AN20" s="30">
        <v>0.20216384999999998</v>
      </c>
      <c r="AO20" s="30">
        <v>6.8330000000000002</v>
      </c>
      <c r="AP20" s="30">
        <v>0.01</v>
      </c>
      <c r="AQ20" s="30">
        <v>0.01</v>
      </c>
      <c r="AR20" s="16"/>
      <c r="AS20" s="16"/>
      <c r="AT20" s="3">
        <v>2004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E20" s="3">
        <v>2004</v>
      </c>
      <c r="BF20" s="30">
        <v>21.251999999999999</v>
      </c>
      <c r="BG20" s="30">
        <v>408.18799999999999</v>
      </c>
      <c r="BH20" s="30">
        <v>140.56</v>
      </c>
      <c r="BI20" s="30">
        <v>2.8759999999999999</v>
      </c>
      <c r="BJ20" s="30">
        <v>770.69600000000003</v>
      </c>
      <c r="BK20" s="30">
        <v>251.60300000000001</v>
      </c>
      <c r="BL20" s="30">
        <v>0.01</v>
      </c>
      <c r="BM20" s="30">
        <v>0.01</v>
      </c>
      <c r="BN20" s="5"/>
      <c r="BO20" s="5"/>
      <c r="BP20" s="3">
        <v>2004</v>
      </c>
      <c r="BQ20" s="30">
        <v>230.13300000000001</v>
      </c>
      <c r="BR20" s="30">
        <v>633.73</v>
      </c>
      <c r="BS20" s="30">
        <v>24.446999999999999</v>
      </c>
      <c r="BT20" s="30">
        <v>19.911999999999999</v>
      </c>
      <c r="BU20" s="30">
        <v>230.571</v>
      </c>
      <c r="BV20" s="30">
        <v>719.697</v>
      </c>
      <c r="BW20" s="30">
        <v>0.01</v>
      </c>
      <c r="BX20" s="30">
        <v>0.01</v>
      </c>
      <c r="BY20" s="5"/>
      <c r="BZ20" s="5"/>
      <c r="CA20" s="3">
        <v>2004</v>
      </c>
      <c r="CB20" s="30">
        <v>207.97800000000001</v>
      </c>
      <c r="CC20" s="30">
        <v>562.46299999999997</v>
      </c>
      <c r="CD20" s="30">
        <v>131.78700000000001</v>
      </c>
      <c r="CE20" s="30">
        <v>57.49</v>
      </c>
      <c r="CF20" s="30">
        <v>254.65800000000002</v>
      </c>
      <c r="CG20" s="30">
        <v>1138.0740000000001</v>
      </c>
      <c r="CH20" s="30">
        <v>0.01</v>
      </c>
      <c r="CI20" s="30">
        <v>0.01</v>
      </c>
      <c r="CJ20" s="5"/>
      <c r="CK20" s="5"/>
      <c r="CL20" s="3">
        <v>2004</v>
      </c>
      <c r="CM20" s="30">
        <v>224.39</v>
      </c>
      <c r="CN20" s="30">
        <v>184.327</v>
      </c>
      <c r="CO20" s="30">
        <v>214.83600000000001</v>
      </c>
      <c r="CP20" s="30">
        <v>45.536999999999999</v>
      </c>
      <c r="CQ20" s="30">
        <v>659.97900000000004</v>
      </c>
      <c r="CR20" s="30">
        <v>196.83</v>
      </c>
      <c r="CS20" s="30">
        <v>0.01</v>
      </c>
      <c r="CT20" s="30">
        <v>0.01</v>
      </c>
      <c r="CU20" s="5"/>
      <c r="CV20" s="5"/>
      <c r="CW20" s="3">
        <v>2004</v>
      </c>
      <c r="CX20" s="30">
        <v>24.931999999999999</v>
      </c>
      <c r="CY20" s="30">
        <v>0</v>
      </c>
      <c r="CZ20" s="30">
        <v>23.870999999999999</v>
      </c>
      <c r="DA20" s="30">
        <v>186.059</v>
      </c>
      <c r="DB20" s="30">
        <v>517.71699999999998</v>
      </c>
      <c r="DC20" s="30">
        <v>321.315</v>
      </c>
      <c r="DD20" s="30">
        <v>0.01</v>
      </c>
      <c r="DE20" s="30">
        <v>0.01</v>
      </c>
      <c r="DF20" s="5"/>
      <c r="DG20" s="5"/>
      <c r="DH20" s="3">
        <v>2004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R20" s="5">
        <f t="shared" si="11"/>
        <v>8406.0079999999998</v>
      </c>
      <c r="DS20" s="6">
        <f t="shared" si="18"/>
        <v>8.4306962353592821E-2</v>
      </c>
      <c r="DT20" s="6">
        <f t="shared" si="12"/>
        <v>0.21278923360529756</v>
      </c>
      <c r="DU20" s="6">
        <f t="shared" si="13"/>
        <v>6.370455512295492E-2</v>
      </c>
      <c r="DV20" s="6">
        <f t="shared" si="14"/>
        <v>3.7101320864790996E-2</v>
      </c>
      <c r="DW20" s="6">
        <f t="shared" si="19"/>
        <v>0.28950971733550579</v>
      </c>
      <c r="DX20" s="6">
        <f t="shared" si="15"/>
        <v>0.31257631446460671</v>
      </c>
      <c r="DY20" s="6">
        <f t="shared" si="1"/>
        <v>5.9481266256230073E-6</v>
      </c>
      <c r="DZ20" s="6">
        <f t="shared" si="1"/>
        <v>5.9481266256230073E-6</v>
      </c>
      <c r="EB20" s="15">
        <f t="shared" si="16"/>
        <v>7367.2243628500019</v>
      </c>
      <c r="EC20" s="6">
        <f t="shared" si="2"/>
        <v>1.4779650331957309E-2</v>
      </c>
      <c r="ED20" s="6">
        <f t="shared" si="3"/>
        <v>6.765600929889154E-2</v>
      </c>
      <c r="EE20" s="6">
        <f t="shared" si="4"/>
        <v>0.37492314121766052</v>
      </c>
      <c r="EF20" s="6">
        <f t="shared" si="5"/>
        <v>0.3601063844618268</v>
      </c>
      <c r="EG20" s="6">
        <f t="shared" si="6"/>
        <v>0.15983779994375816</v>
      </c>
      <c r="EH20" s="6">
        <f t="shared" si="7"/>
        <v>2.2686155839476075E-2</v>
      </c>
      <c r="EI20" s="6">
        <f t="shared" si="8"/>
        <v>5.4294532146603513E-6</v>
      </c>
      <c r="EJ20" s="6">
        <f t="shared" si="9"/>
        <v>5.4294532146603513E-6</v>
      </c>
      <c r="EK20" s="6">
        <f t="shared" si="10"/>
        <v>0.46707131381654532</v>
      </c>
      <c r="EL20" s="6">
        <f t="shared" si="17"/>
        <v>0.53292868618345468</v>
      </c>
      <c r="EM20" s="64">
        <f t="shared" si="20"/>
        <v>15773.232362850002</v>
      </c>
      <c r="EO20" s="3">
        <v>2004</v>
      </c>
      <c r="EP20" s="7">
        <v>6.4240000000000004</v>
      </c>
      <c r="EQ20" s="4">
        <v>268.178</v>
      </c>
      <c r="ER20" s="4">
        <v>1263.4570000000001</v>
      </c>
      <c r="ES20" s="4">
        <v>1044.271</v>
      </c>
      <c r="ET20" s="4">
        <v>1033.049</v>
      </c>
      <c r="EU20" s="4">
        <v>77.965000000000003</v>
      </c>
      <c r="EV20" s="4">
        <v>0</v>
      </c>
      <c r="EW20" s="4">
        <v>0</v>
      </c>
      <c r="EZ20" s="3">
        <v>2004</v>
      </c>
      <c r="FA20" s="4">
        <v>207.97800000000001</v>
      </c>
      <c r="FB20" s="4">
        <v>562.46299999999997</v>
      </c>
      <c r="FC20" s="4">
        <v>131.78700000000001</v>
      </c>
      <c r="FD20" s="4">
        <v>57.49</v>
      </c>
      <c r="FE20" s="4">
        <v>254.66800000000001</v>
      </c>
      <c r="FF20" s="4">
        <v>1138.0840000000001</v>
      </c>
      <c r="FG20" s="4">
        <v>0</v>
      </c>
      <c r="FH20" s="4">
        <v>0</v>
      </c>
    </row>
    <row r="21" spans="1:164" ht="12" customHeight="1" x14ac:dyDescent="0.25">
      <c r="B21" s="3">
        <v>2005</v>
      </c>
      <c r="C21" s="31">
        <v>4.87</v>
      </c>
      <c r="D21" s="30">
        <v>377.69299999999998</v>
      </c>
      <c r="E21" s="30">
        <v>991.27300000000002</v>
      </c>
      <c r="F21" s="30">
        <v>1091.0319999999999</v>
      </c>
      <c r="G21" s="30">
        <v>1096.605</v>
      </c>
      <c r="H21" s="30">
        <v>79.239999999999995</v>
      </c>
      <c r="I21" s="30">
        <v>0.01</v>
      </c>
      <c r="J21" s="30">
        <v>0.01</v>
      </c>
      <c r="K21" s="16"/>
      <c r="L21" s="16"/>
      <c r="M21" s="3">
        <v>2005</v>
      </c>
      <c r="N21" s="30">
        <v>9.0190000000000001</v>
      </c>
      <c r="O21" s="30">
        <v>239.512</v>
      </c>
      <c r="P21" s="30">
        <v>1225.585</v>
      </c>
      <c r="Q21" s="30">
        <v>1780.721</v>
      </c>
      <c r="R21" s="30">
        <v>109.47399999999999</v>
      </c>
      <c r="S21" s="30">
        <v>37.819000000000003</v>
      </c>
      <c r="T21" s="30">
        <v>0.01</v>
      </c>
      <c r="U21" s="30">
        <v>0.01</v>
      </c>
      <c r="V21" s="16"/>
      <c r="W21" s="16"/>
      <c r="X21" s="3">
        <v>2005</v>
      </c>
      <c r="Y21" s="30">
        <v>86.174999999999997</v>
      </c>
      <c r="Z21" s="30">
        <v>65.787409999999994</v>
      </c>
      <c r="AA21" s="30">
        <v>269.66987499999999</v>
      </c>
      <c r="AB21" s="30">
        <v>129.49700000000001</v>
      </c>
      <c r="AC21" s="30">
        <v>32.785000000000004</v>
      </c>
      <c r="AD21" s="30">
        <v>34.69</v>
      </c>
      <c r="AE21" s="30">
        <v>0.01</v>
      </c>
      <c r="AF21" s="30">
        <v>0.01</v>
      </c>
      <c r="AG21" s="16"/>
      <c r="AH21" s="16"/>
      <c r="AI21" s="3">
        <v>2005</v>
      </c>
      <c r="AJ21" s="30">
        <v>7.766</v>
      </c>
      <c r="AK21" s="30">
        <v>0.32893704999999995</v>
      </c>
      <c r="AL21" s="30">
        <v>1.348349375</v>
      </c>
      <c r="AM21" s="30">
        <v>0.218</v>
      </c>
      <c r="AN21" s="30">
        <v>1.3009999999999999</v>
      </c>
      <c r="AO21" s="30">
        <v>12.201000000000001</v>
      </c>
      <c r="AP21" s="30">
        <v>0.01</v>
      </c>
      <c r="AQ21" s="30">
        <v>0.01</v>
      </c>
      <c r="AR21" s="16"/>
      <c r="AS21" s="16"/>
      <c r="AT21" s="3">
        <v>2005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E21" s="3">
        <v>2005</v>
      </c>
      <c r="BF21" s="30">
        <v>33.552999999999997</v>
      </c>
      <c r="BG21" s="30">
        <v>342.02800000000002</v>
      </c>
      <c r="BH21" s="30">
        <v>325.209</v>
      </c>
      <c r="BI21" s="30">
        <v>295.392</v>
      </c>
      <c r="BJ21" s="30">
        <v>481.315</v>
      </c>
      <c r="BK21" s="30">
        <v>451.05400000000003</v>
      </c>
      <c r="BL21" s="30">
        <v>0.01</v>
      </c>
      <c r="BM21" s="30">
        <v>0.01</v>
      </c>
      <c r="BN21" s="5"/>
      <c r="BO21" s="5"/>
      <c r="BP21" s="3">
        <v>2005</v>
      </c>
      <c r="BQ21" s="30">
        <v>143.27000000000001</v>
      </c>
      <c r="BR21" s="30">
        <v>547.87199999999996</v>
      </c>
      <c r="BS21" s="30">
        <v>91.591999999999999</v>
      </c>
      <c r="BT21" s="30">
        <v>27.925000000000001</v>
      </c>
      <c r="BU21" s="30">
        <v>421.53899999999999</v>
      </c>
      <c r="BV21" s="30">
        <v>426.65600000000001</v>
      </c>
      <c r="BW21" s="30">
        <v>0.01</v>
      </c>
      <c r="BX21" s="30">
        <v>0.01</v>
      </c>
      <c r="BY21" s="5"/>
      <c r="BZ21" s="5"/>
      <c r="CA21" s="3">
        <v>2005</v>
      </c>
      <c r="CB21" s="30">
        <v>185.90199999999999</v>
      </c>
      <c r="CC21" s="30">
        <v>569.46299999999997</v>
      </c>
      <c r="CD21" s="30">
        <v>57.908000000000001</v>
      </c>
      <c r="CE21" s="30">
        <v>159.999</v>
      </c>
      <c r="CF21" s="30">
        <v>327.279</v>
      </c>
      <c r="CG21" s="30">
        <v>868.00099999999998</v>
      </c>
      <c r="CH21" s="30">
        <v>0.01</v>
      </c>
      <c r="CI21" s="30">
        <v>0.01</v>
      </c>
      <c r="CJ21" s="5"/>
      <c r="CK21" s="5"/>
      <c r="CL21" s="3">
        <v>2005</v>
      </c>
      <c r="CM21" s="30">
        <v>186.37</v>
      </c>
      <c r="CN21" s="30">
        <v>201.71</v>
      </c>
      <c r="CO21" s="30">
        <v>145.227</v>
      </c>
      <c r="CP21" s="30">
        <v>47.548999999999999</v>
      </c>
      <c r="CQ21" s="30">
        <v>478.77699999999999</v>
      </c>
      <c r="CR21" s="30">
        <v>316.50799999999998</v>
      </c>
      <c r="CS21" s="30">
        <v>0.01</v>
      </c>
      <c r="CT21" s="30">
        <v>0.01</v>
      </c>
      <c r="CU21" s="5"/>
      <c r="CV21" s="5"/>
      <c r="CW21" s="3">
        <v>2005</v>
      </c>
      <c r="CX21" s="30">
        <v>20.707999999999998</v>
      </c>
      <c r="CY21" s="30">
        <v>0</v>
      </c>
      <c r="CZ21" s="30">
        <v>16.135999999999999</v>
      </c>
      <c r="DA21" s="30">
        <v>238.26900000000001</v>
      </c>
      <c r="DB21" s="30">
        <v>532.54499999999996</v>
      </c>
      <c r="DC21" s="30">
        <v>299.22500000000002</v>
      </c>
      <c r="DD21" s="30">
        <v>0.01</v>
      </c>
      <c r="DE21" s="30">
        <v>0.01</v>
      </c>
      <c r="DF21" s="5"/>
      <c r="DG21" s="5"/>
      <c r="DH21" s="3">
        <v>2005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R21" s="5">
        <f t="shared" si="11"/>
        <v>8239.0810000000001</v>
      </c>
      <c r="DS21" s="6">
        <f t="shared" si="18"/>
        <v>6.9158562708632187E-2</v>
      </c>
      <c r="DT21" s="6">
        <f t="shared" si="12"/>
        <v>0.20160901440342677</v>
      </c>
      <c r="DU21" s="6">
        <f t="shared" si="13"/>
        <v>7.720181413436765E-2</v>
      </c>
      <c r="DV21" s="6">
        <f t="shared" si="14"/>
        <v>9.3351916312025579E-2</v>
      </c>
      <c r="DW21" s="6">
        <f t="shared" si="19"/>
        <v>0.2720515795390287</v>
      </c>
      <c r="DX21" s="6">
        <f t="shared" si="15"/>
        <v>0.28661497562652921</v>
      </c>
      <c r="DY21" s="6">
        <f t="shared" si="1"/>
        <v>6.0686379949414265E-6</v>
      </c>
      <c r="DZ21" s="6">
        <f t="shared" si="1"/>
        <v>6.0686379949414265E-6</v>
      </c>
      <c r="EB21" s="15">
        <f t="shared" si="16"/>
        <v>7684.6905714250006</v>
      </c>
      <c r="EC21" s="6">
        <f t="shared" si="2"/>
        <v>1.403179464388046E-2</v>
      </c>
      <c r="ED21" s="6">
        <f t="shared" si="3"/>
        <v>8.8919825814572667E-2</v>
      </c>
      <c r="EE21" s="6">
        <f t="shared" si="4"/>
        <v>0.32374448928705063</v>
      </c>
      <c r="EF21" s="6">
        <f t="shared" si="5"/>
        <v>0.39057759998310848</v>
      </c>
      <c r="EG21" s="6">
        <f t="shared" si="6"/>
        <v>0.16138125386745814</v>
      </c>
      <c r="EH21" s="6">
        <f t="shared" si="7"/>
        <v>2.1334626095374214E-2</v>
      </c>
      <c r="EI21" s="6">
        <f t="shared" si="8"/>
        <v>5.2051542776149347E-6</v>
      </c>
      <c r="EJ21" s="6">
        <f t="shared" si="9"/>
        <v>5.2051542776149347E-6</v>
      </c>
      <c r="EK21" s="6">
        <f t="shared" si="10"/>
        <v>0.48259236431242691</v>
      </c>
      <c r="EL21" s="6">
        <f t="shared" si="17"/>
        <v>0.51740763568757309</v>
      </c>
      <c r="EM21" s="64">
        <f t="shared" si="20"/>
        <v>15923.771571425001</v>
      </c>
      <c r="EO21" s="3">
        <v>2005</v>
      </c>
      <c r="EP21" s="7">
        <v>4.87</v>
      </c>
      <c r="EQ21" s="4">
        <v>377.69299999999998</v>
      </c>
      <c r="ER21" s="4">
        <v>991.27300000000002</v>
      </c>
      <c r="ES21" s="4">
        <v>1091.0419999999999</v>
      </c>
      <c r="ET21" s="4">
        <v>1096.615</v>
      </c>
      <c r="EU21" s="4">
        <v>79.239999999999995</v>
      </c>
      <c r="EV21" s="4">
        <v>0</v>
      </c>
      <c r="EW21" s="4">
        <v>0</v>
      </c>
      <c r="EZ21" s="3">
        <v>2005</v>
      </c>
      <c r="FA21" s="4">
        <v>185.90199999999999</v>
      </c>
      <c r="FB21" s="4">
        <v>569.46299999999997</v>
      </c>
      <c r="FC21" s="4">
        <v>57.908000000000001</v>
      </c>
      <c r="FD21" s="4">
        <v>159.999</v>
      </c>
      <c r="FE21" s="4">
        <v>327.28899999999999</v>
      </c>
      <c r="FF21" s="4">
        <v>868.01099999999997</v>
      </c>
      <c r="FG21" s="4">
        <v>0</v>
      </c>
      <c r="FH21" s="4">
        <v>0</v>
      </c>
    </row>
    <row r="22" spans="1:164" ht="12" customHeight="1" x14ac:dyDescent="0.25">
      <c r="B22" s="3">
        <v>2006</v>
      </c>
      <c r="C22" s="31">
        <v>1.883</v>
      </c>
      <c r="D22" s="30">
        <v>475.608</v>
      </c>
      <c r="E22" s="30">
        <v>583.24</v>
      </c>
      <c r="F22" s="30">
        <v>1141.415</v>
      </c>
      <c r="G22" s="30">
        <v>1162.569</v>
      </c>
      <c r="H22" s="30">
        <v>84.539000000000001</v>
      </c>
      <c r="I22" s="30">
        <v>0.01</v>
      </c>
      <c r="J22" s="30">
        <v>0.01</v>
      </c>
      <c r="K22" s="16"/>
      <c r="L22" s="16"/>
      <c r="M22" s="3">
        <v>2006</v>
      </c>
      <c r="N22" s="30">
        <v>7.008</v>
      </c>
      <c r="O22" s="30">
        <v>358.64699999999999</v>
      </c>
      <c r="P22" s="30">
        <v>1080.7670000000001</v>
      </c>
      <c r="Q22" s="30">
        <v>1427.4940000000001</v>
      </c>
      <c r="R22" s="30">
        <v>358.49199999999996</v>
      </c>
      <c r="S22" s="30">
        <v>37.108999999999995</v>
      </c>
      <c r="T22" s="30">
        <v>0.01</v>
      </c>
      <c r="U22" s="30">
        <v>0.01</v>
      </c>
      <c r="V22" s="16"/>
      <c r="W22" s="16"/>
      <c r="X22" s="3">
        <v>2006</v>
      </c>
      <c r="Y22" s="30">
        <v>84.756</v>
      </c>
      <c r="Z22" s="30">
        <v>40.624000000000002</v>
      </c>
      <c r="AA22" s="30">
        <v>385.30800000000005</v>
      </c>
      <c r="AB22" s="30">
        <v>193.58700000000002</v>
      </c>
      <c r="AC22" s="30">
        <v>46.198000000000008</v>
      </c>
      <c r="AD22" s="30">
        <v>31.734999999999999</v>
      </c>
      <c r="AE22" s="30">
        <v>0.01</v>
      </c>
      <c r="AF22" s="30">
        <v>0.01</v>
      </c>
      <c r="AG22" s="16"/>
      <c r="AH22" s="16"/>
      <c r="AI22" s="3">
        <v>2006</v>
      </c>
      <c r="AJ22" s="30">
        <v>27.523999999999997</v>
      </c>
      <c r="AK22" s="30">
        <v>10.130000000000001</v>
      </c>
      <c r="AL22" s="30">
        <v>26.508000000000003</v>
      </c>
      <c r="AM22" s="30">
        <v>0.68400000000000005</v>
      </c>
      <c r="AN22" s="30">
        <v>5.0000000000000001E-3</v>
      </c>
      <c r="AO22" s="30">
        <v>12.531000000000001</v>
      </c>
      <c r="AP22" s="30">
        <v>0.01</v>
      </c>
      <c r="AQ22" s="30">
        <v>0.01</v>
      </c>
      <c r="AR22" s="16"/>
      <c r="AS22" s="16"/>
      <c r="AT22" s="3">
        <v>2006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E22" s="3">
        <v>2006</v>
      </c>
      <c r="BF22" s="30">
        <v>31.38</v>
      </c>
      <c r="BG22" s="30">
        <v>242.947</v>
      </c>
      <c r="BH22" s="30">
        <v>216.553</v>
      </c>
      <c r="BI22" s="30">
        <v>195.167</v>
      </c>
      <c r="BJ22" s="30">
        <v>456.94600000000003</v>
      </c>
      <c r="BK22" s="30">
        <v>462.87600000000003</v>
      </c>
      <c r="BL22" s="30">
        <v>0.01</v>
      </c>
      <c r="BM22" s="30">
        <v>0.01</v>
      </c>
      <c r="BN22" s="5"/>
      <c r="BO22" s="5"/>
      <c r="BP22" s="3">
        <v>2006</v>
      </c>
      <c r="BQ22" s="30">
        <v>84.179000000000002</v>
      </c>
      <c r="BR22" s="30">
        <v>527.67499999999995</v>
      </c>
      <c r="BS22" s="30">
        <v>38.67</v>
      </c>
      <c r="BT22" s="30">
        <v>61.445</v>
      </c>
      <c r="BU22" s="30">
        <v>283.69200000000001</v>
      </c>
      <c r="BV22" s="30">
        <v>417.16700000000003</v>
      </c>
      <c r="BW22" s="30">
        <v>0.01</v>
      </c>
      <c r="BX22" s="30">
        <v>0.01</v>
      </c>
      <c r="BY22" s="5"/>
      <c r="BZ22" s="5"/>
      <c r="CA22" s="3">
        <v>2006</v>
      </c>
      <c r="CB22" s="30">
        <v>204.53899999999999</v>
      </c>
      <c r="CC22" s="30">
        <v>495.536</v>
      </c>
      <c r="CD22" s="30">
        <v>2.222</v>
      </c>
      <c r="CE22" s="30">
        <v>134.44</v>
      </c>
      <c r="CF22" s="30">
        <v>432.80400000000003</v>
      </c>
      <c r="CG22" s="30">
        <v>576.20900000000006</v>
      </c>
      <c r="CH22" s="30">
        <v>0.01</v>
      </c>
      <c r="CI22" s="30">
        <v>0.01</v>
      </c>
      <c r="CJ22" s="5"/>
      <c r="CK22" s="5"/>
      <c r="CL22" s="3">
        <v>2006</v>
      </c>
      <c r="CM22" s="30">
        <v>246.17070000000001</v>
      </c>
      <c r="CN22" s="30">
        <v>205.79300000000001</v>
      </c>
      <c r="CO22" s="30">
        <v>190.05099999999999</v>
      </c>
      <c r="CP22" s="30">
        <v>28.097999999999999</v>
      </c>
      <c r="CQ22" s="30">
        <v>430.43200000000002</v>
      </c>
      <c r="CR22" s="30">
        <v>372.274</v>
      </c>
      <c r="CS22" s="30">
        <v>0.01</v>
      </c>
      <c r="CT22" s="30">
        <v>0.01</v>
      </c>
      <c r="CU22" s="5"/>
      <c r="CV22" s="5"/>
      <c r="CW22" s="3">
        <v>2006</v>
      </c>
      <c r="CX22" s="30">
        <v>27.352300000000003</v>
      </c>
      <c r="CY22" s="30">
        <v>0</v>
      </c>
      <c r="CZ22" s="30">
        <v>22.8659</v>
      </c>
      <c r="DA22" s="30">
        <v>244.428</v>
      </c>
      <c r="DB22" s="30">
        <v>528.88900000000001</v>
      </c>
      <c r="DC22" s="30">
        <v>348.78800000000001</v>
      </c>
      <c r="DD22" s="30">
        <v>0.01</v>
      </c>
      <c r="DE22" s="30">
        <v>0.01</v>
      </c>
      <c r="DF22" s="5"/>
      <c r="DG22" s="5"/>
      <c r="DH22" s="3">
        <v>2006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R22" s="5">
        <f t="shared" si="11"/>
        <v>7509.6889000000001</v>
      </c>
      <c r="DS22" s="6">
        <f t="shared" si="18"/>
        <v>7.9047349085259705E-2</v>
      </c>
      <c r="DT22" s="6">
        <f t="shared" si="12"/>
        <v>0.19600692113890364</v>
      </c>
      <c r="DU22" s="6">
        <f t="shared" si="13"/>
        <v>6.2634006050503635E-2</v>
      </c>
      <c r="DV22" s="6">
        <f t="shared" si="14"/>
        <v>8.8362914740715823E-2</v>
      </c>
      <c r="DW22" s="6">
        <f t="shared" si="19"/>
        <v>0.28400151170043808</v>
      </c>
      <c r="DX22" s="6">
        <f t="shared" si="15"/>
        <v>0.28993398115333385</v>
      </c>
      <c r="DY22" s="6">
        <f t="shared" ref="DY22:DY32" si="21">(BL22+BW22+CH22+CS22+DD22)/$DR22</f>
        <v>6.6580654226568562E-6</v>
      </c>
      <c r="DZ22" s="6">
        <f t="shared" ref="DZ22:DZ32" si="22">(BM22+BX22+CI22+CT22+DE22)/$DR22</f>
        <v>6.6580654226568562E-6</v>
      </c>
      <c r="EB22" s="15">
        <f t="shared" si="16"/>
        <v>7578.4410000000016</v>
      </c>
      <c r="EC22" s="6">
        <f t="shared" si="2"/>
        <v>1.5988908536729386E-2</v>
      </c>
      <c r="ED22" s="6">
        <f t="shared" si="3"/>
        <v>0.11677982318526987</v>
      </c>
      <c r="EE22" s="6">
        <f t="shared" si="4"/>
        <v>0.27391161321965818</v>
      </c>
      <c r="EF22" s="6">
        <f t="shared" si="5"/>
        <v>0.36461061054641708</v>
      </c>
      <c r="EG22" s="6">
        <f t="shared" si="6"/>
        <v>0.20680559497659212</v>
      </c>
      <c r="EH22" s="6">
        <f t="shared" si="7"/>
        <v>2.189289327448745E-2</v>
      </c>
      <c r="EI22" s="6">
        <f t="shared" si="8"/>
        <v>5.2781304228666544E-6</v>
      </c>
      <c r="EJ22" s="6">
        <f t="shared" si="9"/>
        <v>5.2781304228666544E-6</v>
      </c>
      <c r="EK22" s="6">
        <f t="shared" si="10"/>
        <v>0.50227835061255677</v>
      </c>
      <c r="EL22" s="6">
        <f t="shared" si="17"/>
        <v>0.49772164938744323</v>
      </c>
      <c r="EM22" s="64">
        <f t="shared" si="20"/>
        <v>15088.129900000002</v>
      </c>
      <c r="EO22" s="3">
        <v>2006</v>
      </c>
      <c r="EP22" s="7">
        <v>1.883</v>
      </c>
      <c r="EQ22" s="4">
        <v>475.608</v>
      </c>
      <c r="ER22" s="4">
        <v>583.24</v>
      </c>
      <c r="ES22" s="4">
        <v>1141.425</v>
      </c>
      <c r="ET22" s="4">
        <v>1162.579</v>
      </c>
      <c r="EU22" s="4">
        <v>84.539000000000001</v>
      </c>
      <c r="EV22" s="4">
        <v>0</v>
      </c>
      <c r="EW22" s="4">
        <v>0</v>
      </c>
      <c r="EZ22" s="3">
        <v>2006</v>
      </c>
      <c r="FA22" s="4">
        <v>204.53899999999999</v>
      </c>
      <c r="FB22" s="4">
        <v>495.536</v>
      </c>
      <c r="FC22" s="4">
        <v>2.222</v>
      </c>
      <c r="FD22" s="4">
        <v>134.44</v>
      </c>
      <c r="FE22" s="4">
        <v>432.81400000000002</v>
      </c>
      <c r="FF22" s="4">
        <v>576.21900000000005</v>
      </c>
      <c r="FG22" s="4">
        <v>0</v>
      </c>
      <c r="FH22" s="4">
        <v>0</v>
      </c>
    </row>
    <row r="23" spans="1:164" ht="12" customHeight="1" x14ac:dyDescent="0.25">
      <c r="B23" s="3">
        <v>2007</v>
      </c>
      <c r="C23" s="31">
        <v>20.167000000000002</v>
      </c>
      <c r="D23" s="30">
        <v>485.31</v>
      </c>
      <c r="E23" s="30">
        <v>928.34699999999998</v>
      </c>
      <c r="F23" s="30">
        <v>879.90200000000004</v>
      </c>
      <c r="G23" s="30">
        <v>936.43000000000006</v>
      </c>
      <c r="H23" s="30">
        <v>92.765000000000001</v>
      </c>
      <c r="I23" s="30">
        <v>0.01</v>
      </c>
      <c r="J23" s="30">
        <v>0.01</v>
      </c>
      <c r="K23" s="16"/>
      <c r="L23" s="16"/>
      <c r="M23" s="3">
        <v>2007</v>
      </c>
      <c r="N23" s="30">
        <v>4.1289999999999996</v>
      </c>
      <c r="O23" s="30">
        <v>424.15300000000002</v>
      </c>
      <c r="P23" s="30">
        <v>1006.932</v>
      </c>
      <c r="Q23" s="30">
        <v>1980.9590000000001</v>
      </c>
      <c r="R23" s="30">
        <v>319.96199999999999</v>
      </c>
      <c r="S23" s="30">
        <v>20.738</v>
      </c>
      <c r="T23" s="30">
        <v>0.01</v>
      </c>
      <c r="U23" s="30">
        <v>0.01</v>
      </c>
      <c r="V23" s="16"/>
      <c r="W23" s="16"/>
      <c r="X23" s="3">
        <v>2007</v>
      </c>
      <c r="Y23" s="30">
        <v>51.023000000000003</v>
      </c>
      <c r="Z23" s="30">
        <v>79.004999999999995</v>
      </c>
      <c r="AA23" s="30">
        <v>359.59399999999999</v>
      </c>
      <c r="AB23" s="30">
        <v>155.05800000000002</v>
      </c>
      <c r="AC23" s="30">
        <v>53.274999999999999</v>
      </c>
      <c r="AD23" s="30">
        <v>25.675000000000001</v>
      </c>
      <c r="AE23" s="30">
        <v>0.01</v>
      </c>
      <c r="AF23" s="30">
        <v>0.01</v>
      </c>
      <c r="AG23" s="16"/>
      <c r="AH23" s="16"/>
      <c r="AI23" s="3">
        <v>2007</v>
      </c>
      <c r="AJ23" s="30">
        <v>14.683</v>
      </c>
      <c r="AK23" s="30">
        <v>3.4</v>
      </c>
      <c r="AL23" s="30">
        <v>4.2649999999999997</v>
      </c>
      <c r="AM23" s="30">
        <v>1.9379999999999999</v>
      </c>
      <c r="AN23" s="30">
        <v>2.169</v>
      </c>
      <c r="AO23" s="30">
        <v>13.186</v>
      </c>
      <c r="AP23" s="30">
        <v>0.01</v>
      </c>
      <c r="AQ23" s="30">
        <v>0.01</v>
      </c>
      <c r="AR23" s="16"/>
      <c r="AS23" s="16"/>
      <c r="AT23" s="3">
        <v>2007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E23" s="3">
        <v>2007</v>
      </c>
      <c r="BF23" s="30">
        <v>0.82099999999999995</v>
      </c>
      <c r="BG23" s="30">
        <v>233.19200000000001</v>
      </c>
      <c r="BH23" s="30">
        <v>130.316</v>
      </c>
      <c r="BI23" s="30">
        <v>153.208</v>
      </c>
      <c r="BJ23" s="30">
        <v>503.74799999999999</v>
      </c>
      <c r="BK23" s="30">
        <v>300.60900000000004</v>
      </c>
      <c r="BL23" s="30">
        <v>0.01</v>
      </c>
      <c r="BM23" s="30">
        <v>0.01</v>
      </c>
      <c r="BN23" s="5"/>
      <c r="BO23" s="5"/>
      <c r="BP23" s="3">
        <v>2007</v>
      </c>
      <c r="BQ23" s="30">
        <v>81.281999999999996</v>
      </c>
      <c r="BR23" s="30">
        <v>479.3</v>
      </c>
      <c r="BS23" s="30">
        <v>10.045999999999999</v>
      </c>
      <c r="BT23" s="30">
        <v>10.086</v>
      </c>
      <c r="BU23" s="30">
        <v>384.87400000000002</v>
      </c>
      <c r="BV23" s="30">
        <v>248.36500000000001</v>
      </c>
      <c r="BW23" s="30">
        <v>0.01</v>
      </c>
      <c r="BX23" s="30">
        <v>0.01</v>
      </c>
      <c r="BY23" s="5"/>
      <c r="BZ23" s="5"/>
      <c r="CA23" s="3">
        <v>2007</v>
      </c>
      <c r="CB23" s="30">
        <v>103.295</v>
      </c>
      <c r="CC23" s="30">
        <v>671.4</v>
      </c>
      <c r="CD23" s="30">
        <v>12.244999999999999</v>
      </c>
      <c r="CE23" s="30">
        <v>90.094999999999999</v>
      </c>
      <c r="CF23" s="30">
        <v>345.88299999999998</v>
      </c>
      <c r="CG23" s="30">
        <v>943.721</v>
      </c>
      <c r="CH23" s="30">
        <v>0.01</v>
      </c>
      <c r="CI23" s="30">
        <v>0.01</v>
      </c>
      <c r="CJ23" s="5"/>
      <c r="CK23" s="5"/>
      <c r="CL23" s="3">
        <v>2007</v>
      </c>
      <c r="CM23" s="30">
        <v>177.76080000000002</v>
      </c>
      <c r="CN23" s="30">
        <v>254.45599999999999</v>
      </c>
      <c r="CO23" s="30">
        <v>80.502300000000005</v>
      </c>
      <c r="CP23" s="30">
        <v>44.704999999999998</v>
      </c>
      <c r="CQ23" s="30">
        <v>614.50900000000001</v>
      </c>
      <c r="CR23" s="30">
        <v>249.768</v>
      </c>
      <c r="CS23" s="30">
        <v>0.01</v>
      </c>
      <c r="CT23" s="30">
        <v>0.01</v>
      </c>
      <c r="CU23" s="5"/>
      <c r="CV23" s="5"/>
      <c r="CW23" s="3">
        <v>2007</v>
      </c>
      <c r="CX23" s="30">
        <v>19.751200000000001</v>
      </c>
      <c r="CY23" s="30">
        <v>0</v>
      </c>
      <c r="CZ23" s="30">
        <v>8.944700000000001</v>
      </c>
      <c r="DA23" s="30">
        <v>278.11599999999999</v>
      </c>
      <c r="DB23" s="30">
        <v>688.87300000000005</v>
      </c>
      <c r="DC23" s="30">
        <v>389.041</v>
      </c>
      <c r="DD23" s="30">
        <v>0.01</v>
      </c>
      <c r="DE23" s="30">
        <v>0.01</v>
      </c>
      <c r="DF23" s="5"/>
      <c r="DG23" s="5"/>
      <c r="DH23" s="3">
        <v>2007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R23" s="5">
        <f t="shared" si="11"/>
        <v>7509.0130000000008</v>
      </c>
      <c r="DS23" s="6">
        <f t="shared" si="18"/>
        <v>5.0993386214672955E-2</v>
      </c>
      <c r="DT23" s="6">
        <f t="shared" si="12"/>
        <v>0.21818420077312417</v>
      </c>
      <c r="DU23" s="6">
        <f t="shared" si="13"/>
        <v>3.2235128638078002E-2</v>
      </c>
      <c r="DV23" s="6">
        <f t="shared" si="14"/>
        <v>7.6735784050447106E-2</v>
      </c>
      <c r="DW23" s="6">
        <f t="shared" si="19"/>
        <v>0.33797877297588907</v>
      </c>
      <c r="DX23" s="6">
        <f t="shared" si="15"/>
        <v>0.28385941001833398</v>
      </c>
      <c r="DY23" s="6">
        <f t="shared" si="21"/>
        <v>6.6586647273083691E-6</v>
      </c>
      <c r="DZ23" s="6">
        <f t="shared" si="22"/>
        <v>6.6586647273083691E-6</v>
      </c>
      <c r="EB23" s="15">
        <f t="shared" si="16"/>
        <v>7863.1450000000004</v>
      </c>
      <c r="EC23" s="6">
        <f t="shared" si="2"/>
        <v>1.1446056253572839E-2</v>
      </c>
      <c r="ED23" s="6">
        <f t="shared" si="3"/>
        <v>0.1261413849038775</v>
      </c>
      <c r="EE23" s="6">
        <f t="shared" si="4"/>
        <v>0.29239420104805391</v>
      </c>
      <c r="EF23" s="6">
        <f t="shared" si="5"/>
        <v>0.38379770435366506</v>
      </c>
      <c r="EG23" s="6">
        <f t="shared" si="6"/>
        <v>0.16683349982735918</v>
      </c>
      <c r="EH23" s="6">
        <f t="shared" si="7"/>
        <v>1.9376979567335969E-2</v>
      </c>
      <c r="EI23" s="6">
        <f t="shared" si="8"/>
        <v>5.0870230677419785E-6</v>
      </c>
      <c r="EJ23" s="6">
        <f t="shared" si="9"/>
        <v>5.0870230677419785E-6</v>
      </c>
      <c r="EK23" s="6">
        <f t="shared" si="10"/>
        <v>0.5115186169697189</v>
      </c>
      <c r="EL23" s="6">
        <f t="shared" si="17"/>
        <v>0.4884813830302811</v>
      </c>
      <c r="EM23" s="64">
        <f t="shared" si="20"/>
        <v>15372.158000000001</v>
      </c>
      <c r="EO23" s="3">
        <v>2007</v>
      </c>
      <c r="EP23" s="7">
        <v>20.167000000000002</v>
      </c>
      <c r="EQ23" s="4">
        <v>485.31</v>
      </c>
      <c r="ER23" s="4">
        <v>928.34699999999998</v>
      </c>
      <c r="ES23" s="4">
        <v>879.91200000000003</v>
      </c>
      <c r="ET23" s="4">
        <v>936.44</v>
      </c>
      <c r="EU23" s="4">
        <v>92.765000000000001</v>
      </c>
      <c r="EV23" s="4">
        <v>0</v>
      </c>
      <c r="EW23" s="4">
        <v>0</v>
      </c>
      <c r="EZ23" s="3">
        <v>2007</v>
      </c>
      <c r="FA23" s="4">
        <v>103.295</v>
      </c>
      <c r="FB23" s="4">
        <v>671.4</v>
      </c>
      <c r="FC23" s="4">
        <v>12.244999999999999</v>
      </c>
      <c r="FD23" s="4">
        <v>90.094999999999999</v>
      </c>
      <c r="FE23" s="4">
        <v>345.89299999999997</v>
      </c>
      <c r="FF23" s="4">
        <v>943.73099999999999</v>
      </c>
      <c r="FG23" s="4">
        <v>0</v>
      </c>
      <c r="FH23" s="4">
        <v>0</v>
      </c>
    </row>
    <row r="24" spans="1:164" ht="12" customHeight="1" x14ac:dyDescent="0.25">
      <c r="B24" s="3">
        <v>2008</v>
      </c>
      <c r="C24" s="31">
        <v>2.8069999999999999</v>
      </c>
      <c r="D24" s="31">
        <v>338.05599999999993</v>
      </c>
      <c r="E24" s="30">
        <v>709.87300000000027</v>
      </c>
      <c r="F24" s="30">
        <v>1003.8190000000002</v>
      </c>
      <c r="G24" s="30">
        <v>810.995</v>
      </c>
      <c r="H24" s="30">
        <v>89.368000000000009</v>
      </c>
      <c r="I24" s="30">
        <v>0.01</v>
      </c>
      <c r="J24" s="30">
        <v>0.01</v>
      </c>
      <c r="K24" s="16"/>
      <c r="L24" s="16"/>
      <c r="M24" s="3">
        <v>2008</v>
      </c>
      <c r="N24" s="30">
        <v>2.8069999999999999</v>
      </c>
      <c r="O24" s="30">
        <v>787.71399999999994</v>
      </c>
      <c r="P24" s="30">
        <v>648.80100000000004</v>
      </c>
      <c r="Q24" s="30">
        <v>1550.8440000000003</v>
      </c>
      <c r="R24" s="30">
        <v>263.125</v>
      </c>
      <c r="S24" s="30">
        <v>14.979000000000001</v>
      </c>
      <c r="T24" s="30">
        <v>0.01</v>
      </c>
      <c r="U24" s="30">
        <v>0.01</v>
      </c>
      <c r="V24" s="16"/>
      <c r="W24" s="16"/>
      <c r="X24" s="3">
        <v>2008</v>
      </c>
      <c r="Y24" s="30">
        <v>56.63900000000001</v>
      </c>
      <c r="Z24" s="30">
        <v>121.30299999999997</v>
      </c>
      <c r="AA24" s="30">
        <v>348.72600000000006</v>
      </c>
      <c r="AB24" s="30">
        <v>178.20699999999999</v>
      </c>
      <c r="AC24" s="30">
        <v>27.16</v>
      </c>
      <c r="AD24" s="30">
        <v>54.52</v>
      </c>
      <c r="AE24" s="30">
        <v>0.01</v>
      </c>
      <c r="AF24" s="30">
        <v>0.01</v>
      </c>
      <c r="AG24" s="16"/>
      <c r="AH24" s="16"/>
      <c r="AI24" s="3">
        <v>2008</v>
      </c>
      <c r="AJ24" s="30">
        <v>9.8219999999999992</v>
      </c>
      <c r="AK24" s="30">
        <v>1.671</v>
      </c>
      <c r="AL24" s="30">
        <v>1.0109999999999999</v>
      </c>
      <c r="AM24" s="30">
        <v>1.0310000000000001</v>
      </c>
      <c r="AN24" s="30">
        <v>3.4660000000000002</v>
      </c>
      <c r="AO24" s="30">
        <v>14.074000000000002</v>
      </c>
      <c r="AP24" s="30">
        <v>0.01</v>
      </c>
      <c r="AQ24" s="30">
        <v>0.01</v>
      </c>
      <c r="AR24" s="16"/>
      <c r="AS24" s="16"/>
      <c r="AT24" s="3">
        <v>2008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E24" s="3">
        <v>2008</v>
      </c>
      <c r="BF24" s="30">
        <v>0.01</v>
      </c>
      <c r="BG24" s="30">
        <v>210.20500000000001</v>
      </c>
      <c r="BH24" s="30">
        <v>0.01</v>
      </c>
      <c r="BI24" s="30">
        <v>299.471</v>
      </c>
      <c r="BJ24" s="30">
        <v>424.08</v>
      </c>
      <c r="BK24" s="30">
        <v>199.11</v>
      </c>
      <c r="BL24" s="30">
        <v>0.01</v>
      </c>
      <c r="BM24" s="30">
        <v>0.01</v>
      </c>
      <c r="BN24" s="5"/>
      <c r="BO24" s="5"/>
      <c r="BP24" s="3">
        <v>2008</v>
      </c>
      <c r="BQ24" s="30">
        <v>87.17900000000003</v>
      </c>
      <c r="BR24" s="30">
        <v>376.48500000000001</v>
      </c>
      <c r="BS24" s="30">
        <v>0.01</v>
      </c>
      <c r="BT24" s="30">
        <v>0.01</v>
      </c>
      <c r="BU24" s="30">
        <v>526.00700000000006</v>
      </c>
      <c r="BV24" s="30">
        <v>332.15799999999996</v>
      </c>
      <c r="BW24" s="30">
        <v>0.01</v>
      </c>
      <c r="BX24" s="30">
        <v>0.01</v>
      </c>
      <c r="BY24" s="5"/>
      <c r="BZ24" s="5"/>
      <c r="CA24" s="3">
        <v>2008</v>
      </c>
      <c r="CB24" s="30">
        <v>33.601999999999997</v>
      </c>
      <c r="CC24" s="30">
        <v>530.29700000000003</v>
      </c>
      <c r="CD24" s="30">
        <v>0.01</v>
      </c>
      <c r="CE24" s="30">
        <f>113.01-0.01</f>
        <v>113</v>
      </c>
      <c r="CF24" s="30">
        <v>214.96199999999999</v>
      </c>
      <c r="CG24" s="30">
        <v>515.75</v>
      </c>
      <c r="CH24" s="30">
        <v>0.01</v>
      </c>
      <c r="CI24" s="30">
        <v>0.01</v>
      </c>
      <c r="CJ24" s="5"/>
      <c r="CK24" s="5"/>
      <c r="CL24" s="3">
        <v>2008</v>
      </c>
      <c r="CM24" s="30">
        <f>175.302-0.01</f>
        <v>175.292</v>
      </c>
      <c r="CN24" s="30">
        <f>269.335-0.01</f>
        <v>269.32499999999999</v>
      </c>
      <c r="CO24" s="30">
        <f>116.103-0.04</f>
        <v>116.06299999999999</v>
      </c>
      <c r="CP24" s="30">
        <v>34.453000000000003</v>
      </c>
      <c r="CQ24" s="30">
        <v>420.17899999999997</v>
      </c>
      <c r="CR24" s="30">
        <v>407.50400000000008</v>
      </c>
      <c r="CS24" s="30">
        <v>0.01</v>
      </c>
      <c r="CT24" s="30">
        <v>0.01</v>
      </c>
      <c r="CU24" s="5"/>
      <c r="CV24" s="5"/>
      <c r="CW24" s="3">
        <v>2008</v>
      </c>
      <c r="CX24" s="30">
        <v>0.01</v>
      </c>
      <c r="CY24" s="30">
        <v>0.01</v>
      </c>
      <c r="CZ24" s="30">
        <v>0.01</v>
      </c>
      <c r="DA24" s="30">
        <v>175.63900000000001</v>
      </c>
      <c r="DB24" s="30">
        <v>622.0089999999999</v>
      </c>
      <c r="DC24" s="30">
        <v>384.34700000000021</v>
      </c>
      <c r="DD24" s="30">
        <v>0.01</v>
      </c>
      <c r="DE24" s="30">
        <v>0.01</v>
      </c>
      <c r="DF24" s="5"/>
      <c r="DG24" s="5"/>
      <c r="DH24" s="3">
        <v>2008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R24" s="5">
        <f t="shared" si="11"/>
        <v>6467.2970000000005</v>
      </c>
      <c r="DS24" s="6">
        <f t="shared" si="18"/>
        <v>4.5783114645886837E-2</v>
      </c>
      <c r="DT24" s="6">
        <f t="shared" si="12"/>
        <v>0.214358796263725</v>
      </c>
      <c r="DU24" s="6">
        <f t="shared" si="13"/>
        <v>1.7952322276215238E-2</v>
      </c>
      <c r="DV24" s="6">
        <f t="shared" si="14"/>
        <v>9.6264791921570933E-2</v>
      </c>
      <c r="DW24" s="6">
        <f t="shared" si="19"/>
        <v>0.34129204210043235</v>
      </c>
      <c r="DX24" s="6">
        <f t="shared" si="15"/>
        <v>0.28433347038183032</v>
      </c>
      <c r="DY24" s="6">
        <f t="shared" si="21"/>
        <v>7.7312051696404232E-6</v>
      </c>
      <c r="DZ24" s="6">
        <f t="shared" si="22"/>
        <v>7.7312051696404232E-6</v>
      </c>
      <c r="EB24" s="15">
        <f t="shared" si="16"/>
        <v>7040.898000000001</v>
      </c>
      <c r="EC24" s="6">
        <f t="shared" si="2"/>
        <v>1.0236620385638308E-2</v>
      </c>
      <c r="ED24" s="6">
        <f t="shared" si="3"/>
        <v>0.17735578615114148</v>
      </c>
      <c r="EE24" s="6">
        <f t="shared" si="4"/>
        <v>0.24264106652304865</v>
      </c>
      <c r="EF24" s="6">
        <f t="shared" si="5"/>
        <v>0.38828868135854261</v>
      </c>
      <c r="EG24" s="6">
        <f t="shared" si="6"/>
        <v>0.15690413353523935</v>
      </c>
      <c r="EH24" s="6">
        <f t="shared" si="7"/>
        <v>2.4562349859350328E-2</v>
      </c>
      <c r="EI24" s="6">
        <f t="shared" si="8"/>
        <v>5.6810935196050268E-6</v>
      </c>
      <c r="EJ24" s="6">
        <f t="shared" si="9"/>
        <v>5.6810935196050268E-6</v>
      </c>
      <c r="EK24" s="6">
        <f t="shared" si="10"/>
        <v>0.52123159311810352</v>
      </c>
      <c r="EL24" s="6">
        <f t="shared" si="17"/>
        <v>0.47876840688189648</v>
      </c>
      <c r="EM24" s="64">
        <f t="shared" si="20"/>
        <v>13508.195000000002</v>
      </c>
      <c r="EO24" s="3">
        <v>2008</v>
      </c>
      <c r="EP24" s="7">
        <v>2.8069999999999999</v>
      </c>
      <c r="EQ24" s="7">
        <v>338.05599999999993</v>
      </c>
      <c r="ER24" s="4">
        <v>709.87300000000027</v>
      </c>
      <c r="ES24" s="4">
        <v>1003.8290000000002</v>
      </c>
      <c r="ET24" s="4">
        <v>811.005</v>
      </c>
      <c r="EU24" s="4">
        <v>89.368000000000009</v>
      </c>
      <c r="EV24" s="4">
        <v>0</v>
      </c>
      <c r="EW24" s="4">
        <v>0</v>
      </c>
      <c r="EZ24" s="3">
        <v>2008</v>
      </c>
      <c r="FA24" s="4">
        <v>33.601999999999997</v>
      </c>
      <c r="FB24" s="4">
        <v>530.29700000000003</v>
      </c>
      <c r="FC24" s="4">
        <v>0.01</v>
      </c>
      <c r="FD24" s="4">
        <f>113.01-0.01</f>
        <v>113</v>
      </c>
      <c r="FE24" s="4">
        <v>214.97199999999998</v>
      </c>
      <c r="FF24" s="4">
        <v>515.76</v>
      </c>
      <c r="FG24" s="4">
        <v>0</v>
      </c>
      <c r="FH24" s="4">
        <v>0</v>
      </c>
    </row>
    <row r="25" spans="1:164" ht="12" customHeight="1" x14ac:dyDescent="0.25">
      <c r="A25" s="8"/>
      <c r="B25" s="9">
        <v>2009</v>
      </c>
      <c r="C25" s="31">
        <v>1.599</v>
      </c>
      <c r="D25" s="31">
        <v>254.41800000000001</v>
      </c>
      <c r="E25" s="30">
        <v>472.2360000000001</v>
      </c>
      <c r="F25" s="30">
        <v>604.86</v>
      </c>
      <c r="G25" s="30">
        <v>483.21299999999997</v>
      </c>
      <c r="H25" s="30">
        <v>33.094999999999999</v>
      </c>
      <c r="I25" s="30">
        <v>0.01</v>
      </c>
      <c r="J25" s="30">
        <v>0.01</v>
      </c>
      <c r="K25" s="16"/>
      <c r="L25" s="16"/>
      <c r="M25" s="9">
        <v>2009</v>
      </c>
      <c r="N25" s="31">
        <v>12.038</v>
      </c>
      <c r="O25" s="30">
        <v>599.06599999999992</v>
      </c>
      <c r="P25" s="30">
        <v>894.77100000000007</v>
      </c>
      <c r="Q25" s="30">
        <v>1424.3050000000001</v>
      </c>
      <c r="R25" s="30">
        <v>231.07000000000002</v>
      </c>
      <c r="S25" s="30">
        <v>0.35699999999999998</v>
      </c>
      <c r="T25" s="30">
        <v>0.01</v>
      </c>
      <c r="U25" s="30">
        <v>0.01</v>
      </c>
      <c r="V25" s="16"/>
      <c r="W25" s="16"/>
      <c r="X25" s="9">
        <v>2009</v>
      </c>
      <c r="Y25" s="30">
        <v>57.384999999999998</v>
      </c>
      <c r="Z25" s="30">
        <v>97.928999999999988</v>
      </c>
      <c r="AA25" s="30">
        <v>306.68400000000003</v>
      </c>
      <c r="AB25" s="30">
        <v>60.435000000000002</v>
      </c>
      <c r="AC25" s="30">
        <v>19.268999999999998</v>
      </c>
      <c r="AD25" s="30">
        <v>30.923999999999999</v>
      </c>
      <c r="AE25" s="30">
        <v>0.01</v>
      </c>
      <c r="AF25" s="30">
        <v>0.01</v>
      </c>
      <c r="AG25" s="16"/>
      <c r="AH25" s="16"/>
      <c r="AI25" s="9">
        <v>2009</v>
      </c>
      <c r="AJ25" s="30">
        <v>8.4139999999999997</v>
      </c>
      <c r="AK25" s="30">
        <v>0.32200000000000001</v>
      </c>
      <c r="AL25" s="30">
        <v>0.44299999999999995</v>
      </c>
      <c r="AM25" s="30">
        <v>0.83600000000000008</v>
      </c>
      <c r="AN25" s="30">
        <v>1.98</v>
      </c>
      <c r="AO25" s="30">
        <v>6.181</v>
      </c>
      <c r="AP25" s="30">
        <v>0.01</v>
      </c>
      <c r="AQ25" s="30">
        <v>0.01</v>
      </c>
      <c r="AR25" s="16"/>
      <c r="AS25" s="16"/>
      <c r="AT25" s="9">
        <v>2009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8"/>
      <c r="BD25" s="8"/>
      <c r="BE25" s="9">
        <v>2009</v>
      </c>
      <c r="BF25" s="30">
        <v>0.01</v>
      </c>
      <c r="BG25" s="30">
        <v>164.286</v>
      </c>
      <c r="BH25" s="30">
        <v>0.01</v>
      </c>
      <c r="BI25" s="30">
        <v>142.809</v>
      </c>
      <c r="BJ25" s="30">
        <v>176.40699999999998</v>
      </c>
      <c r="BK25" s="30">
        <v>0.01</v>
      </c>
      <c r="BL25" s="30">
        <v>0.01</v>
      </c>
      <c r="BM25" s="30">
        <v>0.01</v>
      </c>
      <c r="BN25" s="5"/>
      <c r="BO25" s="17"/>
      <c r="BP25" s="9">
        <v>2009</v>
      </c>
      <c r="BQ25" s="30">
        <v>50.125999999999998</v>
      </c>
      <c r="BR25" s="30">
        <v>211.07700000000003</v>
      </c>
      <c r="BS25" s="30">
        <v>0.01</v>
      </c>
      <c r="BT25" s="30">
        <v>0.01</v>
      </c>
      <c r="BU25" s="30">
        <v>261.02799999999991</v>
      </c>
      <c r="BV25" s="30">
        <v>131.56100000000004</v>
      </c>
      <c r="BW25" s="30">
        <v>0.01</v>
      </c>
      <c r="BX25" s="30">
        <v>0.01</v>
      </c>
      <c r="BY25" s="5"/>
      <c r="BZ25" s="17"/>
      <c r="CA25" s="9">
        <v>2009</v>
      </c>
      <c r="CB25" s="30">
        <v>0.01</v>
      </c>
      <c r="CC25" s="30">
        <v>382.32200000000006</v>
      </c>
      <c r="CD25" s="30">
        <v>0.01</v>
      </c>
      <c r="CE25" s="30">
        <v>15.052999999999999</v>
      </c>
      <c r="CF25" s="30">
        <v>148.215</v>
      </c>
      <c r="CG25" s="30">
        <v>338.95299999999997</v>
      </c>
      <c r="CH25" s="30">
        <v>0.01</v>
      </c>
      <c r="CI25" s="30">
        <v>0.01</v>
      </c>
      <c r="CJ25" s="5"/>
      <c r="CK25" s="17"/>
      <c r="CL25" s="9">
        <v>2009</v>
      </c>
      <c r="CM25" s="30">
        <v>130.142</v>
      </c>
      <c r="CN25" s="30">
        <v>45.999000000000002</v>
      </c>
      <c r="CO25" s="30">
        <v>58.192999999999998</v>
      </c>
      <c r="CP25" s="30">
        <v>13.786</v>
      </c>
      <c r="CQ25" s="30">
        <v>450.14600000000002</v>
      </c>
      <c r="CR25" s="30">
        <v>121.455</v>
      </c>
      <c r="CS25" s="30">
        <v>0.01</v>
      </c>
      <c r="CT25" s="30">
        <v>0.01</v>
      </c>
      <c r="CU25" s="5"/>
      <c r="CV25" s="17"/>
      <c r="CW25" s="3">
        <v>2009</v>
      </c>
      <c r="CX25" s="30">
        <v>1.536</v>
      </c>
      <c r="CY25" s="30">
        <v>1.2849999999999999</v>
      </c>
      <c r="CZ25" s="30">
        <v>0.01</v>
      </c>
      <c r="DA25" s="30">
        <v>92.460999999999999</v>
      </c>
      <c r="DB25" s="30">
        <v>423.47500000000002</v>
      </c>
      <c r="DC25" s="30">
        <v>260.15400000000005</v>
      </c>
      <c r="DD25" s="30">
        <v>0.01</v>
      </c>
      <c r="DE25" s="30">
        <v>0.01</v>
      </c>
      <c r="DF25" s="5"/>
      <c r="DG25" s="17"/>
      <c r="DH25" s="9">
        <v>2009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4"/>
      <c r="DR25" s="5">
        <f t="shared" si="11"/>
        <v>3620.6490000000003</v>
      </c>
      <c r="DS25" s="6">
        <f t="shared" ref="DS25:DS32" si="23">(BF25+BQ25+CB25+CM25+CX25)/$DR25</f>
        <v>5.021862102623037E-2</v>
      </c>
      <c r="DT25" s="6">
        <f t="shared" ref="DT25:DT32" si="24">(BG25+BR25+CC25+CN25+CY25)/$DR25</f>
        <v>0.22232726784617898</v>
      </c>
      <c r="DU25" s="6">
        <f t="shared" ref="DU25:DU32" si="25">(BH25+BS25+CD25+CO25+CZ25)/$DR25</f>
        <v>1.6083580595633543E-2</v>
      </c>
      <c r="DV25" s="6">
        <f t="shared" ref="DV25:DV32" si="26">(BI25+BT25+CE25+CP25+DA25)/$DR25</f>
        <v>7.2947971482460724E-2</v>
      </c>
      <c r="DW25" s="6">
        <f t="shared" ref="DW25:DW32" si="27">(BJ25+BU25+CF25+CQ25+DB25)/$DR25</f>
        <v>0.40304127795873051</v>
      </c>
      <c r="DX25" s="6">
        <f t="shared" ref="DX25:DX32" si="28">(BK25+BV25+CG25+CR25+DC25)/$DR25</f>
        <v>0.23535366173302077</v>
      </c>
      <c r="DY25" s="6">
        <f t="shared" si="21"/>
        <v>1.3809678872489434E-5</v>
      </c>
      <c r="DZ25" s="6">
        <f t="shared" si="22"/>
        <v>1.3809678872489434E-5</v>
      </c>
      <c r="EB25" s="15">
        <f t="shared" si="16"/>
        <v>5601.9100000000008</v>
      </c>
      <c r="EC25" s="6">
        <f t="shared" si="2"/>
        <v>1.4180163551360158E-2</v>
      </c>
      <c r="ED25" s="6">
        <f t="shared" si="3"/>
        <v>0.16989473233236518</v>
      </c>
      <c r="EE25" s="6">
        <f t="shared" si="4"/>
        <v>0.29885057060895298</v>
      </c>
      <c r="EF25" s="6">
        <f t="shared" si="5"/>
        <v>0.37316486698286822</v>
      </c>
      <c r="EG25" s="6">
        <f t="shared" si="6"/>
        <v>0.13130021724733171</v>
      </c>
      <c r="EH25" s="6">
        <f t="shared" si="7"/>
        <v>1.259516843362353E-2</v>
      </c>
      <c r="EI25" s="6">
        <f t="shared" si="8"/>
        <v>7.1404217490106043E-6</v>
      </c>
      <c r="EJ25" s="6">
        <f t="shared" si="9"/>
        <v>7.1404217490106043E-6</v>
      </c>
      <c r="EK25" s="6">
        <f t="shared" si="10"/>
        <v>0.60741384251377517</v>
      </c>
      <c r="EL25" s="6">
        <f t="shared" si="17"/>
        <v>0.39258615748622483</v>
      </c>
      <c r="EM25" s="64">
        <f t="shared" si="20"/>
        <v>9222.5590000000011</v>
      </c>
      <c r="EN25" s="8"/>
      <c r="EO25" s="9">
        <v>2009</v>
      </c>
      <c r="EP25" s="7">
        <v>1.599</v>
      </c>
      <c r="EQ25" s="7">
        <v>254.41800000000001</v>
      </c>
      <c r="ER25" s="4">
        <v>472.2360000000001</v>
      </c>
      <c r="ES25" s="4">
        <v>604.87</v>
      </c>
      <c r="ET25" s="4">
        <v>483.22299999999996</v>
      </c>
      <c r="EU25" s="4">
        <v>33.094999999999999</v>
      </c>
      <c r="EV25" s="4">
        <v>0</v>
      </c>
      <c r="EW25" s="4">
        <v>0</v>
      </c>
      <c r="EY25" s="8"/>
      <c r="EZ25" s="9">
        <v>2009</v>
      </c>
      <c r="FA25" s="4">
        <v>0.01</v>
      </c>
      <c r="FB25" s="4">
        <v>382.32200000000006</v>
      </c>
      <c r="FC25" s="4">
        <v>0.01</v>
      </c>
      <c r="FD25" s="4">
        <v>15.052999999999999</v>
      </c>
      <c r="FE25" s="4">
        <v>148.22499999999999</v>
      </c>
      <c r="FF25" s="4">
        <v>338.96299999999997</v>
      </c>
      <c r="FG25" s="4">
        <v>0</v>
      </c>
      <c r="FH25" s="4">
        <v>0</v>
      </c>
    </row>
    <row r="26" spans="1:164" ht="12" customHeight="1" x14ac:dyDescent="0.25">
      <c r="A26" s="8"/>
      <c r="B26" s="3">
        <v>2010</v>
      </c>
      <c r="C26" s="31">
        <v>0.01</v>
      </c>
      <c r="D26" s="31">
        <v>102.845</v>
      </c>
      <c r="E26" s="30">
        <v>556.88800000000003</v>
      </c>
      <c r="F26" s="30">
        <v>738.16800000000001</v>
      </c>
      <c r="G26" s="30">
        <v>444.16899999999998</v>
      </c>
      <c r="H26" s="30">
        <v>11.999000000000001</v>
      </c>
      <c r="I26" s="30">
        <v>0.01</v>
      </c>
      <c r="J26" s="30">
        <v>0.01</v>
      </c>
      <c r="K26" s="16"/>
      <c r="L26" s="16"/>
      <c r="M26" s="3">
        <v>2010</v>
      </c>
      <c r="N26" s="31">
        <v>0.66600000000000004</v>
      </c>
      <c r="O26" s="30">
        <v>518.70699999999999</v>
      </c>
      <c r="P26" s="30">
        <v>1171.665</v>
      </c>
      <c r="Q26" s="30">
        <v>1452.327</v>
      </c>
      <c r="R26" s="30">
        <v>356.27600000000001</v>
      </c>
      <c r="S26" s="30">
        <v>18.003</v>
      </c>
      <c r="T26" s="30">
        <v>0.01</v>
      </c>
      <c r="U26" s="30">
        <v>0.01</v>
      </c>
      <c r="V26" s="16"/>
      <c r="W26" s="16"/>
      <c r="X26" s="3">
        <v>2010</v>
      </c>
      <c r="Y26" s="30">
        <v>38.948999999999998</v>
      </c>
      <c r="Z26" s="30">
        <v>78.935000000000002</v>
      </c>
      <c r="AA26" s="30">
        <v>289.81</v>
      </c>
      <c r="AB26" s="30">
        <v>129.44900000000001</v>
      </c>
      <c r="AC26" s="30">
        <v>35.874000000000002</v>
      </c>
      <c r="AD26" s="30">
        <v>6.7619999999999996</v>
      </c>
      <c r="AE26" s="30">
        <v>0.01</v>
      </c>
      <c r="AF26" s="30">
        <v>0.01</v>
      </c>
      <c r="AG26" s="16"/>
      <c r="AH26" s="16"/>
      <c r="AI26" s="3">
        <v>2010</v>
      </c>
      <c r="AJ26" s="30">
        <v>4.7060000000000004</v>
      </c>
      <c r="AK26" s="30">
        <v>2.306</v>
      </c>
      <c r="AL26" s="30">
        <v>0.49099999999999999</v>
      </c>
      <c r="AM26" s="30">
        <v>0.38400000000000001</v>
      </c>
      <c r="AN26" s="30">
        <v>6.5339999999999998</v>
      </c>
      <c r="AO26" s="30">
        <v>4.8120000000000003</v>
      </c>
      <c r="AP26" s="30">
        <v>0.01</v>
      </c>
      <c r="AQ26" s="30">
        <v>0.01</v>
      </c>
      <c r="AR26" s="16"/>
      <c r="AS26" s="16"/>
      <c r="AT26" s="3">
        <v>2010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8"/>
      <c r="BD26" s="8"/>
      <c r="BE26" s="3">
        <v>2010</v>
      </c>
      <c r="BF26" s="30">
        <v>0.01</v>
      </c>
      <c r="BG26" s="30">
        <v>131.828</v>
      </c>
      <c r="BH26" s="30">
        <v>0.01</v>
      </c>
      <c r="BI26" s="30">
        <v>303.10399999999998</v>
      </c>
      <c r="BJ26" s="30">
        <v>168.71600000000001</v>
      </c>
      <c r="BK26" s="30">
        <v>196.56100000000001</v>
      </c>
      <c r="BL26" s="30">
        <v>0.01</v>
      </c>
      <c r="BM26" s="30">
        <v>0.01</v>
      </c>
      <c r="BN26" s="5"/>
      <c r="BO26" s="5"/>
      <c r="BP26" s="3">
        <v>2010</v>
      </c>
      <c r="BQ26" s="30">
        <v>58.433999999999997</v>
      </c>
      <c r="BR26" s="30">
        <v>456.73099999999999</v>
      </c>
      <c r="BS26" s="30">
        <v>37.359000000000002</v>
      </c>
      <c r="BT26" s="30">
        <v>0.01</v>
      </c>
      <c r="BU26" s="30">
        <v>235.38300000000001</v>
      </c>
      <c r="BV26" s="30">
        <v>300.30099999999999</v>
      </c>
      <c r="BW26" s="30">
        <v>0.01</v>
      </c>
      <c r="BX26" s="30">
        <v>0.01</v>
      </c>
      <c r="BY26" s="5"/>
      <c r="BZ26" s="5"/>
      <c r="CA26" s="3">
        <v>2010</v>
      </c>
      <c r="CB26" s="30">
        <v>33.457000000000001</v>
      </c>
      <c r="CC26" s="30">
        <v>278.97500000000002</v>
      </c>
      <c r="CD26" s="30">
        <v>0.01</v>
      </c>
      <c r="CE26" s="30">
        <v>14.958</v>
      </c>
      <c r="CF26" s="30">
        <v>258.29700000000003</v>
      </c>
      <c r="CG26" s="30">
        <v>348.08100000000002</v>
      </c>
      <c r="CH26" s="30">
        <v>0.01</v>
      </c>
      <c r="CI26" s="30">
        <v>0.01</v>
      </c>
      <c r="CJ26" s="5"/>
      <c r="CK26" s="5"/>
      <c r="CL26" s="3">
        <v>2010</v>
      </c>
      <c r="CM26" s="30">
        <v>157.70699999999999</v>
      </c>
      <c r="CN26" s="30">
        <v>146.02099999999999</v>
      </c>
      <c r="CO26" s="30">
        <v>0.01</v>
      </c>
      <c r="CP26" s="30">
        <v>54.895000000000003</v>
      </c>
      <c r="CQ26" s="30">
        <v>475.31799999999998</v>
      </c>
      <c r="CR26" s="30">
        <v>333.09199999999998</v>
      </c>
      <c r="CS26" s="30">
        <v>0.01</v>
      </c>
      <c r="CT26" s="30">
        <v>0.01</v>
      </c>
      <c r="CU26" s="5"/>
      <c r="CV26" s="5"/>
      <c r="CW26" s="3">
        <v>2010</v>
      </c>
      <c r="CX26" s="30">
        <v>0.01</v>
      </c>
      <c r="CY26" s="30">
        <v>13.125</v>
      </c>
      <c r="CZ26" s="30">
        <v>20.149999999999999</v>
      </c>
      <c r="DA26" s="30">
        <v>129.13399999999999</v>
      </c>
      <c r="DB26" s="30">
        <v>627.00800000000004</v>
      </c>
      <c r="DC26" s="30">
        <v>339.67400000000004</v>
      </c>
      <c r="DD26" s="30">
        <v>0.01</v>
      </c>
      <c r="DE26" s="30">
        <v>0.01</v>
      </c>
      <c r="DF26" s="5"/>
      <c r="DG26" s="5"/>
      <c r="DH26" s="3">
        <v>2010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4"/>
      <c r="DR26" s="5">
        <f t="shared" si="11"/>
        <v>5118.4690000000001</v>
      </c>
      <c r="DS26" s="6">
        <f t="shared" si="23"/>
        <v>4.8768098429432707E-2</v>
      </c>
      <c r="DT26" s="6">
        <f t="shared" si="24"/>
        <v>0.20058341664274998</v>
      </c>
      <c r="DU26" s="6">
        <f t="shared" si="25"/>
        <v>1.1241447393742152E-2</v>
      </c>
      <c r="DV26" s="6">
        <f t="shared" si="26"/>
        <v>9.809593454605274E-2</v>
      </c>
      <c r="DW26" s="6">
        <f t="shared" si="27"/>
        <v>0.34477536153877264</v>
      </c>
      <c r="DX26" s="6">
        <f t="shared" si="28"/>
        <v>0.29651620435720133</v>
      </c>
      <c r="DY26" s="6">
        <f t="shared" si="21"/>
        <v>9.7685460242115378E-6</v>
      </c>
      <c r="DZ26" s="6">
        <f t="shared" si="22"/>
        <v>9.7685460242115378E-6</v>
      </c>
      <c r="EB26" s="15">
        <f t="shared" si="16"/>
        <v>5970.8149999999996</v>
      </c>
      <c r="EC26" s="6">
        <f t="shared" si="2"/>
        <v>7.4246145626685814E-3</v>
      </c>
      <c r="ED26" s="6">
        <f t="shared" si="3"/>
        <v>0.11770470195442334</v>
      </c>
      <c r="EE26" s="6">
        <f t="shared" si="4"/>
        <v>0.33812034035554611</v>
      </c>
      <c r="EF26" s="6">
        <f t="shared" si="5"/>
        <v>0.38861160494840319</v>
      </c>
      <c r="EG26" s="6">
        <f t="shared" si="6"/>
        <v>0.14116213615729176</v>
      </c>
      <c r="EH26" s="6">
        <f t="shared" si="7"/>
        <v>6.9632035157679486E-3</v>
      </c>
      <c r="EI26" s="6">
        <f t="shared" si="8"/>
        <v>6.6992529495554629E-6</v>
      </c>
      <c r="EJ26" s="6">
        <f t="shared" si="9"/>
        <v>6.6992529495554629E-6</v>
      </c>
      <c r="EK26" s="6">
        <f t="shared" si="10"/>
        <v>0.53843106552235476</v>
      </c>
      <c r="EL26" s="6">
        <f t="shared" si="17"/>
        <v>0.46156893447764524</v>
      </c>
      <c r="EM26" s="64">
        <f t="shared" si="20"/>
        <v>11089.284</v>
      </c>
      <c r="EN26" s="8"/>
      <c r="EO26" s="3">
        <v>2010</v>
      </c>
      <c r="EP26" s="7">
        <v>0.01</v>
      </c>
      <c r="EQ26" s="7">
        <v>102.845</v>
      </c>
      <c r="ER26" s="4">
        <v>556.88800000000003</v>
      </c>
      <c r="ES26" s="4">
        <v>738.178</v>
      </c>
      <c r="ET26" s="4">
        <v>444.17899999999997</v>
      </c>
      <c r="EU26" s="4">
        <v>11.999000000000001</v>
      </c>
      <c r="EV26" s="4">
        <v>0</v>
      </c>
      <c r="EW26" s="4">
        <v>0</v>
      </c>
      <c r="EY26" s="8"/>
      <c r="EZ26" s="3">
        <v>2010</v>
      </c>
      <c r="FA26" s="4">
        <v>33.457000000000001</v>
      </c>
      <c r="FB26" s="4">
        <v>278.97500000000002</v>
      </c>
      <c r="FC26" s="4">
        <v>0.01</v>
      </c>
      <c r="FD26" s="4">
        <v>14.958</v>
      </c>
      <c r="FE26" s="4">
        <v>258.30700000000002</v>
      </c>
      <c r="FF26" s="4">
        <v>348.09100000000001</v>
      </c>
      <c r="FG26" s="4">
        <v>0</v>
      </c>
      <c r="FH26" s="4">
        <v>0</v>
      </c>
    </row>
    <row r="27" spans="1:164" ht="12" customHeight="1" x14ac:dyDescent="0.25">
      <c r="A27" s="8"/>
      <c r="B27" s="9">
        <v>2011</v>
      </c>
      <c r="C27" s="31">
        <v>0.01</v>
      </c>
      <c r="D27" s="31">
        <v>151.547</v>
      </c>
      <c r="E27" s="30">
        <v>256.52100000000002</v>
      </c>
      <c r="F27" s="30">
        <v>901.34400000000005</v>
      </c>
      <c r="G27" s="30">
        <v>428.18400000000003</v>
      </c>
      <c r="H27" s="30">
        <v>12.353</v>
      </c>
      <c r="I27" s="30">
        <v>226.43799999999999</v>
      </c>
      <c r="J27" s="30">
        <v>436.916</v>
      </c>
      <c r="K27" s="8"/>
      <c r="L27" s="8"/>
      <c r="M27" s="9">
        <v>2011</v>
      </c>
      <c r="N27" s="31">
        <v>1.73</v>
      </c>
      <c r="O27" s="31">
        <v>271.81799999999998</v>
      </c>
      <c r="P27" s="30">
        <v>544.24099999999999</v>
      </c>
      <c r="Q27" s="30">
        <v>1449.7439999999999</v>
      </c>
      <c r="R27" s="30">
        <v>564.51099999999997</v>
      </c>
      <c r="S27" s="30">
        <v>28.103000000000002</v>
      </c>
      <c r="T27" s="30">
        <v>610.06500000000005</v>
      </c>
      <c r="U27" s="30">
        <v>237.05799999999999</v>
      </c>
      <c r="V27" s="8"/>
      <c r="W27" s="8"/>
      <c r="X27" s="9">
        <v>2011</v>
      </c>
      <c r="Y27" s="31">
        <v>33.256</v>
      </c>
      <c r="Z27" s="31">
        <v>105.453</v>
      </c>
      <c r="AA27" s="30">
        <v>375.22199999999998</v>
      </c>
      <c r="AB27" s="30">
        <v>141.57499999999999</v>
      </c>
      <c r="AC27" s="30">
        <v>37.615000000000002</v>
      </c>
      <c r="AD27" s="30">
        <v>16.283000000000001</v>
      </c>
      <c r="AE27" s="30">
        <v>15.221</v>
      </c>
      <c r="AF27" s="30">
        <v>18.209</v>
      </c>
      <c r="AG27" s="8"/>
      <c r="AH27" s="8"/>
      <c r="AI27" s="9">
        <v>2011</v>
      </c>
      <c r="AJ27" s="31">
        <v>6.048</v>
      </c>
      <c r="AK27" s="31">
        <v>2.3330000000000002</v>
      </c>
      <c r="AL27" s="30">
        <v>8.2000000000000003E-2</v>
      </c>
      <c r="AM27" s="30">
        <v>0.49399999999999999</v>
      </c>
      <c r="AN27" s="30">
        <v>9.6999999999999993</v>
      </c>
      <c r="AO27" s="30">
        <v>5.665</v>
      </c>
      <c r="AP27" s="30">
        <v>0.01</v>
      </c>
      <c r="AQ27" s="30">
        <v>0.01</v>
      </c>
      <c r="AR27" s="8"/>
      <c r="AT27" s="9">
        <v>2011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8"/>
      <c r="BD27" s="8"/>
      <c r="BE27" s="9">
        <v>2011</v>
      </c>
      <c r="BF27" s="31">
        <v>0.01</v>
      </c>
      <c r="BG27" s="31">
        <v>170.654</v>
      </c>
      <c r="BH27" s="30">
        <v>0.01</v>
      </c>
      <c r="BI27" s="30">
        <v>150.89599999999999</v>
      </c>
      <c r="BJ27" s="30">
        <v>103.837</v>
      </c>
      <c r="BK27" s="30">
        <v>0.01</v>
      </c>
      <c r="BL27" s="30">
        <v>188.816</v>
      </c>
      <c r="BM27" s="30">
        <v>221.358</v>
      </c>
      <c r="BN27" s="8"/>
      <c r="BO27" s="8"/>
      <c r="BP27" s="9">
        <v>2011</v>
      </c>
      <c r="BQ27" s="31">
        <v>99.043000000000006</v>
      </c>
      <c r="BR27" s="31">
        <v>378.10199999999998</v>
      </c>
      <c r="BS27" s="30">
        <v>28.051000000000002</v>
      </c>
      <c r="BT27" s="30">
        <v>3.3140000000000001</v>
      </c>
      <c r="BU27" s="30">
        <v>0.01</v>
      </c>
      <c r="BV27" s="30">
        <v>51.981999999999999</v>
      </c>
      <c r="BW27" s="30">
        <v>95.968999999999994</v>
      </c>
      <c r="BX27" s="30">
        <v>177.16200000000001</v>
      </c>
      <c r="BY27" s="8"/>
      <c r="BZ27" s="8"/>
      <c r="CA27" s="9">
        <v>2011</v>
      </c>
      <c r="CB27" s="31">
        <v>31.782999999999998</v>
      </c>
      <c r="CC27" s="31">
        <v>494.447</v>
      </c>
      <c r="CD27" s="30">
        <v>0.01</v>
      </c>
      <c r="CE27" s="30">
        <v>14.305999999999999</v>
      </c>
      <c r="CF27" s="30">
        <v>0.01</v>
      </c>
      <c r="CG27" s="30">
        <v>260.56100000000004</v>
      </c>
      <c r="CH27" s="30">
        <v>2.5409999999999999</v>
      </c>
      <c r="CI27" s="30">
        <v>286.233</v>
      </c>
      <c r="CJ27" s="8"/>
      <c r="CK27" s="8"/>
      <c r="CL27" s="9">
        <v>2011</v>
      </c>
      <c r="CM27" s="31">
        <v>171.751</v>
      </c>
      <c r="CN27" s="31">
        <v>118.01600000000001</v>
      </c>
      <c r="CO27" s="30">
        <v>0.01</v>
      </c>
      <c r="CP27" s="30">
        <v>203.47900000000001</v>
      </c>
      <c r="CQ27" s="30">
        <v>59.305</v>
      </c>
      <c r="CR27" s="30">
        <v>118.045</v>
      </c>
      <c r="CS27" s="30">
        <v>206.06399999999999</v>
      </c>
      <c r="CT27" s="30">
        <v>208.636</v>
      </c>
      <c r="CU27" s="8"/>
      <c r="CV27" s="8"/>
      <c r="CW27" s="9">
        <v>2011</v>
      </c>
      <c r="CX27" s="31">
        <v>0.01</v>
      </c>
      <c r="CY27" s="31">
        <v>15.058</v>
      </c>
      <c r="CZ27" s="30">
        <v>0.01</v>
      </c>
      <c r="DA27" s="30">
        <v>120.267</v>
      </c>
      <c r="DB27" s="30">
        <v>0.01</v>
      </c>
      <c r="DC27" s="30">
        <v>0.01</v>
      </c>
      <c r="DD27" s="30">
        <v>522.33199999999999</v>
      </c>
      <c r="DE27" s="30">
        <v>559.71199999999999</v>
      </c>
      <c r="DG27" s="10"/>
      <c r="DH27" s="9">
        <v>2011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R27" s="5">
        <f t="shared" si="11"/>
        <v>5061.83</v>
      </c>
      <c r="DS27" s="6">
        <f t="shared" si="23"/>
        <v>5.9780158559256232E-2</v>
      </c>
      <c r="DT27" s="6">
        <f t="shared" si="24"/>
        <v>0.23238176706843178</v>
      </c>
      <c r="DU27" s="6">
        <f t="shared" si="25"/>
        <v>5.5495739683079064E-3</v>
      </c>
      <c r="DV27" s="6">
        <f t="shared" si="26"/>
        <v>9.7249808863592815E-2</v>
      </c>
      <c r="DW27" s="6">
        <f t="shared" si="27"/>
        <v>3.2235772438031302E-2</v>
      </c>
      <c r="DX27" s="6">
        <f t="shared" si="28"/>
        <v>8.5069628968179503E-2</v>
      </c>
      <c r="DY27" s="6">
        <f t="shared" si="21"/>
        <v>0.20066300132560755</v>
      </c>
      <c r="DZ27" s="6">
        <f t="shared" si="22"/>
        <v>0.28707028880859292</v>
      </c>
      <c r="EB27" s="15">
        <f t="shared" si="16"/>
        <v>6887.759</v>
      </c>
      <c r="EC27" s="6">
        <f t="shared" si="2"/>
        <v>5.9589773684009563E-3</v>
      </c>
      <c r="ED27" s="6">
        <f t="shared" si="3"/>
        <v>7.7115212654798163E-2</v>
      </c>
      <c r="EE27" s="6">
        <f t="shared" si="4"/>
        <v>0.17074726336969689</v>
      </c>
      <c r="EF27" s="6">
        <f t="shared" si="5"/>
        <v>0.36196925589295442</v>
      </c>
      <c r="EG27" s="6">
        <f t="shared" si="6"/>
        <v>0.15099395899304838</v>
      </c>
      <c r="EH27" s="6">
        <f t="shared" si="7"/>
        <v>9.0601311689331755E-3</v>
      </c>
      <c r="EI27" s="6">
        <f t="shared" si="8"/>
        <v>0.12365908853663435</v>
      </c>
      <c r="EJ27" s="6">
        <f t="shared" si="9"/>
        <v>0.10049611201553363</v>
      </c>
      <c r="EK27" s="6">
        <f t="shared" si="10"/>
        <v>0.57640133062317034</v>
      </c>
      <c r="EL27" s="6">
        <f t="shared" si="17"/>
        <v>0.42359866937682966</v>
      </c>
      <c r="EM27" s="64">
        <f t="shared" si="20"/>
        <v>11949.589</v>
      </c>
      <c r="EN27" s="8"/>
      <c r="EO27" s="9">
        <v>2011</v>
      </c>
      <c r="EP27" s="13">
        <v>0.01</v>
      </c>
      <c r="EQ27" s="13">
        <v>151.547</v>
      </c>
      <c r="ER27" s="14">
        <v>256.52100000000002</v>
      </c>
      <c r="ES27" s="14">
        <v>901.34400000000005</v>
      </c>
      <c r="ET27" s="14">
        <v>428.18400000000003</v>
      </c>
      <c r="EU27" s="14">
        <v>12.353</v>
      </c>
      <c r="EV27" s="14">
        <v>226.43799999999999</v>
      </c>
      <c r="EW27" s="14">
        <v>436.916</v>
      </c>
      <c r="EY27" s="8"/>
      <c r="EZ27" s="9">
        <v>2011</v>
      </c>
      <c r="FA27" s="13">
        <v>31.782999999999998</v>
      </c>
      <c r="FB27" s="13">
        <v>494.447</v>
      </c>
      <c r="FC27" s="14">
        <v>0.01</v>
      </c>
      <c r="FD27" s="14">
        <v>14.305999999999999</v>
      </c>
      <c r="FE27" s="14">
        <v>0.01</v>
      </c>
      <c r="FF27" s="14">
        <v>260.56100000000004</v>
      </c>
      <c r="FG27" s="14">
        <v>2.5409999999999999</v>
      </c>
      <c r="FH27" s="14">
        <v>286.233</v>
      </c>
    </row>
    <row r="28" spans="1:164" ht="12" customHeight="1" x14ac:dyDescent="0.25">
      <c r="A28" s="8"/>
      <c r="B28" s="9">
        <v>2012</v>
      </c>
      <c r="C28" s="31">
        <v>60.935000000000002</v>
      </c>
      <c r="D28" s="31">
        <v>139.98699999999999</v>
      </c>
      <c r="E28" s="30">
        <v>512.02499999999998</v>
      </c>
      <c r="F28" s="30">
        <v>1251.309</v>
      </c>
      <c r="G28" s="30">
        <v>302.34500000000003</v>
      </c>
      <c r="H28" s="30">
        <v>11.144</v>
      </c>
      <c r="I28" s="30">
        <v>250.60300000000001</v>
      </c>
      <c r="J28" s="30">
        <v>471.76600000000002</v>
      </c>
      <c r="K28" s="8"/>
      <c r="L28" s="8"/>
      <c r="M28" s="9">
        <v>2012</v>
      </c>
      <c r="N28" s="31">
        <v>9.7439999999999998</v>
      </c>
      <c r="O28" s="31">
        <v>95.688000000000002</v>
      </c>
      <c r="P28" s="30">
        <v>1334.019</v>
      </c>
      <c r="Q28" s="30">
        <v>1769.056</v>
      </c>
      <c r="R28" s="30">
        <v>527.83699999999999</v>
      </c>
      <c r="S28" s="30">
        <v>18.558</v>
      </c>
      <c r="T28" s="30">
        <v>665.38499999999999</v>
      </c>
      <c r="U28" s="30">
        <v>216.613</v>
      </c>
      <c r="V28" s="8"/>
      <c r="W28" s="8"/>
      <c r="X28" s="9">
        <v>2012</v>
      </c>
      <c r="Y28" s="31">
        <v>34.500999999999998</v>
      </c>
      <c r="Z28" s="31">
        <v>120.06100000000001</v>
      </c>
      <c r="AA28" s="30">
        <v>384.41800000000001</v>
      </c>
      <c r="AB28" s="30">
        <v>213.84399999999999</v>
      </c>
      <c r="AC28" s="30">
        <v>36.106999999999999</v>
      </c>
      <c r="AD28" s="30">
        <v>21.202999999999999</v>
      </c>
      <c r="AE28" s="30">
        <v>29.910999999999998</v>
      </c>
      <c r="AF28" s="30">
        <v>11.168000000000001</v>
      </c>
      <c r="AG28" s="8"/>
      <c r="AH28" s="8"/>
      <c r="AI28" s="9">
        <v>2012</v>
      </c>
      <c r="AJ28" s="31">
        <v>11.513</v>
      </c>
      <c r="AK28" s="31">
        <v>12.135999999999999</v>
      </c>
      <c r="AL28" s="30">
        <v>1.012</v>
      </c>
      <c r="AM28" s="30">
        <v>19.745999999999999</v>
      </c>
      <c r="AN28" s="30">
        <v>9.4120000000000008</v>
      </c>
      <c r="AO28" s="30">
        <v>5.6180000000000003</v>
      </c>
      <c r="AP28" s="30">
        <v>0.01</v>
      </c>
      <c r="AQ28" s="30">
        <v>0.01</v>
      </c>
      <c r="AR28" s="8"/>
      <c r="AT28" s="9">
        <v>2012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8"/>
      <c r="BD28" s="8"/>
      <c r="BE28" s="9">
        <v>2012</v>
      </c>
      <c r="BF28" s="31">
        <v>0.01</v>
      </c>
      <c r="BG28" s="31">
        <v>219.07599999999999</v>
      </c>
      <c r="BH28" s="30">
        <v>0.01</v>
      </c>
      <c r="BI28" s="30">
        <v>250.84800000000001</v>
      </c>
      <c r="BJ28" s="30">
        <v>141.387</v>
      </c>
      <c r="BK28" s="30">
        <v>0.01</v>
      </c>
      <c r="BL28" s="30">
        <v>134.733</v>
      </c>
      <c r="BM28" s="30">
        <v>247.904</v>
      </c>
      <c r="BN28" s="8"/>
      <c r="BO28" s="8"/>
      <c r="BP28" s="9">
        <v>2012</v>
      </c>
      <c r="BQ28" s="31">
        <v>0.01</v>
      </c>
      <c r="BR28" s="31">
        <v>363.35199999999998</v>
      </c>
      <c r="BS28" s="30">
        <v>36.544999999999995</v>
      </c>
      <c r="BT28" s="30">
        <v>3.2010000000000001</v>
      </c>
      <c r="BU28" s="30">
        <v>49.033000000000001</v>
      </c>
      <c r="BV28" s="30">
        <v>103.52</v>
      </c>
      <c r="BW28" s="30">
        <v>145.18600000000001</v>
      </c>
      <c r="BX28" s="30">
        <v>64.454999999999998</v>
      </c>
      <c r="BY28" s="8"/>
      <c r="BZ28" s="8"/>
      <c r="CA28" s="9">
        <v>2012</v>
      </c>
      <c r="CB28" s="31">
        <v>0.01</v>
      </c>
      <c r="CC28" s="31">
        <v>364.03300000000002</v>
      </c>
      <c r="CD28" s="30">
        <v>0.01</v>
      </c>
      <c r="CE28" s="30">
        <v>21.462</v>
      </c>
      <c r="CF28" s="30">
        <v>0.01</v>
      </c>
      <c r="CG28" s="30">
        <v>174.67500000000001</v>
      </c>
      <c r="CH28" s="30">
        <v>0.01</v>
      </c>
      <c r="CI28" s="30">
        <v>290.495</v>
      </c>
      <c r="CJ28" s="8"/>
      <c r="CK28" s="8"/>
      <c r="CL28" s="9">
        <v>2012</v>
      </c>
      <c r="CM28" s="31">
        <v>201.666</v>
      </c>
      <c r="CN28" s="31">
        <v>130.554</v>
      </c>
      <c r="CO28" s="30">
        <v>0.01</v>
      </c>
      <c r="CP28" s="30">
        <v>134.244</v>
      </c>
      <c r="CQ28" s="30">
        <v>59.038000000000004</v>
      </c>
      <c r="CR28" s="30">
        <v>111.27500000000001</v>
      </c>
      <c r="CS28" s="30">
        <v>195.75</v>
      </c>
      <c r="CT28" s="30">
        <v>223.928</v>
      </c>
      <c r="CU28" s="8"/>
      <c r="CV28" s="8"/>
      <c r="CW28" s="9">
        <v>2012</v>
      </c>
      <c r="CX28" s="31">
        <v>0.01</v>
      </c>
      <c r="CY28" s="31">
        <v>13.372</v>
      </c>
      <c r="CZ28" s="30">
        <v>32.520000000000003</v>
      </c>
      <c r="DA28" s="30">
        <v>180.524</v>
      </c>
      <c r="DB28" s="30">
        <v>0.01</v>
      </c>
      <c r="DC28" s="30">
        <v>0.65200000000000002</v>
      </c>
      <c r="DD28" s="30">
        <v>414.72800000000001</v>
      </c>
      <c r="DE28" s="30">
        <v>469.96600000000001</v>
      </c>
      <c r="DG28" s="10"/>
      <c r="DH28" s="9">
        <v>2012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R28" s="5">
        <f t="shared" si="11"/>
        <v>4778.232</v>
      </c>
      <c r="DS28" s="6">
        <f t="shared" si="23"/>
        <v>4.2213521654034379E-2</v>
      </c>
      <c r="DT28" s="6">
        <f t="shared" si="24"/>
        <v>0.22819884007306471</v>
      </c>
      <c r="DU28" s="6">
        <f t="shared" si="25"/>
        <v>1.446036944208653E-2</v>
      </c>
      <c r="DV28" s="6">
        <f t="shared" si="26"/>
        <v>0.12353502299595331</v>
      </c>
      <c r="DW28" s="6">
        <f t="shared" si="27"/>
        <v>5.2211361859365556E-2</v>
      </c>
      <c r="DX28" s="6">
        <f t="shared" si="28"/>
        <v>8.1647772648963043E-2</v>
      </c>
      <c r="DY28" s="6">
        <f t="shared" si="21"/>
        <v>0.18634653989174238</v>
      </c>
      <c r="DZ28" s="6">
        <f t="shared" si="22"/>
        <v>0.27138657143479011</v>
      </c>
      <c r="EB28" s="15">
        <f t="shared" si="16"/>
        <v>8547.6840000000011</v>
      </c>
      <c r="EC28" s="6">
        <f t="shared" si="2"/>
        <v>1.3652002109577285E-2</v>
      </c>
      <c r="ED28" s="6">
        <f t="shared" si="3"/>
        <v>4.3037622822743558E-2</v>
      </c>
      <c r="EE28" s="6">
        <f t="shared" si="4"/>
        <v>0.26106182680595119</v>
      </c>
      <c r="EF28" s="6">
        <f t="shared" si="5"/>
        <v>0.38068265041150323</v>
      </c>
      <c r="EG28" s="6">
        <f t="shared" si="6"/>
        <v>0.10244892066669754</v>
      </c>
      <c r="EH28" s="6">
        <f t="shared" si="7"/>
        <v>6.6126684140405748E-3</v>
      </c>
      <c r="EI28" s="6">
        <f t="shared" si="8"/>
        <v>0.1106626075554501</v>
      </c>
      <c r="EJ28" s="6">
        <f t="shared" si="9"/>
        <v>8.1841701214036444E-2</v>
      </c>
      <c r="EK28" s="6">
        <f t="shared" si="10"/>
        <v>0.64143312924980167</v>
      </c>
      <c r="EL28" s="6">
        <f t="shared" si="17"/>
        <v>0.35856687075019833</v>
      </c>
      <c r="EM28" s="64">
        <f t="shared" si="20"/>
        <v>13325.916000000001</v>
      </c>
      <c r="EN28" s="8"/>
      <c r="EO28" s="9">
        <v>2012</v>
      </c>
      <c r="EP28" s="13">
        <v>60.935000000000002</v>
      </c>
      <c r="EQ28" s="13">
        <v>139.98699999999999</v>
      </c>
      <c r="ER28" s="14">
        <v>512.02499999999998</v>
      </c>
      <c r="ES28" s="14">
        <v>1251.309</v>
      </c>
      <c r="ET28" s="14">
        <v>302.34500000000003</v>
      </c>
      <c r="EU28" s="14">
        <v>11.144</v>
      </c>
      <c r="EV28" s="14">
        <v>250.60300000000001</v>
      </c>
      <c r="EW28" s="14">
        <v>471.76600000000002</v>
      </c>
      <c r="EY28" s="8"/>
      <c r="EZ28" s="9">
        <v>2012</v>
      </c>
      <c r="FA28" s="13">
        <v>0.01</v>
      </c>
      <c r="FB28" s="13">
        <v>364.03300000000002</v>
      </c>
      <c r="FC28" s="14">
        <v>0.01</v>
      </c>
      <c r="FD28" s="14">
        <v>21.462</v>
      </c>
      <c r="FE28" s="14">
        <v>0.01</v>
      </c>
      <c r="FF28" s="14">
        <v>174.67500000000001</v>
      </c>
      <c r="FG28" s="14">
        <v>0.01</v>
      </c>
      <c r="FH28" s="14">
        <v>290.495</v>
      </c>
    </row>
    <row r="29" spans="1:164" ht="12" customHeight="1" x14ac:dyDescent="0.25">
      <c r="A29" s="8"/>
      <c r="B29" s="9">
        <v>2013</v>
      </c>
      <c r="C29" s="31">
        <v>51.720999999999997</v>
      </c>
      <c r="D29" s="31">
        <v>181.14599999999999</v>
      </c>
      <c r="E29" s="30">
        <v>504.108</v>
      </c>
      <c r="F29" s="30">
        <v>1264.154</v>
      </c>
      <c r="G29" s="30">
        <v>480.05399999999997</v>
      </c>
      <c r="H29" s="30">
        <v>13.769</v>
      </c>
      <c r="I29" s="30">
        <v>385.30399999999997</v>
      </c>
      <c r="J29" s="30">
        <v>294.50299999999999</v>
      </c>
      <c r="K29" s="8"/>
      <c r="L29" s="8"/>
      <c r="M29" s="9">
        <v>2013</v>
      </c>
      <c r="N29" s="31">
        <v>47.213000000000001</v>
      </c>
      <c r="O29" s="31">
        <v>122.931</v>
      </c>
      <c r="P29" s="30">
        <v>1234.309</v>
      </c>
      <c r="Q29" s="30">
        <v>2452.567</v>
      </c>
      <c r="R29" s="30">
        <v>328.68900000000002</v>
      </c>
      <c r="S29" s="30">
        <v>16.213999999999999</v>
      </c>
      <c r="T29" s="30">
        <v>798.10199999999998</v>
      </c>
      <c r="U29" s="30">
        <v>320.39100000000002</v>
      </c>
      <c r="V29" s="8"/>
      <c r="W29" s="8"/>
      <c r="X29" s="9">
        <v>2013</v>
      </c>
      <c r="Y29" s="31">
        <v>44.905999999999999</v>
      </c>
      <c r="Z29" s="31">
        <v>115.084</v>
      </c>
      <c r="AA29" s="30">
        <v>481.97800000000001</v>
      </c>
      <c r="AB29" s="30">
        <v>264.17</v>
      </c>
      <c r="AC29" s="30">
        <v>53.69</v>
      </c>
      <c r="AD29" s="30">
        <v>37.838000000000001</v>
      </c>
      <c r="AE29" s="30">
        <v>35.739000000000004</v>
      </c>
      <c r="AF29" s="30">
        <v>20.343999999999998</v>
      </c>
      <c r="AG29" s="8"/>
      <c r="AH29" s="8"/>
      <c r="AI29" s="9">
        <v>2013</v>
      </c>
      <c r="AJ29" s="31">
        <v>10.606999999999999</v>
      </c>
      <c r="AK29" s="31">
        <v>7.069</v>
      </c>
      <c r="AL29" s="30">
        <v>1.1859999999999999</v>
      </c>
      <c r="AM29" s="30">
        <v>0.52900000000000003</v>
      </c>
      <c r="AN29" s="30">
        <v>7.1539999999999999</v>
      </c>
      <c r="AO29" s="30">
        <v>8.4</v>
      </c>
      <c r="AP29" s="30">
        <v>0.01</v>
      </c>
      <c r="AQ29" s="30">
        <v>0.01</v>
      </c>
      <c r="AR29" s="8"/>
      <c r="AT29" s="9">
        <v>2013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8"/>
      <c r="BD29" s="8"/>
      <c r="BE29" s="9">
        <v>2013</v>
      </c>
      <c r="BF29" s="31">
        <v>0.01</v>
      </c>
      <c r="BG29" s="31">
        <v>192.36099999999999</v>
      </c>
      <c r="BH29" s="30">
        <v>0.01</v>
      </c>
      <c r="BI29" s="30">
        <v>254.96</v>
      </c>
      <c r="BJ29" s="30">
        <v>154.51300000000001</v>
      </c>
      <c r="BK29" s="30">
        <v>0.01</v>
      </c>
      <c r="BL29" s="30">
        <v>29.023</v>
      </c>
      <c r="BM29" s="30">
        <v>221.791</v>
      </c>
      <c r="BN29" s="8"/>
      <c r="BO29" s="8"/>
      <c r="BP29" s="9">
        <v>2013</v>
      </c>
      <c r="BQ29" s="31">
        <v>0.01</v>
      </c>
      <c r="BR29" s="31">
        <v>631.06299999999999</v>
      </c>
      <c r="BS29" s="30">
        <v>42.702000000000005</v>
      </c>
      <c r="BT29" s="30">
        <v>2.92</v>
      </c>
      <c r="BU29" s="30">
        <v>0.01</v>
      </c>
      <c r="BV29" s="30">
        <v>46.036000000000001</v>
      </c>
      <c r="BW29" s="30">
        <v>138.886</v>
      </c>
      <c r="BX29" s="30">
        <v>370.61</v>
      </c>
      <c r="BY29" s="8"/>
      <c r="BZ29" s="8"/>
      <c r="CA29" s="9">
        <v>2013</v>
      </c>
      <c r="CB29" s="31">
        <v>0.01</v>
      </c>
      <c r="CC29" s="31">
        <v>408.12799999999999</v>
      </c>
      <c r="CD29" s="30">
        <v>0.01</v>
      </c>
      <c r="CE29" s="30">
        <v>16.542999999999999</v>
      </c>
      <c r="CF29" s="30">
        <v>0.01</v>
      </c>
      <c r="CG29" s="30">
        <v>238.536</v>
      </c>
      <c r="CH29" s="30">
        <v>8.5280000000000005</v>
      </c>
      <c r="CI29" s="30">
        <v>242.02</v>
      </c>
      <c r="CJ29" s="8"/>
      <c r="CK29" s="8"/>
      <c r="CL29" s="9">
        <v>2013</v>
      </c>
      <c r="CM29" s="31">
        <v>225.08200000000002</v>
      </c>
      <c r="CN29" s="31">
        <v>102.348</v>
      </c>
      <c r="CO29" s="30">
        <v>5.6400000000000006</v>
      </c>
      <c r="CP29" s="30">
        <v>142.99</v>
      </c>
      <c r="CQ29" s="30">
        <v>38.129999999999995</v>
      </c>
      <c r="CR29" s="30">
        <v>89.126999999999995</v>
      </c>
      <c r="CS29" s="30">
        <v>248.54300000000001</v>
      </c>
      <c r="CT29" s="30">
        <v>430.49799999999999</v>
      </c>
      <c r="CU29" s="8"/>
      <c r="CV29" s="8"/>
      <c r="CW29" s="9">
        <v>2013</v>
      </c>
      <c r="CX29" s="31">
        <v>0.01</v>
      </c>
      <c r="CY29" s="31">
        <v>17.959</v>
      </c>
      <c r="CZ29" s="30">
        <v>14.196</v>
      </c>
      <c r="DA29" s="30">
        <v>91.016000000000005</v>
      </c>
      <c r="DB29" s="30">
        <v>0.01</v>
      </c>
      <c r="DC29" s="30">
        <v>0.01</v>
      </c>
      <c r="DD29" s="30">
        <v>529.33500000000004</v>
      </c>
      <c r="DE29" s="30">
        <v>504.238</v>
      </c>
      <c r="DG29" s="10"/>
      <c r="DH29" s="9">
        <v>2013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R29" s="5">
        <f t="shared" si="11"/>
        <v>5437.8320000000003</v>
      </c>
      <c r="DS29" s="6">
        <f t="shared" si="23"/>
        <v>4.1399219394788217E-2</v>
      </c>
      <c r="DT29" s="6">
        <f t="shared" si="24"/>
        <v>0.24860256808227982</v>
      </c>
      <c r="DU29" s="6">
        <f t="shared" si="25"/>
        <v>1.150421712182355E-2</v>
      </c>
      <c r="DV29" s="6">
        <f t="shared" si="26"/>
        <v>9.3498475127587619E-2</v>
      </c>
      <c r="DW29" s="6">
        <f t="shared" si="27"/>
        <v>3.5431951557164686E-2</v>
      </c>
      <c r="DX29" s="6">
        <f t="shared" si="28"/>
        <v>6.8725734814904169E-2</v>
      </c>
      <c r="DY29" s="6">
        <f t="shared" si="21"/>
        <v>0.1754954915856172</v>
      </c>
      <c r="DZ29" s="6">
        <f t="shared" si="22"/>
        <v>0.3253423423158347</v>
      </c>
      <c r="EB29" s="15">
        <f t="shared" si="16"/>
        <v>9583.8889999999992</v>
      </c>
      <c r="EC29" s="6">
        <f t="shared" si="2"/>
        <v>1.6115274290008995E-2</v>
      </c>
      <c r="ED29" s="6">
        <f t="shared" si="3"/>
        <v>4.4473595217974671E-2</v>
      </c>
      <c r="EE29" s="6">
        <f t="shared" si="4"/>
        <v>0.23180370724243574</v>
      </c>
      <c r="EF29" s="6">
        <f t="shared" si="5"/>
        <v>0.41542843411479413</v>
      </c>
      <c r="EG29" s="6">
        <f t="shared" si="6"/>
        <v>9.0734252034847238E-2</v>
      </c>
      <c r="EH29" s="6">
        <f t="shared" si="7"/>
        <v>7.9530345144857174E-3</v>
      </c>
      <c r="EI29" s="6">
        <f t="shared" si="8"/>
        <v>0.12720879801508553</v>
      </c>
      <c r="EJ29" s="6">
        <f t="shared" si="9"/>
        <v>6.6282904570368048E-2</v>
      </c>
      <c r="EK29" s="6">
        <f t="shared" si="10"/>
        <v>0.6380020638114634</v>
      </c>
      <c r="EL29" s="6">
        <f t="shared" si="17"/>
        <v>0.3619979361885366</v>
      </c>
      <c r="EM29" s="64">
        <f t="shared" si="20"/>
        <v>15021.721</v>
      </c>
      <c r="EN29" s="8"/>
      <c r="EO29" s="9">
        <v>2013</v>
      </c>
      <c r="EP29" s="13">
        <v>51.720999999999997</v>
      </c>
      <c r="EQ29" s="13">
        <v>181.14599999999999</v>
      </c>
      <c r="ER29" s="14">
        <v>504.108</v>
      </c>
      <c r="ES29" s="14">
        <v>1264.154</v>
      </c>
      <c r="ET29" s="14">
        <v>480.05399999999997</v>
      </c>
      <c r="EU29" s="14">
        <v>13.769</v>
      </c>
      <c r="EV29" s="14">
        <v>385.30399999999997</v>
      </c>
      <c r="EW29" s="14">
        <v>294.50299999999999</v>
      </c>
      <c r="EY29" s="8"/>
      <c r="EZ29" s="9">
        <v>2013</v>
      </c>
      <c r="FA29" s="13">
        <v>0.01</v>
      </c>
      <c r="FB29" s="13">
        <v>408.12799999999999</v>
      </c>
      <c r="FC29" s="14">
        <v>0.01</v>
      </c>
      <c r="FD29" s="14">
        <v>16.542999999999999</v>
      </c>
      <c r="FE29" s="14">
        <v>0.01</v>
      </c>
      <c r="FF29" s="14">
        <v>238.536</v>
      </c>
      <c r="FG29" s="14">
        <v>8.5280000000000005</v>
      </c>
      <c r="FH29" s="14">
        <v>242.02</v>
      </c>
    </row>
    <row r="30" spans="1:164" ht="12" customHeight="1" x14ac:dyDescent="0.25">
      <c r="A30" s="8"/>
      <c r="B30" s="9">
        <v>2014</v>
      </c>
      <c r="C30" s="31">
        <v>13.37</v>
      </c>
      <c r="D30" s="31">
        <v>244.96799999999999</v>
      </c>
      <c r="E30" s="30">
        <v>583.12900000000002</v>
      </c>
      <c r="F30" s="30">
        <v>1216.8019999999999</v>
      </c>
      <c r="G30" s="30">
        <v>495.64499999999998</v>
      </c>
      <c r="H30" s="30">
        <v>35.383000000000003</v>
      </c>
      <c r="I30" s="30">
        <v>501.38600000000002</v>
      </c>
      <c r="J30" s="30">
        <v>375.10199999999998</v>
      </c>
      <c r="K30" s="8"/>
      <c r="L30" s="8"/>
      <c r="M30" s="9">
        <v>2014</v>
      </c>
      <c r="N30" s="31">
        <v>17.492999999999999</v>
      </c>
      <c r="O30" s="31">
        <v>27.39</v>
      </c>
      <c r="P30" s="30">
        <v>853.51099999999997</v>
      </c>
      <c r="Q30" s="30">
        <v>2586.5279999999998</v>
      </c>
      <c r="R30" s="30">
        <v>171.791</v>
      </c>
      <c r="S30" s="30">
        <v>15.391</v>
      </c>
      <c r="T30" s="30">
        <v>691.92200000000003</v>
      </c>
      <c r="U30" s="30">
        <v>265.762</v>
      </c>
      <c r="V30" s="8"/>
      <c r="W30" s="8"/>
      <c r="X30" s="9">
        <v>2014</v>
      </c>
      <c r="Y30" s="31">
        <v>4.9470000000000001</v>
      </c>
      <c r="Z30" s="31">
        <v>101.505</v>
      </c>
      <c r="AA30" s="30">
        <v>510.19</v>
      </c>
      <c r="AB30" s="30">
        <v>278.78500000000003</v>
      </c>
      <c r="AC30" s="30">
        <v>65.998999999999995</v>
      </c>
      <c r="AD30" s="30">
        <v>27.686</v>
      </c>
      <c r="AE30" s="30">
        <v>52.998000000000005</v>
      </c>
      <c r="AF30" s="30">
        <v>16.937999999999999</v>
      </c>
      <c r="AG30" s="8"/>
      <c r="AH30" s="8"/>
      <c r="AI30" s="9">
        <v>2014</v>
      </c>
      <c r="AJ30" s="31">
        <v>11.696</v>
      </c>
      <c r="AK30" s="31">
        <v>6.6840000000000002</v>
      </c>
      <c r="AL30" s="30">
        <v>0.59899999999999998</v>
      </c>
      <c r="AM30" s="30">
        <v>17.535</v>
      </c>
      <c r="AN30" s="30">
        <v>16.420999999999999</v>
      </c>
      <c r="AO30" s="30">
        <v>13.33</v>
      </c>
      <c r="AP30" s="30">
        <v>0.01</v>
      </c>
      <c r="AQ30" s="30">
        <v>0.01</v>
      </c>
      <c r="AR30" s="8"/>
      <c r="AT30" s="9">
        <v>2014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8"/>
      <c r="BD30" s="8"/>
      <c r="BE30" s="9">
        <v>2014</v>
      </c>
      <c r="BF30" s="31">
        <v>0.01</v>
      </c>
      <c r="BG30" s="31">
        <v>331.60599999999999</v>
      </c>
      <c r="BH30" s="30">
        <v>0.01</v>
      </c>
      <c r="BI30" s="30">
        <v>302.51299999999998</v>
      </c>
      <c r="BJ30" s="30">
        <v>172.36199999999999</v>
      </c>
      <c r="BK30" s="30">
        <v>0.01</v>
      </c>
      <c r="BL30" s="30">
        <v>184.46899999999999</v>
      </c>
      <c r="BM30" s="30">
        <v>455.41500000000002</v>
      </c>
      <c r="BN30" s="8"/>
      <c r="BO30" s="8"/>
      <c r="BP30" s="9">
        <v>2014</v>
      </c>
      <c r="BQ30" s="31">
        <v>0.01</v>
      </c>
      <c r="BR30" s="31">
        <v>538.49</v>
      </c>
      <c r="BS30" s="30">
        <v>9.8659999999999997</v>
      </c>
      <c r="BT30" s="30">
        <v>2.2789999999999999</v>
      </c>
      <c r="BU30" s="30">
        <v>0.01</v>
      </c>
      <c r="BV30" s="30">
        <v>48.777999999999999</v>
      </c>
      <c r="BW30" s="30">
        <v>177.23400000000001</v>
      </c>
      <c r="BX30" s="30">
        <v>296.84500000000003</v>
      </c>
      <c r="BY30" s="8"/>
      <c r="BZ30" s="8"/>
      <c r="CA30" s="9">
        <v>2014</v>
      </c>
      <c r="CB30" s="31">
        <v>0.01</v>
      </c>
      <c r="CC30" s="31">
        <v>690.68499999999995</v>
      </c>
      <c r="CD30" s="30">
        <v>0.01</v>
      </c>
      <c r="CE30" s="30">
        <v>21.178000000000001</v>
      </c>
      <c r="CF30" s="30">
        <v>0.01</v>
      </c>
      <c r="CG30" s="30">
        <v>104.88499999999999</v>
      </c>
      <c r="CH30" s="30">
        <v>18.484999999999999</v>
      </c>
      <c r="CI30" s="30">
        <v>329.36700000000002</v>
      </c>
      <c r="CJ30" s="8"/>
      <c r="CK30" s="8"/>
      <c r="CL30" s="9">
        <v>2014</v>
      </c>
      <c r="CM30" s="31">
        <v>202.65900000000002</v>
      </c>
      <c r="CN30" s="31">
        <v>151.148</v>
      </c>
      <c r="CO30" s="30">
        <v>10.504</v>
      </c>
      <c r="CP30" s="30">
        <v>134.91399999999999</v>
      </c>
      <c r="CQ30" s="30">
        <v>69.09</v>
      </c>
      <c r="CR30" s="30">
        <v>69.887999999999991</v>
      </c>
      <c r="CS30" s="30">
        <v>282.62700000000001</v>
      </c>
      <c r="CT30" s="30">
        <v>239.02099999999999</v>
      </c>
      <c r="CU30" s="8"/>
      <c r="CV30" s="8"/>
      <c r="CW30" s="9">
        <v>2014</v>
      </c>
      <c r="CX30" s="31">
        <v>0.01</v>
      </c>
      <c r="CY30" s="31">
        <v>14.242000000000001</v>
      </c>
      <c r="CZ30" s="30">
        <v>11.289</v>
      </c>
      <c r="DA30" s="30">
        <v>152.12</v>
      </c>
      <c r="DB30" s="30">
        <v>0.01</v>
      </c>
      <c r="DC30" s="30">
        <v>0.01</v>
      </c>
      <c r="DD30" s="30">
        <v>766.97699999999998</v>
      </c>
      <c r="DE30" s="30">
        <v>516.30899999999997</v>
      </c>
      <c r="DG30" s="10"/>
      <c r="DH30" s="9">
        <v>2014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R30" s="5">
        <f t="shared" si="11"/>
        <v>6305.3550000000005</v>
      </c>
      <c r="DS30" s="6">
        <f t="shared" si="23"/>
        <v>3.214711939296043E-2</v>
      </c>
      <c r="DT30" s="6">
        <f t="shared" si="24"/>
        <v>0.27376269853164487</v>
      </c>
      <c r="DU30" s="6">
        <f t="shared" si="25"/>
        <v>5.0241421775617705E-3</v>
      </c>
      <c r="DV30" s="6">
        <f t="shared" si="26"/>
        <v>9.7219585574483888E-2</v>
      </c>
      <c r="DW30" s="6">
        <f t="shared" si="27"/>
        <v>3.8297922955963612E-2</v>
      </c>
      <c r="DX30" s="6">
        <f t="shared" si="28"/>
        <v>3.545732159410532E-2</v>
      </c>
      <c r="DY30" s="6">
        <f t="shared" si="21"/>
        <v>0.22675836649958644</v>
      </c>
      <c r="DZ30" s="6">
        <f t="shared" si="22"/>
        <v>0.29133284327369352</v>
      </c>
      <c r="EB30" s="15">
        <f t="shared" si="16"/>
        <v>9220.905999999999</v>
      </c>
      <c r="EC30" s="6">
        <f t="shared" si="2"/>
        <v>5.1519883187183561E-3</v>
      </c>
      <c r="ED30" s="6">
        <f t="shared" si="3"/>
        <v>4.1270022707096253E-2</v>
      </c>
      <c r="EE30" s="6">
        <f t="shared" si="4"/>
        <v>0.21119714266689196</v>
      </c>
      <c r="EF30" s="6">
        <f t="shared" si="5"/>
        <v>0.44460381658808801</v>
      </c>
      <c r="EG30" s="6">
        <f t="shared" si="6"/>
        <v>8.1321293157093244E-2</v>
      </c>
      <c r="EH30" s="6">
        <f t="shared" si="7"/>
        <v>9.9545532727478205E-3</v>
      </c>
      <c r="EI30" s="6">
        <f t="shared" si="8"/>
        <v>0.13516198950515276</v>
      </c>
      <c r="EJ30" s="6">
        <f t="shared" si="9"/>
        <v>7.1339193784211663E-2</v>
      </c>
      <c r="EK30" s="6">
        <f t="shared" si="10"/>
        <v>0.5938909567474101</v>
      </c>
      <c r="EL30" s="6">
        <f t="shared" si="17"/>
        <v>0.4061090432525899</v>
      </c>
      <c r="EM30" s="64">
        <f t="shared" si="20"/>
        <v>15526.260999999999</v>
      </c>
      <c r="EN30" s="8"/>
      <c r="EO30" s="9">
        <v>2014</v>
      </c>
      <c r="EP30" s="13">
        <v>13.37</v>
      </c>
      <c r="EQ30" s="13">
        <v>244.96799999999999</v>
      </c>
      <c r="ER30" s="14">
        <v>583.12900000000002</v>
      </c>
      <c r="ES30" s="14">
        <v>1216.8019999999999</v>
      </c>
      <c r="ET30" s="14">
        <v>495.64499999999998</v>
      </c>
      <c r="EU30" s="14">
        <v>35.383000000000003</v>
      </c>
      <c r="EV30" s="14">
        <v>501.38600000000002</v>
      </c>
      <c r="EW30" s="14">
        <v>375.10199999999998</v>
      </c>
      <c r="EY30" s="8"/>
      <c r="EZ30" s="9">
        <v>2014</v>
      </c>
      <c r="FA30" s="13">
        <v>0.01</v>
      </c>
      <c r="FB30" s="13">
        <v>690.68499999999995</v>
      </c>
      <c r="FC30" s="14">
        <v>0.01</v>
      </c>
      <c r="FD30" s="14">
        <v>21.178000000000001</v>
      </c>
      <c r="FE30" s="14">
        <v>0.01</v>
      </c>
      <c r="FF30" s="14">
        <v>104.88499999999999</v>
      </c>
      <c r="FG30" s="14">
        <v>18.484999999999999</v>
      </c>
      <c r="FH30" s="14">
        <v>329.36700000000002</v>
      </c>
    </row>
    <row r="31" spans="1:164" ht="12" customHeight="1" x14ac:dyDescent="0.25">
      <c r="A31" s="8"/>
      <c r="B31" s="9">
        <v>2015</v>
      </c>
      <c r="C31" s="31">
        <v>38.906999999999996</v>
      </c>
      <c r="D31" s="31">
        <v>214.036</v>
      </c>
      <c r="E31" s="30">
        <v>371.35700000000003</v>
      </c>
      <c r="F31" s="30">
        <v>1138.596</v>
      </c>
      <c r="G31" s="30">
        <v>363.86700000000002</v>
      </c>
      <c r="H31" s="30">
        <v>31.422999999999998</v>
      </c>
      <c r="I31" s="30">
        <v>416.49</v>
      </c>
      <c r="J31" s="30">
        <v>420.46600000000001</v>
      </c>
      <c r="K31" s="8"/>
      <c r="L31" s="8"/>
      <c r="M31" s="9">
        <v>2015</v>
      </c>
      <c r="N31" s="31">
        <v>19.709</v>
      </c>
      <c r="O31" s="31">
        <v>44.09</v>
      </c>
      <c r="P31" s="30">
        <v>1039.3589999999999</v>
      </c>
      <c r="Q31" s="30">
        <v>2774.0619999999999</v>
      </c>
      <c r="R31" s="30">
        <v>306.16899999999998</v>
      </c>
      <c r="S31" s="30">
        <v>13.4</v>
      </c>
      <c r="T31" s="30">
        <v>938.476</v>
      </c>
      <c r="U31" s="30">
        <v>328.94400000000002</v>
      </c>
      <c r="V31" s="8"/>
      <c r="W31" s="8"/>
      <c r="X31" s="9">
        <v>2015</v>
      </c>
      <c r="Y31" s="31">
        <v>4.7919999999999998</v>
      </c>
      <c r="Z31" s="31">
        <v>162.678</v>
      </c>
      <c r="AA31" s="30">
        <v>535.08399999999995</v>
      </c>
      <c r="AB31" s="30">
        <v>193.327</v>
      </c>
      <c r="AC31" s="30">
        <v>80.741</v>
      </c>
      <c r="AD31" s="30">
        <v>28.01</v>
      </c>
      <c r="AE31" s="30">
        <v>50.061</v>
      </c>
      <c r="AF31" s="30">
        <v>34.798000000000002</v>
      </c>
      <c r="AG31" s="8"/>
      <c r="AH31" s="8"/>
      <c r="AI31" s="9">
        <v>2015</v>
      </c>
      <c r="AJ31" s="31">
        <v>8.9749999999999996</v>
      </c>
      <c r="AK31" s="31">
        <v>4.4429999999999996</v>
      </c>
      <c r="AL31" s="30">
        <v>0.65400000000000003</v>
      </c>
      <c r="AM31" s="30">
        <v>19.75</v>
      </c>
      <c r="AN31" s="30">
        <v>10.209</v>
      </c>
      <c r="AO31" s="30">
        <v>12.63</v>
      </c>
      <c r="AP31" s="30">
        <v>0.01</v>
      </c>
      <c r="AQ31" s="30">
        <v>0.01</v>
      </c>
      <c r="AR31" s="8"/>
      <c r="AT31" s="9">
        <v>2015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8"/>
      <c r="BD31" s="8"/>
      <c r="BE31" s="9">
        <v>2015</v>
      </c>
      <c r="BF31" s="31">
        <v>0.01</v>
      </c>
      <c r="BG31" s="31">
        <v>223.74600000000001</v>
      </c>
      <c r="BH31" s="30">
        <v>10.483000000000001</v>
      </c>
      <c r="BI31" s="30">
        <v>193.76499999999999</v>
      </c>
      <c r="BJ31" s="30">
        <v>218.44900000000001</v>
      </c>
      <c r="BK31" s="30">
        <v>0.01</v>
      </c>
      <c r="BL31" s="30">
        <v>241.322</v>
      </c>
      <c r="BM31" s="30">
        <v>488.31700000000001</v>
      </c>
      <c r="BN31" s="8"/>
      <c r="BO31" s="8"/>
      <c r="BP31" s="9">
        <v>2015</v>
      </c>
      <c r="BQ31" s="31">
        <v>0.01</v>
      </c>
      <c r="BR31" s="31">
        <v>436.32299999999998</v>
      </c>
      <c r="BS31" s="30">
        <v>45.722000000000001</v>
      </c>
      <c r="BT31" s="30">
        <v>6.0469999999999997</v>
      </c>
      <c r="BU31" s="30">
        <v>0.01</v>
      </c>
      <c r="BV31" s="30">
        <v>55.67</v>
      </c>
      <c r="BW31" s="30">
        <v>125.214</v>
      </c>
      <c r="BX31" s="30">
        <v>302.90199999999999</v>
      </c>
      <c r="BY31" s="8"/>
      <c r="BZ31" s="8"/>
      <c r="CA31" s="9">
        <v>2015</v>
      </c>
      <c r="CB31" s="31">
        <v>89.791000000000011</v>
      </c>
      <c r="CC31" s="31">
        <v>640.096</v>
      </c>
      <c r="CD31" s="30">
        <v>0.01</v>
      </c>
      <c r="CE31" s="30">
        <v>2.3559999999999999</v>
      </c>
      <c r="CF31" s="30">
        <v>0.01</v>
      </c>
      <c r="CG31" s="30">
        <v>372.03899999999999</v>
      </c>
      <c r="CH31" s="30">
        <v>48.609000000000002</v>
      </c>
      <c r="CI31" s="30">
        <v>372.096</v>
      </c>
      <c r="CJ31" s="8"/>
      <c r="CK31" s="8"/>
      <c r="CL31" s="9">
        <v>2015</v>
      </c>
      <c r="CM31" s="31">
        <v>250.81300000000002</v>
      </c>
      <c r="CN31" s="31">
        <v>113.19</v>
      </c>
      <c r="CO31" s="30">
        <v>40.196000000000005</v>
      </c>
      <c r="CP31" s="30">
        <v>186.52199999999999</v>
      </c>
      <c r="CQ31" s="30">
        <v>101.779</v>
      </c>
      <c r="CR31" s="30">
        <v>74.188999999999993</v>
      </c>
      <c r="CS31" s="30">
        <v>395.649</v>
      </c>
      <c r="CT31" s="30">
        <v>446.23099999999999</v>
      </c>
      <c r="CU31" s="8"/>
      <c r="CV31" s="8"/>
      <c r="CW31" s="9">
        <v>2015</v>
      </c>
      <c r="CX31" s="31">
        <v>0.01</v>
      </c>
      <c r="CY31" s="31">
        <v>0.01</v>
      </c>
      <c r="CZ31" s="30">
        <v>38.067</v>
      </c>
      <c r="DA31" s="30">
        <v>129.988</v>
      </c>
      <c r="DB31" s="30">
        <v>0.01</v>
      </c>
      <c r="DC31" s="30">
        <v>0.01</v>
      </c>
      <c r="DD31" s="30">
        <v>925.23800000000006</v>
      </c>
      <c r="DE31" s="30">
        <v>503.97199999999998</v>
      </c>
      <c r="DG31" s="10"/>
      <c r="DH31" s="9">
        <v>2015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R31" s="5">
        <f t="shared" si="11"/>
        <v>7078.8809999999994</v>
      </c>
      <c r="DS31" s="6">
        <f t="shared" si="23"/>
        <v>4.8119752260279564E-2</v>
      </c>
      <c r="DT31" s="6">
        <f t="shared" si="24"/>
        <v>0.19965938119315751</v>
      </c>
      <c r="DU31" s="6">
        <f t="shared" si="25"/>
        <v>1.8997070299670248E-2</v>
      </c>
      <c r="DV31" s="6">
        <f t="shared" si="26"/>
        <v>7.3271185092672123E-2</v>
      </c>
      <c r="DW31" s="6">
        <f t="shared" si="27"/>
        <v>4.5241331221700154E-2</v>
      </c>
      <c r="DX31" s="6">
        <f t="shared" si="28"/>
        <v>7.0903579252144522E-2</v>
      </c>
      <c r="DY31" s="6">
        <f t="shared" si="21"/>
        <v>0.2452410204381173</v>
      </c>
      <c r="DZ31" s="6">
        <f t="shared" si="22"/>
        <v>0.29856668024225863</v>
      </c>
      <c r="EB31" s="15">
        <f t="shared" si="16"/>
        <v>9605.5229999999992</v>
      </c>
      <c r="EC31" s="6">
        <f t="shared" si="2"/>
        <v>7.5355605311652474E-3</v>
      </c>
      <c r="ED31" s="6">
        <f t="shared" si="3"/>
        <v>4.4271092786931018E-2</v>
      </c>
      <c r="EE31" s="6">
        <f t="shared" si="4"/>
        <v>0.20263904422486936</v>
      </c>
      <c r="EF31" s="6">
        <f t="shared" si="5"/>
        <v>0.42951695602623613</v>
      </c>
      <c r="EG31" s="6">
        <f t="shared" si="6"/>
        <v>7.9223796559541843E-2</v>
      </c>
      <c r="EH31" s="6">
        <f t="shared" si="7"/>
        <v>8.8972771185910435E-3</v>
      </c>
      <c r="EI31" s="6">
        <f t="shared" si="8"/>
        <v>0.14627386764885159</v>
      </c>
      <c r="EJ31" s="6">
        <f t="shared" si="9"/>
        <v>8.1642405103813723E-2</v>
      </c>
      <c r="EK31" s="6">
        <f t="shared" si="10"/>
        <v>0.57571867715502456</v>
      </c>
      <c r="EL31" s="6">
        <f t="shared" si="17"/>
        <v>0.42428132284497544</v>
      </c>
      <c r="EM31" s="64">
        <f t="shared" si="20"/>
        <v>16684.403999999999</v>
      </c>
      <c r="EN31" s="8"/>
      <c r="EO31" s="9">
        <v>2015</v>
      </c>
      <c r="EP31" s="13">
        <v>38.906999999999996</v>
      </c>
      <c r="EQ31" s="13">
        <v>214.036</v>
      </c>
      <c r="ER31" s="14">
        <v>371.35700000000003</v>
      </c>
      <c r="ES31" s="14">
        <v>1138.596</v>
      </c>
      <c r="ET31" s="14">
        <v>363.86700000000002</v>
      </c>
      <c r="EU31" s="14">
        <v>31.422999999999998</v>
      </c>
      <c r="EV31" s="14">
        <v>416.49</v>
      </c>
      <c r="EW31" s="14">
        <v>420.46600000000001</v>
      </c>
      <c r="EY31" s="8"/>
      <c r="EZ31" s="9">
        <v>2015</v>
      </c>
      <c r="FA31" s="13">
        <v>89.791000000000011</v>
      </c>
      <c r="FB31" s="13">
        <v>640.096</v>
      </c>
      <c r="FC31" s="14">
        <v>0.01</v>
      </c>
      <c r="FD31" s="14">
        <v>2.3559999999999999</v>
      </c>
      <c r="FE31" s="14">
        <v>0.01</v>
      </c>
      <c r="FF31" s="14">
        <v>372.03899999999999</v>
      </c>
      <c r="FG31" s="14">
        <v>48.609000000000002</v>
      </c>
      <c r="FH31" s="14">
        <v>372.096</v>
      </c>
    </row>
    <row r="32" spans="1:164" ht="12" customHeight="1" x14ac:dyDescent="0.25">
      <c r="A32" s="8"/>
      <c r="B32" s="9">
        <v>2016</v>
      </c>
      <c r="C32" s="31">
        <f t="shared" ref="C32:J32" si="29">EP32-AU32</f>
        <v>9.3739808844604635</v>
      </c>
      <c r="D32" s="31">
        <f t="shared" si="29"/>
        <v>207.05720289653951</v>
      </c>
      <c r="E32" s="31">
        <f t="shared" si="29"/>
        <v>407.67372908315457</v>
      </c>
      <c r="F32" s="31">
        <f t="shared" si="29"/>
        <v>1016.2821368543108</v>
      </c>
      <c r="G32" s="31">
        <f t="shared" si="29"/>
        <v>341.21268443764234</v>
      </c>
      <c r="H32" s="31">
        <f t="shared" si="29"/>
        <v>38.395940688520675</v>
      </c>
      <c r="I32" s="31">
        <f t="shared" si="29"/>
        <v>513.79773448960543</v>
      </c>
      <c r="J32" s="31">
        <f t="shared" si="29"/>
        <v>338.35759066576617</v>
      </c>
      <c r="K32" s="8"/>
      <c r="L32" s="8"/>
      <c r="M32" s="9">
        <v>2016</v>
      </c>
      <c r="N32" s="31">
        <v>12.481999999999999</v>
      </c>
      <c r="O32" s="31">
        <v>47.984000000000002</v>
      </c>
      <c r="P32" s="30">
        <v>658.37300000000005</v>
      </c>
      <c r="Q32" s="30">
        <v>2645.9140000000002</v>
      </c>
      <c r="R32" s="30">
        <v>336.93900000000002</v>
      </c>
      <c r="S32" s="30">
        <v>25.274999999999999</v>
      </c>
      <c r="T32" s="30">
        <v>1149.7190000000001</v>
      </c>
      <c r="U32" s="30">
        <v>240.017</v>
      </c>
      <c r="V32" s="8"/>
      <c r="W32" s="8"/>
      <c r="X32" s="9">
        <v>2016</v>
      </c>
      <c r="Y32" s="31">
        <v>3.4849999999999999</v>
      </c>
      <c r="Z32" s="31">
        <v>122.72799999999999</v>
      </c>
      <c r="AA32" s="30">
        <v>475.88299999999998</v>
      </c>
      <c r="AB32" s="30">
        <v>201.52699999999999</v>
      </c>
      <c r="AC32" s="30">
        <v>64.650000000000006</v>
      </c>
      <c r="AD32" s="30">
        <v>25.667999999999999</v>
      </c>
      <c r="AE32" s="30">
        <v>44.173999999999999</v>
      </c>
      <c r="AF32" s="30">
        <v>40.260000000000005</v>
      </c>
      <c r="AG32" s="8"/>
      <c r="AH32" s="8"/>
      <c r="AI32" s="9">
        <v>2016</v>
      </c>
      <c r="AJ32" s="31">
        <v>4.806</v>
      </c>
      <c r="AK32" s="31">
        <v>2.3940000000000001</v>
      </c>
      <c r="AL32" s="30">
        <v>1.0429999999999999</v>
      </c>
      <c r="AM32" s="30">
        <v>6.7910000000000004</v>
      </c>
      <c r="AN32" s="30">
        <v>7.524</v>
      </c>
      <c r="AO32" s="30">
        <v>8.5820000000000007</v>
      </c>
      <c r="AP32" s="30">
        <v>0.01</v>
      </c>
      <c r="AQ32" s="30">
        <v>0.01</v>
      </c>
      <c r="AR32" s="8"/>
      <c r="AT32" s="9">
        <v>2016</v>
      </c>
      <c r="AU32" s="36">
        <f t="shared" ref="AU32:BB32" si="30">0.01*EP35</f>
        <v>1.9115539537094678E-5</v>
      </c>
      <c r="AV32" s="36">
        <f t="shared" si="30"/>
        <v>7.9710346048977908E-4</v>
      </c>
      <c r="AW32" s="36">
        <f t="shared" si="30"/>
        <v>1.2709168454205311E-3</v>
      </c>
      <c r="AX32" s="36">
        <f t="shared" si="30"/>
        <v>2.8631456891352455E-3</v>
      </c>
      <c r="AY32" s="36">
        <f t="shared" si="30"/>
        <v>1.3155623576742571E-3</v>
      </c>
      <c r="AZ32" s="36">
        <f t="shared" si="30"/>
        <v>5.9311479324246522E-5</v>
      </c>
      <c r="BA32" s="36">
        <f t="shared" si="30"/>
        <v>3.2655103945977786E-3</v>
      </c>
      <c r="BB32" s="36">
        <f t="shared" si="30"/>
        <v>4.0933423382106821E-4</v>
      </c>
      <c r="BC32" s="8"/>
      <c r="BD32" s="8"/>
      <c r="BE32" s="9">
        <v>2016</v>
      </c>
      <c r="BF32" s="31">
        <v>0.01</v>
      </c>
      <c r="BG32" s="31">
        <v>320.72699999999998</v>
      </c>
      <c r="BH32" s="30">
        <v>13.923999999999999</v>
      </c>
      <c r="BI32" s="30">
        <v>232.90600000000001</v>
      </c>
      <c r="BJ32" s="30">
        <v>201.67400000000001</v>
      </c>
      <c r="BK32" s="30">
        <v>0.01</v>
      </c>
      <c r="BL32" s="30">
        <v>318.40300000000002</v>
      </c>
      <c r="BM32" s="30">
        <v>278.23399999999998</v>
      </c>
      <c r="BN32" s="8"/>
      <c r="BO32" s="8"/>
      <c r="BP32" s="9">
        <v>2016</v>
      </c>
      <c r="BQ32" s="31">
        <v>0.01</v>
      </c>
      <c r="BR32" s="31">
        <v>525.61</v>
      </c>
      <c r="BS32" s="30">
        <v>47.506</v>
      </c>
      <c r="BT32" s="30">
        <v>7.4009999999999998</v>
      </c>
      <c r="BU32" s="30">
        <v>0.01</v>
      </c>
      <c r="BV32" s="30">
        <v>50.238999999999997</v>
      </c>
      <c r="BW32" s="30">
        <v>130.333</v>
      </c>
      <c r="BX32" s="30">
        <v>366.3</v>
      </c>
      <c r="BY32" s="8"/>
      <c r="BZ32" s="8"/>
      <c r="CA32" s="9">
        <v>2016</v>
      </c>
      <c r="CB32" s="31">
        <f t="shared" ref="CB32:CI32" si="31">FA32-DI32</f>
        <v>186.20101783222705</v>
      </c>
      <c r="CC32" s="31">
        <f t="shared" si="31"/>
        <v>475.26385723008377</v>
      </c>
      <c r="CD32" s="31">
        <f t="shared" si="31"/>
        <v>9.9999403724100756E-3</v>
      </c>
      <c r="CE32" s="31">
        <f t="shared" si="31"/>
        <v>0.85199994037241</v>
      </c>
      <c r="CF32" s="31">
        <f t="shared" si="31"/>
        <v>0.25099961242066549</v>
      </c>
      <c r="CG32" s="31">
        <f t="shared" si="31"/>
        <v>310.96450185084041</v>
      </c>
      <c r="CH32" s="31">
        <f t="shared" si="31"/>
        <v>69.099642396647496</v>
      </c>
      <c r="CI32" s="31">
        <f t="shared" si="31"/>
        <v>311.5729811970358</v>
      </c>
      <c r="CJ32" s="8"/>
      <c r="CK32" s="8"/>
      <c r="CL32" s="9">
        <v>2016</v>
      </c>
      <c r="CM32" s="31">
        <v>276.23400000000004</v>
      </c>
      <c r="CN32" s="31">
        <v>122.456</v>
      </c>
      <c r="CO32" s="30">
        <v>10.166</v>
      </c>
      <c r="CP32" s="30">
        <v>88.266000000000005</v>
      </c>
      <c r="CQ32" s="30">
        <v>155.321</v>
      </c>
      <c r="CR32" s="30">
        <v>66.281999999999996</v>
      </c>
      <c r="CS32" s="30">
        <v>376.95499999999998</v>
      </c>
      <c r="CT32" s="30">
        <v>325.72000000000003</v>
      </c>
      <c r="CU32" s="8"/>
      <c r="CV32" s="8"/>
      <c r="CW32" s="9">
        <v>2016</v>
      </c>
      <c r="CX32" s="31">
        <v>0.01</v>
      </c>
      <c r="CY32" s="31">
        <v>0.121</v>
      </c>
      <c r="CZ32" s="30">
        <v>0.01</v>
      </c>
      <c r="DA32" s="30">
        <v>227.30699999999999</v>
      </c>
      <c r="DB32" s="30">
        <v>0.01</v>
      </c>
      <c r="DC32" s="30">
        <v>4.2229999999999999</v>
      </c>
      <c r="DD32" s="30">
        <v>941.83799999999997</v>
      </c>
      <c r="DE32" s="30">
        <v>824.35199999999998</v>
      </c>
      <c r="DG32" s="10"/>
      <c r="DH32" s="9">
        <v>2016</v>
      </c>
      <c r="DI32" s="65">
        <f t="shared" ref="DI32:DP32" si="32">0.01*FA35</f>
        <v>9.8216777295721835E-4</v>
      </c>
      <c r="DJ32" s="65">
        <f t="shared" si="32"/>
        <v>4.142769916211311E-3</v>
      </c>
      <c r="DK32" s="65">
        <f t="shared" si="32"/>
        <v>5.9627589924368367E-8</v>
      </c>
      <c r="DL32" s="65">
        <f t="shared" si="32"/>
        <v>5.9627589924368367E-8</v>
      </c>
      <c r="DM32" s="65">
        <f t="shared" si="32"/>
        <v>3.8757933450839442E-7</v>
      </c>
      <c r="DN32" s="65">
        <f t="shared" si="32"/>
        <v>1.4981491596087477E-3</v>
      </c>
      <c r="DO32" s="65">
        <f t="shared" si="32"/>
        <v>2.3576033525016158E-3</v>
      </c>
      <c r="DP32" s="65">
        <f t="shared" si="32"/>
        <v>1.0188029642067503E-3</v>
      </c>
      <c r="DR32" s="5">
        <f t="shared" si="11"/>
        <v>7266.7830000000004</v>
      </c>
      <c r="DS32" s="6">
        <f t="shared" si="23"/>
        <v>6.3640956091880974E-2</v>
      </c>
      <c r="DT32" s="6">
        <f t="shared" si="24"/>
        <v>0.19873689048236115</v>
      </c>
      <c r="DU32" s="6">
        <f t="shared" si="25"/>
        <v>9.855255061334901E-3</v>
      </c>
      <c r="DV32" s="6">
        <f t="shared" si="26"/>
        <v>7.6613268889462155E-2</v>
      </c>
      <c r="DW32" s="6">
        <f t="shared" si="27"/>
        <v>4.9164258739034947E-2</v>
      </c>
      <c r="DX32" s="6">
        <f t="shared" si="28"/>
        <v>5.9409851904321402E-2</v>
      </c>
      <c r="DY32" s="6">
        <f t="shared" si="21"/>
        <v>0.25274301467329452</v>
      </c>
      <c r="DZ32" s="6">
        <f t="shared" si="22"/>
        <v>0.28983650415830986</v>
      </c>
      <c r="EB32" s="15">
        <f t="shared" si="16"/>
        <v>8998.3889999999992</v>
      </c>
      <c r="EC32" s="6">
        <f t="shared" si="2"/>
        <v>3.3502642400167928E-3</v>
      </c>
      <c r="ED32" s="6">
        <f t="shared" si="3"/>
        <v>4.2247918254760888E-2</v>
      </c>
      <c r="EE32" s="6">
        <f t="shared" si="4"/>
        <v>0.17147210784987788</v>
      </c>
      <c r="EF32" s="6">
        <f t="shared" si="5"/>
        <v>0.43013412032468384</v>
      </c>
      <c r="EG32" s="6">
        <f t="shared" si="6"/>
        <v>8.3384446308960691E-2</v>
      </c>
      <c r="EH32" s="6">
        <f t="shared" si="7"/>
        <v>1.0882052408327831E-2</v>
      </c>
      <c r="EI32" s="6">
        <f t="shared" si="8"/>
        <v>0.18977849640525715</v>
      </c>
      <c r="EJ32" s="6">
        <f t="shared" si="9"/>
        <v>6.8750594208115051E-2</v>
      </c>
      <c r="EK32" s="6">
        <f t="shared" si="10"/>
        <v>0.5532304853585317</v>
      </c>
      <c r="EL32" s="6">
        <f t="shared" si="17"/>
        <v>0.4467695146414683</v>
      </c>
      <c r="EM32" s="64">
        <f t="shared" si="20"/>
        <v>16265.171999999999</v>
      </c>
      <c r="EN32" s="8"/>
      <c r="EO32" s="9">
        <v>2016</v>
      </c>
      <c r="EP32" s="13">
        <v>9.3740000000000006</v>
      </c>
      <c r="EQ32" s="13">
        <v>207.05799999999999</v>
      </c>
      <c r="ER32" s="14">
        <v>407.67500000000001</v>
      </c>
      <c r="ES32" s="14">
        <v>1016.285</v>
      </c>
      <c r="ET32" s="14">
        <v>341.214</v>
      </c>
      <c r="EU32" s="14">
        <v>38.396000000000001</v>
      </c>
      <c r="EV32" s="14">
        <v>513.80100000000004</v>
      </c>
      <c r="EW32" s="14">
        <v>338.358</v>
      </c>
      <c r="EY32" s="8"/>
      <c r="EZ32" s="9">
        <v>2016</v>
      </c>
      <c r="FA32" s="13">
        <v>186.202</v>
      </c>
      <c r="FB32" s="13">
        <v>475.26799999999997</v>
      </c>
      <c r="FC32" s="14">
        <v>0.01</v>
      </c>
      <c r="FD32" s="14">
        <v>0.85199999999999998</v>
      </c>
      <c r="FE32" s="14">
        <v>0.251</v>
      </c>
      <c r="FF32" s="14">
        <v>310.96600000000001</v>
      </c>
      <c r="FG32" s="14">
        <v>69.102000000000004</v>
      </c>
      <c r="FH32" s="14">
        <v>311.57400000000001</v>
      </c>
    </row>
    <row r="33" spans="1:164" ht="12" customHeight="1" x14ac:dyDescent="0.25">
      <c r="A33" s="8"/>
      <c r="B33" s="9">
        <v>2017</v>
      </c>
      <c r="C33" s="62">
        <v>15.914999999999999</v>
      </c>
      <c r="D33" s="63">
        <v>260.98200000000003</v>
      </c>
      <c r="E33" s="63">
        <v>401.55399999999997</v>
      </c>
      <c r="F33" s="63">
        <v>721.74400000000003</v>
      </c>
      <c r="G33" s="63">
        <v>287.798</v>
      </c>
      <c r="H33" s="63">
        <v>38.110999999999997</v>
      </c>
      <c r="I33" s="63">
        <v>574.65</v>
      </c>
      <c r="J33" s="63">
        <v>349.70100000000002</v>
      </c>
      <c r="K33" s="8"/>
      <c r="L33" s="8"/>
      <c r="M33" s="9">
        <v>2017</v>
      </c>
      <c r="N33" s="32">
        <v>15.582000000000001</v>
      </c>
      <c r="O33" s="32">
        <v>59.899000000000001</v>
      </c>
      <c r="P33" s="32">
        <v>519.50400000000002</v>
      </c>
      <c r="Q33" s="32">
        <v>2864.9389999999999</v>
      </c>
      <c r="R33" s="32">
        <v>329.65100000000001</v>
      </c>
      <c r="S33" s="32">
        <v>17.379000000000001</v>
      </c>
      <c r="T33" s="32">
        <v>1119.25</v>
      </c>
      <c r="U33" s="32">
        <v>369.334</v>
      </c>
      <c r="V33" s="8"/>
      <c r="W33" s="8"/>
      <c r="X33" s="9">
        <v>2017</v>
      </c>
      <c r="Y33" s="33">
        <v>17.512</v>
      </c>
      <c r="Z33" s="32">
        <v>111.214</v>
      </c>
      <c r="AA33" s="34">
        <f>444.961-0.01</f>
        <v>444.95100000000002</v>
      </c>
      <c r="AB33" s="34">
        <f>209.825-0.01</f>
        <v>209.815</v>
      </c>
      <c r="AC33" s="34">
        <f>61.131-0.01</f>
        <v>61.121000000000002</v>
      </c>
      <c r="AD33" s="32">
        <v>25.279</v>
      </c>
      <c r="AE33" s="34">
        <f>67.96-0.01</f>
        <v>67.949999999999989</v>
      </c>
      <c r="AF33" s="34">
        <f>51.068-0.01</f>
        <v>51.058</v>
      </c>
      <c r="AG33" s="8"/>
      <c r="AH33" s="8"/>
      <c r="AI33" s="9">
        <v>2017</v>
      </c>
      <c r="AJ33" s="33">
        <v>1.9810000000000001</v>
      </c>
      <c r="AK33" s="33">
        <v>7.9000000000000001E-2</v>
      </c>
      <c r="AL33" s="34">
        <v>0.01</v>
      </c>
      <c r="AM33" s="34">
        <v>0.01</v>
      </c>
      <c r="AN33" s="34">
        <v>0.01</v>
      </c>
      <c r="AO33" s="33">
        <v>2.665</v>
      </c>
      <c r="AP33" s="34">
        <v>0.01</v>
      </c>
      <c r="AQ33" s="34">
        <v>0.01</v>
      </c>
      <c r="AR33" s="8"/>
      <c r="AT33" s="9">
        <v>2017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>
        <v>0</v>
      </c>
      <c r="BC33" s="8"/>
      <c r="BD33" s="8"/>
      <c r="BE33" s="9">
        <v>2017</v>
      </c>
      <c r="BF33" s="34">
        <v>0.01</v>
      </c>
      <c r="BG33" s="32">
        <v>347.98</v>
      </c>
      <c r="BH33" s="33">
        <v>0.01</v>
      </c>
      <c r="BI33" s="33">
        <f>305.765-BT33</f>
        <v>305.755</v>
      </c>
      <c r="BJ33" s="34">
        <f>209.159-BU33</f>
        <v>209.149</v>
      </c>
      <c r="BK33" s="34">
        <v>0.01</v>
      </c>
      <c r="BL33" s="32">
        <v>263.548</v>
      </c>
      <c r="BM33" s="32">
        <v>418.45</v>
      </c>
      <c r="BN33" s="8"/>
      <c r="BO33" s="8"/>
      <c r="BP33" s="9">
        <v>2017</v>
      </c>
      <c r="BQ33" s="34">
        <v>0.01</v>
      </c>
      <c r="BR33" s="32">
        <v>437.26600000000002</v>
      </c>
      <c r="BS33" s="33">
        <f>38.47-BH33-CD33-CO33-CZ33</f>
        <v>38.430000000000007</v>
      </c>
      <c r="BT33" s="34">
        <v>0.01</v>
      </c>
      <c r="BU33" s="34">
        <v>0.01</v>
      </c>
      <c r="BV33" s="34">
        <f>87.639-BK33</f>
        <v>87.628999999999991</v>
      </c>
      <c r="BW33" s="33">
        <v>206.786</v>
      </c>
      <c r="BX33" s="33">
        <v>424.589</v>
      </c>
      <c r="BY33" s="8"/>
      <c r="BZ33" s="8"/>
      <c r="CA33" s="9">
        <v>2017</v>
      </c>
      <c r="CB33" s="32">
        <f>118.073-BQ33-BF33</f>
        <v>118.05299999999998</v>
      </c>
      <c r="CC33" s="32">
        <v>577.26400000000001</v>
      </c>
      <c r="CD33" s="34">
        <v>0.01</v>
      </c>
      <c r="CE33" s="32">
        <v>1.27</v>
      </c>
      <c r="CF33" s="32">
        <v>0.14699999999999999</v>
      </c>
      <c r="CG33" s="32">
        <v>270.45100000000002</v>
      </c>
      <c r="CH33" s="32">
        <v>78.484999999999999</v>
      </c>
      <c r="CI33" s="32">
        <v>528.05499999999995</v>
      </c>
      <c r="CJ33" s="8"/>
      <c r="CK33" s="8"/>
      <c r="CL33" s="9">
        <v>2017</v>
      </c>
      <c r="CM33" s="34">
        <f>361.668-CX33</f>
        <v>361.65800000000002</v>
      </c>
      <c r="CN33" s="34">
        <f>211.096-CY33</f>
        <v>211.08600000000001</v>
      </c>
      <c r="CO33" s="33">
        <v>0.01</v>
      </c>
      <c r="CP33" s="33">
        <f>214.994-DA33</f>
        <v>214.98400000000001</v>
      </c>
      <c r="CQ33" s="34">
        <f>85.421-DB33</f>
        <v>85.411000000000001</v>
      </c>
      <c r="CR33" s="32">
        <v>69.114000000000004</v>
      </c>
      <c r="CS33" s="33">
        <v>1350.806</v>
      </c>
      <c r="CT33" s="33">
        <v>904.90599999999995</v>
      </c>
      <c r="CU33" s="27"/>
      <c r="CV33" s="8"/>
      <c r="CW33" s="9">
        <v>2017</v>
      </c>
      <c r="CX33" s="34">
        <v>0.01</v>
      </c>
      <c r="CY33" s="34">
        <v>0.01</v>
      </c>
      <c r="CZ33" s="33">
        <v>0.01</v>
      </c>
      <c r="DA33" s="33">
        <v>0.01</v>
      </c>
      <c r="DB33" s="34">
        <v>0.01</v>
      </c>
      <c r="DC33" s="32">
        <v>2.27</v>
      </c>
      <c r="DD33" s="33">
        <v>93.108999999999995</v>
      </c>
      <c r="DE33" s="33">
        <v>463.64400000000001</v>
      </c>
      <c r="DF33" s="17"/>
      <c r="DG33" s="10"/>
      <c r="DH33" s="9">
        <v>2017</v>
      </c>
      <c r="DI33" s="65">
        <v>0.01</v>
      </c>
      <c r="DJ33" s="65">
        <v>0.01</v>
      </c>
      <c r="DK33" s="65">
        <v>0.01</v>
      </c>
      <c r="DL33" s="65">
        <v>0.01</v>
      </c>
      <c r="DM33" s="65">
        <v>0.01</v>
      </c>
      <c r="DN33" s="65">
        <v>0.01</v>
      </c>
      <c r="DO33" s="65">
        <v>0.01</v>
      </c>
      <c r="DP33" s="65">
        <v>0.01</v>
      </c>
      <c r="DR33" s="5">
        <f t="shared" si="11"/>
        <v>8070.4250000000011</v>
      </c>
      <c r="DS33" s="6">
        <f t="shared" ref="DS33:DS34" si="33">(BF33+BQ33+CB33+CM33+CX33)/$DR33</f>
        <v>5.9444329140039082E-2</v>
      </c>
      <c r="DT33" s="6">
        <f t="shared" ref="DT33:DT34" si="34">(BG33+BR33+CC33+CN33+CY33)/$DR33</f>
        <v>0.19498427901876295</v>
      </c>
      <c r="DU33" s="6">
        <f t="shared" ref="DU33:DU34" si="35">(BH33+BS33+CD33+CO33+CZ33)/$DR33</f>
        <v>4.7667873748904171E-3</v>
      </c>
      <c r="DV33" s="6">
        <f t="shared" ref="DV33:DV34" si="36">(BI33+BT33+CE33+CP33+DA33)/$DR33</f>
        <v>6.4684201885278653E-2</v>
      </c>
      <c r="DW33" s="6">
        <f t="shared" ref="DW33:DW34" si="37">(BJ33+BU33+CF33+CQ33+DB33)/$DR33</f>
        <v>3.6519390242769116E-2</v>
      </c>
      <c r="DX33" s="6">
        <f t="shared" ref="DX33:DX34" si="38">(BK33+BV33+CG33+CR33+DC33)/$DR33</f>
        <v>5.321578479448108E-2</v>
      </c>
      <c r="DY33" s="6">
        <f t="shared" ref="DY33" si="39">(BL33+BW33+CH33+CS33+DD33)/$DR33</f>
        <v>0.24691809910878296</v>
      </c>
      <c r="DZ33" s="6">
        <f t="shared" ref="DZ33:DZ34" si="40">(BM33+BX33+CI33+CT33+DE33)/$DR33</f>
        <v>0.33946712843499566</v>
      </c>
      <c r="EB33" s="15">
        <f t="shared" si="16"/>
        <v>8939.6679999999997</v>
      </c>
      <c r="EC33" s="6">
        <f t="shared" si="2"/>
        <v>5.7037912369900098E-3</v>
      </c>
      <c r="ED33" s="6">
        <f t="shared" si="3"/>
        <v>4.834340604147716E-2</v>
      </c>
      <c r="EE33" s="6">
        <f t="shared" si="4"/>
        <v>0.15280422046993244</v>
      </c>
      <c r="EF33" s="6">
        <f t="shared" si="5"/>
        <v>0.42468109553956596</v>
      </c>
      <c r="EG33" s="6">
        <f t="shared" si="6"/>
        <v>7.5906622035628174E-2</v>
      </c>
      <c r="EH33" s="6">
        <f t="shared" si="7"/>
        <v>9.3330087873509399E-3</v>
      </c>
      <c r="EI33" s="6">
        <f t="shared" si="8"/>
        <v>0.19708338161998859</v>
      </c>
      <c r="EJ33" s="6">
        <f t="shared" si="9"/>
        <v>8.6144474269066823E-2</v>
      </c>
      <c r="EK33" s="6">
        <f t="shared" si="10"/>
        <v>0.52555080092742579</v>
      </c>
      <c r="EL33" s="6">
        <f>1-EK33</f>
        <v>0.47444919907257421</v>
      </c>
      <c r="EM33" s="64">
        <f t="shared" si="20"/>
        <v>17010.093000000001</v>
      </c>
      <c r="EO33" s="9">
        <v>2017</v>
      </c>
      <c r="EP33" s="16">
        <v>15.914999999999999</v>
      </c>
      <c r="EQ33" s="18">
        <v>260.98200000000003</v>
      </c>
      <c r="ER33" s="18">
        <v>401.55399999999997</v>
      </c>
      <c r="ES33" s="18">
        <v>721.74400000000003</v>
      </c>
      <c r="ET33" s="18">
        <v>287.798</v>
      </c>
      <c r="EU33" s="18">
        <v>38.110999999999997</v>
      </c>
      <c r="EV33" s="18">
        <v>574.65</v>
      </c>
      <c r="EW33" s="18">
        <v>349.70100000000002</v>
      </c>
      <c r="EZ33" s="9">
        <v>2017</v>
      </c>
      <c r="FA33" s="10">
        <v>118.053</v>
      </c>
      <c r="FB33" s="10">
        <v>577.26400000000001</v>
      </c>
      <c r="FC33" s="10">
        <v>1.1319999999999999</v>
      </c>
      <c r="FD33" s="10">
        <v>0.108</v>
      </c>
      <c r="FE33" s="10">
        <v>0.13699999999999998</v>
      </c>
      <c r="FF33" s="10">
        <v>270.45100000000002</v>
      </c>
      <c r="FG33" s="10">
        <v>78.484999999999999</v>
      </c>
      <c r="FH33" s="10">
        <v>528.05499999999995</v>
      </c>
    </row>
    <row r="34" spans="1:164" ht="12" customHeight="1" x14ac:dyDescent="0.25">
      <c r="A34" s="8"/>
      <c r="B34" s="9">
        <v>2018</v>
      </c>
      <c r="C34" s="35">
        <v>4.3390000000000004</v>
      </c>
      <c r="D34" s="32">
        <v>180.93299999999999</v>
      </c>
      <c r="E34" s="32">
        <v>288.483</v>
      </c>
      <c r="F34" s="32">
        <v>649.9</v>
      </c>
      <c r="G34" s="32">
        <v>298.61700000000002</v>
      </c>
      <c r="H34" s="32">
        <v>13.462999999999999</v>
      </c>
      <c r="I34" s="32">
        <v>740.81500000000005</v>
      </c>
      <c r="J34" s="32">
        <v>92.914000000000001</v>
      </c>
      <c r="K34" s="8"/>
      <c r="L34" s="8"/>
      <c r="M34" s="9">
        <v>2018</v>
      </c>
      <c r="N34" s="32">
        <v>5.01</v>
      </c>
      <c r="O34" s="32">
        <v>42.241</v>
      </c>
      <c r="P34" s="32">
        <v>433.31400000000002</v>
      </c>
      <c r="Q34" s="32">
        <v>2094.09</v>
      </c>
      <c r="R34" s="32">
        <v>654.54</v>
      </c>
      <c r="S34" s="32">
        <v>7.9370000000000003</v>
      </c>
      <c r="T34" s="32">
        <v>1188.79</v>
      </c>
      <c r="U34" s="32">
        <v>247.03</v>
      </c>
      <c r="V34" s="8"/>
      <c r="W34" s="8"/>
      <c r="X34" s="9">
        <v>2018</v>
      </c>
      <c r="Y34" s="33">
        <v>9.548</v>
      </c>
      <c r="Z34" s="33">
        <f>120.432-AK34</f>
        <v>120.422</v>
      </c>
      <c r="AA34" s="33">
        <f>335.982-AL34</f>
        <v>335.97200000000004</v>
      </c>
      <c r="AB34" s="33">
        <f>205.501-AM34</f>
        <v>205.49100000000001</v>
      </c>
      <c r="AC34" s="33">
        <f>82.899-AN34</f>
        <v>82.888999999999996</v>
      </c>
      <c r="AD34" s="33">
        <v>24.434999999999999</v>
      </c>
      <c r="AE34" s="33">
        <f>27.902-AP34</f>
        <v>27.891999999999999</v>
      </c>
      <c r="AF34" s="33">
        <f>37.251-AQ34</f>
        <v>37.241</v>
      </c>
      <c r="AG34" s="8"/>
      <c r="AH34" s="8"/>
      <c r="AI34" s="9">
        <v>2018</v>
      </c>
      <c r="AJ34" s="55">
        <v>1.3</v>
      </c>
      <c r="AK34" s="56">
        <v>0.01</v>
      </c>
      <c r="AL34" s="56">
        <v>0.01</v>
      </c>
      <c r="AM34" s="56">
        <v>0.01</v>
      </c>
      <c r="AN34" s="56">
        <v>0.01</v>
      </c>
      <c r="AO34" s="55">
        <v>3.45</v>
      </c>
      <c r="AP34" s="56">
        <v>0.01</v>
      </c>
      <c r="AQ34" s="56">
        <v>0.01</v>
      </c>
      <c r="AR34" s="8"/>
      <c r="AT34" s="9">
        <v>2018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8"/>
      <c r="BD34" s="8"/>
      <c r="BE34" s="9">
        <v>2018</v>
      </c>
      <c r="BF34" s="34">
        <v>0.01</v>
      </c>
      <c r="BG34" s="32">
        <v>228.63300000000001</v>
      </c>
      <c r="BH34" s="33">
        <v>14.151</v>
      </c>
      <c r="BI34" s="33">
        <f>232.542-CE34</f>
        <v>232.53200000000001</v>
      </c>
      <c r="BJ34" s="32">
        <f>290.91-BU34</f>
        <v>290.90000000000003</v>
      </c>
      <c r="BK34" s="34">
        <v>0.01</v>
      </c>
      <c r="BL34" s="32">
        <v>528.46799999999996</v>
      </c>
      <c r="BM34" s="32">
        <v>224.09899999999999</v>
      </c>
      <c r="BN34" s="8"/>
      <c r="BO34" s="8"/>
      <c r="BP34" s="9">
        <v>2018</v>
      </c>
      <c r="BQ34" s="34">
        <v>0.01</v>
      </c>
      <c r="BR34" s="32">
        <v>719.548</v>
      </c>
      <c r="BS34" s="32">
        <f>28.988-CD34</f>
        <v>28.977999999999998</v>
      </c>
      <c r="BT34" s="32">
        <v>7.133</v>
      </c>
      <c r="BU34" s="34">
        <v>0.01</v>
      </c>
      <c r="BV34" s="32">
        <f>80.379-BK34</f>
        <v>80.369</v>
      </c>
      <c r="BW34" s="32">
        <v>211.48400000000001</v>
      </c>
      <c r="BX34" s="32">
        <v>334.50200000000001</v>
      </c>
      <c r="BY34" s="8"/>
      <c r="BZ34" s="8"/>
      <c r="CA34" s="9">
        <v>2018</v>
      </c>
      <c r="CB34" s="32">
        <f>164.747-BQ34-BF34</f>
        <v>164.72700000000003</v>
      </c>
      <c r="CC34" s="32">
        <v>694.774</v>
      </c>
      <c r="CD34" s="34">
        <v>0.01</v>
      </c>
      <c r="CE34" s="34">
        <v>0.01</v>
      </c>
      <c r="CF34" s="32">
        <v>6.5000000000000002E-2</v>
      </c>
      <c r="CG34" s="32">
        <v>251.261</v>
      </c>
      <c r="CH34" s="32">
        <v>260.72800000000001</v>
      </c>
      <c r="CI34" s="32">
        <v>305.52100000000002</v>
      </c>
      <c r="CJ34" s="8"/>
      <c r="CK34" s="8"/>
      <c r="CL34" s="9">
        <v>2018</v>
      </c>
      <c r="CM34" s="32">
        <f>279.549-CX34</f>
        <v>279.53899999999999</v>
      </c>
      <c r="CN34" s="32">
        <f>171.484-CY34</f>
        <v>171.47400000000002</v>
      </c>
      <c r="CO34" s="33">
        <f>12.37-CZ34</f>
        <v>12.36</v>
      </c>
      <c r="CP34" s="33">
        <v>198.58699999999999</v>
      </c>
      <c r="CQ34" s="32">
        <f>143.811-DB34</f>
        <v>143.80100000000002</v>
      </c>
      <c r="CR34" s="32">
        <v>59.073</v>
      </c>
      <c r="CS34" s="32">
        <v>1522.65</v>
      </c>
      <c r="CT34" s="32">
        <v>672.30399999999997</v>
      </c>
      <c r="CU34" s="8"/>
      <c r="CV34" s="8"/>
      <c r="CW34" s="9">
        <v>2018</v>
      </c>
      <c r="CX34" s="34">
        <v>0.01</v>
      </c>
      <c r="CY34" s="34">
        <v>0.01</v>
      </c>
      <c r="CZ34" s="33">
        <v>0.01</v>
      </c>
      <c r="DA34" s="33">
        <v>7.9080000000000004</v>
      </c>
      <c r="DB34" s="34">
        <v>0.01</v>
      </c>
      <c r="DC34" s="32">
        <v>3.1739999999999999</v>
      </c>
      <c r="DD34" s="32">
        <v>32.786999999999999</v>
      </c>
      <c r="DE34" s="32">
        <v>784.90700000000004</v>
      </c>
      <c r="DG34" s="10"/>
      <c r="DH34" s="9">
        <v>2018</v>
      </c>
      <c r="DI34" s="65">
        <v>0.01</v>
      </c>
      <c r="DJ34" s="65">
        <v>0.01</v>
      </c>
      <c r="DK34" s="65">
        <v>0.01</v>
      </c>
      <c r="DL34" s="65">
        <v>0.01</v>
      </c>
      <c r="DM34" s="65">
        <v>0.01</v>
      </c>
      <c r="DN34" s="65">
        <v>0.01</v>
      </c>
      <c r="DO34" s="65">
        <v>0.01</v>
      </c>
      <c r="DP34" s="65">
        <v>0.01</v>
      </c>
      <c r="DR34" s="5">
        <f t="shared" si="11"/>
        <v>8466.5370000000003</v>
      </c>
      <c r="DS34" s="6">
        <f t="shared" si="33"/>
        <v>5.247670919054627E-2</v>
      </c>
      <c r="DT34" s="6">
        <f t="shared" si="34"/>
        <v>0.21430710100245234</v>
      </c>
      <c r="DU34" s="6">
        <f t="shared" si="35"/>
        <v>6.5562815115554323E-3</v>
      </c>
      <c r="DV34" s="6">
        <f t="shared" si="36"/>
        <v>5.2698051163067028E-2</v>
      </c>
      <c r="DW34" s="6">
        <f t="shared" si="37"/>
        <v>5.1353463641628218E-2</v>
      </c>
      <c r="DX34" s="6">
        <f t="shared" si="38"/>
        <v>4.6522799109009971E-2</v>
      </c>
      <c r="DY34" s="6">
        <f>(BL34+BW34+CH34+CS34+DD34)/$DR34</f>
        <v>0.30190820638946003</v>
      </c>
      <c r="DZ34" s="6">
        <f t="shared" si="40"/>
        <v>0.2741773879922807</v>
      </c>
      <c r="EB34" s="15">
        <f t="shared" si="16"/>
        <v>7791.1160000000018</v>
      </c>
      <c r="EC34" s="6">
        <f t="shared" si="2"/>
        <v>2.5923115507457462E-3</v>
      </c>
      <c r="ED34" s="6">
        <f t="shared" si="3"/>
        <v>4.4102282651163185E-2</v>
      </c>
      <c r="EE34" s="6">
        <f t="shared" si="4"/>
        <v>0.13576732781285758</v>
      </c>
      <c r="EF34" s="6">
        <f t="shared" si="5"/>
        <v>0.37857105451901879</v>
      </c>
      <c r="EG34" s="6">
        <f t="shared" si="6"/>
        <v>0.13297915215227185</v>
      </c>
      <c r="EH34" s="6">
        <f t="shared" si="7"/>
        <v>6.3257946615093378E-3</v>
      </c>
      <c r="EI34" s="6">
        <f t="shared" si="8"/>
        <v>0.25124860161240054</v>
      </c>
      <c r="EJ34" s="6">
        <f t="shared" si="9"/>
        <v>4.8413475040032766E-2</v>
      </c>
      <c r="EK34" s="6">
        <f t="shared" si="10"/>
        <v>0.47922759822712424</v>
      </c>
      <c r="EL34" s="6">
        <f>1-EK34</f>
        <v>0.52077240177287576</v>
      </c>
      <c r="EM34" s="64">
        <f t="shared" si="20"/>
        <v>16257.653000000002</v>
      </c>
      <c r="EO34" s="9">
        <v>2018</v>
      </c>
      <c r="EP34" s="1">
        <v>4.3390000000000004</v>
      </c>
      <c r="EQ34" s="1">
        <v>180.93299999999999</v>
      </c>
      <c r="ER34" s="1">
        <v>288.483</v>
      </c>
      <c r="ES34" s="1">
        <v>649.9</v>
      </c>
      <c r="ET34" s="1">
        <v>298.61700000000002</v>
      </c>
      <c r="EU34" s="1">
        <v>13.462999999999999</v>
      </c>
      <c r="EV34" s="1">
        <v>741.23199999999997</v>
      </c>
      <c r="EW34" s="1">
        <v>92.914000000000001</v>
      </c>
      <c r="EZ34" s="9">
        <v>2018</v>
      </c>
      <c r="FA34" s="10">
        <v>164.71700000000001</v>
      </c>
      <c r="FB34" s="10">
        <v>694.774</v>
      </c>
      <c r="FC34" s="10">
        <v>0.01</v>
      </c>
      <c r="FD34" s="10">
        <v>0.01</v>
      </c>
      <c r="FE34" s="10">
        <v>6.5000000000000002E-2</v>
      </c>
      <c r="FF34" s="10">
        <v>251.251</v>
      </c>
      <c r="FG34" s="10">
        <v>395.38799999999998</v>
      </c>
      <c r="FH34" s="10">
        <v>170.86099999999999</v>
      </c>
    </row>
    <row r="35" spans="1:164" ht="12" customHeight="1" x14ac:dyDescent="0.25">
      <c r="A35" s="8"/>
      <c r="B35" s="9">
        <v>2019</v>
      </c>
      <c r="C35" s="35">
        <v>2.173</v>
      </c>
      <c r="D35" s="32">
        <v>214.62299999999999</v>
      </c>
      <c r="E35" s="32">
        <v>64.736999999999995</v>
      </c>
      <c r="F35" s="32">
        <v>504.51100000000002</v>
      </c>
      <c r="G35" s="32">
        <v>249.29599999999999</v>
      </c>
      <c r="H35" s="32">
        <v>33.384999999999998</v>
      </c>
      <c r="I35" s="32">
        <v>767.76499999999999</v>
      </c>
      <c r="J35" s="32">
        <v>100.057</v>
      </c>
      <c r="K35" s="8"/>
      <c r="L35" s="8"/>
      <c r="M35" s="9">
        <v>2019</v>
      </c>
      <c r="N35" s="32">
        <v>5.5149999999999997</v>
      </c>
      <c r="O35" s="32">
        <v>13.096</v>
      </c>
      <c r="P35" s="32">
        <v>484.85</v>
      </c>
      <c r="Q35" s="32">
        <v>1903.15</v>
      </c>
      <c r="R35" s="32">
        <v>494.267</v>
      </c>
      <c r="S35" s="32">
        <v>12.792</v>
      </c>
      <c r="T35" s="32">
        <v>1234.0899999999999</v>
      </c>
      <c r="U35" s="32">
        <v>219.05600000000001</v>
      </c>
      <c r="V35" s="8"/>
      <c r="W35" s="8"/>
      <c r="X35" s="9">
        <v>2019</v>
      </c>
      <c r="Y35" s="57">
        <v>12.074</v>
      </c>
      <c r="Z35" s="32">
        <v>117.636</v>
      </c>
      <c r="AA35" s="32">
        <v>390.56099999999998</v>
      </c>
      <c r="AB35" s="32">
        <v>159.47300000000001</v>
      </c>
      <c r="AC35" s="32">
        <v>50.838999999999999</v>
      </c>
      <c r="AD35" s="32">
        <v>16.143000000000001</v>
      </c>
      <c r="AE35" s="32">
        <f>31.262-AP35</f>
        <v>31.251999999999999</v>
      </c>
      <c r="AF35" s="32">
        <v>69.971999999999994</v>
      </c>
      <c r="AG35" s="8"/>
      <c r="AH35" s="8"/>
      <c r="AI35" s="9">
        <v>2019</v>
      </c>
      <c r="AJ35" s="32">
        <v>4.0709999999999997</v>
      </c>
      <c r="AK35" s="32">
        <v>0.98</v>
      </c>
      <c r="AL35" s="32">
        <v>0.38700000000000001</v>
      </c>
      <c r="AM35" s="32">
        <v>8.625</v>
      </c>
      <c r="AN35" s="32">
        <v>2.1589999999999998</v>
      </c>
      <c r="AO35" s="32">
        <v>6.0910000000000002</v>
      </c>
      <c r="AP35" s="34">
        <v>0.01</v>
      </c>
      <c r="AQ35" s="32">
        <v>0.64800000000000002</v>
      </c>
      <c r="AR35" s="8"/>
      <c r="AT35" s="9">
        <v>2019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8"/>
      <c r="BD35" s="8"/>
      <c r="BE35" s="9">
        <v>2019</v>
      </c>
      <c r="BF35" s="34">
        <v>0.01</v>
      </c>
      <c r="BG35" s="32">
        <v>578.78</v>
      </c>
      <c r="BH35" s="32">
        <v>11.848000000000001</v>
      </c>
      <c r="BI35" s="32">
        <f>263.441-BT35-CE35</f>
        <v>263.42099999999999</v>
      </c>
      <c r="BJ35" s="32">
        <f>142.261-BU35-CF35</f>
        <v>142.24100000000001</v>
      </c>
      <c r="BK35" s="34">
        <v>0.01</v>
      </c>
      <c r="BL35" s="33">
        <v>361.774</v>
      </c>
      <c r="BM35" s="33">
        <v>341.94499999999999</v>
      </c>
      <c r="BN35" s="8"/>
      <c r="BO35" s="8"/>
      <c r="BP35" s="9">
        <v>2019</v>
      </c>
      <c r="BQ35" s="34">
        <v>0.01</v>
      </c>
      <c r="BR35" s="32">
        <v>669.66399999999999</v>
      </c>
      <c r="BS35" s="32">
        <f>47.665-CD35</f>
        <v>47.655000000000001</v>
      </c>
      <c r="BT35" s="34">
        <v>0.01</v>
      </c>
      <c r="BU35" s="34">
        <v>0.01</v>
      </c>
      <c r="BV35" s="32">
        <v>81.221999999999994</v>
      </c>
      <c r="BW35" s="32">
        <v>170.119</v>
      </c>
      <c r="BX35" s="57">
        <v>278.822</v>
      </c>
      <c r="BY35" s="8"/>
      <c r="BZ35" s="8"/>
      <c r="CA35" s="9">
        <v>2019</v>
      </c>
      <c r="CB35" s="32">
        <f>159.444-BQ35-BF35</f>
        <v>159.42400000000001</v>
      </c>
      <c r="CC35" s="32">
        <v>546.66800000000001</v>
      </c>
      <c r="CD35" s="34">
        <v>0.01</v>
      </c>
      <c r="CE35" s="34">
        <v>0.01</v>
      </c>
      <c r="CF35" s="34">
        <v>0.01</v>
      </c>
      <c r="CG35" s="32">
        <v>255.74100000000001</v>
      </c>
      <c r="CH35" s="32">
        <v>293.94299999999998</v>
      </c>
      <c r="CI35" s="32">
        <v>451.56799999999998</v>
      </c>
      <c r="CJ35" s="8"/>
      <c r="CK35" s="8"/>
      <c r="CL35" s="9">
        <v>2019</v>
      </c>
      <c r="CM35" s="32">
        <f>377.381-CX35</f>
        <v>377.37099999999998</v>
      </c>
      <c r="CN35" s="32">
        <f>188.586-CY35</f>
        <v>188.57600000000002</v>
      </c>
      <c r="CO35" s="32">
        <f>20.29-CZ35</f>
        <v>20.279999999999998</v>
      </c>
      <c r="CP35" s="32">
        <v>207.68100000000001</v>
      </c>
      <c r="CQ35" s="32">
        <f>138.85-DB35</f>
        <v>138.84</v>
      </c>
      <c r="CR35" s="32">
        <v>70.813999999999993</v>
      </c>
      <c r="CS35" s="32">
        <v>1460.848</v>
      </c>
      <c r="CT35" s="32">
        <v>1038.874</v>
      </c>
      <c r="CU35" s="8"/>
      <c r="CV35" s="8"/>
      <c r="CW35" s="9">
        <v>2019</v>
      </c>
      <c r="CX35" s="34">
        <v>0.01</v>
      </c>
      <c r="CY35" s="34">
        <v>0.01</v>
      </c>
      <c r="CZ35" s="34">
        <v>0.01</v>
      </c>
      <c r="DA35" s="32">
        <v>4.3049999999999997</v>
      </c>
      <c r="DB35" s="34">
        <v>0.01</v>
      </c>
      <c r="DC35" s="32">
        <v>6.3680000000000003</v>
      </c>
      <c r="DD35" s="32">
        <v>48.866999999999997</v>
      </c>
      <c r="DE35" s="32">
        <v>756.077</v>
      </c>
      <c r="DG35" s="10"/>
      <c r="DH35" s="9">
        <v>2019</v>
      </c>
      <c r="DI35" s="65">
        <v>0.01</v>
      </c>
      <c r="DJ35" s="65">
        <v>0.01</v>
      </c>
      <c r="DK35" s="65">
        <v>0.01</v>
      </c>
      <c r="DL35" s="65">
        <v>0.01</v>
      </c>
      <c r="DM35" s="65">
        <v>0.01</v>
      </c>
      <c r="DN35" s="65">
        <v>0.01</v>
      </c>
      <c r="DO35" s="65">
        <v>0.01</v>
      </c>
      <c r="DP35" s="65">
        <v>0.01</v>
      </c>
      <c r="DR35" s="5">
        <f t="shared" si="11"/>
        <v>8973.8559999999998</v>
      </c>
      <c r="DS35" s="6">
        <f t="shared" ref="DS35" si="41">(BF35+BQ35+CB35+CM35+CX35)/$DR35</f>
        <v>5.982099556756873E-2</v>
      </c>
      <c r="DT35" s="6">
        <f t="shared" ref="DT35" si="42">(BG35+BR35+CC35+CN35+CY35)/$DR35</f>
        <v>0.22105302336030355</v>
      </c>
      <c r="DU35" s="6">
        <f t="shared" ref="DU35" si="43">(BH35+BS35+CD35+CO35+CZ35)/$DR35</f>
        <v>8.8928326908744686E-3</v>
      </c>
      <c r="DV35" s="6">
        <f t="shared" ref="DV35" si="44">(BI35+BT35+CE35+CP35+DA35)/$DR35</f>
        <v>5.2979120681232235E-2</v>
      </c>
      <c r="DW35" s="6">
        <f t="shared" ref="DW35" si="45">(BJ35+BU35+CF35+CQ35+DB35)/$DR35</f>
        <v>3.132555280583954E-2</v>
      </c>
      <c r="DX35" s="6">
        <f t="shared" ref="DX35" si="46">(BK35+BV35+CG35+CR35+DC35)/$DR35</f>
        <v>4.6151286581821688E-2</v>
      </c>
      <c r="DY35" s="6">
        <f>(BL35+BW35+CH35+CS35+DD35)/$DR35</f>
        <v>0.26026169798133608</v>
      </c>
      <c r="DZ35" s="6">
        <f t="shared" ref="DZ35" si="47">(BM35+BX35+CI35+CT35+DE35)/$DR35</f>
        <v>0.31951549033102383</v>
      </c>
      <c r="EB35" s="15">
        <f t="shared" si="16"/>
        <v>7174.2839999999997</v>
      </c>
      <c r="EC35" s="6">
        <f t="shared" si="2"/>
        <v>3.3220039797699674E-3</v>
      </c>
      <c r="ED35" s="6">
        <f t="shared" si="3"/>
        <v>4.8274503769296012E-2</v>
      </c>
      <c r="EE35" s="6">
        <f t="shared" si="4"/>
        <v>0.13109809982431694</v>
      </c>
      <c r="EF35" s="6">
        <f t="shared" si="5"/>
        <v>0.35902662899879628</v>
      </c>
      <c r="EG35" s="6">
        <f t="shared" si="6"/>
        <v>0.11103003449542841</v>
      </c>
      <c r="EH35" s="6">
        <f t="shared" si="7"/>
        <v>9.5355857114103656E-3</v>
      </c>
      <c r="EI35" s="6">
        <f t="shared" si="8"/>
        <v>0.28338953406360828</v>
      </c>
      <c r="EJ35" s="6">
        <f t="shared" si="9"/>
        <v>5.4323609157373755E-2</v>
      </c>
      <c r="EK35" s="6">
        <f t="shared" si="10"/>
        <v>0.44427927922348953</v>
      </c>
      <c r="EL35" s="6">
        <f>1-EK35</f>
        <v>0.55572072077651047</v>
      </c>
      <c r="EM35" s="64">
        <f t="shared" si="20"/>
        <v>16148.14</v>
      </c>
      <c r="EP35" s="1">
        <f>EP34/SUM($EP$34:$EW$34)</f>
        <v>1.9115539537094678E-3</v>
      </c>
      <c r="EQ35" s="1">
        <f>EQ34/SUM($EP$34:$EW$34)</f>
        <v>7.9710346048977906E-2</v>
      </c>
      <c r="ER35" s="1">
        <f t="shared" ref="ER35:EW35" si="48">ER34/SUM($EP$34:$EW$34)</f>
        <v>0.12709168454205311</v>
      </c>
      <c r="ES35" s="1">
        <f t="shared" si="48"/>
        <v>0.28631456891352453</v>
      </c>
      <c r="ET35" s="1">
        <f t="shared" si="48"/>
        <v>0.1315562357674257</v>
      </c>
      <c r="EU35" s="1">
        <f t="shared" si="48"/>
        <v>5.9311479324246517E-3</v>
      </c>
      <c r="EV35" s="1">
        <f t="shared" si="48"/>
        <v>0.32655103945977787</v>
      </c>
      <c r="EW35" s="1">
        <f t="shared" si="48"/>
        <v>4.0933423382106822E-2</v>
      </c>
      <c r="FA35" s="1">
        <f>FA34/SUM($FA$34:$FH$34)</f>
        <v>9.8216777295721841E-2</v>
      </c>
      <c r="FB35" s="1">
        <f t="shared" ref="FB35:FH35" si="49">FB34/SUM($FA$34:$FH$34)</f>
        <v>0.41427699162113107</v>
      </c>
      <c r="FC35" s="1">
        <f t="shared" si="49"/>
        <v>5.9627589924368363E-6</v>
      </c>
      <c r="FD35" s="1">
        <f t="shared" si="49"/>
        <v>5.9627589924368363E-6</v>
      </c>
      <c r="FE35" s="1">
        <f t="shared" si="49"/>
        <v>3.875793345083944E-5</v>
      </c>
      <c r="FF35" s="1">
        <f t="shared" si="49"/>
        <v>0.14981491596087476</v>
      </c>
      <c r="FG35" s="1">
        <f t="shared" si="49"/>
        <v>0.23576033525016157</v>
      </c>
      <c r="FH35" s="1">
        <f t="shared" si="49"/>
        <v>0.10188029642067503</v>
      </c>
    </row>
    <row r="36" spans="1:164" ht="12" customHeight="1" x14ac:dyDescent="0.25">
      <c r="A36" s="8"/>
      <c r="B36" s="9">
        <v>2020</v>
      </c>
      <c r="C36" s="56">
        <v>0.01</v>
      </c>
      <c r="D36" s="35">
        <v>141.60900000000001</v>
      </c>
      <c r="E36" s="32">
        <v>14.717000000000001</v>
      </c>
      <c r="F36" s="32">
        <v>462.31599999999997</v>
      </c>
      <c r="G36" s="32">
        <v>138.87299999999999</v>
      </c>
      <c r="H36" s="32">
        <v>20.425000000000001</v>
      </c>
      <c r="I36" s="32">
        <v>696.66200000000003</v>
      </c>
      <c r="J36" s="32">
        <v>142.33600000000001</v>
      </c>
      <c r="K36" s="8"/>
      <c r="L36" s="8"/>
      <c r="M36" s="9">
        <v>2020</v>
      </c>
      <c r="N36" s="32">
        <v>7.1040000000000001</v>
      </c>
      <c r="O36" s="32">
        <v>6.9539999999999997</v>
      </c>
      <c r="P36" s="32">
        <v>681.68499999999995</v>
      </c>
      <c r="Q36" s="32">
        <v>1416.89</v>
      </c>
      <c r="R36" s="32">
        <v>422.101</v>
      </c>
      <c r="S36" s="32">
        <v>17.552</v>
      </c>
      <c r="T36" s="32">
        <v>1020.98</v>
      </c>
      <c r="U36" s="32">
        <v>302.125</v>
      </c>
      <c r="V36" s="8"/>
      <c r="W36" s="8"/>
      <c r="X36" s="9">
        <v>2020</v>
      </c>
      <c r="Y36" s="32">
        <f>11.935-C36</f>
        <v>11.925000000000001</v>
      </c>
      <c r="Z36" s="32">
        <v>71.111000000000004</v>
      </c>
      <c r="AA36" s="32">
        <v>217.714</v>
      </c>
      <c r="AB36" s="32">
        <v>103.991</v>
      </c>
      <c r="AC36" s="32">
        <v>46.523000000000003</v>
      </c>
      <c r="AD36" s="32">
        <v>15.473000000000001</v>
      </c>
      <c r="AE36" s="32">
        <f>10.475-AP36</f>
        <v>10.465</v>
      </c>
      <c r="AF36" s="32">
        <v>64.641000000000005</v>
      </c>
      <c r="AG36" s="8"/>
      <c r="AH36" s="8"/>
      <c r="AI36" s="9">
        <v>2020</v>
      </c>
      <c r="AJ36" s="32">
        <v>1.7729999999999999</v>
      </c>
      <c r="AK36" s="32">
        <v>0.38700000000000001</v>
      </c>
      <c r="AL36" s="32">
        <v>0.23499999999999999</v>
      </c>
      <c r="AM36" s="32">
        <v>3.2080000000000002</v>
      </c>
      <c r="AN36" s="32">
        <v>0.69799999999999995</v>
      </c>
      <c r="AO36" s="32">
        <v>4.2720000000000002</v>
      </c>
      <c r="AP36" s="34">
        <v>0.01</v>
      </c>
      <c r="AQ36" s="32">
        <v>0.57599999999999996</v>
      </c>
      <c r="AR36" s="8"/>
      <c r="AT36" s="9">
        <v>2020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30">
        <v>0</v>
      </c>
      <c r="BA36" s="30">
        <v>0</v>
      </c>
      <c r="BB36" s="30">
        <v>0</v>
      </c>
      <c r="BC36"/>
      <c r="BD36"/>
      <c r="BE36" s="9">
        <v>2020</v>
      </c>
      <c r="BF36" s="34">
        <v>0.01</v>
      </c>
      <c r="BG36" s="32">
        <v>438.58</v>
      </c>
      <c r="BH36" s="32">
        <v>9.1750000000000007</v>
      </c>
      <c r="BI36" s="32">
        <f>158.304-CE36</f>
        <v>158.29400000000001</v>
      </c>
      <c r="BJ36" s="32">
        <f>184.13-BU36-CF36</f>
        <v>184.11</v>
      </c>
      <c r="BK36" s="34">
        <v>0.01</v>
      </c>
      <c r="BL36" s="35">
        <v>187.94300000000001</v>
      </c>
      <c r="BM36" s="35">
        <v>343.137</v>
      </c>
      <c r="BN36" s="8"/>
      <c r="BO36" s="8"/>
      <c r="BP36" s="9">
        <v>2020</v>
      </c>
      <c r="BQ36" s="34">
        <v>0.01</v>
      </c>
      <c r="BR36" s="32">
        <v>672.14400000000001</v>
      </c>
      <c r="BS36" s="32">
        <f>43.426-CD36</f>
        <v>43.416000000000004</v>
      </c>
      <c r="BT36" s="32">
        <v>10.742000000000001</v>
      </c>
      <c r="BU36" s="34">
        <v>0.01</v>
      </c>
      <c r="BV36" s="32">
        <v>105.636</v>
      </c>
      <c r="BW36" s="32">
        <v>192.327</v>
      </c>
      <c r="BX36" s="32">
        <v>377.096</v>
      </c>
      <c r="BY36" s="8"/>
      <c r="BZ36" s="8"/>
      <c r="CA36" s="9">
        <v>2020</v>
      </c>
      <c r="CB36" s="32">
        <f>90.4-BQ36-BF36</f>
        <v>90.38</v>
      </c>
      <c r="CC36" s="32">
        <v>557.15300000000002</v>
      </c>
      <c r="CD36" s="34">
        <v>0.01</v>
      </c>
      <c r="CE36" s="34">
        <v>0.01</v>
      </c>
      <c r="CF36" s="34">
        <v>0.01</v>
      </c>
      <c r="CG36" s="32">
        <f>207.098-BK36</f>
        <v>207.08800000000002</v>
      </c>
      <c r="CH36" s="32">
        <v>286.38799999999998</v>
      </c>
      <c r="CI36" s="32">
        <v>430.36500000000001</v>
      </c>
      <c r="CJ36" s="8"/>
      <c r="CK36" s="8"/>
      <c r="CL36" s="9">
        <v>2020</v>
      </c>
      <c r="CM36" s="32">
        <v>206.51499999999999</v>
      </c>
      <c r="CN36" s="32">
        <f>165.944-CY36</f>
        <v>165.934</v>
      </c>
      <c r="CO36" s="32">
        <f>18.564-CZ36</f>
        <v>18.553999999999998</v>
      </c>
      <c r="CP36" s="32">
        <v>153.5</v>
      </c>
      <c r="CQ36" s="32">
        <f>106.845-DB36</f>
        <v>106.83499999999999</v>
      </c>
      <c r="CR36" s="32">
        <v>74.947000000000003</v>
      </c>
      <c r="CS36" s="32">
        <v>1219.74</v>
      </c>
      <c r="CT36" s="32">
        <v>900.24</v>
      </c>
      <c r="CU36" s="8"/>
      <c r="CV36" s="8"/>
      <c r="CW36" s="9">
        <v>2020</v>
      </c>
      <c r="CX36" s="32">
        <v>0.39500000000000002</v>
      </c>
      <c r="CY36" s="34">
        <v>0.01</v>
      </c>
      <c r="CZ36" s="34">
        <v>0.01</v>
      </c>
      <c r="DA36" s="32">
        <v>18.327999999999999</v>
      </c>
      <c r="DB36" s="34">
        <v>0.01</v>
      </c>
      <c r="DC36" s="32">
        <v>7.4169999999999998</v>
      </c>
      <c r="DD36" s="32">
        <v>60.726999999999997</v>
      </c>
      <c r="DE36" s="32">
        <v>684.62699999999995</v>
      </c>
      <c r="DG36" s="10"/>
      <c r="DH36" s="9">
        <v>2020</v>
      </c>
      <c r="DI36" s="65">
        <v>0.01</v>
      </c>
      <c r="DJ36" s="65">
        <v>0.01</v>
      </c>
      <c r="DK36" s="65">
        <v>0.01</v>
      </c>
      <c r="DL36" s="65">
        <v>0.01</v>
      </c>
      <c r="DM36" s="65">
        <v>0.01</v>
      </c>
      <c r="DN36" s="65">
        <v>0.01</v>
      </c>
      <c r="DO36" s="65">
        <v>0.01</v>
      </c>
      <c r="DP36" s="65">
        <v>0.01</v>
      </c>
      <c r="DR36" s="5">
        <f t="shared" ref="DR36" si="50">SUM(CX36:DE36)+SUM(CM36:CT36)+SUM(CB36:CI36)+SUM(BQ36:BX36)+SUM(BF36:BM36)</f>
        <v>7911.8330000000005</v>
      </c>
      <c r="DS36" s="6">
        <f t="shared" ref="DS36" si="51">(BF36+BQ36+CB36+CM36+CX36)/$DR36</f>
        <v>3.7577891242143245E-2</v>
      </c>
      <c r="DT36" s="6">
        <f t="shared" ref="DT36" si="52">(BG36+BR36+CC36+CN36+CY36)/$DR36</f>
        <v>0.23178206617859601</v>
      </c>
      <c r="DU36" s="6">
        <f t="shared" ref="DU36" si="53">(BH36+BS36+CD36+CO36+CZ36)/$DR36</f>
        <v>8.9947550712963734E-3</v>
      </c>
      <c r="DV36" s="6">
        <f t="shared" ref="DV36" si="54">(BI36+BT36+CE36+CP36+DA36)/$DR36</f>
        <v>4.308407419620712E-2</v>
      </c>
      <c r="DW36" s="6">
        <f t="shared" ref="DW36" si="55">(BJ36+BU36+CF36+CQ36+DB36)/$DR36</f>
        <v>3.6777191834054125E-2</v>
      </c>
      <c r="DX36" s="6">
        <f t="shared" ref="DX36" si="56">(BK36+BV36+CG36+CR36+DC36)/$DR36</f>
        <v>4.9937606114790339E-2</v>
      </c>
      <c r="DY36" s="6">
        <f>(BL36+BW36+CH36+CS36+DD36)/$DR36</f>
        <v>0.24610289423449658</v>
      </c>
      <c r="DZ36" s="6">
        <f t="shared" ref="DZ36" si="57">(BM36+BX36+CI36+CT36+DE36)/$DR36</f>
        <v>0.34574352112841605</v>
      </c>
      <c r="EB36" s="15">
        <f t="shared" si="16"/>
        <v>6045.3409999999994</v>
      </c>
      <c r="EC36" s="6">
        <f t="shared" si="2"/>
        <v>3.4426511258835528E-3</v>
      </c>
      <c r="ED36" s="6">
        <f t="shared" si="3"/>
        <v>3.6401751365224902E-2</v>
      </c>
      <c r="EE36" s="6">
        <f t="shared" si="4"/>
        <v>0.15124887082465654</v>
      </c>
      <c r="EF36" s="6">
        <f t="shared" si="5"/>
        <v>0.3285844421348606</v>
      </c>
      <c r="EG36" s="6">
        <f t="shared" si="6"/>
        <v>0.10060557377987445</v>
      </c>
      <c r="EH36" s="6">
        <f t="shared" si="7"/>
        <v>9.5481793334734975E-3</v>
      </c>
      <c r="EI36" s="6">
        <f t="shared" si="8"/>
        <v>0.28585930884626692</v>
      </c>
      <c r="EJ36" s="6">
        <f t="shared" si="9"/>
        <v>8.4309222589759633E-2</v>
      </c>
      <c r="EK36" s="6">
        <f t="shared" si="10"/>
        <v>0.43313503148989901</v>
      </c>
      <c r="EL36" s="6">
        <f>1-EK36</f>
        <v>0.56686496851010104</v>
      </c>
      <c r="EM36" s="64">
        <f t="shared" si="20"/>
        <v>13957.173999999999</v>
      </c>
    </row>
    <row r="37" spans="1:164" ht="12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G37" s="8"/>
      <c r="DH37" s="8"/>
      <c r="DI37" s="8"/>
      <c r="DJ37" s="8"/>
      <c r="DK37" s="8"/>
      <c r="DL37" s="8"/>
      <c r="DM37" s="8"/>
      <c r="DN37" s="8"/>
      <c r="DO37" s="8"/>
      <c r="DP37" s="8"/>
    </row>
    <row r="38" spans="1:164" ht="12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G38" s="8"/>
      <c r="DH38" s="8"/>
      <c r="DI38" s="8"/>
      <c r="DJ38" s="8"/>
      <c r="DK38" s="8"/>
      <c r="DL38" s="8"/>
      <c r="DM38" s="8"/>
      <c r="DN38" s="8"/>
      <c r="DO38" s="8"/>
      <c r="DP38" s="8"/>
    </row>
    <row r="39" spans="1:164" ht="12" customHeight="1" x14ac:dyDescent="0.25">
      <c r="A39" s="26" t="s">
        <v>61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G39" s="8"/>
      <c r="DH39" s="8"/>
      <c r="DI39" s="8"/>
      <c r="DJ39" s="8"/>
      <c r="DK39" s="8"/>
      <c r="DL39" s="8"/>
      <c r="DM39" s="8"/>
      <c r="DN39" s="8"/>
      <c r="DO39" s="8"/>
      <c r="DP39" s="8"/>
    </row>
    <row r="40" spans="1:164" ht="12" customHeight="1" x14ac:dyDescent="0.25">
      <c r="A40" s="11" t="s">
        <v>29</v>
      </c>
      <c r="B40" s="8"/>
      <c r="C40" s="11" t="s">
        <v>11</v>
      </c>
      <c r="D40" s="11" t="s">
        <v>12</v>
      </c>
      <c r="E40" s="11" t="s">
        <v>13</v>
      </c>
      <c r="F40" s="11" t="s">
        <v>14</v>
      </c>
      <c r="G40" s="11" t="s">
        <v>15</v>
      </c>
      <c r="H40" s="11" t="s">
        <v>16</v>
      </c>
      <c r="I40" s="2" t="s">
        <v>32</v>
      </c>
      <c r="J40" s="2" t="s">
        <v>33</v>
      </c>
      <c r="K40" s="8"/>
      <c r="L40" s="11" t="s">
        <v>29</v>
      </c>
      <c r="M40" s="8"/>
      <c r="N40" s="11" t="s">
        <v>11</v>
      </c>
      <c r="O40" s="11" t="s">
        <v>12</v>
      </c>
      <c r="P40" s="11" t="s">
        <v>13</v>
      </c>
      <c r="Q40" s="11" t="s">
        <v>14</v>
      </c>
      <c r="R40" s="11" t="s">
        <v>15</v>
      </c>
      <c r="S40" s="11" t="s">
        <v>16</v>
      </c>
      <c r="T40" s="2" t="s">
        <v>32</v>
      </c>
      <c r="U40" s="2" t="s">
        <v>33</v>
      </c>
      <c r="V40" s="8"/>
      <c r="W40" s="11" t="s">
        <v>29</v>
      </c>
      <c r="X40" s="8"/>
      <c r="Y40" s="11" t="s">
        <v>11</v>
      </c>
      <c r="Z40" s="11" t="s">
        <v>12</v>
      </c>
      <c r="AA40" s="11" t="s">
        <v>13</v>
      </c>
      <c r="AB40" s="11" t="s">
        <v>14</v>
      </c>
      <c r="AC40" s="11" t="s">
        <v>15</v>
      </c>
      <c r="AD40" s="11" t="s">
        <v>16</v>
      </c>
      <c r="AE40" s="2" t="s">
        <v>32</v>
      </c>
      <c r="AF40" s="2" t="s">
        <v>33</v>
      </c>
      <c r="AG40" s="8"/>
      <c r="AH40" s="11" t="s">
        <v>29</v>
      </c>
      <c r="AI40" s="8"/>
      <c r="AJ40" s="11" t="s">
        <v>11</v>
      </c>
      <c r="AK40" s="11" t="s">
        <v>12</v>
      </c>
      <c r="AL40" s="11" t="s">
        <v>13</v>
      </c>
      <c r="AM40" s="11" t="s">
        <v>14</v>
      </c>
      <c r="AN40" s="11" t="s">
        <v>15</v>
      </c>
      <c r="AO40" s="11" t="s">
        <v>16</v>
      </c>
      <c r="AP40" s="2" t="s">
        <v>32</v>
      </c>
      <c r="AQ40" s="2" t="s">
        <v>33</v>
      </c>
      <c r="AR40" s="8"/>
      <c r="AS40" s="11" t="s">
        <v>29</v>
      </c>
      <c r="AT40" s="8"/>
      <c r="AU40" s="11" t="s">
        <v>11</v>
      </c>
      <c r="AV40" s="11" t="s">
        <v>12</v>
      </c>
      <c r="AW40" s="11" t="s">
        <v>13</v>
      </c>
      <c r="AX40" s="11" t="s">
        <v>14</v>
      </c>
      <c r="AY40" s="11" t="s">
        <v>15</v>
      </c>
      <c r="AZ40" s="11" t="s">
        <v>16</v>
      </c>
      <c r="BA40" s="2" t="s">
        <v>32</v>
      </c>
      <c r="BB40" s="2" t="s">
        <v>33</v>
      </c>
      <c r="BC40" s="8"/>
      <c r="BD40" s="11" t="s">
        <v>29</v>
      </c>
      <c r="BE40" s="8"/>
      <c r="BF40" s="11" t="s">
        <v>17</v>
      </c>
      <c r="BG40" s="11" t="s">
        <v>18</v>
      </c>
      <c r="BH40" s="11" t="s">
        <v>19</v>
      </c>
      <c r="BI40" s="11" t="s">
        <v>20</v>
      </c>
      <c r="BJ40" s="11" t="s">
        <v>21</v>
      </c>
      <c r="BK40" s="11" t="s">
        <v>22</v>
      </c>
      <c r="BL40" s="2" t="s">
        <v>32</v>
      </c>
      <c r="BM40" s="2" t="s">
        <v>33</v>
      </c>
      <c r="BN40" s="8"/>
      <c r="BO40" s="11" t="s">
        <v>29</v>
      </c>
      <c r="BP40" s="8"/>
      <c r="BQ40" s="11" t="s">
        <v>17</v>
      </c>
      <c r="BR40" s="11" t="s">
        <v>18</v>
      </c>
      <c r="BS40" s="11" t="s">
        <v>19</v>
      </c>
      <c r="BT40" s="11" t="s">
        <v>20</v>
      </c>
      <c r="BU40" s="11" t="s">
        <v>21</v>
      </c>
      <c r="BV40" s="11" t="s">
        <v>22</v>
      </c>
      <c r="BW40" s="2" t="s">
        <v>32</v>
      </c>
      <c r="BX40" s="2" t="s">
        <v>33</v>
      </c>
      <c r="BY40" s="8"/>
      <c r="BZ40" s="11" t="s">
        <v>29</v>
      </c>
      <c r="CA40" s="8"/>
      <c r="CB40" s="11" t="s">
        <v>17</v>
      </c>
      <c r="CC40" s="11" t="s">
        <v>18</v>
      </c>
      <c r="CD40" s="11" t="s">
        <v>19</v>
      </c>
      <c r="CE40" s="11" t="s">
        <v>20</v>
      </c>
      <c r="CF40" s="11" t="s">
        <v>21</v>
      </c>
      <c r="CG40" s="11" t="s">
        <v>22</v>
      </c>
      <c r="CH40" s="2" t="s">
        <v>32</v>
      </c>
      <c r="CI40" s="2" t="s">
        <v>33</v>
      </c>
      <c r="CJ40" s="8"/>
      <c r="CK40" s="11" t="s">
        <v>29</v>
      </c>
      <c r="CL40" s="8"/>
      <c r="CM40" s="11" t="s">
        <v>17</v>
      </c>
      <c r="CN40" s="11" t="s">
        <v>18</v>
      </c>
      <c r="CO40" s="11" t="s">
        <v>19</v>
      </c>
      <c r="CP40" s="11" t="s">
        <v>20</v>
      </c>
      <c r="CQ40" s="11" t="s">
        <v>21</v>
      </c>
      <c r="CR40" s="11" t="s">
        <v>22</v>
      </c>
      <c r="CS40" s="2" t="s">
        <v>32</v>
      </c>
      <c r="CT40" s="2" t="s">
        <v>33</v>
      </c>
      <c r="CU40" s="8"/>
      <c r="CV40" s="11" t="s">
        <v>29</v>
      </c>
      <c r="CW40" s="8"/>
      <c r="CX40" s="11" t="s">
        <v>17</v>
      </c>
      <c r="CY40" s="11" t="s">
        <v>18</v>
      </c>
      <c r="CZ40" s="11" t="s">
        <v>19</v>
      </c>
      <c r="DA40" s="11" t="s">
        <v>20</v>
      </c>
      <c r="DB40" s="11" t="s">
        <v>21</v>
      </c>
      <c r="DC40" s="11" t="s">
        <v>22</v>
      </c>
      <c r="DD40" s="2" t="s">
        <v>32</v>
      </c>
      <c r="DE40" s="2" t="s">
        <v>33</v>
      </c>
      <c r="DG40" s="2" t="s">
        <v>29</v>
      </c>
      <c r="DH40" s="8"/>
      <c r="DI40" s="2" t="s">
        <v>17</v>
      </c>
      <c r="DJ40" s="2" t="s">
        <v>18</v>
      </c>
      <c r="DK40" s="2" t="s">
        <v>19</v>
      </c>
      <c r="DL40" s="2" t="s">
        <v>20</v>
      </c>
      <c r="DM40" s="2" t="s">
        <v>21</v>
      </c>
      <c r="DN40" s="2" t="s">
        <v>22</v>
      </c>
      <c r="DO40" s="2" t="s">
        <v>32</v>
      </c>
      <c r="DP40" s="2" t="s">
        <v>33</v>
      </c>
    </row>
    <row r="41" spans="1:164" ht="12" customHeight="1" x14ac:dyDescent="0.25">
      <c r="A41" s="8"/>
      <c r="B41" s="8"/>
      <c r="C41" s="9">
        <v>1</v>
      </c>
      <c r="D41" s="9">
        <v>2</v>
      </c>
      <c r="E41" s="9">
        <v>3</v>
      </c>
      <c r="F41" s="9">
        <v>4</v>
      </c>
      <c r="G41" s="9">
        <v>5</v>
      </c>
      <c r="H41" s="9">
        <v>6</v>
      </c>
      <c r="I41" s="3">
        <v>7</v>
      </c>
      <c r="J41" s="3">
        <v>8</v>
      </c>
      <c r="K41" s="8"/>
      <c r="L41" s="8"/>
      <c r="M41" s="8"/>
      <c r="N41" s="9">
        <v>1</v>
      </c>
      <c r="O41" s="9">
        <v>2</v>
      </c>
      <c r="P41" s="9">
        <v>3</v>
      </c>
      <c r="Q41" s="9">
        <v>4</v>
      </c>
      <c r="R41" s="9">
        <v>5</v>
      </c>
      <c r="S41" s="9">
        <v>6</v>
      </c>
      <c r="T41" s="3">
        <v>7</v>
      </c>
      <c r="U41" s="3">
        <v>8</v>
      </c>
      <c r="V41" s="8"/>
      <c r="W41" s="8"/>
      <c r="X41" s="8"/>
      <c r="Y41" s="9">
        <v>1</v>
      </c>
      <c r="Z41" s="9">
        <v>2</v>
      </c>
      <c r="AA41" s="9">
        <v>3</v>
      </c>
      <c r="AB41" s="9">
        <v>4</v>
      </c>
      <c r="AC41" s="9">
        <v>5</v>
      </c>
      <c r="AD41" s="9">
        <v>6</v>
      </c>
      <c r="AE41" s="3">
        <v>7</v>
      </c>
      <c r="AF41" s="3">
        <v>8</v>
      </c>
      <c r="AG41" s="8"/>
      <c r="AH41" s="8"/>
      <c r="AI41" s="8"/>
      <c r="AJ41" s="9">
        <v>1</v>
      </c>
      <c r="AK41" s="9">
        <v>2</v>
      </c>
      <c r="AL41" s="9">
        <v>3</v>
      </c>
      <c r="AM41" s="9">
        <v>4</v>
      </c>
      <c r="AN41" s="9">
        <v>5</v>
      </c>
      <c r="AO41" s="9">
        <v>6</v>
      </c>
      <c r="AP41" s="3">
        <v>7</v>
      </c>
      <c r="AQ41" s="3">
        <v>8</v>
      </c>
      <c r="AR41" s="8"/>
      <c r="AS41" s="1" t="s">
        <v>47</v>
      </c>
      <c r="AT41" s="8"/>
      <c r="AU41" s="9">
        <v>1</v>
      </c>
      <c r="AV41" s="9">
        <v>2</v>
      </c>
      <c r="AW41" s="9">
        <v>3</v>
      </c>
      <c r="AX41" s="9">
        <v>4</v>
      </c>
      <c r="AY41" s="9">
        <v>5</v>
      </c>
      <c r="AZ41" s="9">
        <v>6</v>
      </c>
      <c r="BA41" s="3">
        <v>7</v>
      </c>
      <c r="BB41" s="3">
        <v>8</v>
      </c>
      <c r="BC41" s="8"/>
      <c r="BD41" s="8"/>
      <c r="BE41" s="8"/>
      <c r="BF41" s="9">
        <v>1</v>
      </c>
      <c r="BG41" s="9">
        <v>2</v>
      </c>
      <c r="BH41" s="9">
        <v>3</v>
      </c>
      <c r="BI41" s="9">
        <v>4</v>
      </c>
      <c r="BJ41" s="9">
        <v>5</v>
      </c>
      <c r="BK41" s="9">
        <v>6</v>
      </c>
      <c r="BL41" s="3">
        <v>7</v>
      </c>
      <c r="BM41" s="3">
        <v>8</v>
      </c>
      <c r="BN41" s="8"/>
      <c r="BO41" s="8"/>
      <c r="BP41" s="8"/>
      <c r="BQ41" s="9">
        <v>1</v>
      </c>
      <c r="BR41" s="9">
        <v>2</v>
      </c>
      <c r="BS41" s="9">
        <v>3</v>
      </c>
      <c r="BT41" s="9">
        <v>4</v>
      </c>
      <c r="BU41" s="9">
        <v>5</v>
      </c>
      <c r="BV41" s="9">
        <v>6</v>
      </c>
      <c r="BW41" s="3">
        <v>7</v>
      </c>
      <c r="BX41" s="3">
        <v>8</v>
      </c>
      <c r="BY41" s="8"/>
      <c r="BZ41" s="8"/>
      <c r="CA41" s="8"/>
      <c r="CB41" s="9">
        <v>1</v>
      </c>
      <c r="CC41" s="9">
        <v>2</v>
      </c>
      <c r="CD41" s="9">
        <v>3</v>
      </c>
      <c r="CE41" s="9">
        <v>4</v>
      </c>
      <c r="CF41" s="9">
        <v>5</v>
      </c>
      <c r="CG41" s="9">
        <v>6</v>
      </c>
      <c r="CH41" s="3">
        <v>7</v>
      </c>
      <c r="CI41" s="3">
        <v>8</v>
      </c>
      <c r="CJ41" s="8"/>
      <c r="CK41" s="8"/>
      <c r="CL41" s="8"/>
      <c r="CM41" s="9">
        <v>1</v>
      </c>
      <c r="CN41" s="9">
        <v>2</v>
      </c>
      <c r="CO41" s="9">
        <v>3</v>
      </c>
      <c r="CP41" s="9">
        <v>4</v>
      </c>
      <c r="CQ41" s="9">
        <v>5</v>
      </c>
      <c r="CR41" s="9">
        <v>6</v>
      </c>
      <c r="CS41" s="3">
        <v>7</v>
      </c>
      <c r="CT41" s="3">
        <v>8</v>
      </c>
      <c r="CU41" s="8"/>
      <c r="CV41" s="8"/>
      <c r="CW41" s="8"/>
      <c r="CX41" s="9">
        <v>1</v>
      </c>
      <c r="CY41" s="9">
        <v>2</v>
      </c>
      <c r="CZ41" s="9">
        <v>3</v>
      </c>
      <c r="DA41" s="9">
        <v>4</v>
      </c>
      <c r="DB41" s="9">
        <v>5</v>
      </c>
      <c r="DC41" s="9">
        <v>6</v>
      </c>
      <c r="DD41" s="3">
        <v>7</v>
      </c>
      <c r="DE41" s="3">
        <v>8</v>
      </c>
      <c r="DG41" s="1" t="s">
        <v>42</v>
      </c>
      <c r="DH41" s="8"/>
      <c r="DI41" s="9">
        <v>1</v>
      </c>
      <c r="DJ41" s="9">
        <v>2</v>
      </c>
      <c r="DK41" s="9">
        <v>3</v>
      </c>
      <c r="DL41" s="9">
        <v>4</v>
      </c>
      <c r="DM41" s="9">
        <v>5</v>
      </c>
      <c r="DN41" s="9">
        <v>6</v>
      </c>
      <c r="DO41" s="3">
        <v>7</v>
      </c>
      <c r="DP41" s="3">
        <v>8</v>
      </c>
    </row>
    <row r="42" spans="1:164" ht="12" customHeight="1" x14ac:dyDescent="0.25">
      <c r="A42" s="8"/>
      <c r="B42" s="8"/>
      <c r="C42" s="8"/>
      <c r="D42" s="8"/>
      <c r="E42" s="8"/>
      <c r="F42" s="8"/>
      <c r="G42" s="8"/>
      <c r="H42" s="8"/>
      <c r="K42" s="8"/>
      <c r="L42" s="8"/>
      <c r="M42" s="8"/>
      <c r="N42" s="8"/>
      <c r="O42" s="8"/>
      <c r="P42" s="8"/>
      <c r="Q42" s="8"/>
      <c r="R42" s="8"/>
      <c r="S42" s="8"/>
      <c r="V42" s="8"/>
      <c r="W42" s="8"/>
      <c r="X42" s="8"/>
      <c r="Y42" s="8"/>
      <c r="Z42" s="8"/>
      <c r="AA42" s="8"/>
      <c r="AB42" s="8"/>
      <c r="AC42" s="8"/>
      <c r="AD42" s="8"/>
      <c r="AG42" s="8"/>
      <c r="AH42" s="8"/>
      <c r="AI42" s="8"/>
      <c r="AJ42" s="8"/>
      <c r="AK42" s="8"/>
      <c r="AL42" s="8"/>
      <c r="AM42" s="8"/>
      <c r="AN42" s="8"/>
      <c r="AO42" s="8"/>
      <c r="AR42" s="8"/>
      <c r="AT42" s="8"/>
      <c r="AU42" s="8"/>
      <c r="AV42" s="8"/>
      <c r="AW42" s="8"/>
      <c r="AX42" s="8"/>
      <c r="AY42" s="8"/>
      <c r="AZ42" s="8"/>
      <c r="BC42" s="8"/>
      <c r="BD42" s="8"/>
      <c r="BE42" s="8"/>
      <c r="BF42" s="8"/>
      <c r="BG42" s="8"/>
      <c r="BH42" s="8"/>
      <c r="BI42" s="8"/>
      <c r="BJ42" s="8"/>
      <c r="BK42" s="8"/>
      <c r="BN42" s="8"/>
      <c r="BO42" s="8"/>
      <c r="BP42" s="8"/>
      <c r="BQ42" s="8"/>
      <c r="BR42" s="8"/>
      <c r="BS42" s="8"/>
      <c r="BT42" s="8"/>
      <c r="BU42" s="8"/>
      <c r="BV42" s="8"/>
      <c r="BY42" s="8"/>
      <c r="BZ42" s="8"/>
      <c r="CA42" s="8"/>
      <c r="CB42" s="8"/>
      <c r="CC42" s="8"/>
      <c r="CD42" s="8"/>
      <c r="CE42" s="8"/>
      <c r="CF42" s="8"/>
      <c r="CG42" s="8"/>
      <c r="CJ42" s="8"/>
      <c r="CK42" s="8"/>
      <c r="CL42" s="8"/>
      <c r="CM42" s="8"/>
      <c r="CN42" s="8"/>
      <c r="CO42" s="8"/>
      <c r="CP42" s="8"/>
      <c r="CQ42" s="8"/>
      <c r="CR42" s="8"/>
      <c r="CU42" s="8"/>
      <c r="CV42" s="8"/>
      <c r="CW42" s="8"/>
      <c r="CX42" s="8"/>
      <c r="CY42" s="8"/>
      <c r="CZ42" s="8"/>
      <c r="DA42" s="8"/>
      <c r="DB42" s="8"/>
      <c r="DC42" s="8"/>
      <c r="DH42" s="8"/>
      <c r="DI42" s="8"/>
      <c r="DJ42" s="8"/>
      <c r="DK42" s="8"/>
      <c r="DL42" s="8"/>
      <c r="DM42" s="8"/>
      <c r="DN42" s="8"/>
    </row>
    <row r="43" spans="1:164" ht="12" customHeight="1" x14ac:dyDescent="0.25">
      <c r="A43" s="8"/>
      <c r="B43" s="9">
        <v>1990</v>
      </c>
      <c r="C43" s="41">
        <v>154</v>
      </c>
      <c r="D43" s="41">
        <v>149</v>
      </c>
      <c r="E43" s="41">
        <v>114</v>
      </c>
      <c r="F43" s="41">
        <v>142</v>
      </c>
      <c r="G43" s="41">
        <v>177</v>
      </c>
      <c r="H43" s="41">
        <v>233</v>
      </c>
      <c r="I43" s="42">
        <f>F43</f>
        <v>142</v>
      </c>
      <c r="J43" s="42">
        <f>G43</f>
        <v>177</v>
      </c>
      <c r="K43" s="8"/>
      <c r="L43" s="8"/>
      <c r="M43" s="9">
        <v>1990</v>
      </c>
      <c r="N43" s="41">
        <v>154</v>
      </c>
      <c r="O43" s="41">
        <v>106</v>
      </c>
      <c r="P43" s="41">
        <v>128</v>
      </c>
      <c r="Q43" s="41">
        <v>158</v>
      </c>
      <c r="R43" s="41">
        <v>154</v>
      </c>
      <c r="S43" s="41">
        <v>141</v>
      </c>
      <c r="T43" s="42">
        <f>Q43</f>
        <v>158</v>
      </c>
      <c r="U43" s="42">
        <f>R43</f>
        <v>154</v>
      </c>
      <c r="V43" s="8"/>
      <c r="W43" s="8"/>
      <c r="X43" s="9">
        <v>1990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2">
        <f>AB43</f>
        <v>0</v>
      </c>
      <c r="AF43" s="42">
        <f>AC43</f>
        <v>0</v>
      </c>
      <c r="AG43" s="8"/>
      <c r="AH43" s="8"/>
      <c r="AI43" s="9">
        <v>1990</v>
      </c>
      <c r="AJ43" s="41">
        <v>0</v>
      </c>
      <c r="AK43" s="41">
        <v>0</v>
      </c>
      <c r="AL43" s="41">
        <v>0</v>
      </c>
      <c r="AM43" s="41">
        <v>0</v>
      </c>
      <c r="AN43" s="41">
        <v>0</v>
      </c>
      <c r="AO43" s="41">
        <v>0</v>
      </c>
      <c r="AP43" s="42">
        <f>AM43</f>
        <v>0</v>
      </c>
      <c r="AQ43" s="42">
        <f>AN43</f>
        <v>0</v>
      </c>
      <c r="AR43" s="8"/>
      <c r="AT43" s="9">
        <v>1990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0</v>
      </c>
      <c r="BA43" s="42">
        <v>0</v>
      </c>
      <c r="BB43" s="42">
        <v>0</v>
      </c>
      <c r="BC43" s="8"/>
      <c r="BD43" s="8"/>
      <c r="BE43" s="9">
        <v>1990</v>
      </c>
      <c r="BF43" s="41">
        <v>125</v>
      </c>
      <c r="BG43" s="41">
        <v>177</v>
      </c>
      <c r="BH43" s="41">
        <v>140</v>
      </c>
      <c r="BI43" s="41">
        <v>175</v>
      </c>
      <c r="BJ43" s="41">
        <v>157</v>
      </c>
      <c r="BK43" s="41">
        <v>201</v>
      </c>
      <c r="BL43" s="42">
        <f>BJ43</f>
        <v>157</v>
      </c>
      <c r="BM43" s="42">
        <f>BK43</f>
        <v>201</v>
      </c>
      <c r="BN43" s="8"/>
      <c r="BO43" s="8"/>
      <c r="BP43" s="9">
        <v>1990</v>
      </c>
      <c r="BQ43" s="41">
        <v>125</v>
      </c>
      <c r="BR43" s="41">
        <v>177</v>
      </c>
      <c r="BS43" s="41">
        <v>140</v>
      </c>
      <c r="BT43" s="41">
        <v>175</v>
      </c>
      <c r="BU43" s="41">
        <v>157</v>
      </c>
      <c r="BV43" s="41">
        <v>201</v>
      </c>
      <c r="BW43" s="42">
        <f>BU43</f>
        <v>157</v>
      </c>
      <c r="BX43" s="42">
        <f>BV43</f>
        <v>201</v>
      </c>
      <c r="BY43" s="8"/>
      <c r="BZ43" s="8"/>
      <c r="CA43" s="9">
        <v>1990</v>
      </c>
      <c r="CB43" s="41">
        <v>125</v>
      </c>
      <c r="CC43" s="41">
        <v>177</v>
      </c>
      <c r="CD43" s="41">
        <v>140</v>
      </c>
      <c r="CE43" s="41">
        <v>175</v>
      </c>
      <c r="CF43" s="41">
        <v>157</v>
      </c>
      <c r="CG43" s="41">
        <v>201</v>
      </c>
      <c r="CH43" s="42">
        <f>CF43</f>
        <v>157</v>
      </c>
      <c r="CI43" s="42">
        <f>CG43</f>
        <v>201</v>
      </c>
      <c r="CJ43" s="8"/>
      <c r="CK43" s="8"/>
      <c r="CL43" s="9">
        <v>1990</v>
      </c>
      <c r="CM43" s="41">
        <v>120</v>
      </c>
      <c r="CN43" s="41">
        <v>150</v>
      </c>
      <c r="CO43" s="41">
        <v>137</v>
      </c>
      <c r="CP43" s="41">
        <v>175</v>
      </c>
      <c r="CQ43" s="41">
        <v>125</v>
      </c>
      <c r="CR43" s="41">
        <v>128</v>
      </c>
      <c r="CS43" s="42">
        <f>CQ43</f>
        <v>125</v>
      </c>
      <c r="CT43" s="42">
        <f>CR43</f>
        <v>128</v>
      </c>
      <c r="CU43" s="8"/>
      <c r="CV43" s="8"/>
      <c r="CW43" s="9">
        <v>1990</v>
      </c>
      <c r="CX43" s="41">
        <v>120</v>
      </c>
      <c r="CY43" s="41">
        <v>0</v>
      </c>
      <c r="CZ43" s="41">
        <v>137</v>
      </c>
      <c r="DA43" s="41">
        <v>175</v>
      </c>
      <c r="DB43" s="41">
        <v>125</v>
      </c>
      <c r="DC43" s="41">
        <v>128</v>
      </c>
      <c r="DD43" s="42">
        <f>DB43</f>
        <v>125</v>
      </c>
      <c r="DE43" s="42">
        <f>DC43</f>
        <v>128</v>
      </c>
      <c r="DG43" s="4"/>
      <c r="DH43" s="9">
        <v>1990</v>
      </c>
      <c r="DI43" s="41">
        <v>0</v>
      </c>
      <c r="DJ43" s="41">
        <v>0</v>
      </c>
      <c r="DK43" s="41">
        <v>0</v>
      </c>
      <c r="DL43" s="41">
        <v>0</v>
      </c>
      <c r="DM43" s="41">
        <v>0</v>
      </c>
      <c r="DN43" s="41">
        <v>0</v>
      </c>
      <c r="DO43" s="42">
        <v>0</v>
      </c>
      <c r="DP43" s="42">
        <v>0</v>
      </c>
    </row>
    <row r="44" spans="1:164" ht="12" customHeight="1" x14ac:dyDescent="0.25">
      <c r="A44" s="8"/>
      <c r="B44" s="9">
        <v>1991</v>
      </c>
      <c r="C44" s="41">
        <v>131</v>
      </c>
      <c r="D44" s="41">
        <v>116</v>
      </c>
      <c r="E44" s="41">
        <v>106</v>
      </c>
      <c r="F44" s="41">
        <v>143</v>
      </c>
      <c r="G44" s="41">
        <v>179</v>
      </c>
      <c r="H44" s="41">
        <v>229</v>
      </c>
      <c r="I44" s="42">
        <f t="shared" ref="I44:I63" si="58">F44</f>
        <v>143</v>
      </c>
      <c r="J44" s="42">
        <f t="shared" ref="J44:J63" si="59">G44</f>
        <v>179</v>
      </c>
      <c r="K44" s="8"/>
      <c r="L44" s="8"/>
      <c r="M44" s="9">
        <v>1991</v>
      </c>
      <c r="N44" s="41">
        <v>131</v>
      </c>
      <c r="O44" s="41">
        <v>109</v>
      </c>
      <c r="P44" s="41">
        <v>127</v>
      </c>
      <c r="Q44" s="41">
        <v>161</v>
      </c>
      <c r="R44" s="41">
        <v>156</v>
      </c>
      <c r="S44" s="41">
        <v>150</v>
      </c>
      <c r="T44" s="42">
        <f t="shared" ref="T44:T63" si="60">Q44</f>
        <v>161</v>
      </c>
      <c r="U44" s="42">
        <f t="shared" ref="U44:U63" si="61">R44</f>
        <v>156</v>
      </c>
      <c r="V44" s="8"/>
      <c r="W44" s="8"/>
      <c r="X44" s="9">
        <v>1991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2">
        <f t="shared" ref="AE44:AE63" si="62">AB44</f>
        <v>0</v>
      </c>
      <c r="AF44" s="42">
        <f t="shared" ref="AF44:AF63" si="63">AC44</f>
        <v>0</v>
      </c>
      <c r="AG44" s="8"/>
      <c r="AH44" s="8"/>
      <c r="AI44" s="9">
        <v>1991</v>
      </c>
      <c r="AJ44" s="41">
        <v>0</v>
      </c>
      <c r="AK44" s="41">
        <v>0</v>
      </c>
      <c r="AL44" s="41">
        <v>0</v>
      </c>
      <c r="AM44" s="41">
        <v>0</v>
      </c>
      <c r="AN44" s="41">
        <v>0</v>
      </c>
      <c r="AO44" s="41">
        <v>0</v>
      </c>
      <c r="AP44" s="42">
        <f t="shared" ref="AP44:AP63" si="64">AM44</f>
        <v>0</v>
      </c>
      <c r="AQ44" s="42">
        <f t="shared" ref="AQ44:AQ63" si="65">AN44</f>
        <v>0</v>
      </c>
      <c r="AR44" s="8"/>
      <c r="AT44" s="9">
        <v>1991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0</v>
      </c>
      <c r="BA44" s="42">
        <v>0</v>
      </c>
      <c r="BB44" s="42">
        <v>0</v>
      </c>
      <c r="BC44" s="8"/>
      <c r="BD44" s="8"/>
      <c r="BE44" s="9">
        <v>1991</v>
      </c>
      <c r="BF44" s="41">
        <v>132</v>
      </c>
      <c r="BG44" s="41">
        <v>178</v>
      </c>
      <c r="BH44" s="41">
        <v>142</v>
      </c>
      <c r="BI44" s="41">
        <v>174</v>
      </c>
      <c r="BJ44" s="41">
        <v>159</v>
      </c>
      <c r="BK44" s="41">
        <v>204</v>
      </c>
      <c r="BL44" s="42">
        <f t="shared" ref="BL44:BL63" si="66">BJ44</f>
        <v>159</v>
      </c>
      <c r="BM44" s="42">
        <f t="shared" ref="BM44:BM63" si="67">BK44</f>
        <v>204</v>
      </c>
      <c r="BN44" s="8"/>
      <c r="BO44" s="8"/>
      <c r="BP44" s="9">
        <v>1991</v>
      </c>
      <c r="BQ44" s="41">
        <v>132</v>
      </c>
      <c r="BR44" s="41">
        <v>178</v>
      </c>
      <c r="BS44" s="41">
        <v>142</v>
      </c>
      <c r="BT44" s="41">
        <v>174</v>
      </c>
      <c r="BU44" s="41">
        <v>159</v>
      </c>
      <c r="BV44" s="41">
        <v>204</v>
      </c>
      <c r="BW44" s="42">
        <f t="shared" ref="BW44:BW63" si="68">BU44</f>
        <v>159</v>
      </c>
      <c r="BX44" s="42">
        <f t="shared" ref="BX44:BX63" si="69">BV44</f>
        <v>204</v>
      </c>
      <c r="BY44" s="8"/>
      <c r="BZ44" s="8"/>
      <c r="CA44" s="9">
        <v>1991</v>
      </c>
      <c r="CB44" s="41">
        <v>132</v>
      </c>
      <c r="CC44" s="41">
        <v>178</v>
      </c>
      <c r="CD44" s="41">
        <v>142</v>
      </c>
      <c r="CE44" s="41">
        <v>174</v>
      </c>
      <c r="CF44" s="41">
        <v>159</v>
      </c>
      <c r="CG44" s="41">
        <v>204</v>
      </c>
      <c r="CH44" s="42">
        <f t="shared" ref="CH44:CH63" si="70">CF44</f>
        <v>159</v>
      </c>
      <c r="CI44" s="42">
        <f t="shared" ref="CI44:CI63" si="71">CG44</f>
        <v>204</v>
      </c>
      <c r="CJ44" s="8"/>
      <c r="CK44" s="8"/>
      <c r="CL44" s="9">
        <v>1991</v>
      </c>
      <c r="CM44" s="41">
        <v>122</v>
      </c>
      <c r="CN44" s="41">
        <v>150</v>
      </c>
      <c r="CO44" s="41">
        <v>139</v>
      </c>
      <c r="CP44" s="41">
        <v>174</v>
      </c>
      <c r="CQ44" s="41">
        <v>124</v>
      </c>
      <c r="CR44" s="41">
        <v>132</v>
      </c>
      <c r="CS44" s="42">
        <f t="shared" ref="CS44:CS63" si="72">CQ44</f>
        <v>124</v>
      </c>
      <c r="CT44" s="42">
        <f t="shared" ref="CT44:CT63" si="73">CR44</f>
        <v>132</v>
      </c>
      <c r="CU44" s="8"/>
      <c r="CV44" s="8"/>
      <c r="CW44" s="9">
        <v>1991</v>
      </c>
      <c r="CX44" s="41">
        <v>122</v>
      </c>
      <c r="CY44" s="41">
        <v>0</v>
      </c>
      <c r="CZ44" s="41">
        <v>139</v>
      </c>
      <c r="DA44" s="41">
        <v>174</v>
      </c>
      <c r="DB44" s="41">
        <v>124</v>
      </c>
      <c r="DC44" s="41">
        <v>132</v>
      </c>
      <c r="DD44" s="42">
        <f t="shared" ref="DD44:DD63" si="74">DB44</f>
        <v>124</v>
      </c>
      <c r="DE44" s="42">
        <f t="shared" ref="DE44:DE63" si="75">DC44</f>
        <v>132</v>
      </c>
      <c r="DG44" s="4"/>
      <c r="DH44" s="9">
        <v>1991</v>
      </c>
      <c r="DI44" s="41">
        <v>0</v>
      </c>
      <c r="DJ44" s="41">
        <v>0</v>
      </c>
      <c r="DK44" s="41">
        <v>0</v>
      </c>
      <c r="DL44" s="41">
        <v>0</v>
      </c>
      <c r="DM44" s="41">
        <v>0</v>
      </c>
      <c r="DN44" s="41">
        <v>0</v>
      </c>
      <c r="DO44" s="42">
        <v>0</v>
      </c>
      <c r="DP44" s="42">
        <v>0</v>
      </c>
    </row>
    <row r="45" spans="1:164" ht="12" customHeight="1" x14ac:dyDescent="0.25">
      <c r="A45" s="8"/>
      <c r="B45" s="9">
        <v>1992</v>
      </c>
      <c r="C45" s="41">
        <v>120</v>
      </c>
      <c r="D45" s="41">
        <v>115</v>
      </c>
      <c r="E45" s="41">
        <v>119</v>
      </c>
      <c r="F45" s="41">
        <v>146</v>
      </c>
      <c r="G45" s="41">
        <v>177</v>
      </c>
      <c r="H45" s="41">
        <v>317</v>
      </c>
      <c r="I45" s="42">
        <f t="shared" si="58"/>
        <v>146</v>
      </c>
      <c r="J45" s="42">
        <f t="shared" si="59"/>
        <v>177</v>
      </c>
      <c r="K45" s="8"/>
      <c r="L45" s="8"/>
      <c r="M45" s="9">
        <v>1992</v>
      </c>
      <c r="N45" s="41">
        <v>120</v>
      </c>
      <c r="O45" s="41">
        <v>118</v>
      </c>
      <c r="P45" s="41">
        <v>134</v>
      </c>
      <c r="Q45" s="41">
        <v>160</v>
      </c>
      <c r="R45" s="41">
        <v>193</v>
      </c>
      <c r="S45" s="41">
        <v>165</v>
      </c>
      <c r="T45" s="42">
        <f t="shared" si="60"/>
        <v>160</v>
      </c>
      <c r="U45" s="42">
        <f t="shared" si="61"/>
        <v>193</v>
      </c>
      <c r="V45" s="8"/>
      <c r="W45" s="8"/>
      <c r="X45" s="9">
        <v>1992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2">
        <f t="shared" si="62"/>
        <v>0</v>
      </c>
      <c r="AF45" s="42">
        <f t="shared" si="63"/>
        <v>0</v>
      </c>
      <c r="AG45" s="8"/>
      <c r="AH45" s="8"/>
      <c r="AI45" s="9">
        <v>1992</v>
      </c>
      <c r="AJ45" s="41">
        <v>0</v>
      </c>
      <c r="AK45" s="41">
        <v>0</v>
      </c>
      <c r="AL45" s="41">
        <v>0</v>
      </c>
      <c r="AM45" s="41">
        <v>0</v>
      </c>
      <c r="AN45" s="41">
        <v>0</v>
      </c>
      <c r="AO45" s="41">
        <v>0</v>
      </c>
      <c r="AP45" s="42">
        <f t="shared" si="64"/>
        <v>0</v>
      </c>
      <c r="AQ45" s="42">
        <f t="shared" si="65"/>
        <v>0</v>
      </c>
      <c r="AR45" s="8"/>
      <c r="AT45" s="9">
        <v>1992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0</v>
      </c>
      <c r="BA45" s="42">
        <v>0</v>
      </c>
      <c r="BB45" s="42">
        <v>0</v>
      </c>
      <c r="BC45" s="8"/>
      <c r="BD45" s="8"/>
      <c r="BE45" s="9">
        <v>1992</v>
      </c>
      <c r="BF45" s="41">
        <v>144</v>
      </c>
      <c r="BG45" s="41">
        <v>180</v>
      </c>
      <c r="BH45" s="41">
        <v>146</v>
      </c>
      <c r="BI45" s="41">
        <v>187</v>
      </c>
      <c r="BJ45" s="41">
        <v>167</v>
      </c>
      <c r="BK45" s="41">
        <v>207</v>
      </c>
      <c r="BL45" s="42">
        <f t="shared" si="66"/>
        <v>167</v>
      </c>
      <c r="BM45" s="42">
        <f t="shared" si="67"/>
        <v>207</v>
      </c>
      <c r="BN45" s="8"/>
      <c r="BO45" s="8"/>
      <c r="BP45" s="9">
        <v>1992</v>
      </c>
      <c r="BQ45" s="41">
        <v>144</v>
      </c>
      <c r="BR45" s="41">
        <v>180</v>
      </c>
      <c r="BS45" s="41">
        <v>146</v>
      </c>
      <c r="BT45" s="41">
        <v>187</v>
      </c>
      <c r="BU45" s="41">
        <v>167</v>
      </c>
      <c r="BV45" s="41">
        <v>207</v>
      </c>
      <c r="BW45" s="42">
        <f t="shared" si="68"/>
        <v>167</v>
      </c>
      <c r="BX45" s="42">
        <f t="shared" si="69"/>
        <v>207</v>
      </c>
      <c r="BY45" s="8"/>
      <c r="BZ45" s="8"/>
      <c r="CA45" s="9">
        <v>1992</v>
      </c>
      <c r="CB45" s="41">
        <v>144</v>
      </c>
      <c r="CC45" s="41">
        <v>180</v>
      </c>
      <c r="CD45" s="41">
        <v>146</v>
      </c>
      <c r="CE45" s="41">
        <v>187</v>
      </c>
      <c r="CF45" s="41">
        <v>167</v>
      </c>
      <c r="CG45" s="41">
        <v>207</v>
      </c>
      <c r="CH45" s="42">
        <f t="shared" si="70"/>
        <v>167</v>
      </c>
      <c r="CI45" s="42">
        <f t="shared" si="71"/>
        <v>207</v>
      </c>
      <c r="CJ45" s="8"/>
      <c r="CK45" s="8"/>
      <c r="CL45" s="9">
        <v>1992</v>
      </c>
      <c r="CM45" s="41">
        <v>120</v>
      </c>
      <c r="CN45" s="41">
        <v>150</v>
      </c>
      <c r="CO45" s="41">
        <v>145</v>
      </c>
      <c r="CP45" s="41">
        <v>187</v>
      </c>
      <c r="CQ45" s="41">
        <v>123</v>
      </c>
      <c r="CR45" s="41">
        <v>175</v>
      </c>
      <c r="CS45" s="42">
        <f t="shared" si="72"/>
        <v>123</v>
      </c>
      <c r="CT45" s="42">
        <f t="shared" si="73"/>
        <v>175</v>
      </c>
      <c r="CU45" s="8"/>
      <c r="CV45" s="8"/>
      <c r="CW45" s="9">
        <v>1992</v>
      </c>
      <c r="CX45" s="41">
        <v>120</v>
      </c>
      <c r="CY45" s="41">
        <v>0</v>
      </c>
      <c r="CZ45" s="41">
        <v>145</v>
      </c>
      <c r="DA45" s="41">
        <v>187</v>
      </c>
      <c r="DB45" s="41">
        <v>123</v>
      </c>
      <c r="DC45" s="41">
        <v>175</v>
      </c>
      <c r="DD45" s="42">
        <f t="shared" si="74"/>
        <v>123</v>
      </c>
      <c r="DE45" s="42">
        <f t="shared" si="75"/>
        <v>175</v>
      </c>
      <c r="DG45" s="4"/>
      <c r="DH45" s="9">
        <v>1992</v>
      </c>
      <c r="DI45" s="41">
        <v>0</v>
      </c>
      <c r="DJ45" s="41">
        <v>0</v>
      </c>
      <c r="DK45" s="41">
        <v>0</v>
      </c>
      <c r="DL45" s="41">
        <v>0</v>
      </c>
      <c r="DM45" s="41">
        <v>0</v>
      </c>
      <c r="DN45" s="41">
        <v>0</v>
      </c>
      <c r="DO45" s="42">
        <v>0</v>
      </c>
      <c r="DP45" s="42">
        <v>0</v>
      </c>
    </row>
    <row r="46" spans="1:164" ht="12" customHeight="1" x14ac:dyDescent="0.25">
      <c r="A46" s="8"/>
      <c r="B46" s="9">
        <v>1993</v>
      </c>
      <c r="C46" s="41">
        <v>133</v>
      </c>
      <c r="D46" s="41">
        <v>128</v>
      </c>
      <c r="E46" s="41">
        <v>108</v>
      </c>
      <c r="F46" s="41">
        <v>152</v>
      </c>
      <c r="G46" s="41">
        <v>189</v>
      </c>
      <c r="H46" s="41">
        <v>288</v>
      </c>
      <c r="I46" s="42">
        <f t="shared" si="58"/>
        <v>152</v>
      </c>
      <c r="J46" s="42">
        <f t="shared" si="59"/>
        <v>189</v>
      </c>
      <c r="K46" s="8"/>
      <c r="L46" s="8"/>
      <c r="M46" s="9">
        <v>1993</v>
      </c>
      <c r="N46" s="41">
        <v>133</v>
      </c>
      <c r="O46" s="41">
        <v>119</v>
      </c>
      <c r="P46" s="41">
        <v>132</v>
      </c>
      <c r="Q46" s="41">
        <v>162</v>
      </c>
      <c r="R46" s="41">
        <v>212</v>
      </c>
      <c r="S46" s="41">
        <v>157</v>
      </c>
      <c r="T46" s="42">
        <f t="shared" si="60"/>
        <v>162</v>
      </c>
      <c r="U46" s="42">
        <f t="shared" si="61"/>
        <v>212</v>
      </c>
      <c r="V46" s="8"/>
      <c r="W46" s="8"/>
      <c r="X46" s="9">
        <v>1993</v>
      </c>
      <c r="Y46" s="41">
        <v>0</v>
      </c>
      <c r="Z46" s="41">
        <v>0</v>
      </c>
      <c r="AA46" s="41">
        <v>0</v>
      </c>
      <c r="AB46" s="41">
        <v>0</v>
      </c>
      <c r="AC46" s="41">
        <v>0</v>
      </c>
      <c r="AD46" s="41">
        <v>0</v>
      </c>
      <c r="AE46" s="42">
        <f t="shared" si="62"/>
        <v>0</v>
      </c>
      <c r="AF46" s="42">
        <f t="shared" si="63"/>
        <v>0</v>
      </c>
      <c r="AG46" s="8"/>
      <c r="AH46" s="8"/>
      <c r="AI46" s="9">
        <v>1993</v>
      </c>
      <c r="AJ46" s="41">
        <v>0</v>
      </c>
      <c r="AK46" s="41">
        <v>0</v>
      </c>
      <c r="AL46" s="41">
        <v>0</v>
      </c>
      <c r="AM46" s="41">
        <v>0</v>
      </c>
      <c r="AN46" s="41">
        <v>0</v>
      </c>
      <c r="AO46" s="41">
        <v>0</v>
      </c>
      <c r="AP46" s="42">
        <f t="shared" si="64"/>
        <v>0</v>
      </c>
      <c r="AQ46" s="42">
        <f t="shared" si="65"/>
        <v>0</v>
      </c>
      <c r="AR46" s="8"/>
      <c r="AT46" s="9">
        <v>1993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0</v>
      </c>
      <c r="BA46" s="42">
        <v>0</v>
      </c>
      <c r="BB46" s="42">
        <v>0</v>
      </c>
      <c r="BC46" s="8"/>
      <c r="BD46" s="8"/>
      <c r="BE46" s="9">
        <v>1993</v>
      </c>
      <c r="BF46" s="41">
        <v>143</v>
      </c>
      <c r="BG46" s="41">
        <v>180</v>
      </c>
      <c r="BH46" s="41">
        <v>147</v>
      </c>
      <c r="BI46" s="41">
        <v>182</v>
      </c>
      <c r="BJ46" s="41">
        <v>178</v>
      </c>
      <c r="BK46" s="41">
        <v>208</v>
      </c>
      <c r="BL46" s="42">
        <f t="shared" si="66"/>
        <v>178</v>
      </c>
      <c r="BM46" s="42">
        <f t="shared" si="67"/>
        <v>208</v>
      </c>
      <c r="BN46" s="8"/>
      <c r="BO46" s="8"/>
      <c r="BP46" s="9">
        <v>1993</v>
      </c>
      <c r="BQ46" s="41">
        <v>143</v>
      </c>
      <c r="BR46" s="41">
        <v>180</v>
      </c>
      <c r="BS46" s="41">
        <v>147</v>
      </c>
      <c r="BT46" s="41">
        <v>182</v>
      </c>
      <c r="BU46" s="41">
        <v>178</v>
      </c>
      <c r="BV46" s="41">
        <v>208</v>
      </c>
      <c r="BW46" s="42">
        <f t="shared" si="68"/>
        <v>178</v>
      </c>
      <c r="BX46" s="42">
        <f t="shared" si="69"/>
        <v>208</v>
      </c>
      <c r="BY46" s="8"/>
      <c r="BZ46" s="8"/>
      <c r="CA46" s="9">
        <v>1993</v>
      </c>
      <c r="CB46" s="41">
        <v>143</v>
      </c>
      <c r="CC46" s="41">
        <v>180</v>
      </c>
      <c r="CD46" s="41">
        <v>147</v>
      </c>
      <c r="CE46" s="41">
        <v>182</v>
      </c>
      <c r="CF46" s="41">
        <v>178</v>
      </c>
      <c r="CG46" s="41">
        <v>208</v>
      </c>
      <c r="CH46" s="42">
        <f t="shared" si="70"/>
        <v>178</v>
      </c>
      <c r="CI46" s="42">
        <f t="shared" si="71"/>
        <v>208</v>
      </c>
      <c r="CJ46" s="8"/>
      <c r="CK46" s="8"/>
      <c r="CL46" s="9">
        <v>1993</v>
      </c>
      <c r="CM46" s="41">
        <v>123</v>
      </c>
      <c r="CN46" s="41">
        <v>150</v>
      </c>
      <c r="CO46" s="41">
        <v>143</v>
      </c>
      <c r="CP46" s="41">
        <v>182</v>
      </c>
      <c r="CQ46" s="41">
        <v>124</v>
      </c>
      <c r="CR46" s="41">
        <v>181</v>
      </c>
      <c r="CS46" s="42">
        <f t="shared" si="72"/>
        <v>124</v>
      </c>
      <c r="CT46" s="42">
        <f t="shared" si="73"/>
        <v>181</v>
      </c>
      <c r="CU46" s="8"/>
      <c r="CV46" s="8"/>
      <c r="CW46" s="9">
        <v>1993</v>
      </c>
      <c r="CX46" s="41">
        <v>123</v>
      </c>
      <c r="CY46" s="41">
        <v>0</v>
      </c>
      <c r="CZ46" s="41">
        <v>143</v>
      </c>
      <c r="DA46" s="41">
        <v>182</v>
      </c>
      <c r="DB46" s="41">
        <v>124</v>
      </c>
      <c r="DC46" s="41">
        <v>181</v>
      </c>
      <c r="DD46" s="42">
        <f t="shared" si="74"/>
        <v>124</v>
      </c>
      <c r="DE46" s="42">
        <f t="shared" si="75"/>
        <v>181</v>
      </c>
      <c r="DG46" s="4"/>
      <c r="DH46" s="9">
        <v>1993</v>
      </c>
      <c r="DI46" s="41">
        <v>0</v>
      </c>
      <c r="DJ46" s="41">
        <v>0</v>
      </c>
      <c r="DK46" s="41">
        <v>0</v>
      </c>
      <c r="DL46" s="41">
        <v>0</v>
      </c>
      <c r="DM46" s="41">
        <v>0</v>
      </c>
      <c r="DN46" s="41">
        <v>0</v>
      </c>
      <c r="DO46" s="42">
        <v>0</v>
      </c>
      <c r="DP46" s="42">
        <v>0</v>
      </c>
    </row>
    <row r="47" spans="1:164" ht="12" customHeight="1" x14ac:dyDescent="0.25">
      <c r="A47" s="8"/>
      <c r="B47" s="9">
        <v>1994</v>
      </c>
      <c r="C47" s="41">
        <v>170</v>
      </c>
      <c r="D47" s="41">
        <v>146</v>
      </c>
      <c r="E47" s="41">
        <v>115</v>
      </c>
      <c r="F47" s="41">
        <v>157</v>
      </c>
      <c r="G47" s="41">
        <v>200</v>
      </c>
      <c r="H47" s="41">
        <v>333</v>
      </c>
      <c r="I47" s="42">
        <f t="shared" si="58"/>
        <v>157</v>
      </c>
      <c r="J47" s="42">
        <f t="shared" si="59"/>
        <v>200</v>
      </c>
      <c r="K47" s="8"/>
      <c r="L47" s="8"/>
      <c r="M47" s="9">
        <v>1994</v>
      </c>
      <c r="N47" s="41">
        <v>170</v>
      </c>
      <c r="O47" s="41">
        <v>116</v>
      </c>
      <c r="P47" s="41">
        <v>134</v>
      </c>
      <c r="Q47" s="41">
        <v>163</v>
      </c>
      <c r="R47" s="41">
        <v>194</v>
      </c>
      <c r="S47" s="41">
        <v>156</v>
      </c>
      <c r="T47" s="42">
        <f t="shared" si="60"/>
        <v>163</v>
      </c>
      <c r="U47" s="42">
        <f t="shared" si="61"/>
        <v>194</v>
      </c>
      <c r="V47" s="8"/>
      <c r="W47" s="8"/>
      <c r="X47" s="9">
        <v>1994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41">
        <v>0</v>
      </c>
      <c r="AE47" s="42">
        <f t="shared" si="62"/>
        <v>0</v>
      </c>
      <c r="AF47" s="42">
        <f t="shared" si="63"/>
        <v>0</v>
      </c>
      <c r="AG47" s="8"/>
      <c r="AH47" s="8"/>
      <c r="AI47" s="9">
        <v>1994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41">
        <v>0</v>
      </c>
      <c r="AP47" s="42">
        <f t="shared" si="64"/>
        <v>0</v>
      </c>
      <c r="AQ47" s="42">
        <f t="shared" si="65"/>
        <v>0</v>
      </c>
      <c r="AR47" s="8"/>
      <c r="AT47" s="9">
        <v>1994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0</v>
      </c>
      <c r="BA47" s="42">
        <v>0</v>
      </c>
      <c r="BB47" s="42">
        <v>0</v>
      </c>
      <c r="BC47" s="8"/>
      <c r="BD47" s="8"/>
      <c r="BE47" s="9">
        <v>1994</v>
      </c>
      <c r="BF47" s="41">
        <v>144</v>
      </c>
      <c r="BG47" s="41">
        <v>188</v>
      </c>
      <c r="BH47" s="41">
        <v>148</v>
      </c>
      <c r="BI47" s="41">
        <v>194</v>
      </c>
      <c r="BJ47" s="41">
        <v>182</v>
      </c>
      <c r="BK47" s="41">
        <v>209</v>
      </c>
      <c r="BL47" s="42">
        <f t="shared" si="66"/>
        <v>182</v>
      </c>
      <c r="BM47" s="42">
        <f t="shared" si="67"/>
        <v>209</v>
      </c>
      <c r="BN47" s="8"/>
      <c r="BO47" s="8"/>
      <c r="BP47" s="9">
        <v>1994</v>
      </c>
      <c r="BQ47" s="41">
        <v>144</v>
      </c>
      <c r="BR47" s="41">
        <v>188</v>
      </c>
      <c r="BS47" s="41">
        <v>148</v>
      </c>
      <c r="BT47" s="41">
        <v>194</v>
      </c>
      <c r="BU47" s="41">
        <v>182</v>
      </c>
      <c r="BV47" s="41">
        <v>209</v>
      </c>
      <c r="BW47" s="42">
        <f t="shared" si="68"/>
        <v>182</v>
      </c>
      <c r="BX47" s="42">
        <f t="shared" si="69"/>
        <v>209</v>
      </c>
      <c r="BY47" s="8"/>
      <c r="BZ47" s="8"/>
      <c r="CA47" s="9">
        <v>1994</v>
      </c>
      <c r="CB47" s="41">
        <v>144</v>
      </c>
      <c r="CC47" s="41">
        <v>188</v>
      </c>
      <c r="CD47" s="41">
        <v>148</v>
      </c>
      <c r="CE47" s="41">
        <v>194</v>
      </c>
      <c r="CF47" s="41">
        <v>182</v>
      </c>
      <c r="CG47" s="41">
        <v>209</v>
      </c>
      <c r="CH47" s="42">
        <f t="shared" si="70"/>
        <v>182</v>
      </c>
      <c r="CI47" s="42">
        <f t="shared" si="71"/>
        <v>209</v>
      </c>
      <c r="CJ47" s="8"/>
      <c r="CK47" s="8"/>
      <c r="CL47" s="9">
        <v>1994</v>
      </c>
      <c r="CM47" s="41">
        <v>128</v>
      </c>
      <c r="CN47" s="41">
        <v>150</v>
      </c>
      <c r="CO47" s="41">
        <v>150</v>
      </c>
      <c r="CP47" s="41">
        <v>194</v>
      </c>
      <c r="CQ47" s="41">
        <v>143</v>
      </c>
      <c r="CR47" s="41">
        <v>192</v>
      </c>
      <c r="CS47" s="42">
        <f t="shared" si="72"/>
        <v>143</v>
      </c>
      <c r="CT47" s="42">
        <f t="shared" si="73"/>
        <v>192</v>
      </c>
      <c r="CU47" s="8"/>
      <c r="CV47" s="8"/>
      <c r="CW47" s="9">
        <v>1994</v>
      </c>
      <c r="CX47" s="41">
        <v>128</v>
      </c>
      <c r="CY47" s="41">
        <v>0</v>
      </c>
      <c r="CZ47" s="41">
        <v>150</v>
      </c>
      <c r="DA47" s="41">
        <v>194</v>
      </c>
      <c r="DB47" s="41">
        <v>143</v>
      </c>
      <c r="DC47" s="41">
        <v>192</v>
      </c>
      <c r="DD47" s="42">
        <f t="shared" si="74"/>
        <v>143</v>
      </c>
      <c r="DE47" s="42">
        <f t="shared" si="75"/>
        <v>192</v>
      </c>
      <c r="DG47" s="4"/>
      <c r="DH47" s="9">
        <v>1994</v>
      </c>
      <c r="DI47" s="41">
        <v>0</v>
      </c>
      <c r="DJ47" s="41">
        <v>0</v>
      </c>
      <c r="DK47" s="41">
        <v>0</v>
      </c>
      <c r="DL47" s="41">
        <v>0</v>
      </c>
      <c r="DM47" s="41">
        <v>0</v>
      </c>
      <c r="DN47" s="41">
        <v>0</v>
      </c>
      <c r="DO47" s="42">
        <v>0</v>
      </c>
      <c r="DP47" s="42">
        <v>0</v>
      </c>
    </row>
    <row r="48" spans="1:164" ht="12" customHeight="1" x14ac:dyDescent="0.25">
      <c r="A48" s="8"/>
      <c r="B48" s="9">
        <v>1995</v>
      </c>
      <c r="C48" s="41">
        <v>0</v>
      </c>
      <c r="D48" s="41">
        <v>153.20845210063206</v>
      </c>
      <c r="E48" s="41">
        <v>124.75459171503539</v>
      </c>
      <c r="F48" s="41">
        <v>165.14796064571593</v>
      </c>
      <c r="G48" s="41">
        <v>191.96670817766707</v>
      </c>
      <c r="H48" s="41">
        <v>222.10791366906474</v>
      </c>
      <c r="I48" s="42">
        <f t="shared" si="58"/>
        <v>165.14796064571593</v>
      </c>
      <c r="J48" s="42">
        <f t="shared" si="59"/>
        <v>191.96670817766707</v>
      </c>
      <c r="K48" s="8"/>
      <c r="L48" s="8"/>
      <c r="M48" s="9">
        <v>1995</v>
      </c>
      <c r="N48" s="41">
        <v>149.8048048048048</v>
      </c>
      <c r="O48" s="41">
        <v>118.57775135420795</v>
      </c>
      <c r="P48" s="41">
        <v>132.52565402555263</v>
      </c>
      <c r="Q48" s="41">
        <v>160.72936695084346</v>
      </c>
      <c r="R48" s="41">
        <v>192</v>
      </c>
      <c r="S48" s="41">
        <v>136.75229357798165</v>
      </c>
      <c r="T48" s="42">
        <f t="shared" si="60"/>
        <v>160.72936695084346</v>
      </c>
      <c r="U48" s="42">
        <f t="shared" si="61"/>
        <v>192</v>
      </c>
      <c r="V48" s="8"/>
      <c r="W48" s="8"/>
      <c r="X48" s="9">
        <v>1995</v>
      </c>
      <c r="Y48" s="41">
        <v>201.69230769230768</v>
      </c>
      <c r="Z48" s="41">
        <v>166.95759717314488</v>
      </c>
      <c r="AA48" s="41">
        <v>166.09513560051658</v>
      </c>
      <c r="AB48" s="41">
        <v>227.46428571428572</v>
      </c>
      <c r="AC48" s="41">
        <v>264.59090909090907</v>
      </c>
      <c r="AD48" s="41">
        <v>293.92857142857144</v>
      </c>
      <c r="AE48" s="42">
        <f t="shared" si="62"/>
        <v>227.46428571428572</v>
      </c>
      <c r="AF48" s="42">
        <f t="shared" si="63"/>
        <v>264.59090909090907</v>
      </c>
      <c r="AG48" s="8"/>
      <c r="AH48" s="8"/>
      <c r="AI48" s="9">
        <v>1995</v>
      </c>
      <c r="AJ48" s="41">
        <v>268.27848101265823</v>
      </c>
      <c r="AK48" s="41">
        <v>436</v>
      </c>
      <c r="AL48" s="41">
        <v>217</v>
      </c>
      <c r="AM48" s="41">
        <v>227.46428571428572</v>
      </c>
      <c r="AN48" s="41">
        <v>264.59090909090907</v>
      </c>
      <c r="AO48" s="41">
        <v>367.3</v>
      </c>
      <c r="AP48" s="42">
        <f t="shared" si="64"/>
        <v>227.46428571428572</v>
      </c>
      <c r="AQ48" s="42">
        <f t="shared" si="65"/>
        <v>264.59090909090907</v>
      </c>
      <c r="AR48" s="8"/>
      <c r="AT48" s="9">
        <v>1995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0</v>
      </c>
      <c r="BA48" s="42">
        <v>0</v>
      </c>
      <c r="BB48" s="42">
        <v>0</v>
      </c>
      <c r="BC48" s="8"/>
      <c r="BD48" s="8"/>
      <c r="BE48" s="9">
        <v>1995</v>
      </c>
      <c r="BF48" s="41">
        <v>176.99036323202373</v>
      </c>
      <c r="BG48" s="41">
        <v>222.57575757575756</v>
      </c>
      <c r="BH48" s="41">
        <v>148.36602579703091</v>
      </c>
      <c r="BI48" s="41">
        <v>214.83375959079285</v>
      </c>
      <c r="BJ48" s="41">
        <v>182.8732451678535</v>
      </c>
      <c r="BK48" s="41">
        <v>169.11303979678237</v>
      </c>
      <c r="BL48" s="42">
        <f t="shared" si="66"/>
        <v>182.8732451678535</v>
      </c>
      <c r="BM48" s="42">
        <f t="shared" si="67"/>
        <v>169.11303979678237</v>
      </c>
      <c r="BN48" s="8"/>
      <c r="BO48" s="8"/>
      <c r="BP48" s="9">
        <v>1995</v>
      </c>
      <c r="BQ48" s="41">
        <v>135.9587833996589</v>
      </c>
      <c r="BR48" s="41">
        <v>186.17719780219781</v>
      </c>
      <c r="BS48" s="41">
        <v>142.52519596864502</v>
      </c>
      <c r="BT48" s="41">
        <v>179.7</v>
      </c>
      <c r="BU48" s="41">
        <v>160.41162227602905</v>
      </c>
      <c r="BV48" s="41">
        <v>169.11303979678237</v>
      </c>
      <c r="BW48" s="42">
        <f t="shared" si="68"/>
        <v>160.41162227602905</v>
      </c>
      <c r="BX48" s="42">
        <f t="shared" si="69"/>
        <v>169.11303979678237</v>
      </c>
      <c r="BY48" s="8"/>
      <c r="BZ48" s="8"/>
      <c r="CA48" s="9">
        <v>1995</v>
      </c>
      <c r="CB48" s="41">
        <v>165.10275771503612</v>
      </c>
      <c r="CC48" s="41">
        <v>202.8061041292639</v>
      </c>
      <c r="CD48" s="41">
        <v>171.14291863969007</v>
      </c>
      <c r="CE48" s="41">
        <v>202.01813580767609</v>
      </c>
      <c r="CF48" s="41">
        <v>184.37826844857642</v>
      </c>
      <c r="CG48" s="41">
        <v>209.91862567811935</v>
      </c>
      <c r="CH48" s="42">
        <f t="shared" si="70"/>
        <v>184.37826844857642</v>
      </c>
      <c r="CI48" s="42">
        <f t="shared" si="71"/>
        <v>209.91862567811935</v>
      </c>
      <c r="CJ48" s="8"/>
      <c r="CK48" s="8"/>
      <c r="CL48" s="9">
        <v>1995</v>
      </c>
      <c r="CM48" s="41">
        <v>135.58902850137909</v>
      </c>
      <c r="CN48" s="41">
        <v>186.17719780219781</v>
      </c>
      <c r="CO48" s="41">
        <v>142.28980099502488</v>
      </c>
      <c r="CP48" s="41">
        <v>109</v>
      </c>
      <c r="CQ48" s="41">
        <v>130.50637429882713</v>
      </c>
      <c r="CR48" s="41">
        <v>212</v>
      </c>
      <c r="CS48" s="42">
        <f t="shared" si="72"/>
        <v>130.50637429882713</v>
      </c>
      <c r="CT48" s="42">
        <f t="shared" si="73"/>
        <v>212</v>
      </c>
      <c r="CU48" s="8"/>
      <c r="CV48" s="8"/>
      <c r="CW48" s="9">
        <v>1995</v>
      </c>
      <c r="CX48" s="41">
        <v>106.98484848484848</v>
      </c>
      <c r="CY48" s="41">
        <v>0</v>
      </c>
      <c r="CZ48" s="41">
        <v>142.28980099502488</v>
      </c>
      <c r="DA48" s="41">
        <v>109</v>
      </c>
      <c r="DB48" s="41">
        <v>159.39716658524671</v>
      </c>
      <c r="DC48" s="41">
        <v>214</v>
      </c>
      <c r="DD48" s="42">
        <f t="shared" si="74"/>
        <v>159.39716658524671</v>
      </c>
      <c r="DE48" s="42">
        <f t="shared" si="75"/>
        <v>214</v>
      </c>
      <c r="DG48" s="4"/>
      <c r="DH48" s="9">
        <v>1995</v>
      </c>
      <c r="DI48" s="41">
        <v>0</v>
      </c>
      <c r="DJ48" s="41">
        <v>0</v>
      </c>
      <c r="DK48" s="41">
        <v>0</v>
      </c>
      <c r="DL48" s="41">
        <v>0</v>
      </c>
      <c r="DM48" s="41">
        <v>0</v>
      </c>
      <c r="DN48" s="41">
        <v>0</v>
      </c>
      <c r="DO48" s="42">
        <v>0</v>
      </c>
      <c r="DP48" s="42">
        <v>0</v>
      </c>
    </row>
    <row r="49" spans="1:130" ht="12" customHeight="1" x14ac:dyDescent="0.25">
      <c r="A49" s="8"/>
      <c r="B49" s="9">
        <v>1996</v>
      </c>
      <c r="C49" s="41">
        <v>0</v>
      </c>
      <c r="D49" s="41">
        <v>157.08303956130038</v>
      </c>
      <c r="E49" s="41">
        <v>128.84851443715999</v>
      </c>
      <c r="F49" s="41">
        <v>160.37615794349227</v>
      </c>
      <c r="G49" s="41">
        <v>213.55391705069124</v>
      </c>
      <c r="H49" s="41">
        <v>214.87068965517241</v>
      </c>
      <c r="I49" s="42">
        <f t="shared" si="58"/>
        <v>160.37615794349227</v>
      </c>
      <c r="J49" s="42">
        <f t="shared" si="59"/>
        <v>213.55391705069124</v>
      </c>
      <c r="K49" s="8"/>
      <c r="L49" s="8"/>
      <c r="M49" s="9">
        <v>1996</v>
      </c>
      <c r="N49" s="41">
        <v>127.20359281437125</v>
      </c>
      <c r="O49" s="41">
        <v>121.34230420320533</v>
      </c>
      <c r="P49" s="41">
        <v>129.51084417751085</v>
      </c>
      <c r="Q49" s="41">
        <v>157.89573539288111</v>
      </c>
      <c r="R49" s="41">
        <v>192</v>
      </c>
      <c r="S49" s="41">
        <v>168.34375</v>
      </c>
      <c r="T49" s="42">
        <f t="shared" si="60"/>
        <v>157.89573539288111</v>
      </c>
      <c r="U49" s="42">
        <f t="shared" si="61"/>
        <v>192</v>
      </c>
      <c r="V49" s="8"/>
      <c r="W49" s="8"/>
      <c r="X49" s="9">
        <v>1996</v>
      </c>
      <c r="Y49" s="41">
        <v>176.01886792452828</v>
      </c>
      <c r="Z49" s="41">
        <v>172.62745098039213</v>
      </c>
      <c r="AA49" s="41">
        <v>149.25356576862126</v>
      </c>
      <c r="AB49" s="41">
        <v>158.76495726495725</v>
      </c>
      <c r="AC49" s="41">
        <v>279.53125</v>
      </c>
      <c r="AD49" s="41">
        <v>193.5270935960591</v>
      </c>
      <c r="AE49" s="42">
        <f t="shared" si="62"/>
        <v>158.76495726495725</v>
      </c>
      <c r="AF49" s="42">
        <f t="shared" si="63"/>
        <v>279.53125</v>
      </c>
      <c r="AG49" s="8"/>
      <c r="AH49" s="8"/>
      <c r="AI49" s="9">
        <v>1996</v>
      </c>
      <c r="AJ49" s="41">
        <v>302.45333333333332</v>
      </c>
      <c r="AK49" s="41">
        <v>172.62745098039213</v>
      </c>
      <c r="AL49" s="41">
        <v>149.25356576862126</v>
      </c>
      <c r="AM49" s="41">
        <v>158.76495726495725</v>
      </c>
      <c r="AN49" s="41">
        <v>279.53125</v>
      </c>
      <c r="AO49" s="41">
        <v>375</v>
      </c>
      <c r="AP49" s="42">
        <f t="shared" si="64"/>
        <v>158.76495726495725</v>
      </c>
      <c r="AQ49" s="42">
        <f t="shared" si="65"/>
        <v>279.53125</v>
      </c>
      <c r="AR49" s="8"/>
      <c r="AT49" s="9">
        <v>1996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0</v>
      </c>
      <c r="BA49" s="42">
        <v>0</v>
      </c>
      <c r="BB49" s="42">
        <v>0</v>
      </c>
      <c r="BC49" s="8"/>
      <c r="BD49" s="8"/>
      <c r="BE49" s="9">
        <v>1996</v>
      </c>
      <c r="BF49" s="41">
        <v>178.81849315068493</v>
      </c>
      <c r="BG49" s="41">
        <v>224.4632535094963</v>
      </c>
      <c r="BH49" s="41">
        <v>152.38638090895273</v>
      </c>
      <c r="BI49" s="41">
        <v>208.32535885167465</v>
      </c>
      <c r="BJ49" s="41">
        <v>193.29218982762291</v>
      </c>
      <c r="BK49" s="41">
        <v>171.54607721046077</v>
      </c>
      <c r="BL49" s="42">
        <f t="shared" si="66"/>
        <v>193.29218982762291</v>
      </c>
      <c r="BM49" s="42">
        <f t="shared" si="67"/>
        <v>171.54607721046077</v>
      </c>
      <c r="BN49" s="8"/>
      <c r="BO49" s="8"/>
      <c r="BP49" s="9">
        <v>1996</v>
      </c>
      <c r="BQ49" s="41">
        <v>130.74244791666666</v>
      </c>
      <c r="BR49" s="41">
        <v>182.60258780036969</v>
      </c>
      <c r="BS49" s="41">
        <v>179.25565361279646</v>
      </c>
      <c r="BT49" s="41">
        <v>177.71177266576456</v>
      </c>
      <c r="BU49" s="41">
        <v>169.626269035533</v>
      </c>
      <c r="BV49" s="41">
        <v>171.54607721046077</v>
      </c>
      <c r="BW49" s="42">
        <f t="shared" si="68"/>
        <v>169.626269035533</v>
      </c>
      <c r="BX49" s="42">
        <f t="shared" si="69"/>
        <v>171.54607721046077</v>
      </c>
      <c r="BY49" s="8"/>
      <c r="BZ49" s="8"/>
      <c r="CA49" s="9">
        <v>1996</v>
      </c>
      <c r="CB49" s="41">
        <v>174.2485119047619</v>
      </c>
      <c r="CC49" s="41">
        <v>234.34002563007263</v>
      </c>
      <c r="CD49" s="41">
        <v>190</v>
      </c>
      <c r="CE49" s="41">
        <v>190.17369727047145</v>
      </c>
      <c r="CF49" s="41">
        <v>176.07302533532041</v>
      </c>
      <c r="CG49" s="41">
        <v>239.20325939339068</v>
      </c>
      <c r="CH49" s="42">
        <f t="shared" si="70"/>
        <v>176.07302533532041</v>
      </c>
      <c r="CI49" s="42">
        <f t="shared" si="71"/>
        <v>239.20325939339068</v>
      </c>
      <c r="CJ49" s="8"/>
      <c r="CK49" s="8"/>
      <c r="CL49" s="9">
        <v>1996</v>
      </c>
      <c r="CM49" s="41">
        <v>152.0588007736944</v>
      </c>
      <c r="CN49" s="41">
        <v>182.60258780036969</v>
      </c>
      <c r="CO49" s="41">
        <v>150.79439252336448</v>
      </c>
      <c r="CP49" s="41">
        <v>190.17369727047145</v>
      </c>
      <c r="CQ49" s="41">
        <v>159.36754763368162</v>
      </c>
      <c r="CR49" s="41">
        <v>212</v>
      </c>
      <c r="CS49" s="42">
        <f t="shared" si="72"/>
        <v>159.36754763368162</v>
      </c>
      <c r="CT49" s="42">
        <f t="shared" si="73"/>
        <v>212</v>
      </c>
      <c r="CU49" s="8"/>
      <c r="CV49" s="8"/>
      <c r="CW49" s="9">
        <v>1996</v>
      </c>
      <c r="CX49" s="41">
        <v>116</v>
      </c>
      <c r="CY49" s="41">
        <v>0</v>
      </c>
      <c r="CZ49" s="41">
        <v>150.79439252336448</v>
      </c>
      <c r="DA49" s="41">
        <v>190.17369727047145</v>
      </c>
      <c r="DB49" s="41">
        <v>167.58545454545455</v>
      </c>
      <c r="DC49" s="41">
        <v>215</v>
      </c>
      <c r="DD49" s="42">
        <f t="shared" si="74"/>
        <v>167.58545454545455</v>
      </c>
      <c r="DE49" s="42">
        <f t="shared" si="75"/>
        <v>215</v>
      </c>
      <c r="DG49" s="4"/>
      <c r="DH49" s="9">
        <v>1996</v>
      </c>
      <c r="DI49" s="41">
        <v>0</v>
      </c>
      <c r="DJ49" s="41">
        <v>0</v>
      </c>
      <c r="DK49" s="41">
        <v>0</v>
      </c>
      <c r="DL49" s="41">
        <v>0</v>
      </c>
      <c r="DM49" s="41">
        <v>0</v>
      </c>
      <c r="DN49" s="41">
        <v>0</v>
      </c>
      <c r="DO49" s="42">
        <v>0</v>
      </c>
      <c r="DP49" s="42">
        <v>0</v>
      </c>
    </row>
    <row r="50" spans="1:130" ht="12" customHeight="1" x14ac:dyDescent="0.25">
      <c r="A50" s="8"/>
      <c r="B50" s="9">
        <v>1997</v>
      </c>
      <c r="C50" s="41">
        <v>143.55263157894737</v>
      </c>
      <c r="D50" s="41">
        <v>145.66273458445039</v>
      </c>
      <c r="E50" s="41">
        <v>126.65907958960052</v>
      </c>
      <c r="F50" s="41">
        <v>167.10789210789213</v>
      </c>
      <c r="G50" s="41">
        <v>209.26039158203332</v>
      </c>
      <c r="H50" s="41">
        <v>192.8108808290155</v>
      </c>
      <c r="I50" s="42">
        <f t="shared" si="58"/>
        <v>167.10789210789213</v>
      </c>
      <c r="J50" s="42">
        <f t="shared" si="59"/>
        <v>209.26039158203332</v>
      </c>
      <c r="K50" s="8"/>
      <c r="L50" s="8"/>
      <c r="M50" s="9">
        <v>1997</v>
      </c>
      <c r="N50" s="41">
        <v>147.17391304347828</v>
      </c>
      <c r="O50" s="41">
        <v>115.12984472429393</v>
      </c>
      <c r="P50" s="41">
        <v>144.68251998897162</v>
      </c>
      <c r="Q50" s="41">
        <v>162.30217001142111</v>
      </c>
      <c r="R50" s="41">
        <v>200</v>
      </c>
      <c r="S50" s="41">
        <v>134.27397260273972</v>
      </c>
      <c r="T50" s="42">
        <f t="shared" si="60"/>
        <v>162.30217001142111</v>
      </c>
      <c r="U50" s="42">
        <f t="shared" si="61"/>
        <v>200</v>
      </c>
      <c r="V50" s="8"/>
      <c r="W50" s="8"/>
      <c r="X50" s="9">
        <v>1997</v>
      </c>
      <c r="Y50" s="41">
        <v>220.91787439613526</v>
      </c>
      <c r="Z50" s="41">
        <v>176.17475728155338</v>
      </c>
      <c r="AA50" s="41">
        <v>158.95852534562209</v>
      </c>
      <c r="AB50" s="41">
        <v>200.14356435643566</v>
      </c>
      <c r="AC50" s="41">
        <v>275.66869300911856</v>
      </c>
      <c r="AD50" s="41">
        <v>194.63928571428571</v>
      </c>
      <c r="AE50" s="42">
        <f t="shared" si="62"/>
        <v>200.14356435643566</v>
      </c>
      <c r="AF50" s="42">
        <f t="shared" si="63"/>
        <v>275.66869300911856</v>
      </c>
      <c r="AG50" s="8"/>
      <c r="AH50" s="8"/>
      <c r="AI50" s="9">
        <v>1997</v>
      </c>
      <c r="AJ50" s="41">
        <v>296.75</v>
      </c>
      <c r="AK50" s="41">
        <v>436</v>
      </c>
      <c r="AL50" s="41">
        <v>158.95852534562209</v>
      </c>
      <c r="AM50" s="41">
        <v>200.14356435643566</v>
      </c>
      <c r="AN50" s="41">
        <v>275.66869300911856</v>
      </c>
      <c r="AO50" s="41">
        <v>231.03773584905656</v>
      </c>
      <c r="AP50" s="42">
        <f t="shared" si="64"/>
        <v>200.14356435643566</v>
      </c>
      <c r="AQ50" s="42">
        <f t="shared" si="65"/>
        <v>275.66869300911856</v>
      </c>
      <c r="AR50" s="8"/>
      <c r="AT50" s="9">
        <v>1997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0</v>
      </c>
      <c r="BA50" s="42">
        <v>0</v>
      </c>
      <c r="BB50" s="42">
        <v>0</v>
      </c>
      <c r="BC50" s="8"/>
      <c r="BD50" s="8"/>
      <c r="BE50" s="9">
        <v>1997</v>
      </c>
      <c r="BF50" s="41">
        <v>186.4305750350631</v>
      </c>
      <c r="BG50" s="41">
        <v>221.85912240184757</v>
      </c>
      <c r="BH50" s="41">
        <v>157.96177627880832</v>
      </c>
      <c r="BI50" s="41">
        <v>200.82881355932204</v>
      </c>
      <c r="BJ50" s="41">
        <v>181.58455728073855</v>
      </c>
      <c r="BK50" s="41">
        <v>207.54883286647993</v>
      </c>
      <c r="BL50" s="42">
        <f t="shared" si="66"/>
        <v>181.58455728073855</v>
      </c>
      <c r="BM50" s="42">
        <f t="shared" si="67"/>
        <v>207.54883286647993</v>
      </c>
      <c r="BN50" s="8"/>
      <c r="BO50" s="8"/>
      <c r="BP50" s="9">
        <v>1997</v>
      </c>
      <c r="BQ50" s="41">
        <v>157.1774616248596</v>
      </c>
      <c r="BR50" s="41">
        <v>222.21383879278616</v>
      </c>
      <c r="BS50" s="41">
        <v>157.95209217707702</v>
      </c>
      <c r="BT50" s="41">
        <v>214.70121951219511</v>
      </c>
      <c r="BU50" s="41">
        <v>188.08843085106383</v>
      </c>
      <c r="BV50" s="41">
        <v>207.54883286647993</v>
      </c>
      <c r="BW50" s="42">
        <f t="shared" si="68"/>
        <v>188.08843085106383</v>
      </c>
      <c r="BX50" s="42">
        <f t="shared" si="69"/>
        <v>207.54883286647993</v>
      </c>
      <c r="BY50" s="8"/>
      <c r="BZ50" s="8"/>
      <c r="CA50" s="9">
        <v>1997</v>
      </c>
      <c r="CB50" s="41">
        <v>153.97936893203882</v>
      </c>
      <c r="CC50" s="41">
        <v>246.06183368869935</v>
      </c>
      <c r="CD50" s="41">
        <v>185.88552915766738</v>
      </c>
      <c r="CE50" s="41">
        <v>204.80374396135267</v>
      </c>
      <c r="CF50" s="41">
        <v>179.49363794100637</v>
      </c>
      <c r="CG50" s="41">
        <v>250.51730624529722</v>
      </c>
      <c r="CH50" s="42">
        <f t="shared" si="70"/>
        <v>179.49363794100637</v>
      </c>
      <c r="CI50" s="42">
        <f t="shared" si="71"/>
        <v>250.51730624529722</v>
      </c>
      <c r="CJ50" s="8"/>
      <c r="CK50" s="8"/>
      <c r="CL50" s="9">
        <v>1997</v>
      </c>
      <c r="CM50" s="41">
        <v>148.27719033232628</v>
      </c>
      <c r="CN50" s="41">
        <v>222.21383879278616</v>
      </c>
      <c r="CO50" s="41">
        <v>150.21142857142857</v>
      </c>
      <c r="CP50" s="41">
        <v>140</v>
      </c>
      <c r="CQ50" s="41">
        <v>160.46951602765557</v>
      </c>
      <c r="CR50" s="41">
        <v>212</v>
      </c>
      <c r="CS50" s="42">
        <f t="shared" si="72"/>
        <v>160.46951602765557</v>
      </c>
      <c r="CT50" s="42">
        <f t="shared" si="73"/>
        <v>212</v>
      </c>
      <c r="CU50" s="8"/>
      <c r="CV50" s="8"/>
      <c r="CW50" s="9">
        <v>1997</v>
      </c>
      <c r="CX50" s="41">
        <v>148.27719033232628</v>
      </c>
      <c r="CY50" s="41">
        <v>0</v>
      </c>
      <c r="CZ50" s="41">
        <v>150.21142857142857</v>
      </c>
      <c r="DA50" s="41">
        <v>140</v>
      </c>
      <c r="DB50" s="41">
        <v>152.82249466950958</v>
      </c>
      <c r="DC50" s="41">
        <v>192.68995633187774</v>
      </c>
      <c r="DD50" s="42">
        <f t="shared" si="74"/>
        <v>152.82249466950958</v>
      </c>
      <c r="DE50" s="42">
        <f t="shared" si="75"/>
        <v>192.68995633187774</v>
      </c>
      <c r="DG50" s="4"/>
      <c r="DH50" s="9">
        <v>1997</v>
      </c>
      <c r="DI50" s="41">
        <v>0</v>
      </c>
      <c r="DJ50" s="41">
        <v>0</v>
      </c>
      <c r="DK50" s="41">
        <v>0</v>
      </c>
      <c r="DL50" s="41">
        <v>0</v>
      </c>
      <c r="DM50" s="41">
        <v>0</v>
      </c>
      <c r="DN50" s="41">
        <v>0</v>
      </c>
      <c r="DO50" s="42">
        <v>0</v>
      </c>
      <c r="DP50" s="42">
        <v>0</v>
      </c>
    </row>
    <row r="51" spans="1:130" ht="12" customHeight="1" x14ac:dyDescent="0.25">
      <c r="A51" s="8"/>
      <c r="B51" s="9">
        <v>1998</v>
      </c>
      <c r="C51" s="41">
        <v>171.51666666666665</v>
      </c>
      <c r="D51" s="41">
        <v>144.05324507123325</v>
      </c>
      <c r="E51" s="41">
        <v>129.90092606203143</v>
      </c>
      <c r="F51" s="41">
        <v>168.95683540466817</v>
      </c>
      <c r="G51" s="41">
        <v>215.34836956521738</v>
      </c>
      <c r="H51" s="41">
        <v>338.62385321100919</v>
      </c>
      <c r="I51" s="42">
        <f t="shared" si="58"/>
        <v>168.95683540466817</v>
      </c>
      <c r="J51" s="42">
        <f t="shared" si="59"/>
        <v>215.34836956521738</v>
      </c>
      <c r="K51" s="8"/>
      <c r="L51" s="8"/>
      <c r="M51" s="9">
        <v>1998</v>
      </c>
      <c r="N51" s="41">
        <v>161.02000000000001</v>
      </c>
      <c r="O51" s="41">
        <v>123.02748378286101</v>
      </c>
      <c r="P51" s="41">
        <v>140.80596803846697</v>
      </c>
      <c r="Q51" s="41">
        <v>164.57666074932263</v>
      </c>
      <c r="R51" s="41">
        <v>200</v>
      </c>
      <c r="S51" s="41">
        <v>290</v>
      </c>
      <c r="T51" s="42">
        <f t="shared" si="60"/>
        <v>164.57666074932263</v>
      </c>
      <c r="U51" s="42">
        <f t="shared" si="61"/>
        <v>200</v>
      </c>
      <c r="V51" s="8"/>
      <c r="W51" s="8"/>
      <c r="X51" s="9">
        <v>1998</v>
      </c>
      <c r="Y51" s="41">
        <v>214.78873239436621</v>
      </c>
      <c r="Z51" s="41">
        <v>145.87701612903223</v>
      </c>
      <c r="AA51" s="41">
        <v>159.8384321223709</v>
      </c>
      <c r="AB51" s="41">
        <v>211.84677419354838</v>
      </c>
      <c r="AC51" s="41">
        <v>278.99567099567093</v>
      </c>
      <c r="AD51" s="41">
        <v>208.98245614035093</v>
      </c>
      <c r="AE51" s="42">
        <f t="shared" si="62"/>
        <v>211.84677419354838</v>
      </c>
      <c r="AF51" s="42">
        <f t="shared" si="63"/>
        <v>278.99567099567093</v>
      </c>
      <c r="AG51" s="8"/>
      <c r="AH51" s="8"/>
      <c r="AI51" s="9">
        <v>1998</v>
      </c>
      <c r="AJ51" s="41">
        <v>282</v>
      </c>
      <c r="AK51" s="41">
        <v>145.87701612903223</v>
      </c>
      <c r="AL51" s="41">
        <v>159.8384321223709</v>
      </c>
      <c r="AM51" s="41">
        <v>211.84677419354838</v>
      </c>
      <c r="AN51" s="41">
        <v>278.99567099567093</v>
      </c>
      <c r="AO51" s="41">
        <v>218.80246913580248</v>
      </c>
      <c r="AP51" s="42">
        <f t="shared" si="64"/>
        <v>211.84677419354838</v>
      </c>
      <c r="AQ51" s="42">
        <f t="shared" si="65"/>
        <v>278.99567099567093</v>
      </c>
      <c r="AR51" s="8"/>
      <c r="AT51" s="9">
        <v>1998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41">
        <v>0</v>
      </c>
      <c r="BA51" s="42">
        <v>0</v>
      </c>
      <c r="BB51" s="42">
        <v>0</v>
      </c>
      <c r="BC51" s="8"/>
      <c r="BD51" s="8"/>
      <c r="BE51" s="9">
        <v>1998</v>
      </c>
      <c r="BF51" s="41">
        <v>176.75523760858457</v>
      </c>
      <c r="BG51" s="41">
        <v>226.43302180685359</v>
      </c>
      <c r="BH51" s="41">
        <v>158.77330677290837</v>
      </c>
      <c r="BI51" s="41">
        <v>187.3152709359606</v>
      </c>
      <c r="BJ51" s="41">
        <v>186.83617193836173</v>
      </c>
      <c r="BK51" s="41">
        <v>220.84217092950718</v>
      </c>
      <c r="BL51" s="42">
        <f t="shared" si="66"/>
        <v>186.83617193836173</v>
      </c>
      <c r="BM51" s="42">
        <f t="shared" si="67"/>
        <v>220.84217092950718</v>
      </c>
      <c r="BN51" s="8"/>
      <c r="BO51" s="8"/>
      <c r="BP51" s="9">
        <v>1998</v>
      </c>
      <c r="BQ51" s="41">
        <v>159.81418849247268</v>
      </c>
      <c r="BR51" s="41">
        <v>223.04773730684326</v>
      </c>
      <c r="BS51" s="41">
        <v>183.05278750336655</v>
      </c>
      <c r="BT51" s="41">
        <v>214.26640926640925</v>
      </c>
      <c r="BU51" s="41">
        <v>182.20430107526883</v>
      </c>
      <c r="BV51" s="41">
        <v>216.55289628858827</v>
      </c>
      <c r="BW51" s="42">
        <f t="shared" si="68"/>
        <v>182.20430107526883</v>
      </c>
      <c r="BX51" s="42">
        <f t="shared" si="69"/>
        <v>216.55289628858827</v>
      </c>
      <c r="BY51" s="8"/>
      <c r="BZ51" s="8"/>
      <c r="CA51" s="9">
        <v>1998</v>
      </c>
      <c r="CB51" s="41">
        <v>147.52494826396872</v>
      </c>
      <c r="CC51" s="41">
        <v>247.33080981876577</v>
      </c>
      <c r="CD51" s="41">
        <v>181.12936344969199</v>
      </c>
      <c r="CE51" s="41">
        <v>205.19343065693431</v>
      </c>
      <c r="CF51" s="41">
        <v>184.66261808367071</v>
      </c>
      <c r="CG51" s="41">
        <v>253.81291946308724</v>
      </c>
      <c r="CH51" s="42">
        <f t="shared" si="70"/>
        <v>184.66261808367071</v>
      </c>
      <c r="CI51" s="42">
        <f t="shared" si="71"/>
        <v>253.81291946308724</v>
      </c>
      <c r="CJ51" s="8"/>
      <c r="CK51" s="8"/>
      <c r="CL51" s="9">
        <v>1998</v>
      </c>
      <c r="CM51" s="41">
        <v>151.05876030096741</v>
      </c>
      <c r="CN51" s="41">
        <v>223.04773730684326</v>
      </c>
      <c r="CO51" s="41">
        <v>149</v>
      </c>
      <c r="CP51" s="41">
        <v>205.19343065693431</v>
      </c>
      <c r="CQ51" s="41">
        <v>167.72903795233893</v>
      </c>
      <c r="CR51" s="41">
        <v>230</v>
      </c>
      <c r="CS51" s="42">
        <f t="shared" si="72"/>
        <v>167.72903795233893</v>
      </c>
      <c r="CT51" s="42">
        <f t="shared" si="73"/>
        <v>230</v>
      </c>
      <c r="CU51" s="8"/>
      <c r="CV51" s="8"/>
      <c r="CW51" s="9">
        <v>1998</v>
      </c>
      <c r="CX51" s="41">
        <v>151.05876030096741</v>
      </c>
      <c r="CY51" s="41">
        <v>0</v>
      </c>
      <c r="CZ51" s="41">
        <v>149</v>
      </c>
      <c r="DA51" s="41">
        <v>205.19343065693431</v>
      </c>
      <c r="DB51" s="41">
        <v>156.65909090909091</v>
      </c>
      <c r="DC51" s="41">
        <v>210.8724832214765</v>
      </c>
      <c r="DD51" s="42">
        <f t="shared" si="74"/>
        <v>156.65909090909091</v>
      </c>
      <c r="DE51" s="42">
        <f t="shared" si="75"/>
        <v>210.8724832214765</v>
      </c>
      <c r="DG51" s="4"/>
      <c r="DH51" s="9">
        <v>1998</v>
      </c>
      <c r="DI51" s="41">
        <v>0</v>
      </c>
      <c r="DJ51" s="41">
        <v>0</v>
      </c>
      <c r="DK51" s="41">
        <v>0</v>
      </c>
      <c r="DL51" s="41">
        <v>0</v>
      </c>
      <c r="DM51" s="41">
        <v>0</v>
      </c>
      <c r="DN51" s="41">
        <v>0</v>
      </c>
      <c r="DO51" s="42">
        <v>0</v>
      </c>
      <c r="DP51" s="42">
        <v>0</v>
      </c>
    </row>
    <row r="52" spans="1:130" ht="12" customHeight="1" x14ac:dyDescent="0.25">
      <c r="A52" s="8"/>
      <c r="B52" s="9">
        <v>1999</v>
      </c>
      <c r="C52" s="41">
        <v>157.81874999999999</v>
      </c>
      <c r="D52" s="41">
        <v>161.83086356668369</v>
      </c>
      <c r="E52" s="41">
        <v>138.92031895698736</v>
      </c>
      <c r="F52" s="41">
        <v>172.16953353492292</v>
      </c>
      <c r="G52" s="41">
        <v>220.59876240055004</v>
      </c>
      <c r="H52" s="41">
        <v>232.2047685834502</v>
      </c>
      <c r="I52" s="42">
        <f t="shared" si="58"/>
        <v>172.16953353492292</v>
      </c>
      <c r="J52" s="42">
        <f t="shared" si="59"/>
        <v>220.59876240055004</v>
      </c>
      <c r="K52" s="8"/>
      <c r="L52" s="8"/>
      <c r="M52" s="9">
        <v>1999</v>
      </c>
      <c r="N52" s="41">
        <v>130</v>
      </c>
      <c r="O52" s="41">
        <v>114.87289884989679</v>
      </c>
      <c r="P52" s="41">
        <v>144.25651840490798</v>
      </c>
      <c r="Q52" s="41">
        <v>168.81828259571927</v>
      </c>
      <c r="R52" s="41">
        <v>200</v>
      </c>
      <c r="S52" s="41">
        <v>282.39999999999998</v>
      </c>
      <c r="T52" s="42">
        <f t="shared" si="60"/>
        <v>168.81828259571927</v>
      </c>
      <c r="U52" s="42">
        <f t="shared" si="61"/>
        <v>200</v>
      </c>
      <c r="V52" s="8"/>
      <c r="W52" s="8"/>
      <c r="X52" s="9">
        <v>1999</v>
      </c>
      <c r="Y52" s="41">
        <v>220.09322033898306</v>
      </c>
      <c r="Z52" s="41">
        <v>137.06628242074927</v>
      </c>
      <c r="AA52" s="41">
        <v>161.10099573257469</v>
      </c>
      <c r="AB52" s="41">
        <v>197.23081534772183</v>
      </c>
      <c r="AC52" s="41">
        <v>268.62068965517244</v>
      </c>
      <c r="AD52" s="41">
        <v>225.06534090909091</v>
      </c>
      <c r="AE52" s="42">
        <f t="shared" si="62"/>
        <v>197.23081534772183</v>
      </c>
      <c r="AF52" s="42">
        <f t="shared" si="63"/>
        <v>268.62068965517244</v>
      </c>
      <c r="AG52" s="8"/>
      <c r="AH52" s="8"/>
      <c r="AI52" s="9">
        <v>1999</v>
      </c>
      <c r="AJ52" s="41">
        <v>296</v>
      </c>
      <c r="AK52" s="41">
        <v>436</v>
      </c>
      <c r="AL52" s="41">
        <v>161.10099573257469</v>
      </c>
      <c r="AM52" s="41">
        <v>197.23081534772183</v>
      </c>
      <c r="AN52" s="41">
        <v>268.62068965517244</v>
      </c>
      <c r="AO52" s="41">
        <v>227.81034482758622</v>
      </c>
      <c r="AP52" s="42">
        <f t="shared" si="64"/>
        <v>197.23081534772183</v>
      </c>
      <c r="AQ52" s="42">
        <f t="shared" si="65"/>
        <v>268.62068965517244</v>
      </c>
      <c r="AR52" s="8"/>
      <c r="AT52" s="9">
        <v>1999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41">
        <v>0</v>
      </c>
      <c r="BA52" s="42">
        <v>0</v>
      </c>
      <c r="BB52" s="42">
        <v>0</v>
      </c>
      <c r="BC52" s="8"/>
      <c r="BD52" s="8"/>
      <c r="BE52" s="9">
        <v>1999</v>
      </c>
      <c r="BF52" s="41">
        <v>189.14122137404581</v>
      </c>
      <c r="BG52" s="41">
        <v>236.72829581993568</v>
      </c>
      <c r="BH52" s="41">
        <v>159.28566128733073</v>
      </c>
      <c r="BI52" s="41">
        <v>210.54143646408841</v>
      </c>
      <c r="BJ52" s="41">
        <v>192.44010514457378</v>
      </c>
      <c r="BK52" s="41">
        <v>234.81271810779373</v>
      </c>
      <c r="BL52" s="42">
        <f t="shared" si="66"/>
        <v>192.44010514457378</v>
      </c>
      <c r="BM52" s="42">
        <f t="shared" si="67"/>
        <v>234.81271810779373</v>
      </c>
      <c r="BN52" s="8"/>
      <c r="BO52" s="8"/>
      <c r="BP52" s="9">
        <v>1999</v>
      </c>
      <c r="BQ52" s="41">
        <v>162.45826025955805</v>
      </c>
      <c r="BR52" s="41">
        <v>225.8314318311466</v>
      </c>
      <c r="BS52" s="41">
        <v>188.9193106149628</v>
      </c>
      <c r="BT52" s="41">
        <v>212.98099762470309</v>
      </c>
      <c r="BU52" s="41">
        <v>182.09508644222021</v>
      </c>
      <c r="BV52" s="41">
        <v>217.87700426222852</v>
      </c>
      <c r="BW52" s="42">
        <f t="shared" si="68"/>
        <v>182.09508644222021</v>
      </c>
      <c r="BX52" s="42">
        <f t="shared" si="69"/>
        <v>217.87700426222852</v>
      </c>
      <c r="BY52" s="8"/>
      <c r="BZ52" s="8"/>
      <c r="CA52" s="9">
        <v>1999</v>
      </c>
      <c r="CB52" s="41">
        <v>186.27160743134087</v>
      </c>
      <c r="CC52" s="41">
        <v>196.3697429906542</v>
      </c>
      <c r="CD52" s="41">
        <v>181.20643431635389</v>
      </c>
      <c r="CE52" s="41">
        <v>208.57881136950905</v>
      </c>
      <c r="CF52" s="41">
        <v>179.21960297766751</v>
      </c>
      <c r="CG52" s="41">
        <v>230.15992003998002</v>
      </c>
      <c r="CH52" s="42">
        <f t="shared" si="70"/>
        <v>179.21960297766751</v>
      </c>
      <c r="CI52" s="42">
        <f t="shared" si="71"/>
        <v>230.15992003998002</v>
      </c>
      <c r="CJ52" s="8"/>
      <c r="CK52" s="8"/>
      <c r="CL52" s="9">
        <v>1999</v>
      </c>
      <c r="CM52" s="41">
        <v>159.04574132492112</v>
      </c>
      <c r="CN52" s="41">
        <v>225.8314318311466</v>
      </c>
      <c r="CO52" s="41">
        <v>187.41621621621621</v>
      </c>
      <c r="CP52" s="41">
        <v>140</v>
      </c>
      <c r="CQ52" s="41">
        <v>163.11878968995143</v>
      </c>
      <c r="CR52" s="41">
        <v>230</v>
      </c>
      <c r="CS52" s="42">
        <f t="shared" si="72"/>
        <v>163.11878968995143</v>
      </c>
      <c r="CT52" s="42">
        <f t="shared" si="73"/>
        <v>230</v>
      </c>
      <c r="CU52" s="8"/>
      <c r="CV52" s="8"/>
      <c r="CW52" s="9">
        <v>1999</v>
      </c>
      <c r="CX52" s="41">
        <v>159.04574132492112</v>
      </c>
      <c r="CY52" s="41">
        <v>0</v>
      </c>
      <c r="CZ52" s="41">
        <v>202.63862332695984</v>
      </c>
      <c r="DA52" s="41">
        <v>140</v>
      </c>
      <c r="DB52" s="41">
        <v>165.25866747060596</v>
      </c>
      <c r="DC52" s="41">
        <v>202.42903752039152</v>
      </c>
      <c r="DD52" s="42">
        <f t="shared" si="74"/>
        <v>165.25866747060596</v>
      </c>
      <c r="DE52" s="42">
        <f t="shared" si="75"/>
        <v>202.42903752039152</v>
      </c>
      <c r="DG52" s="4"/>
      <c r="DH52" s="9">
        <v>1999</v>
      </c>
      <c r="DI52" s="41">
        <v>0</v>
      </c>
      <c r="DJ52" s="41">
        <v>0</v>
      </c>
      <c r="DK52" s="41">
        <v>0</v>
      </c>
      <c r="DL52" s="41">
        <v>0</v>
      </c>
      <c r="DM52" s="41">
        <v>0</v>
      </c>
      <c r="DN52" s="41">
        <v>0</v>
      </c>
      <c r="DO52" s="42">
        <v>0</v>
      </c>
      <c r="DP52" s="42">
        <v>0</v>
      </c>
    </row>
    <row r="53" spans="1:130" ht="12" customHeight="1" x14ac:dyDescent="0.25">
      <c r="A53" s="8"/>
      <c r="B53" s="9">
        <v>2000</v>
      </c>
      <c r="C53" s="41">
        <v>420</v>
      </c>
      <c r="D53" s="41">
        <v>164.77168429617575</v>
      </c>
      <c r="E53" s="41">
        <v>131.68066588785047</v>
      </c>
      <c r="F53" s="41">
        <v>173.64351083757023</v>
      </c>
      <c r="G53" s="41">
        <v>218.1547699594046</v>
      </c>
      <c r="H53" s="41">
        <v>302.48367593712214</v>
      </c>
      <c r="I53" s="42">
        <f t="shared" si="58"/>
        <v>173.64351083757023</v>
      </c>
      <c r="J53" s="42">
        <f t="shared" si="59"/>
        <v>218.1547699594046</v>
      </c>
      <c r="K53" s="8"/>
      <c r="L53" s="8"/>
      <c r="M53" s="9">
        <v>2000</v>
      </c>
      <c r="N53" s="41">
        <v>0</v>
      </c>
      <c r="O53" s="41">
        <v>126.71304038427326</v>
      </c>
      <c r="P53" s="41">
        <v>137.74112058728275</v>
      </c>
      <c r="Q53" s="41">
        <v>174.60238305383936</v>
      </c>
      <c r="R53" s="41">
        <v>210</v>
      </c>
      <c r="S53" s="41">
        <v>203.25748502994011</v>
      </c>
      <c r="T53" s="42">
        <f t="shared" si="60"/>
        <v>174.60238305383936</v>
      </c>
      <c r="U53" s="42">
        <f t="shared" si="61"/>
        <v>210</v>
      </c>
      <c r="V53" s="8"/>
      <c r="W53" s="8"/>
      <c r="X53" s="9">
        <v>2000</v>
      </c>
      <c r="Y53" s="41">
        <v>225.29520295202951</v>
      </c>
      <c r="Z53" s="41">
        <v>135.85597826086956</v>
      </c>
      <c r="AA53" s="41">
        <v>164.02605042016808</v>
      </c>
      <c r="AB53" s="41">
        <v>216.84956709956711</v>
      </c>
      <c r="AC53" s="41">
        <v>288.28543689320389</v>
      </c>
      <c r="AD53" s="41">
        <v>210.83199999999999</v>
      </c>
      <c r="AE53" s="42">
        <f t="shared" si="62"/>
        <v>216.84956709956711</v>
      </c>
      <c r="AF53" s="42">
        <f t="shared" si="63"/>
        <v>288.28543689320389</v>
      </c>
      <c r="AG53" s="8"/>
      <c r="AH53" s="8"/>
      <c r="AI53" s="9">
        <v>2000</v>
      </c>
      <c r="AJ53" s="41">
        <v>300</v>
      </c>
      <c r="AK53" s="41">
        <v>436</v>
      </c>
      <c r="AL53" s="41">
        <v>164.02605042016808</v>
      </c>
      <c r="AM53" s="41">
        <v>216.84956709956711</v>
      </c>
      <c r="AN53" s="41">
        <v>288.28543689320389</v>
      </c>
      <c r="AO53" s="41">
        <v>241.20915032679738</v>
      </c>
      <c r="AP53" s="42">
        <f t="shared" si="64"/>
        <v>216.84956709956711</v>
      </c>
      <c r="AQ53" s="42">
        <f t="shared" si="65"/>
        <v>288.28543689320389</v>
      </c>
      <c r="AR53" s="8"/>
      <c r="AT53" s="9">
        <v>2000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0</v>
      </c>
      <c r="BA53" s="42">
        <v>0</v>
      </c>
      <c r="BB53" s="42">
        <v>0</v>
      </c>
      <c r="BC53" s="8"/>
      <c r="BD53" s="8"/>
      <c r="BE53" s="9">
        <v>2000</v>
      </c>
      <c r="BF53" s="41">
        <v>188.70967741935485</v>
      </c>
      <c r="BG53" s="41">
        <v>237.97687861271677</v>
      </c>
      <c r="BH53" s="41">
        <v>157.81621621621622</v>
      </c>
      <c r="BI53" s="41">
        <v>210.625</v>
      </c>
      <c r="BJ53" s="41">
        <v>196.06010928961749</v>
      </c>
      <c r="BK53" s="41">
        <v>235.74900398406373</v>
      </c>
      <c r="BL53" s="42">
        <f t="shared" si="66"/>
        <v>196.06010928961749</v>
      </c>
      <c r="BM53" s="42">
        <f t="shared" si="67"/>
        <v>235.74900398406373</v>
      </c>
      <c r="BN53" s="8"/>
      <c r="BO53" s="8"/>
      <c r="BP53" s="9">
        <v>2000</v>
      </c>
      <c r="BQ53" s="41">
        <v>140.217277486911</v>
      </c>
      <c r="BR53" s="41">
        <v>233.71964679911699</v>
      </c>
      <c r="BS53" s="41">
        <v>191.32911392405063</v>
      </c>
      <c r="BT53" s="41">
        <v>216.94444444444446</v>
      </c>
      <c r="BU53" s="41">
        <v>189.72375690607734</v>
      </c>
      <c r="BV53" s="41">
        <v>250.32763532763533</v>
      </c>
      <c r="BW53" s="42">
        <f t="shared" si="68"/>
        <v>189.72375690607734</v>
      </c>
      <c r="BX53" s="42">
        <f t="shared" si="69"/>
        <v>250.32763532763533</v>
      </c>
      <c r="BY53" s="8"/>
      <c r="BZ53" s="8"/>
      <c r="CA53" s="9">
        <v>2000</v>
      </c>
      <c r="CB53" s="41">
        <v>205.54447852760737</v>
      </c>
      <c r="CC53" s="41">
        <v>189.52506596306068</v>
      </c>
      <c r="CD53" s="41">
        <v>181.27490039840637</v>
      </c>
      <c r="CE53" s="41">
        <v>204.54545454545453</v>
      </c>
      <c r="CF53" s="41">
        <v>176.89719626168224</v>
      </c>
      <c r="CG53" s="41">
        <v>239.10211267605635</v>
      </c>
      <c r="CH53" s="42">
        <f t="shared" si="70"/>
        <v>176.89719626168224</v>
      </c>
      <c r="CI53" s="42">
        <f t="shared" si="71"/>
        <v>239.10211267605635</v>
      </c>
      <c r="CJ53" s="8"/>
      <c r="CK53" s="8"/>
      <c r="CL53" s="9">
        <v>2000</v>
      </c>
      <c r="CM53" s="41">
        <v>160.06343283582089</v>
      </c>
      <c r="CN53" s="41">
        <v>240</v>
      </c>
      <c r="CO53" s="41">
        <v>182.9655172413793</v>
      </c>
      <c r="CP53" s="41">
        <v>140</v>
      </c>
      <c r="CQ53" s="41">
        <v>165.78073089700996</v>
      </c>
      <c r="CR53" s="41">
        <v>218.62222222222223</v>
      </c>
      <c r="CS53" s="42">
        <f t="shared" si="72"/>
        <v>165.78073089700996</v>
      </c>
      <c r="CT53" s="42">
        <f t="shared" si="73"/>
        <v>218.62222222222223</v>
      </c>
      <c r="CU53" s="8"/>
      <c r="CV53" s="8"/>
      <c r="CW53" s="9">
        <v>2000</v>
      </c>
      <c r="CX53" s="41">
        <v>118</v>
      </c>
      <c r="CY53" s="41">
        <v>0</v>
      </c>
      <c r="CZ53" s="41">
        <v>182.9655172413793</v>
      </c>
      <c r="DA53" s="41">
        <v>140</v>
      </c>
      <c r="DB53" s="41">
        <v>164.21613832853026</v>
      </c>
      <c r="DC53" s="41">
        <v>208.62295081967213</v>
      </c>
      <c r="DD53" s="42">
        <f t="shared" si="74"/>
        <v>164.21613832853026</v>
      </c>
      <c r="DE53" s="42">
        <f t="shared" si="75"/>
        <v>208.62295081967213</v>
      </c>
      <c r="DG53" s="4"/>
      <c r="DH53" s="9">
        <v>2000</v>
      </c>
      <c r="DI53" s="41">
        <v>0</v>
      </c>
      <c r="DJ53" s="41">
        <v>0</v>
      </c>
      <c r="DK53" s="41">
        <v>0</v>
      </c>
      <c r="DL53" s="41">
        <v>0</v>
      </c>
      <c r="DM53" s="41">
        <v>0</v>
      </c>
      <c r="DN53" s="41">
        <v>0</v>
      </c>
      <c r="DO53" s="42">
        <v>0</v>
      </c>
      <c r="DP53" s="42">
        <v>0</v>
      </c>
    </row>
    <row r="54" spans="1:130" ht="12" customHeight="1" x14ac:dyDescent="0.25">
      <c r="A54" s="8"/>
      <c r="B54" s="9">
        <v>2001</v>
      </c>
      <c r="C54" s="41">
        <v>181.47916666666666</v>
      </c>
      <c r="D54" s="41">
        <v>177.56318103613077</v>
      </c>
      <c r="E54" s="41">
        <v>137.63819164215855</v>
      </c>
      <c r="F54" s="41">
        <v>182.26364655034416</v>
      </c>
      <c r="G54" s="41">
        <v>200.98897029858978</v>
      </c>
      <c r="H54" s="41">
        <v>281.82632541133455</v>
      </c>
      <c r="I54" s="42">
        <f t="shared" si="58"/>
        <v>182.26364655034416</v>
      </c>
      <c r="J54" s="42">
        <f t="shared" si="59"/>
        <v>200.98897029858978</v>
      </c>
      <c r="K54" s="8"/>
      <c r="L54" s="8"/>
      <c r="M54" s="9">
        <v>2001</v>
      </c>
      <c r="N54" s="41">
        <v>0</v>
      </c>
      <c r="O54" s="41">
        <v>138.9820788530466</v>
      </c>
      <c r="P54" s="41">
        <v>122.55711650347666</v>
      </c>
      <c r="Q54" s="41">
        <v>162.49668104878859</v>
      </c>
      <c r="R54" s="41">
        <v>173.91833030852993</v>
      </c>
      <c r="S54" s="41">
        <v>145.6764705882353</v>
      </c>
      <c r="T54" s="42">
        <f t="shared" si="60"/>
        <v>162.49668104878859</v>
      </c>
      <c r="U54" s="42">
        <f t="shared" si="61"/>
        <v>173.91833030852993</v>
      </c>
      <c r="V54" s="8"/>
      <c r="W54" s="8"/>
      <c r="X54" s="9">
        <v>2001</v>
      </c>
      <c r="Y54" s="41">
        <v>211.26061776061775</v>
      </c>
      <c r="Z54" s="41">
        <v>144.48508180943216</v>
      </c>
      <c r="AA54" s="41">
        <v>169.78260869565219</v>
      </c>
      <c r="AB54" s="41">
        <v>215.33048433048432</v>
      </c>
      <c r="AC54" s="41">
        <v>294.91463414634148</v>
      </c>
      <c r="AD54" s="41">
        <v>215.99732620320856</v>
      </c>
      <c r="AE54" s="42">
        <f t="shared" si="62"/>
        <v>215.33048433048432</v>
      </c>
      <c r="AF54" s="42">
        <f t="shared" si="63"/>
        <v>294.91463414634148</v>
      </c>
      <c r="AG54" s="8"/>
      <c r="AH54" s="8"/>
      <c r="AI54" s="9">
        <v>2001</v>
      </c>
      <c r="AJ54" s="41">
        <v>316.19718309859155</v>
      </c>
      <c r="AK54" s="41">
        <v>436</v>
      </c>
      <c r="AL54" s="41">
        <v>169.78260869565219</v>
      </c>
      <c r="AM54" s="41">
        <v>215.33048433048432</v>
      </c>
      <c r="AN54" s="41">
        <v>294.91463414634148</v>
      </c>
      <c r="AO54" s="41">
        <v>241.15131578947367</v>
      </c>
      <c r="AP54" s="42">
        <f t="shared" si="64"/>
        <v>215.33048433048432</v>
      </c>
      <c r="AQ54" s="42">
        <f t="shared" si="65"/>
        <v>294.91463414634148</v>
      </c>
      <c r="AR54" s="8"/>
      <c r="AT54" s="9">
        <v>2001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41">
        <v>0</v>
      </c>
      <c r="BA54" s="42">
        <v>0</v>
      </c>
      <c r="BB54" s="42">
        <v>0</v>
      </c>
      <c r="BC54" s="8"/>
      <c r="BD54" s="8"/>
      <c r="BE54" s="9">
        <v>2001</v>
      </c>
      <c r="BF54" s="41">
        <v>176.66541070082894</v>
      </c>
      <c r="BG54" s="41">
        <v>235.30471991701245</v>
      </c>
      <c r="BH54" s="41">
        <v>174.59579362471246</v>
      </c>
      <c r="BI54" s="41">
        <v>217.26429675425038</v>
      </c>
      <c r="BJ54" s="41">
        <v>181.49133218803686</v>
      </c>
      <c r="BK54" s="41">
        <v>230.08975712777192</v>
      </c>
      <c r="BL54" s="42">
        <f t="shared" si="66"/>
        <v>181.49133218803686</v>
      </c>
      <c r="BM54" s="42">
        <f t="shared" si="67"/>
        <v>230.08975712777192</v>
      </c>
      <c r="BN54" s="8"/>
      <c r="BO54" s="8"/>
      <c r="BP54" s="9">
        <v>2001</v>
      </c>
      <c r="BQ54" s="41">
        <v>177.99384157995328</v>
      </c>
      <c r="BR54" s="41">
        <v>250.53309059755836</v>
      </c>
      <c r="BS54" s="41">
        <v>192.83354510800507</v>
      </c>
      <c r="BT54" s="41">
        <v>211.4724409448819</v>
      </c>
      <c r="BU54" s="41">
        <v>201.07656514382404</v>
      </c>
      <c r="BV54" s="41">
        <v>240.08832000000001</v>
      </c>
      <c r="BW54" s="42">
        <f t="shared" si="68"/>
        <v>201.07656514382404</v>
      </c>
      <c r="BX54" s="42">
        <f t="shared" si="69"/>
        <v>240.08832000000001</v>
      </c>
      <c r="BY54" s="8"/>
      <c r="BZ54" s="8"/>
      <c r="CA54" s="9">
        <v>2001</v>
      </c>
      <c r="CB54" s="41">
        <v>163.1755699217421</v>
      </c>
      <c r="CC54" s="41">
        <v>213.31841553989716</v>
      </c>
      <c r="CD54" s="41">
        <v>180.85758039816233</v>
      </c>
      <c r="CE54" s="41">
        <v>205.4153354632588</v>
      </c>
      <c r="CF54" s="41">
        <v>161.72937905468027</v>
      </c>
      <c r="CG54" s="41">
        <v>231.15531660692952</v>
      </c>
      <c r="CH54" s="42">
        <f t="shared" si="70"/>
        <v>161.72937905468027</v>
      </c>
      <c r="CI54" s="42">
        <f t="shared" si="71"/>
        <v>231.15531660692952</v>
      </c>
      <c r="CJ54" s="8"/>
      <c r="CK54" s="8"/>
      <c r="CL54" s="9">
        <v>2001</v>
      </c>
      <c r="CM54" s="41">
        <v>136.32630410654829</v>
      </c>
      <c r="CN54" s="41">
        <v>175.29560439560439</v>
      </c>
      <c r="CO54" s="41">
        <v>158.09459459459458</v>
      </c>
      <c r="CP54" s="41">
        <v>238.5</v>
      </c>
      <c r="CQ54" s="41">
        <v>163.53235955056181</v>
      </c>
      <c r="CR54" s="41">
        <v>189.92699999999999</v>
      </c>
      <c r="CS54" s="42">
        <f t="shared" si="72"/>
        <v>163.53235955056181</v>
      </c>
      <c r="CT54" s="42">
        <f t="shared" si="73"/>
        <v>189.92699999999999</v>
      </c>
      <c r="CU54" s="8"/>
      <c r="CV54" s="8"/>
      <c r="CW54" s="9">
        <v>2001</v>
      </c>
      <c r="CX54" s="41">
        <v>136.32630410654829</v>
      </c>
      <c r="CY54" s="41">
        <v>0</v>
      </c>
      <c r="CZ54" s="41">
        <v>203.24482448244825</v>
      </c>
      <c r="DA54" s="41">
        <v>238.5</v>
      </c>
      <c r="DB54" s="41">
        <v>164.12453531598513</v>
      </c>
      <c r="DC54" s="41">
        <v>236.84517045454547</v>
      </c>
      <c r="DD54" s="42">
        <f t="shared" si="74"/>
        <v>164.12453531598513</v>
      </c>
      <c r="DE54" s="42">
        <f t="shared" si="75"/>
        <v>236.84517045454547</v>
      </c>
      <c r="DG54" s="4"/>
      <c r="DH54" s="9">
        <v>2001</v>
      </c>
      <c r="DI54" s="41">
        <v>0</v>
      </c>
      <c r="DJ54" s="41">
        <v>0</v>
      </c>
      <c r="DK54" s="41">
        <v>0</v>
      </c>
      <c r="DL54" s="41">
        <v>0</v>
      </c>
      <c r="DM54" s="41">
        <v>0</v>
      </c>
      <c r="DN54" s="41">
        <v>0</v>
      </c>
      <c r="DO54" s="42">
        <v>0</v>
      </c>
      <c r="DP54" s="42">
        <v>0</v>
      </c>
    </row>
    <row r="55" spans="1:130" ht="12" customHeight="1" x14ac:dyDescent="0.25">
      <c r="A55" s="8"/>
      <c r="B55" s="9">
        <v>2002</v>
      </c>
      <c r="C55" s="41">
        <v>183.29415549597854</v>
      </c>
      <c r="D55" s="41">
        <v>187.48883578091807</v>
      </c>
      <c r="E55" s="41">
        <v>137.12606168763003</v>
      </c>
      <c r="F55" s="41">
        <v>180.21282978083354</v>
      </c>
      <c r="G55" s="41">
        <v>202.62221312513336</v>
      </c>
      <c r="H55" s="41">
        <v>277.51187639424052</v>
      </c>
      <c r="I55" s="42">
        <f t="shared" si="58"/>
        <v>180.21282978083354</v>
      </c>
      <c r="J55" s="42">
        <f t="shared" si="59"/>
        <v>202.62221312513336</v>
      </c>
      <c r="K55" s="8"/>
      <c r="L55" s="8"/>
      <c r="M55" s="9">
        <v>2002</v>
      </c>
      <c r="N55" s="41">
        <v>300</v>
      </c>
      <c r="O55" s="41">
        <v>148.7788436572375</v>
      </c>
      <c r="P55" s="41">
        <v>134.21402493745853</v>
      </c>
      <c r="Q55" s="41">
        <v>188.22380756233682</v>
      </c>
      <c r="R55" s="41">
        <v>233.62873928744676</v>
      </c>
      <c r="S55" s="41">
        <v>141.85852090032154</v>
      </c>
      <c r="T55" s="42">
        <f t="shared" si="60"/>
        <v>188.22380756233682</v>
      </c>
      <c r="U55" s="42">
        <f t="shared" si="61"/>
        <v>233.62873928744676</v>
      </c>
      <c r="V55" s="8"/>
      <c r="W55" s="8"/>
      <c r="X55" s="9">
        <v>2002</v>
      </c>
      <c r="Y55" s="41">
        <v>205.8181024701056</v>
      </c>
      <c r="Z55" s="41">
        <v>160.4634944340188</v>
      </c>
      <c r="AA55" s="41">
        <v>171.11341701308436</v>
      </c>
      <c r="AB55" s="41">
        <v>219.52237985394831</v>
      </c>
      <c r="AC55" s="41">
        <v>292.32930829901585</v>
      </c>
      <c r="AD55" s="41">
        <v>233.38155047147936</v>
      </c>
      <c r="AE55" s="42">
        <f t="shared" si="62"/>
        <v>219.52237985394831</v>
      </c>
      <c r="AF55" s="42">
        <f t="shared" si="63"/>
        <v>292.32930829901585</v>
      </c>
      <c r="AG55" s="8"/>
      <c r="AH55" s="8"/>
      <c r="AI55" s="9">
        <v>2002</v>
      </c>
      <c r="AJ55" s="41">
        <v>330.07661674313914</v>
      </c>
      <c r="AK55" s="41">
        <v>387.04</v>
      </c>
      <c r="AL55" s="41">
        <v>171.11341701308436</v>
      </c>
      <c r="AM55" s="41">
        <v>219.52237985394831</v>
      </c>
      <c r="AN55" s="41">
        <v>292.32930829901585</v>
      </c>
      <c r="AO55" s="41">
        <v>247.2558988764045</v>
      </c>
      <c r="AP55" s="42">
        <f t="shared" si="64"/>
        <v>219.52237985394831</v>
      </c>
      <c r="AQ55" s="42">
        <f t="shared" si="65"/>
        <v>292.32930829901585</v>
      </c>
      <c r="AR55" s="8"/>
      <c r="AT55" s="9">
        <v>2002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0</v>
      </c>
      <c r="BA55" s="42">
        <v>0</v>
      </c>
      <c r="BB55" s="42">
        <v>0</v>
      </c>
      <c r="BC55" s="8"/>
      <c r="BD55" s="8"/>
      <c r="BE55" s="9">
        <v>2002</v>
      </c>
      <c r="BF55" s="41">
        <v>177.32223044006551</v>
      </c>
      <c r="BG55" s="41">
        <v>235.88095004691417</v>
      </c>
      <c r="BH55" s="41">
        <v>179.67736217761853</v>
      </c>
      <c r="BI55" s="41">
        <v>218.18496503143638</v>
      </c>
      <c r="BJ55" s="41">
        <v>191.1151077488376</v>
      </c>
      <c r="BK55" s="41">
        <v>228.42247355345407</v>
      </c>
      <c r="BL55" s="42">
        <f t="shared" si="66"/>
        <v>191.1151077488376</v>
      </c>
      <c r="BM55" s="42">
        <f t="shared" si="67"/>
        <v>228.42247355345407</v>
      </c>
      <c r="BN55" s="8"/>
      <c r="BO55" s="8"/>
      <c r="BP55" s="9">
        <v>2002</v>
      </c>
      <c r="BQ55" s="41">
        <v>171.27623692231651</v>
      </c>
      <c r="BR55" s="41">
        <v>236.58054850298453</v>
      </c>
      <c r="BS55" s="41">
        <v>193.12510539629005</v>
      </c>
      <c r="BT55" s="41">
        <v>213.8169235299892</v>
      </c>
      <c r="BU55" s="41">
        <v>204.96911454832605</v>
      </c>
      <c r="BV55" s="41">
        <v>223.60438253842827</v>
      </c>
      <c r="BW55" s="42">
        <f t="shared" si="68"/>
        <v>204.96911454832605</v>
      </c>
      <c r="BX55" s="42">
        <f t="shared" si="69"/>
        <v>223.60438253842827</v>
      </c>
      <c r="BY55" s="8"/>
      <c r="BZ55" s="8"/>
      <c r="CA55" s="9">
        <v>2002</v>
      </c>
      <c r="CB55" s="41">
        <v>164.96562475641124</v>
      </c>
      <c r="CC55" s="41">
        <v>209.70299190789234</v>
      </c>
      <c r="CD55" s="41">
        <v>180.95304672026097</v>
      </c>
      <c r="CE55" s="41">
        <v>204.71844347787493</v>
      </c>
      <c r="CF55" s="41">
        <v>194.95101788208609</v>
      </c>
      <c r="CG55" s="41">
        <v>233.38516576517407</v>
      </c>
      <c r="CH55" s="42">
        <f t="shared" si="70"/>
        <v>194.95101788208609</v>
      </c>
      <c r="CI55" s="42">
        <f t="shared" si="71"/>
        <v>233.38516576517407</v>
      </c>
      <c r="CJ55" s="8"/>
      <c r="CK55" s="8"/>
      <c r="CL55" s="9">
        <v>2002</v>
      </c>
      <c r="CM55" s="41">
        <v>166.98941755569348</v>
      </c>
      <c r="CN55" s="41">
        <v>233.08227056073906</v>
      </c>
      <c r="CO55" s="41">
        <v>202.07668331518269</v>
      </c>
      <c r="CP55" s="41">
        <v>195.08996197116147</v>
      </c>
      <c r="CQ55" s="41">
        <v>186.70856213182745</v>
      </c>
      <c r="CR55" s="41">
        <v>238.58965723694058</v>
      </c>
      <c r="CS55" s="42">
        <f t="shared" si="72"/>
        <v>186.70856213182745</v>
      </c>
      <c r="CT55" s="42">
        <f t="shared" si="73"/>
        <v>238.58965723694058</v>
      </c>
      <c r="CU55" s="8"/>
      <c r="CV55" s="8"/>
      <c r="CW55" s="9">
        <v>2002</v>
      </c>
      <c r="CX55" s="41">
        <v>166.98941755569348</v>
      </c>
      <c r="CY55" s="41">
        <v>0</v>
      </c>
      <c r="CZ55" s="41">
        <v>204.87719115463756</v>
      </c>
      <c r="DA55" s="41">
        <v>195.08996197116147</v>
      </c>
      <c r="DB55" s="41">
        <v>163.02628778061305</v>
      </c>
      <c r="DC55" s="41">
        <v>236.63587265785853</v>
      </c>
      <c r="DD55" s="42">
        <f t="shared" si="74"/>
        <v>163.02628778061305</v>
      </c>
      <c r="DE55" s="42">
        <f t="shared" si="75"/>
        <v>236.63587265785853</v>
      </c>
      <c r="DG55" s="4"/>
      <c r="DH55" s="9">
        <v>2002</v>
      </c>
      <c r="DI55" s="41">
        <v>0</v>
      </c>
      <c r="DJ55" s="41">
        <v>0</v>
      </c>
      <c r="DK55" s="41">
        <v>0</v>
      </c>
      <c r="DL55" s="41">
        <v>0</v>
      </c>
      <c r="DM55" s="41">
        <v>0</v>
      </c>
      <c r="DN55" s="41">
        <v>0</v>
      </c>
      <c r="DO55" s="42">
        <v>0</v>
      </c>
      <c r="DP55" s="42">
        <v>0</v>
      </c>
    </row>
    <row r="56" spans="1:130" ht="12" customHeight="1" x14ac:dyDescent="0.25">
      <c r="A56" s="8"/>
      <c r="B56" s="9">
        <v>2003</v>
      </c>
      <c r="C56" s="41">
        <v>182.40966046088778</v>
      </c>
      <c r="D56" s="41">
        <v>202.07711208720769</v>
      </c>
      <c r="E56" s="41">
        <v>142.31583522436819</v>
      </c>
      <c r="F56" s="41">
        <v>181.5170596907827</v>
      </c>
      <c r="G56" s="41">
        <v>202.93375421974864</v>
      </c>
      <c r="H56" s="41">
        <v>289.53850173931505</v>
      </c>
      <c r="I56" s="42">
        <f t="shared" si="58"/>
        <v>181.5170596907827</v>
      </c>
      <c r="J56" s="42">
        <f t="shared" si="59"/>
        <v>202.93375421974864</v>
      </c>
      <c r="K56" s="8"/>
      <c r="L56" s="8"/>
      <c r="M56" s="9">
        <v>2003</v>
      </c>
      <c r="N56" s="41">
        <v>300</v>
      </c>
      <c r="O56" s="41">
        <v>172.70552931567173</v>
      </c>
      <c r="P56" s="41">
        <v>140.40318963949545</v>
      </c>
      <c r="Q56" s="41">
        <v>185.20003060267899</v>
      </c>
      <c r="R56" s="41">
        <v>229.0944464096215</v>
      </c>
      <c r="S56" s="41">
        <v>258.59056716195585</v>
      </c>
      <c r="T56" s="42">
        <f t="shared" si="60"/>
        <v>185.20003060267899</v>
      </c>
      <c r="U56" s="42">
        <f t="shared" si="61"/>
        <v>229.0944464096215</v>
      </c>
      <c r="V56" s="8"/>
      <c r="W56" s="8"/>
      <c r="X56" s="9">
        <v>2003</v>
      </c>
      <c r="Y56" s="41">
        <v>185.74342942037813</v>
      </c>
      <c r="Z56" s="41">
        <v>176.40443078682199</v>
      </c>
      <c r="AA56" s="41">
        <v>171.75446345846387</v>
      </c>
      <c r="AB56" s="41">
        <v>217.68184829244927</v>
      </c>
      <c r="AC56" s="41">
        <v>321.55229860818218</v>
      </c>
      <c r="AD56" s="41">
        <v>253.12286435354142</v>
      </c>
      <c r="AE56" s="42">
        <f t="shared" si="62"/>
        <v>217.68184829244927</v>
      </c>
      <c r="AF56" s="42">
        <f t="shared" si="63"/>
        <v>321.55229860818218</v>
      </c>
      <c r="AG56" s="8"/>
      <c r="AH56" s="8"/>
      <c r="AI56" s="9">
        <v>2003</v>
      </c>
      <c r="AJ56" s="41">
        <v>338.92712959224866</v>
      </c>
      <c r="AK56" s="41">
        <v>388.70909090909089</v>
      </c>
      <c r="AL56" s="41">
        <v>171.75446345846387</v>
      </c>
      <c r="AM56" s="41">
        <v>217.68184829244927</v>
      </c>
      <c r="AN56" s="41">
        <v>321.55229860818218</v>
      </c>
      <c r="AO56" s="41">
        <v>263.63563628500378</v>
      </c>
      <c r="AP56" s="42">
        <f t="shared" si="64"/>
        <v>217.68184829244927</v>
      </c>
      <c r="AQ56" s="42">
        <f t="shared" si="65"/>
        <v>321.55229860818218</v>
      </c>
      <c r="AR56" s="8"/>
      <c r="AT56" s="9">
        <v>2003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41">
        <v>0</v>
      </c>
      <c r="BA56" s="42">
        <v>0</v>
      </c>
      <c r="BB56" s="42">
        <v>0</v>
      </c>
      <c r="BC56" s="8"/>
      <c r="BD56" s="8"/>
      <c r="BE56" s="9">
        <v>2003</v>
      </c>
      <c r="BF56" s="41">
        <v>178.26823570782679</v>
      </c>
      <c r="BG56" s="41">
        <v>251.4202032479152</v>
      </c>
      <c r="BH56" s="41">
        <v>182.37632622156309</v>
      </c>
      <c r="BI56" s="41">
        <v>217.22764767232388</v>
      </c>
      <c r="BJ56" s="41">
        <v>187.98587534779989</v>
      </c>
      <c r="BK56" s="41">
        <v>234.18661817672367</v>
      </c>
      <c r="BL56" s="42">
        <f t="shared" si="66"/>
        <v>187.98587534779989</v>
      </c>
      <c r="BM56" s="42">
        <f t="shared" si="67"/>
        <v>234.18661817672367</v>
      </c>
      <c r="BN56" s="8"/>
      <c r="BO56" s="8"/>
      <c r="BP56" s="9">
        <v>2003</v>
      </c>
      <c r="BQ56" s="41">
        <v>189.45988771969687</v>
      </c>
      <c r="BR56" s="41">
        <v>238.80230262809724</v>
      </c>
      <c r="BS56" s="41">
        <v>200</v>
      </c>
      <c r="BT56" s="41">
        <v>214.17161679934119</v>
      </c>
      <c r="BU56" s="41">
        <v>201.28123235163358</v>
      </c>
      <c r="BV56" s="41">
        <v>235.71687596895845</v>
      </c>
      <c r="BW56" s="42">
        <f t="shared" si="68"/>
        <v>201.28123235163358</v>
      </c>
      <c r="BX56" s="42">
        <f t="shared" si="69"/>
        <v>235.71687596895845</v>
      </c>
      <c r="BY56" s="8"/>
      <c r="BZ56" s="8"/>
      <c r="CA56" s="9">
        <v>2003</v>
      </c>
      <c r="CB56" s="41">
        <v>160.11394348747436</v>
      </c>
      <c r="CC56" s="41">
        <v>267.92073686909669</v>
      </c>
      <c r="CD56" s="41">
        <v>185.66389450599527</v>
      </c>
      <c r="CE56" s="41">
        <v>226.08351242480859</v>
      </c>
      <c r="CF56" s="41">
        <v>165.07320848517494</v>
      </c>
      <c r="CG56" s="41">
        <v>283.82583372509708</v>
      </c>
      <c r="CH56" s="42">
        <f t="shared" si="70"/>
        <v>165.07320848517494</v>
      </c>
      <c r="CI56" s="42">
        <f t="shared" si="71"/>
        <v>283.82583372509708</v>
      </c>
      <c r="CJ56" s="8"/>
      <c r="CK56" s="8"/>
      <c r="CL56" s="9">
        <v>2003</v>
      </c>
      <c r="CM56" s="41">
        <v>171.93673430473677</v>
      </c>
      <c r="CN56" s="41">
        <v>238.39941983965647</v>
      </c>
      <c r="CO56" s="41">
        <v>210</v>
      </c>
      <c r="CP56" s="41">
        <v>229.26384255248558</v>
      </c>
      <c r="CQ56" s="41">
        <v>207.68573123553446</v>
      </c>
      <c r="CR56" s="41">
        <v>241.08435041114944</v>
      </c>
      <c r="CS56" s="42">
        <f t="shared" si="72"/>
        <v>207.68573123553446</v>
      </c>
      <c r="CT56" s="42">
        <f t="shared" si="73"/>
        <v>241.08435041114944</v>
      </c>
      <c r="CU56" s="8"/>
      <c r="CV56" s="8"/>
      <c r="CW56" s="9">
        <v>2003</v>
      </c>
      <c r="CX56" s="41">
        <v>171.93673430473677</v>
      </c>
      <c r="CY56" s="41">
        <v>0</v>
      </c>
      <c r="CZ56" s="41">
        <v>201</v>
      </c>
      <c r="DA56" s="41">
        <v>229.26384255248558</v>
      </c>
      <c r="DB56" s="41">
        <v>167.64623636344172</v>
      </c>
      <c r="DC56" s="41">
        <v>241.50167350114268</v>
      </c>
      <c r="DD56" s="42">
        <f t="shared" si="74"/>
        <v>167.64623636344172</v>
      </c>
      <c r="DE56" s="42">
        <f t="shared" si="75"/>
        <v>241.50167350114268</v>
      </c>
      <c r="DG56" s="4"/>
      <c r="DH56" s="9">
        <v>2003</v>
      </c>
      <c r="DI56" s="41">
        <v>0</v>
      </c>
      <c r="DJ56" s="41">
        <v>0</v>
      </c>
      <c r="DK56" s="41">
        <v>0</v>
      </c>
      <c r="DL56" s="41">
        <v>0</v>
      </c>
      <c r="DM56" s="41">
        <v>0</v>
      </c>
      <c r="DN56" s="41">
        <v>0</v>
      </c>
      <c r="DO56" s="42">
        <v>0</v>
      </c>
      <c r="DP56" s="42">
        <v>0</v>
      </c>
    </row>
    <row r="57" spans="1:130" ht="12" customHeight="1" x14ac:dyDescent="0.25">
      <c r="A57" s="8"/>
      <c r="B57" s="9">
        <v>2004</v>
      </c>
      <c r="C57" s="41">
        <v>182.95610211706102</v>
      </c>
      <c r="D57" s="41">
        <v>188.0349171072944</v>
      </c>
      <c r="E57" s="41">
        <v>152.42569394922026</v>
      </c>
      <c r="F57" s="41">
        <v>189.49943644896774</v>
      </c>
      <c r="G57" s="41">
        <v>203.65870253976337</v>
      </c>
      <c r="H57" s="41">
        <v>289.97561726415699</v>
      </c>
      <c r="I57" s="42">
        <f t="shared" si="58"/>
        <v>189.49943644896774</v>
      </c>
      <c r="J57" s="42">
        <f t="shared" si="59"/>
        <v>203.65870253976337</v>
      </c>
      <c r="K57" s="8"/>
      <c r="L57" s="8"/>
      <c r="M57" s="9">
        <v>2004</v>
      </c>
      <c r="N57" s="41">
        <v>300</v>
      </c>
      <c r="O57" s="41">
        <v>175.5984426394576</v>
      </c>
      <c r="P57" s="41">
        <v>136.61255161951851</v>
      </c>
      <c r="Q57" s="41">
        <v>191.38061249965907</v>
      </c>
      <c r="R57" s="41">
        <v>233.12745935019183</v>
      </c>
      <c r="S57" s="41">
        <v>274.43650312941651</v>
      </c>
      <c r="T57" s="42">
        <f t="shared" si="60"/>
        <v>191.38061249965907</v>
      </c>
      <c r="U57" s="42">
        <f t="shared" si="61"/>
        <v>233.12745935019183</v>
      </c>
      <c r="V57" s="8"/>
      <c r="W57" s="8"/>
      <c r="X57" s="9">
        <v>2004</v>
      </c>
      <c r="Y57" s="41">
        <v>165.14036341120718</v>
      </c>
      <c r="Z57" s="41">
        <v>204.88245378652354</v>
      </c>
      <c r="AA57" s="41">
        <v>177.25050541215396</v>
      </c>
      <c r="AB57" s="41">
        <v>216.06329432419889</v>
      </c>
      <c r="AC57" s="41">
        <v>322.28774093701639</v>
      </c>
      <c r="AD57" s="41">
        <v>240.82899469609217</v>
      </c>
      <c r="AE57" s="42">
        <f t="shared" si="62"/>
        <v>216.06329432419889</v>
      </c>
      <c r="AF57" s="42">
        <f t="shared" si="63"/>
        <v>322.28774093701639</v>
      </c>
      <c r="AG57" s="8"/>
      <c r="AH57" s="8"/>
      <c r="AI57" s="9">
        <v>2004</v>
      </c>
      <c r="AJ57" s="41">
        <v>343.79986004198742</v>
      </c>
      <c r="AK57" s="41">
        <v>385</v>
      </c>
      <c r="AL57" s="41">
        <v>177.25050541215396</v>
      </c>
      <c r="AM57" s="41">
        <v>216.06329432419889</v>
      </c>
      <c r="AN57" s="41">
        <v>322.28774093701639</v>
      </c>
      <c r="AO57" s="41">
        <v>297.66237377433043</v>
      </c>
      <c r="AP57" s="42">
        <f t="shared" si="64"/>
        <v>216.06329432419889</v>
      </c>
      <c r="AQ57" s="42">
        <f t="shared" si="65"/>
        <v>322.28774093701639</v>
      </c>
      <c r="AR57" s="8"/>
      <c r="AT57" s="9">
        <v>2004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41">
        <v>0</v>
      </c>
      <c r="BA57" s="42">
        <v>0</v>
      </c>
      <c r="BB57" s="42">
        <v>0</v>
      </c>
      <c r="BC57" s="8"/>
      <c r="BD57" s="8"/>
      <c r="BE57" s="9">
        <v>2004</v>
      </c>
      <c r="BF57" s="41">
        <v>210</v>
      </c>
      <c r="BG57" s="41">
        <v>280.90056542573518</v>
      </c>
      <c r="BH57" s="41">
        <v>192.66366676152532</v>
      </c>
      <c r="BI57" s="41">
        <v>215</v>
      </c>
      <c r="BJ57" s="41">
        <v>198.80354635879311</v>
      </c>
      <c r="BK57" s="41">
        <v>267.73858266464771</v>
      </c>
      <c r="BL57" s="42">
        <f t="shared" si="66"/>
        <v>198.80354635879311</v>
      </c>
      <c r="BM57" s="42">
        <f t="shared" si="67"/>
        <v>267.73858266464771</v>
      </c>
      <c r="BN57" s="8"/>
      <c r="BO57" s="8"/>
      <c r="BP57" s="9">
        <v>2004</v>
      </c>
      <c r="BQ57" s="41">
        <v>179.7371519947161</v>
      </c>
      <c r="BR57" s="41">
        <v>267.42824546731259</v>
      </c>
      <c r="BS57" s="41">
        <v>199.39841289319753</v>
      </c>
      <c r="BT57" s="41">
        <v>233.34521896343912</v>
      </c>
      <c r="BU57" s="41">
        <v>198.04996942506105</v>
      </c>
      <c r="BV57" s="41">
        <v>231.91651324775222</v>
      </c>
      <c r="BW57" s="42">
        <f t="shared" si="68"/>
        <v>198.04996942506105</v>
      </c>
      <c r="BX57" s="42">
        <f t="shared" si="69"/>
        <v>231.91651324775222</v>
      </c>
      <c r="BY57" s="8"/>
      <c r="BZ57" s="8"/>
      <c r="CA57" s="9">
        <v>2004</v>
      </c>
      <c r="CB57" s="41">
        <v>203.52811355047169</v>
      </c>
      <c r="CC57" s="41">
        <v>292.1302823474611</v>
      </c>
      <c r="CD57" s="41">
        <v>185.67222108402194</v>
      </c>
      <c r="CE57" s="41">
        <v>224.11454165941902</v>
      </c>
      <c r="CF57" s="41">
        <v>171.31064758823251</v>
      </c>
      <c r="CG57" s="41">
        <v>289.53115499383176</v>
      </c>
      <c r="CH57" s="42">
        <f t="shared" si="70"/>
        <v>171.31064758823251</v>
      </c>
      <c r="CI57" s="42">
        <f t="shared" si="71"/>
        <v>289.53115499383176</v>
      </c>
      <c r="CJ57" s="8"/>
      <c r="CK57" s="8"/>
      <c r="CL57" s="9">
        <v>2004</v>
      </c>
      <c r="CM57" s="41">
        <v>170.38458298906636</v>
      </c>
      <c r="CN57" s="41">
        <v>270.75805497838081</v>
      </c>
      <c r="CO57" s="41">
        <v>231.86085870963149</v>
      </c>
      <c r="CP57" s="41">
        <v>234.2844280475218</v>
      </c>
      <c r="CQ57" s="41">
        <v>219.92205779187228</v>
      </c>
      <c r="CR57" s="41">
        <v>253.60513615118879</v>
      </c>
      <c r="CS57" s="42">
        <f t="shared" si="72"/>
        <v>219.92205779187228</v>
      </c>
      <c r="CT57" s="42">
        <f t="shared" si="73"/>
        <v>253.60513615118879</v>
      </c>
      <c r="CU57" s="8"/>
      <c r="CV57" s="8"/>
      <c r="CW57" s="9">
        <v>2004</v>
      </c>
      <c r="CX57" s="41">
        <v>170.38458298906636</v>
      </c>
      <c r="CY57" s="41">
        <v>0</v>
      </c>
      <c r="CZ57" s="41">
        <v>231.86085870963149</v>
      </c>
      <c r="DA57" s="41">
        <v>227.1476252156574</v>
      </c>
      <c r="DB57" s="41">
        <v>174.26831322299205</v>
      </c>
      <c r="DC57" s="41">
        <v>253.39865556679374</v>
      </c>
      <c r="DD57" s="42">
        <f t="shared" si="74"/>
        <v>174.26831322299205</v>
      </c>
      <c r="DE57" s="42">
        <f t="shared" si="75"/>
        <v>253.39865556679374</v>
      </c>
      <c r="DG57" s="4"/>
      <c r="DH57" s="9">
        <v>2004</v>
      </c>
      <c r="DI57" s="41">
        <v>0</v>
      </c>
      <c r="DJ57" s="41">
        <v>0</v>
      </c>
      <c r="DK57" s="41">
        <v>0</v>
      </c>
      <c r="DL57" s="41">
        <v>0</v>
      </c>
      <c r="DM57" s="41">
        <v>0</v>
      </c>
      <c r="DN57" s="41">
        <v>0</v>
      </c>
      <c r="DO57" s="42">
        <v>0</v>
      </c>
      <c r="DP57" s="42">
        <v>0</v>
      </c>
    </row>
    <row r="58" spans="1:130" ht="12.75" customHeight="1" x14ac:dyDescent="0.25">
      <c r="A58" s="8"/>
      <c r="B58" s="9">
        <v>2005</v>
      </c>
      <c r="C58" s="41">
        <v>239.04024640657084</v>
      </c>
      <c r="D58" s="41">
        <v>179.85685464120331</v>
      </c>
      <c r="E58" s="41">
        <v>152.09554481964102</v>
      </c>
      <c r="F58" s="41">
        <v>189.11692767097875</v>
      </c>
      <c r="G58" s="41">
        <v>208.39730534417274</v>
      </c>
      <c r="H58" s="41">
        <v>321.83897021706207</v>
      </c>
      <c r="I58" s="42">
        <f t="shared" si="58"/>
        <v>189.11692767097875</v>
      </c>
      <c r="J58" s="42">
        <f t="shared" si="59"/>
        <v>208.39730534417274</v>
      </c>
      <c r="K58" s="8"/>
      <c r="L58" s="8"/>
      <c r="M58" s="9">
        <v>2005</v>
      </c>
      <c r="N58" s="41">
        <v>300</v>
      </c>
      <c r="O58" s="41">
        <v>149.82750759878419</v>
      </c>
      <c r="P58" s="41">
        <v>133.70464553662129</v>
      </c>
      <c r="Q58" s="41">
        <v>185.48270682096285</v>
      </c>
      <c r="R58" s="41">
        <v>265.95091520222132</v>
      </c>
      <c r="S58" s="41">
        <v>269.32359396070757</v>
      </c>
      <c r="T58" s="42">
        <f t="shared" si="60"/>
        <v>185.48270682096285</v>
      </c>
      <c r="U58" s="42">
        <f t="shared" si="61"/>
        <v>265.95091520222132</v>
      </c>
      <c r="V58" s="8"/>
      <c r="W58" s="8"/>
      <c r="X58" s="9">
        <v>2005</v>
      </c>
      <c r="Y58" s="41">
        <v>165.8359268929504</v>
      </c>
      <c r="Z58" s="41">
        <v>227.43227260352703</v>
      </c>
      <c r="AA58" s="41">
        <v>178.75754266211604</v>
      </c>
      <c r="AB58" s="41">
        <v>232.06262981923757</v>
      </c>
      <c r="AC58" s="41">
        <v>320.56679371855466</v>
      </c>
      <c r="AD58" s="41">
        <v>280.67719803978093</v>
      </c>
      <c r="AE58" s="42">
        <f t="shared" si="62"/>
        <v>232.06262981923757</v>
      </c>
      <c r="AF58" s="42">
        <f t="shared" si="63"/>
        <v>320.56679371855466</v>
      </c>
      <c r="AG58" s="8"/>
      <c r="AH58" s="8"/>
      <c r="AI58" s="9">
        <v>2005</v>
      </c>
      <c r="AJ58" s="41">
        <v>336.8568117434973</v>
      </c>
      <c r="AK58" s="41">
        <v>227.43227260352703</v>
      </c>
      <c r="AL58" s="41">
        <v>178.75754266211604</v>
      </c>
      <c r="AM58" s="41">
        <v>532</v>
      </c>
      <c r="AN58" s="41">
        <v>396</v>
      </c>
      <c r="AO58" s="41">
        <v>284.82763707892798</v>
      </c>
      <c r="AP58" s="42">
        <f t="shared" si="64"/>
        <v>532</v>
      </c>
      <c r="AQ58" s="42">
        <f t="shared" si="65"/>
        <v>396</v>
      </c>
      <c r="AR58" s="8"/>
      <c r="AT58" s="9">
        <v>2005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41">
        <v>0</v>
      </c>
      <c r="BA58" s="42">
        <v>0</v>
      </c>
      <c r="BB58" s="42">
        <v>0</v>
      </c>
      <c r="BC58" s="8"/>
      <c r="BD58" s="8"/>
      <c r="BE58" s="9">
        <v>2005</v>
      </c>
      <c r="BF58" s="41">
        <v>210</v>
      </c>
      <c r="BG58" s="41">
        <v>279.6070204778556</v>
      </c>
      <c r="BH58" s="41">
        <v>178.12090071307989</v>
      </c>
      <c r="BI58" s="41">
        <v>210</v>
      </c>
      <c r="BJ58" s="41">
        <v>202.30804757700099</v>
      </c>
      <c r="BK58" s="41">
        <v>252.01060825071386</v>
      </c>
      <c r="BL58" s="42">
        <f t="shared" si="66"/>
        <v>202.30804757700099</v>
      </c>
      <c r="BM58" s="42">
        <f t="shared" si="67"/>
        <v>252.01060825071386</v>
      </c>
      <c r="BN58" s="8"/>
      <c r="BO58" s="8"/>
      <c r="BP58" s="9">
        <v>2005</v>
      </c>
      <c r="BQ58" s="41">
        <v>178.40105395407272</v>
      </c>
      <c r="BR58" s="41">
        <v>268.26506191227151</v>
      </c>
      <c r="BS58" s="41">
        <v>197.0786422394969</v>
      </c>
      <c r="BT58" s="41">
        <v>223.23233661593554</v>
      </c>
      <c r="BU58" s="41">
        <v>190.29609132034471</v>
      </c>
      <c r="BV58" s="41">
        <v>237.69584171225267</v>
      </c>
      <c r="BW58" s="42">
        <f t="shared" si="68"/>
        <v>190.29609132034471</v>
      </c>
      <c r="BX58" s="42">
        <f t="shared" si="69"/>
        <v>237.69584171225267</v>
      </c>
      <c r="BY58" s="8"/>
      <c r="BZ58" s="8"/>
      <c r="CA58" s="9">
        <v>2005</v>
      </c>
      <c r="CB58" s="41">
        <v>193.61991802132306</v>
      </c>
      <c r="CC58" s="41">
        <v>291.46499421384709</v>
      </c>
      <c r="CD58" s="41">
        <v>186.74000138150168</v>
      </c>
      <c r="CE58" s="41">
        <v>207.81220507628171</v>
      </c>
      <c r="CF58" s="41">
        <v>185.12767004085075</v>
      </c>
      <c r="CG58" s="41">
        <v>296.61398876281521</v>
      </c>
      <c r="CH58" s="42">
        <f t="shared" si="70"/>
        <v>185.12767004085075</v>
      </c>
      <c r="CI58" s="42">
        <f t="shared" si="71"/>
        <v>296.61398876281521</v>
      </c>
      <c r="CJ58" s="8"/>
      <c r="CK58" s="8"/>
      <c r="CL58" s="9">
        <v>2005</v>
      </c>
      <c r="CM58" s="41">
        <v>228.97941838341109</v>
      </c>
      <c r="CN58" s="41">
        <v>289.0234346338803</v>
      </c>
      <c r="CO58" s="41">
        <v>230.77843123888377</v>
      </c>
      <c r="CP58" s="41">
        <v>234.91114429325538</v>
      </c>
      <c r="CQ58" s="41">
        <v>223.36557174693547</v>
      </c>
      <c r="CR58" s="41">
        <v>272.59012125692692</v>
      </c>
      <c r="CS58" s="42">
        <f t="shared" si="72"/>
        <v>223.36557174693547</v>
      </c>
      <c r="CT58" s="42">
        <f t="shared" si="73"/>
        <v>272.59012125692692</v>
      </c>
      <c r="CU58" s="8"/>
      <c r="CV58" s="8"/>
      <c r="CW58" s="9">
        <v>2005</v>
      </c>
      <c r="CX58" s="41">
        <v>228.97941838341109</v>
      </c>
      <c r="CY58" s="41">
        <v>0</v>
      </c>
      <c r="CZ58" s="41">
        <v>230.77843123888377</v>
      </c>
      <c r="DA58" s="41">
        <v>235.72925978620802</v>
      </c>
      <c r="DB58" s="41">
        <v>175.45290345598107</v>
      </c>
      <c r="DC58" s="41">
        <v>254.99517101943289</v>
      </c>
      <c r="DD58" s="42">
        <f t="shared" si="74"/>
        <v>175.45290345598107</v>
      </c>
      <c r="DE58" s="42">
        <f t="shared" si="75"/>
        <v>254.99517101943289</v>
      </c>
      <c r="DG58" s="4"/>
      <c r="DH58" s="9">
        <v>2005</v>
      </c>
      <c r="DI58" s="41">
        <v>0</v>
      </c>
      <c r="DJ58" s="41">
        <v>0</v>
      </c>
      <c r="DK58" s="41">
        <v>0</v>
      </c>
      <c r="DL58" s="41">
        <v>0</v>
      </c>
      <c r="DM58" s="41">
        <v>0</v>
      </c>
      <c r="DN58" s="41">
        <v>0</v>
      </c>
      <c r="DO58" s="42">
        <v>0</v>
      </c>
      <c r="DP58" s="42">
        <v>0</v>
      </c>
    </row>
    <row r="59" spans="1:130" ht="12" customHeight="1" x14ac:dyDescent="0.25">
      <c r="A59" s="8"/>
      <c r="B59" s="9">
        <v>2006</v>
      </c>
      <c r="C59" s="41">
        <v>322.90706319702605</v>
      </c>
      <c r="D59" s="41">
        <v>177.34699584531799</v>
      </c>
      <c r="E59" s="41">
        <v>158.75772752211782</v>
      </c>
      <c r="F59" s="41">
        <v>194.76639814267253</v>
      </c>
      <c r="G59" s="41">
        <v>229.76090140971064</v>
      </c>
      <c r="H59" s="41">
        <v>288.29948307881568</v>
      </c>
      <c r="I59" s="42">
        <f t="shared" si="58"/>
        <v>194.76639814267253</v>
      </c>
      <c r="J59" s="42">
        <f t="shared" si="59"/>
        <v>229.76090140971064</v>
      </c>
      <c r="K59" s="8"/>
      <c r="L59" s="8"/>
      <c r="M59" s="9">
        <v>2006</v>
      </c>
      <c r="N59" s="41">
        <v>288</v>
      </c>
      <c r="O59" s="41">
        <v>154.25159000354108</v>
      </c>
      <c r="P59" s="41">
        <v>133.47430297187091</v>
      </c>
      <c r="Q59" s="41">
        <v>184.36463155269618</v>
      </c>
      <c r="R59" s="41">
        <v>244.39923347707963</v>
      </c>
      <c r="S59" s="41">
        <v>279.86865719906223</v>
      </c>
      <c r="T59" s="42">
        <f t="shared" si="60"/>
        <v>184.36463155269618</v>
      </c>
      <c r="U59" s="42">
        <f t="shared" si="61"/>
        <v>244.39923347707963</v>
      </c>
      <c r="V59" s="8"/>
      <c r="W59" s="8"/>
      <c r="X59" s="9">
        <v>2006</v>
      </c>
      <c r="Y59" s="41">
        <v>156.08223606588325</v>
      </c>
      <c r="Z59" s="41">
        <v>198.2033773139031</v>
      </c>
      <c r="AA59" s="41">
        <v>191.66710008616482</v>
      </c>
      <c r="AB59" s="41">
        <v>249.48292070641591</v>
      </c>
      <c r="AC59" s="41">
        <v>344.05786876731304</v>
      </c>
      <c r="AD59" s="41">
        <v>274.21471561367576</v>
      </c>
      <c r="AE59" s="42">
        <f t="shared" si="62"/>
        <v>249.48292070641591</v>
      </c>
      <c r="AF59" s="42">
        <f t="shared" si="63"/>
        <v>344.05786876731304</v>
      </c>
      <c r="AG59" s="8"/>
      <c r="AH59" s="8"/>
      <c r="AI59" s="9">
        <v>2006</v>
      </c>
      <c r="AJ59" s="41">
        <v>323.40277575933732</v>
      </c>
      <c r="AK59" s="41">
        <v>278.95054294175713</v>
      </c>
      <c r="AL59" s="41">
        <v>361.25750716764747</v>
      </c>
      <c r="AM59" s="41">
        <v>467.06195965417868</v>
      </c>
      <c r="AN59" s="41">
        <v>400</v>
      </c>
      <c r="AO59" s="41">
        <v>299.52374112201738</v>
      </c>
      <c r="AP59" s="42">
        <f t="shared" si="64"/>
        <v>467.06195965417868</v>
      </c>
      <c r="AQ59" s="42">
        <f t="shared" si="65"/>
        <v>400</v>
      </c>
      <c r="AR59" s="8"/>
      <c r="AT59" s="9">
        <v>2006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41">
        <v>0</v>
      </c>
      <c r="BA59" s="42">
        <v>0</v>
      </c>
      <c r="BB59" s="42">
        <v>0</v>
      </c>
      <c r="BC59" s="8"/>
      <c r="BD59" s="8"/>
      <c r="BE59" s="9">
        <v>2006</v>
      </c>
      <c r="BF59" s="41">
        <v>210</v>
      </c>
      <c r="BG59" s="41">
        <v>271</v>
      </c>
      <c r="BH59" s="41">
        <v>178</v>
      </c>
      <c r="BI59" s="41">
        <v>205</v>
      </c>
      <c r="BJ59" s="41">
        <v>192</v>
      </c>
      <c r="BK59" s="41">
        <v>253</v>
      </c>
      <c r="BL59" s="42">
        <f t="shared" si="66"/>
        <v>192</v>
      </c>
      <c r="BM59" s="42">
        <f t="shared" si="67"/>
        <v>253</v>
      </c>
      <c r="BN59" s="8"/>
      <c r="BO59" s="8"/>
      <c r="BP59" s="9">
        <v>2006</v>
      </c>
      <c r="BQ59" s="41">
        <v>163</v>
      </c>
      <c r="BR59" s="41">
        <v>276</v>
      </c>
      <c r="BS59" s="41">
        <v>196</v>
      </c>
      <c r="BT59" s="41">
        <v>217</v>
      </c>
      <c r="BU59" s="41">
        <v>186</v>
      </c>
      <c r="BV59" s="41">
        <v>260</v>
      </c>
      <c r="BW59" s="42">
        <f t="shared" si="68"/>
        <v>186</v>
      </c>
      <c r="BX59" s="42">
        <f t="shared" si="69"/>
        <v>260</v>
      </c>
      <c r="BY59" s="8"/>
      <c r="BZ59" s="8"/>
      <c r="CA59" s="9">
        <v>2006</v>
      </c>
      <c r="CB59" s="41">
        <v>229</v>
      </c>
      <c r="CC59" s="41">
        <v>286</v>
      </c>
      <c r="CD59" s="41">
        <v>200</v>
      </c>
      <c r="CE59" s="41">
        <v>228</v>
      </c>
      <c r="CF59" s="41">
        <v>180</v>
      </c>
      <c r="CG59" s="41">
        <v>286</v>
      </c>
      <c r="CH59" s="42">
        <f t="shared" si="70"/>
        <v>180</v>
      </c>
      <c r="CI59" s="42">
        <f t="shared" si="71"/>
        <v>286</v>
      </c>
      <c r="CJ59" s="8"/>
      <c r="CK59" s="8"/>
      <c r="CL59" s="9">
        <v>2006</v>
      </c>
      <c r="CM59" s="41">
        <v>219</v>
      </c>
      <c r="CN59" s="41">
        <v>281</v>
      </c>
      <c r="CO59" s="41">
        <v>217</v>
      </c>
      <c r="CP59" s="41">
        <v>222</v>
      </c>
      <c r="CQ59" s="41">
        <v>218</v>
      </c>
      <c r="CR59" s="41">
        <v>258</v>
      </c>
      <c r="CS59" s="42">
        <f t="shared" si="72"/>
        <v>218</v>
      </c>
      <c r="CT59" s="42">
        <f t="shared" si="73"/>
        <v>258</v>
      </c>
      <c r="CU59" s="8"/>
      <c r="CV59" s="8"/>
      <c r="CW59" s="9">
        <v>2006</v>
      </c>
      <c r="CX59" s="41">
        <v>219</v>
      </c>
      <c r="CY59" s="41">
        <v>0</v>
      </c>
      <c r="CZ59" s="41">
        <v>217</v>
      </c>
      <c r="DA59" s="41">
        <v>244</v>
      </c>
      <c r="DB59" s="41">
        <v>177</v>
      </c>
      <c r="DC59" s="41">
        <v>244</v>
      </c>
      <c r="DD59" s="42">
        <f t="shared" si="74"/>
        <v>177</v>
      </c>
      <c r="DE59" s="42">
        <f t="shared" si="75"/>
        <v>244</v>
      </c>
      <c r="DG59" s="4"/>
      <c r="DH59" s="9">
        <v>2006</v>
      </c>
      <c r="DI59" s="41">
        <v>0</v>
      </c>
      <c r="DJ59" s="41">
        <v>0</v>
      </c>
      <c r="DK59" s="41">
        <v>0</v>
      </c>
      <c r="DL59" s="41">
        <v>0</v>
      </c>
      <c r="DM59" s="41">
        <v>0</v>
      </c>
      <c r="DN59" s="41">
        <v>0</v>
      </c>
      <c r="DO59" s="42">
        <v>0</v>
      </c>
      <c r="DP59" s="42">
        <v>0</v>
      </c>
    </row>
    <row r="60" spans="1:130" ht="12" customHeight="1" x14ac:dyDescent="0.25">
      <c r="A60" s="8"/>
      <c r="B60" s="9">
        <v>2007</v>
      </c>
      <c r="C60" s="41">
        <v>270.97158724649177</v>
      </c>
      <c r="D60" s="41">
        <v>183.43220415816694</v>
      </c>
      <c r="E60" s="41">
        <v>164.49560778458917</v>
      </c>
      <c r="F60" s="41">
        <v>196.49502200944602</v>
      </c>
      <c r="G60" s="41">
        <v>228.93207786937765</v>
      </c>
      <c r="H60" s="41">
        <v>289.40253328302703</v>
      </c>
      <c r="I60" s="42">
        <f t="shared" si="58"/>
        <v>196.49502200944602</v>
      </c>
      <c r="J60" s="42">
        <f t="shared" si="59"/>
        <v>228.93207786937765</v>
      </c>
      <c r="K60" s="8"/>
      <c r="L60" s="8"/>
      <c r="M60" s="9">
        <v>2007</v>
      </c>
      <c r="N60" s="41">
        <v>288</v>
      </c>
      <c r="O60" s="41">
        <v>145.69723896801389</v>
      </c>
      <c r="P60" s="41">
        <v>145.28159001799526</v>
      </c>
      <c r="Q60" s="41">
        <v>185.52727831682373</v>
      </c>
      <c r="R60" s="41">
        <v>246.09217681547136</v>
      </c>
      <c r="S60" s="41">
        <v>279.92762079274763</v>
      </c>
      <c r="T60" s="42">
        <f t="shared" si="60"/>
        <v>185.52727831682373</v>
      </c>
      <c r="U60" s="42">
        <f t="shared" si="61"/>
        <v>246.09217681547136</v>
      </c>
      <c r="V60" s="8"/>
      <c r="W60" s="8"/>
      <c r="X60" s="9">
        <v>2007</v>
      </c>
      <c r="Y60" s="41">
        <v>149.02849695235483</v>
      </c>
      <c r="Z60" s="41">
        <v>256.9568761470793</v>
      </c>
      <c r="AA60" s="41">
        <v>206.41091898085062</v>
      </c>
      <c r="AB60" s="41">
        <v>252.7120682539273</v>
      </c>
      <c r="AC60" s="41">
        <v>381.29558036971002</v>
      </c>
      <c r="AD60" s="41">
        <v>297.0143330087634</v>
      </c>
      <c r="AE60" s="42">
        <f t="shared" si="62"/>
        <v>252.7120682539273</v>
      </c>
      <c r="AF60" s="42">
        <f t="shared" si="63"/>
        <v>381.29558036971002</v>
      </c>
      <c r="AG60" s="8"/>
      <c r="AH60" s="8"/>
      <c r="AI60" s="9">
        <v>2007</v>
      </c>
      <c r="AJ60" s="41">
        <v>392.60913982156234</v>
      </c>
      <c r="AK60" s="41">
        <v>500</v>
      </c>
      <c r="AL60" s="41">
        <v>600</v>
      </c>
      <c r="AM60" s="41">
        <v>486.75872689938399</v>
      </c>
      <c r="AN60" s="41">
        <v>396.07434603028912</v>
      </c>
      <c r="AO60" s="41">
        <v>302.32215986652511</v>
      </c>
      <c r="AP60" s="42">
        <f t="shared" si="64"/>
        <v>486.75872689938399</v>
      </c>
      <c r="AQ60" s="42">
        <f t="shared" si="65"/>
        <v>396.07434603028912</v>
      </c>
      <c r="AR60" s="8"/>
      <c r="AT60" s="9">
        <v>2007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0</v>
      </c>
      <c r="BA60" s="42">
        <v>0</v>
      </c>
      <c r="BB60" s="42">
        <v>0</v>
      </c>
      <c r="BC60" s="8"/>
      <c r="BD60" s="8"/>
      <c r="BE60" s="9">
        <v>2007</v>
      </c>
      <c r="BF60" s="41">
        <v>210</v>
      </c>
      <c r="BG60" s="41">
        <v>275.0658041442245</v>
      </c>
      <c r="BH60" s="41">
        <v>168.7347677952055</v>
      </c>
      <c r="BI60" s="41">
        <v>200</v>
      </c>
      <c r="BJ60" s="41">
        <v>190.78982765534244</v>
      </c>
      <c r="BK60" s="41">
        <v>250.08636845974473</v>
      </c>
      <c r="BL60" s="42">
        <f t="shared" si="66"/>
        <v>190.78982765534244</v>
      </c>
      <c r="BM60" s="42">
        <f t="shared" si="67"/>
        <v>250.08636845974473</v>
      </c>
      <c r="BN60" s="8"/>
      <c r="BO60" s="8"/>
      <c r="BP60" s="9">
        <v>2007</v>
      </c>
      <c r="BQ60" s="41">
        <v>160.59232056297827</v>
      </c>
      <c r="BR60" s="41">
        <v>268.10167327352389</v>
      </c>
      <c r="BS60" s="41">
        <v>194.24457495520605</v>
      </c>
      <c r="BT60" s="41">
        <v>201</v>
      </c>
      <c r="BU60" s="41">
        <v>224.63510564221949</v>
      </c>
      <c r="BV60" s="41">
        <v>253.08291092098642</v>
      </c>
      <c r="BW60" s="42">
        <f t="shared" si="68"/>
        <v>224.63510564221949</v>
      </c>
      <c r="BX60" s="42">
        <f t="shared" si="69"/>
        <v>253.08291092098642</v>
      </c>
      <c r="BY60" s="8"/>
      <c r="BZ60" s="8"/>
      <c r="CA60" s="9">
        <v>2007</v>
      </c>
      <c r="CB60" s="41">
        <v>197.16528389563871</v>
      </c>
      <c r="CC60" s="41">
        <v>303.01614834673813</v>
      </c>
      <c r="CD60" s="41">
        <v>240</v>
      </c>
      <c r="CE60" s="41">
        <v>237.50335756701259</v>
      </c>
      <c r="CF60" s="41">
        <v>188.8694422841746</v>
      </c>
      <c r="CG60" s="41">
        <v>297.00140294215197</v>
      </c>
      <c r="CH60" s="42">
        <f t="shared" si="70"/>
        <v>188.8694422841746</v>
      </c>
      <c r="CI60" s="42">
        <f t="shared" si="71"/>
        <v>297.00140294215197</v>
      </c>
      <c r="CJ60" s="8"/>
      <c r="CK60" s="8"/>
      <c r="CL60" s="9">
        <v>2007</v>
      </c>
      <c r="CM60" s="41">
        <v>220.39937320264085</v>
      </c>
      <c r="CN60" s="41">
        <v>325.18482566730592</v>
      </c>
      <c r="CO60" s="41">
        <v>266</v>
      </c>
      <c r="CP60" s="41">
        <v>244.67831338776423</v>
      </c>
      <c r="CQ60" s="41">
        <v>221.6210222954864</v>
      </c>
      <c r="CR60" s="41">
        <v>259.36577680980713</v>
      </c>
      <c r="CS60" s="42">
        <f t="shared" si="72"/>
        <v>221.6210222954864</v>
      </c>
      <c r="CT60" s="42">
        <f t="shared" si="73"/>
        <v>259.36577680980713</v>
      </c>
      <c r="CU60" s="8"/>
      <c r="CV60" s="8"/>
      <c r="CW60" s="9">
        <v>2007</v>
      </c>
      <c r="CX60" s="41">
        <v>220.39937320264085</v>
      </c>
      <c r="CY60" s="41">
        <v>0</v>
      </c>
      <c r="CZ60" s="41">
        <v>266</v>
      </c>
      <c r="DA60" s="41">
        <v>249.81722734398596</v>
      </c>
      <c r="DB60" s="41">
        <v>189.60375274175732</v>
      </c>
      <c r="DC60" s="41">
        <v>271.56877633009555</v>
      </c>
      <c r="DD60" s="42">
        <f t="shared" si="74"/>
        <v>189.60375274175732</v>
      </c>
      <c r="DE60" s="42">
        <f t="shared" si="75"/>
        <v>271.56877633009555</v>
      </c>
      <c r="DG60" s="4"/>
      <c r="DH60" s="9">
        <v>2007</v>
      </c>
      <c r="DI60" s="41">
        <v>0</v>
      </c>
      <c r="DJ60" s="41">
        <v>0</v>
      </c>
      <c r="DK60" s="41">
        <v>0</v>
      </c>
      <c r="DL60" s="41">
        <v>0</v>
      </c>
      <c r="DM60" s="41">
        <v>0</v>
      </c>
      <c r="DN60" s="41">
        <v>0</v>
      </c>
      <c r="DO60" s="42">
        <v>0</v>
      </c>
      <c r="DP60" s="42">
        <v>0</v>
      </c>
    </row>
    <row r="61" spans="1:130" ht="12" customHeight="1" x14ac:dyDescent="0.25">
      <c r="A61" s="8"/>
      <c r="B61" s="9">
        <v>2008</v>
      </c>
      <c r="C61" s="41">
        <v>354.07908799429998</v>
      </c>
      <c r="D61" s="41">
        <v>179.13662825094067</v>
      </c>
      <c r="E61" s="41">
        <v>161.26955807588118</v>
      </c>
      <c r="F61" s="41">
        <v>195.22297124311012</v>
      </c>
      <c r="G61" s="41">
        <v>239.68848157532938</v>
      </c>
      <c r="H61" s="41">
        <v>295.03240533524303</v>
      </c>
      <c r="I61" s="42">
        <f t="shared" si="58"/>
        <v>195.22297124311012</v>
      </c>
      <c r="J61" s="42">
        <f t="shared" si="59"/>
        <v>239.68848157532938</v>
      </c>
      <c r="K61" s="8"/>
      <c r="L61" s="8"/>
      <c r="M61" s="9">
        <v>2008</v>
      </c>
      <c r="N61" s="41">
        <v>288</v>
      </c>
      <c r="O61" s="41">
        <v>153.84986302135039</v>
      </c>
      <c r="P61" s="41">
        <v>159.2846820519697</v>
      </c>
      <c r="Q61" s="41">
        <v>185.90421664450685</v>
      </c>
      <c r="R61" s="41">
        <v>224.21072453303438</v>
      </c>
      <c r="S61" s="41">
        <v>293.99559383136392</v>
      </c>
      <c r="T61" s="42">
        <f t="shared" si="60"/>
        <v>185.90421664450685</v>
      </c>
      <c r="U61" s="42">
        <f t="shared" si="61"/>
        <v>224.21072453303438</v>
      </c>
      <c r="V61" s="8"/>
      <c r="W61" s="8"/>
      <c r="X61" s="9">
        <v>2008</v>
      </c>
      <c r="Y61" s="41">
        <v>161.55523579159237</v>
      </c>
      <c r="Z61" s="41">
        <v>261.54570785553534</v>
      </c>
      <c r="AA61" s="41">
        <v>220.7281877462535</v>
      </c>
      <c r="AB61" s="41">
        <v>263.93043873480082</v>
      </c>
      <c r="AC61" s="41">
        <v>372.42237762237761</v>
      </c>
      <c r="AD61" s="41">
        <v>227.7492296404989</v>
      </c>
      <c r="AE61" s="42">
        <f t="shared" si="62"/>
        <v>263.93043873480082</v>
      </c>
      <c r="AF61" s="42">
        <f t="shared" si="63"/>
        <v>372.42237762237761</v>
      </c>
      <c r="AG61" s="8"/>
      <c r="AH61" s="8"/>
      <c r="AI61" s="9">
        <v>2008</v>
      </c>
      <c r="AJ61" s="41">
        <v>391.6264508246793</v>
      </c>
      <c r="AK61" s="41">
        <v>600</v>
      </c>
      <c r="AL61" s="41">
        <v>555.85756676557867</v>
      </c>
      <c r="AM61" s="41">
        <v>559.76945244956778</v>
      </c>
      <c r="AN61" s="41">
        <v>385.47324510932106</v>
      </c>
      <c r="AO61" s="41">
        <v>346.53012647434986</v>
      </c>
      <c r="AP61" s="42">
        <f t="shared" si="64"/>
        <v>559.76945244956778</v>
      </c>
      <c r="AQ61" s="42">
        <f t="shared" si="65"/>
        <v>385.47324510932106</v>
      </c>
      <c r="AR61" s="8"/>
      <c r="AT61" s="9">
        <v>2008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0</v>
      </c>
      <c r="BA61" s="42">
        <v>0</v>
      </c>
      <c r="BB61" s="42">
        <v>0</v>
      </c>
      <c r="BC61" s="8"/>
      <c r="BD61" s="8"/>
      <c r="BE61" s="9">
        <v>2008</v>
      </c>
      <c r="BF61" s="41">
        <v>214.03791440985657</v>
      </c>
      <c r="BG61" s="41">
        <v>301.47469375133795</v>
      </c>
      <c r="BH61" s="41">
        <v>266</v>
      </c>
      <c r="BI61" s="41">
        <v>190.10116171515773</v>
      </c>
      <c r="BJ61" s="41">
        <v>190.51782876276263</v>
      </c>
      <c r="BK61" s="41">
        <v>263.77283045399759</v>
      </c>
      <c r="BL61" s="42">
        <f t="shared" si="66"/>
        <v>190.51782876276263</v>
      </c>
      <c r="BM61" s="42">
        <f t="shared" si="67"/>
        <v>263.77283045399759</v>
      </c>
      <c r="BN61" s="8"/>
      <c r="BO61" s="8"/>
      <c r="BP61" s="9">
        <v>2008</v>
      </c>
      <c r="BQ61" s="41">
        <v>159.16526915885706</v>
      </c>
      <c r="BR61" s="41">
        <v>264.00878653864032</v>
      </c>
      <c r="BS61" s="41">
        <v>266</v>
      </c>
      <c r="BT61" s="41">
        <v>238.08963808512522</v>
      </c>
      <c r="BU61" s="41">
        <v>204.21065288764433</v>
      </c>
      <c r="BV61" s="41">
        <v>263.57797560270706</v>
      </c>
      <c r="BW61" s="42">
        <f t="shared" si="68"/>
        <v>204.21065288764433</v>
      </c>
      <c r="BX61" s="42">
        <f t="shared" si="69"/>
        <v>263.57797560270706</v>
      </c>
      <c r="BY61" s="8"/>
      <c r="BZ61" s="8"/>
      <c r="CA61" s="9">
        <v>2008</v>
      </c>
      <c r="CB61" s="41">
        <v>214.03791440985657</v>
      </c>
      <c r="CC61" s="41">
        <v>307.8633991895108</v>
      </c>
      <c r="CD61" s="41">
        <v>266</v>
      </c>
      <c r="CE61" s="41">
        <v>238.08963808512522</v>
      </c>
      <c r="CF61" s="41">
        <v>198.57824274789274</v>
      </c>
      <c r="CG61" s="41">
        <v>277.87936637195594</v>
      </c>
      <c r="CH61" s="42">
        <f t="shared" si="70"/>
        <v>198.57824274789274</v>
      </c>
      <c r="CI61" s="42">
        <f t="shared" si="71"/>
        <v>277.87936637195594</v>
      </c>
      <c r="CJ61" s="8"/>
      <c r="CK61" s="8"/>
      <c r="CL61" s="9">
        <v>2008</v>
      </c>
      <c r="CM61" s="41">
        <v>216.99338284788536</v>
      </c>
      <c r="CN61" s="41">
        <v>342.53290511816141</v>
      </c>
      <c r="CO61" s="41">
        <v>266</v>
      </c>
      <c r="CP61" s="41">
        <v>246.79157112588163</v>
      </c>
      <c r="CQ61" s="41">
        <v>217.93175927975267</v>
      </c>
      <c r="CR61" s="41">
        <v>271.04842042236584</v>
      </c>
      <c r="CS61" s="42">
        <f t="shared" si="72"/>
        <v>217.93175927975267</v>
      </c>
      <c r="CT61" s="42">
        <f t="shared" si="73"/>
        <v>271.04842042236584</v>
      </c>
      <c r="CU61" s="8"/>
      <c r="CV61" s="8"/>
      <c r="CW61" s="9">
        <v>2008</v>
      </c>
      <c r="CX61" s="41">
        <v>216.99338284788536</v>
      </c>
      <c r="CY61" s="41">
        <v>342.53290511816141</v>
      </c>
      <c r="CZ61" s="41">
        <v>266</v>
      </c>
      <c r="DA61" s="41">
        <v>243.74259703141101</v>
      </c>
      <c r="DB61" s="41">
        <v>186.33714243455586</v>
      </c>
      <c r="DC61" s="41">
        <v>277.4184182934095</v>
      </c>
      <c r="DD61" s="42">
        <f t="shared" si="74"/>
        <v>186.33714243455586</v>
      </c>
      <c r="DE61" s="42">
        <f t="shared" si="75"/>
        <v>277.4184182934095</v>
      </c>
      <c r="DG61" s="4"/>
      <c r="DH61" s="9">
        <v>2008</v>
      </c>
      <c r="DI61" s="41">
        <v>0</v>
      </c>
      <c r="DJ61" s="41">
        <v>0</v>
      </c>
      <c r="DK61" s="41">
        <v>0</v>
      </c>
      <c r="DL61" s="41">
        <v>0</v>
      </c>
      <c r="DM61" s="41">
        <v>0</v>
      </c>
      <c r="DN61" s="41">
        <v>0</v>
      </c>
      <c r="DO61" s="42">
        <v>0</v>
      </c>
      <c r="DP61" s="42">
        <v>0</v>
      </c>
    </row>
    <row r="62" spans="1:130" ht="12" customHeight="1" x14ac:dyDescent="0.25">
      <c r="A62" s="8"/>
      <c r="B62" s="9">
        <v>2009</v>
      </c>
      <c r="C62" s="41">
        <v>352.23264540337709</v>
      </c>
      <c r="D62" s="41">
        <v>161.41202273424051</v>
      </c>
      <c r="E62" s="41">
        <v>151.14782439288831</v>
      </c>
      <c r="F62" s="41">
        <v>195.51431877924182</v>
      </c>
      <c r="G62" s="41">
        <v>252.77327445092638</v>
      </c>
      <c r="H62" s="41">
        <v>321.5489348844236</v>
      </c>
      <c r="I62" s="42">
        <f t="shared" si="58"/>
        <v>195.51431877924182</v>
      </c>
      <c r="J62" s="42">
        <f t="shared" si="59"/>
        <v>252.77327445092638</v>
      </c>
      <c r="K62" s="8"/>
      <c r="L62" s="8"/>
      <c r="M62" s="9">
        <v>2009</v>
      </c>
      <c r="N62" s="41">
        <v>436.87306861604918</v>
      </c>
      <c r="O62" s="41">
        <v>160.30509326184426</v>
      </c>
      <c r="P62" s="41">
        <v>158.75724738508512</v>
      </c>
      <c r="Q62" s="41">
        <v>199.26666783681981</v>
      </c>
      <c r="R62" s="41">
        <v>199.78801713692229</v>
      </c>
      <c r="S62" s="41">
        <v>237</v>
      </c>
      <c r="T62" s="42">
        <f t="shared" si="60"/>
        <v>199.26666783681981</v>
      </c>
      <c r="U62" s="42">
        <f t="shared" si="61"/>
        <v>199.78801713692229</v>
      </c>
      <c r="V62" s="8"/>
      <c r="W62" s="8"/>
      <c r="X62" s="9">
        <v>2009</v>
      </c>
      <c r="Y62" s="41">
        <v>158.4796549620981</v>
      </c>
      <c r="Z62" s="41">
        <v>246.07714772947747</v>
      </c>
      <c r="AA62" s="41">
        <v>206.95987074643608</v>
      </c>
      <c r="AB62" s="41">
        <v>257.23657870791629</v>
      </c>
      <c r="AC62" s="41">
        <v>380.55438560091289</v>
      </c>
      <c r="AD62" s="41">
        <v>218.86871038675463</v>
      </c>
      <c r="AE62" s="42">
        <f t="shared" si="62"/>
        <v>257.23657870791629</v>
      </c>
      <c r="AF62" s="42">
        <f t="shared" si="63"/>
        <v>380.55438560091289</v>
      </c>
      <c r="AG62" s="8"/>
      <c r="AH62" s="8"/>
      <c r="AI62" s="9">
        <v>2009</v>
      </c>
      <c r="AJ62" s="41">
        <v>393.53779415260283</v>
      </c>
      <c r="AK62" s="41">
        <v>552</v>
      </c>
      <c r="AL62" s="41">
        <v>584.23024830699774</v>
      </c>
      <c r="AM62" s="41">
        <v>516.79078014184392</v>
      </c>
      <c r="AN62" s="41">
        <v>400.66884422110553</v>
      </c>
      <c r="AO62" s="41">
        <v>348.16437469665101</v>
      </c>
      <c r="AP62" s="42">
        <f t="shared" si="64"/>
        <v>516.79078014184392</v>
      </c>
      <c r="AQ62" s="42">
        <f t="shared" si="65"/>
        <v>400.66884422110553</v>
      </c>
      <c r="AR62" s="8"/>
      <c r="AT62" s="9">
        <v>2009</v>
      </c>
      <c r="AU62" s="41">
        <v>0</v>
      </c>
      <c r="AV62" s="41">
        <v>0</v>
      </c>
      <c r="AW62" s="41">
        <v>0</v>
      </c>
      <c r="AX62" s="41">
        <v>0</v>
      </c>
      <c r="AY62" s="41">
        <v>0</v>
      </c>
      <c r="AZ62" s="41">
        <v>0</v>
      </c>
      <c r="BA62" s="42">
        <v>0</v>
      </c>
      <c r="BB62" s="42">
        <v>0</v>
      </c>
      <c r="BC62" s="8"/>
      <c r="BD62" s="8"/>
      <c r="BE62" s="9">
        <v>2009</v>
      </c>
      <c r="BF62" s="41">
        <v>218</v>
      </c>
      <c r="BG62" s="41">
        <v>315.79124818913357</v>
      </c>
      <c r="BH62" s="41">
        <v>266</v>
      </c>
      <c r="BI62" s="41">
        <v>186.97799858552332</v>
      </c>
      <c r="BJ62" s="41">
        <v>188.75060226622151</v>
      </c>
      <c r="BK62" s="41">
        <v>310</v>
      </c>
      <c r="BL62" s="42">
        <f t="shared" si="66"/>
        <v>188.75060226622151</v>
      </c>
      <c r="BM62" s="42">
        <f t="shared" si="67"/>
        <v>310</v>
      </c>
      <c r="BN62" s="8"/>
      <c r="BO62" s="8"/>
      <c r="BP62" s="9">
        <v>2009</v>
      </c>
      <c r="BQ62" s="41">
        <v>166.4098072856402</v>
      </c>
      <c r="BR62" s="41">
        <v>284.7953590395922</v>
      </c>
      <c r="BS62" s="41">
        <v>266</v>
      </c>
      <c r="BT62" s="41">
        <v>295</v>
      </c>
      <c r="BU62" s="41">
        <v>216.73959730000996</v>
      </c>
      <c r="BV62" s="41">
        <v>263.7556376405135</v>
      </c>
      <c r="BW62" s="42">
        <f t="shared" si="68"/>
        <v>216.73959730000996</v>
      </c>
      <c r="BX62" s="42">
        <f t="shared" si="69"/>
        <v>263.7556376405135</v>
      </c>
      <c r="BY62" s="8"/>
      <c r="BZ62" s="8"/>
      <c r="CA62" s="9">
        <v>2009</v>
      </c>
      <c r="CB62" s="41">
        <v>218</v>
      </c>
      <c r="CC62" s="41">
        <v>302.28582713001083</v>
      </c>
      <c r="CD62" s="41">
        <v>266</v>
      </c>
      <c r="CE62" s="41">
        <v>319.88507274297484</v>
      </c>
      <c r="CF62" s="41">
        <v>187.89691347613424</v>
      </c>
      <c r="CG62" s="41">
        <v>271.97099388428825</v>
      </c>
      <c r="CH62" s="42">
        <f t="shared" si="70"/>
        <v>187.89691347613424</v>
      </c>
      <c r="CI62" s="42">
        <f t="shared" si="71"/>
        <v>271.97099388428825</v>
      </c>
      <c r="CJ62" s="8"/>
      <c r="CK62" s="8"/>
      <c r="CL62" s="9">
        <v>2009</v>
      </c>
      <c r="CM62" s="41">
        <v>218.2661298996635</v>
      </c>
      <c r="CN62" s="41">
        <v>375.85262723102676</v>
      </c>
      <c r="CO62" s="41">
        <v>266</v>
      </c>
      <c r="CP62" s="41">
        <v>295.23804001159755</v>
      </c>
      <c r="CQ62" s="41">
        <v>226.1259963212753</v>
      </c>
      <c r="CR62" s="41">
        <v>310.14479522535498</v>
      </c>
      <c r="CS62" s="42">
        <f t="shared" si="72"/>
        <v>226.1259963212753</v>
      </c>
      <c r="CT62" s="42">
        <f t="shared" si="73"/>
        <v>310.14479522535498</v>
      </c>
      <c r="CU62" s="8"/>
      <c r="CV62" s="8"/>
      <c r="CW62" s="9">
        <v>2009</v>
      </c>
      <c r="CX62" s="41">
        <v>152</v>
      </c>
      <c r="CY62" s="41">
        <v>245.21322957198444</v>
      </c>
      <c r="CZ62" s="41">
        <v>266</v>
      </c>
      <c r="DA62" s="41">
        <v>243.60707757865478</v>
      </c>
      <c r="DB62" s="41">
        <v>182.27094938427572</v>
      </c>
      <c r="DC62" s="41">
        <v>270.12899171291957</v>
      </c>
      <c r="DD62" s="42">
        <f t="shared" si="74"/>
        <v>182.27094938427572</v>
      </c>
      <c r="DE62" s="42">
        <f t="shared" si="75"/>
        <v>270.12899171291957</v>
      </c>
      <c r="DG62" s="4"/>
      <c r="DH62" s="9">
        <v>2009</v>
      </c>
      <c r="DI62" s="41">
        <v>0</v>
      </c>
      <c r="DJ62" s="41">
        <v>0</v>
      </c>
      <c r="DK62" s="41">
        <v>0</v>
      </c>
      <c r="DL62" s="41">
        <v>0</v>
      </c>
      <c r="DM62" s="41">
        <v>0</v>
      </c>
      <c r="DN62" s="41">
        <v>0</v>
      </c>
      <c r="DO62" s="42">
        <v>0</v>
      </c>
      <c r="DP62" s="42">
        <v>0</v>
      </c>
    </row>
    <row r="63" spans="1:130" ht="12" customHeight="1" x14ac:dyDescent="0.25">
      <c r="A63" s="8"/>
      <c r="B63" s="3">
        <v>2010</v>
      </c>
      <c r="C63" s="41">
        <v>159.13947996611822</v>
      </c>
      <c r="D63" s="41">
        <v>223.63317613884973</v>
      </c>
      <c r="E63" s="41">
        <v>207.16618063237132</v>
      </c>
      <c r="F63" s="41">
        <v>199.26355025481658</v>
      </c>
      <c r="G63" s="41">
        <v>238.48459967715718</v>
      </c>
      <c r="H63" s="41">
        <v>453.49654137844823</v>
      </c>
      <c r="I63" s="42">
        <f t="shared" si="58"/>
        <v>199.26355025481658</v>
      </c>
      <c r="J63" s="42">
        <f t="shared" si="59"/>
        <v>238.48459967715718</v>
      </c>
      <c r="K63" s="8"/>
      <c r="L63" s="8"/>
      <c r="M63" s="3">
        <v>2010</v>
      </c>
      <c r="N63" s="43">
        <v>245.6846846846847</v>
      </c>
      <c r="O63" s="42">
        <v>152.27095643590698</v>
      </c>
      <c r="P63" s="42">
        <v>144.79002871981325</v>
      </c>
      <c r="Q63" s="42">
        <v>173.73024304965031</v>
      </c>
      <c r="R63" s="42">
        <v>209.17592046838774</v>
      </c>
      <c r="S63" s="42">
        <v>265.24645892351276</v>
      </c>
      <c r="T63" s="42">
        <f t="shared" si="60"/>
        <v>173.73024304965031</v>
      </c>
      <c r="U63" s="42">
        <f t="shared" si="61"/>
        <v>209.17592046838774</v>
      </c>
      <c r="V63" s="8"/>
      <c r="W63" s="8"/>
      <c r="X63" s="3">
        <v>2010</v>
      </c>
      <c r="Y63" s="42">
        <v>159.13947996611822</v>
      </c>
      <c r="Z63" s="42">
        <v>223.63317613884973</v>
      </c>
      <c r="AA63" s="42">
        <v>207.16618063237132</v>
      </c>
      <c r="AB63" s="42">
        <v>199.26355025481658</v>
      </c>
      <c r="AC63" s="42">
        <v>348.21915059636609</v>
      </c>
      <c r="AD63" s="42">
        <v>182.98417627920733</v>
      </c>
      <c r="AE63" s="42">
        <f t="shared" si="62"/>
        <v>199.26355025481658</v>
      </c>
      <c r="AF63" s="42">
        <f t="shared" si="63"/>
        <v>348.21915059636609</v>
      </c>
      <c r="AG63" s="8"/>
      <c r="AH63" s="8"/>
      <c r="AI63" s="3">
        <v>2010</v>
      </c>
      <c r="AJ63" s="42">
        <v>416.61495962600935</v>
      </c>
      <c r="AK63" s="42">
        <v>455.41977450130094</v>
      </c>
      <c r="AL63" s="42">
        <v>510.66395112016295</v>
      </c>
      <c r="AM63" s="42">
        <v>529.82487309644671</v>
      </c>
      <c r="AN63" s="42">
        <v>436.75168092909536</v>
      </c>
      <c r="AO63" s="42">
        <v>381.54218620116376</v>
      </c>
      <c r="AP63" s="42">
        <f t="shared" si="64"/>
        <v>529.82487309644671</v>
      </c>
      <c r="AQ63" s="42">
        <f t="shared" si="65"/>
        <v>436.75168092909536</v>
      </c>
      <c r="AR63" s="8"/>
      <c r="AT63" s="3">
        <v>2010</v>
      </c>
      <c r="AU63" s="41">
        <v>0</v>
      </c>
      <c r="AV63" s="41">
        <v>0</v>
      </c>
      <c r="AW63" s="41">
        <v>0</v>
      </c>
      <c r="AX63" s="41">
        <v>0</v>
      </c>
      <c r="AY63" s="41">
        <v>0</v>
      </c>
      <c r="AZ63" s="41">
        <v>0</v>
      </c>
      <c r="BA63" s="42">
        <v>0</v>
      </c>
      <c r="BB63" s="42">
        <v>0</v>
      </c>
      <c r="BC63" s="8"/>
      <c r="BD63" s="8"/>
      <c r="BE63" s="3">
        <v>2010</v>
      </c>
      <c r="BF63" s="42">
        <v>229.77216362386829</v>
      </c>
      <c r="BG63" s="42">
        <v>342.76056679916252</v>
      </c>
      <c r="BH63" s="42">
        <v>140</v>
      </c>
      <c r="BI63" s="42">
        <v>200.38608576311222</v>
      </c>
      <c r="BJ63" s="42">
        <v>185.89351967094581</v>
      </c>
      <c r="BK63" s="42">
        <v>225.01884815155847</v>
      </c>
      <c r="BL63" s="42">
        <f t="shared" si="66"/>
        <v>185.89351967094581</v>
      </c>
      <c r="BM63" s="42">
        <f t="shared" si="67"/>
        <v>225.01884815155847</v>
      </c>
      <c r="BN63" s="8"/>
      <c r="BO63" s="8"/>
      <c r="BP63" s="3">
        <v>2010</v>
      </c>
      <c r="BQ63" s="42">
        <v>169.16302152856213</v>
      </c>
      <c r="BR63" s="42">
        <v>294.17597229003508</v>
      </c>
      <c r="BS63" s="42">
        <v>140</v>
      </c>
      <c r="BT63" s="42">
        <v>200.38608576311222</v>
      </c>
      <c r="BU63" s="42">
        <v>203.77577648198834</v>
      </c>
      <c r="BV63" s="42">
        <v>259.5054759898905</v>
      </c>
      <c r="BW63" s="42">
        <f t="shared" si="68"/>
        <v>203.77577648198834</v>
      </c>
      <c r="BX63" s="42">
        <f t="shared" si="69"/>
        <v>259.5054759898905</v>
      </c>
      <c r="BY63" s="8"/>
      <c r="BZ63" s="8"/>
      <c r="CA63" s="3">
        <v>2010</v>
      </c>
      <c r="CB63" s="42">
        <v>229.77216362386829</v>
      </c>
      <c r="CC63" s="42">
        <v>294.59365534546106</v>
      </c>
      <c r="CD63" s="42">
        <v>140</v>
      </c>
      <c r="CE63" s="42">
        <v>241.22529749966574</v>
      </c>
      <c r="CF63" s="42">
        <v>190.27785542010088</v>
      </c>
      <c r="CG63" s="42">
        <v>295.43281210947714</v>
      </c>
      <c r="CH63" s="42">
        <f t="shared" si="70"/>
        <v>190.27785542010088</v>
      </c>
      <c r="CI63" s="42">
        <f t="shared" si="71"/>
        <v>295.43281210947714</v>
      </c>
      <c r="CJ63" s="8"/>
      <c r="CK63" s="8"/>
      <c r="CL63" s="3">
        <v>2010</v>
      </c>
      <c r="CM63" s="42">
        <v>222.59067189966839</v>
      </c>
      <c r="CN63" s="42">
        <v>349.69462611542173</v>
      </c>
      <c r="CO63" s="42">
        <v>140</v>
      </c>
      <c r="CP63" s="42">
        <v>266</v>
      </c>
      <c r="CQ63" s="42">
        <v>218.84446950316413</v>
      </c>
      <c r="CR63" s="42">
        <v>278.47702505538842</v>
      </c>
      <c r="CS63" s="42">
        <f t="shared" si="72"/>
        <v>218.84446950316413</v>
      </c>
      <c r="CT63" s="42">
        <f t="shared" si="73"/>
        <v>278.47702505538842</v>
      </c>
      <c r="CU63" s="4"/>
      <c r="CV63" s="4"/>
      <c r="CW63" s="3">
        <v>2010</v>
      </c>
      <c r="CX63" s="42">
        <v>222.59067189966839</v>
      </c>
      <c r="CY63" s="42">
        <v>250</v>
      </c>
      <c r="CZ63" s="42">
        <v>153</v>
      </c>
      <c r="DA63" s="42">
        <v>244.73021822293123</v>
      </c>
      <c r="DB63" s="42">
        <v>188.19366270186822</v>
      </c>
      <c r="DC63" s="42">
        <v>282.06502514101339</v>
      </c>
      <c r="DD63" s="42">
        <f t="shared" si="74"/>
        <v>188.19366270186822</v>
      </c>
      <c r="DE63" s="42">
        <f t="shared" si="75"/>
        <v>282.06502514101339</v>
      </c>
      <c r="DF63" s="4"/>
      <c r="DG63" s="4"/>
      <c r="DH63" s="3">
        <v>2010</v>
      </c>
      <c r="DI63" s="41">
        <v>0</v>
      </c>
      <c r="DJ63" s="41">
        <v>0</v>
      </c>
      <c r="DK63" s="41">
        <v>0</v>
      </c>
      <c r="DL63" s="41">
        <v>0</v>
      </c>
      <c r="DM63" s="41">
        <v>0</v>
      </c>
      <c r="DN63" s="41">
        <v>0</v>
      </c>
      <c r="DO63" s="42">
        <v>0</v>
      </c>
      <c r="DP63" s="42">
        <v>0</v>
      </c>
      <c r="DQ63" s="4"/>
      <c r="DR63" s="4"/>
      <c r="DS63" s="4"/>
      <c r="DT63" s="4"/>
      <c r="DU63" s="4"/>
      <c r="DV63" s="4"/>
      <c r="DW63" s="4"/>
      <c r="DX63" s="4"/>
      <c r="DY63" s="4"/>
      <c r="DZ63" s="4"/>
    </row>
    <row r="64" spans="1:130" ht="12" customHeight="1" x14ac:dyDescent="0.25">
      <c r="A64" s="8"/>
      <c r="B64" s="9">
        <v>2011</v>
      </c>
      <c r="C64" s="41">
        <v>167.45268442253351</v>
      </c>
      <c r="D64" s="41">
        <v>214.30347680917473</v>
      </c>
      <c r="E64" s="41">
        <v>241.020535314157</v>
      </c>
      <c r="F64" s="41">
        <v>196.04977012106366</v>
      </c>
      <c r="G64" s="41">
        <v>246.19099966369598</v>
      </c>
      <c r="H64" s="41">
        <v>446.48393102889986</v>
      </c>
      <c r="I64" s="41">
        <v>178.45905722537736</v>
      </c>
      <c r="J64" s="41">
        <v>228.95102948850581</v>
      </c>
      <c r="K64" s="8"/>
      <c r="L64" s="8"/>
      <c r="M64" s="9">
        <v>2011</v>
      </c>
      <c r="N64" s="41">
        <v>178.6543352601156</v>
      </c>
      <c r="O64" s="41">
        <v>184.35940960495626</v>
      </c>
      <c r="P64" s="41">
        <v>145.93234982296445</v>
      </c>
      <c r="Q64" s="41">
        <v>177.62062072549574</v>
      </c>
      <c r="R64" s="41">
        <v>213.70909867123936</v>
      </c>
      <c r="S64" s="41">
        <v>175.38067110272925</v>
      </c>
      <c r="T64" s="42">
        <v>170.98336242859367</v>
      </c>
      <c r="U64" s="42">
        <v>216.65742982729964</v>
      </c>
      <c r="V64" s="8"/>
      <c r="W64" s="8"/>
      <c r="X64" s="9">
        <v>2011</v>
      </c>
      <c r="Y64" s="41">
        <v>167.45268442253351</v>
      </c>
      <c r="Z64" s="41">
        <v>259.97840655249439</v>
      </c>
      <c r="AA64" s="41">
        <v>211.77134602981701</v>
      </c>
      <c r="AB64" s="41">
        <v>295.36390605686034</v>
      </c>
      <c r="AC64" s="41">
        <v>387.4470291107271</v>
      </c>
      <c r="AD64" s="41">
        <v>298.78093910398582</v>
      </c>
      <c r="AE64" s="42">
        <v>203.5591228415731</v>
      </c>
      <c r="AF64" s="42">
        <v>260.3528184861957</v>
      </c>
      <c r="AG64" s="8"/>
      <c r="AH64" s="8"/>
      <c r="AI64" s="9">
        <v>2011</v>
      </c>
      <c r="AJ64" s="41">
        <v>420.81216931216932</v>
      </c>
      <c r="AK64" s="41">
        <v>475.40077153879128</v>
      </c>
      <c r="AL64" s="41">
        <v>453</v>
      </c>
      <c r="AM64" s="41">
        <v>565.63765182186239</v>
      </c>
      <c r="AN64" s="41">
        <v>373.54979381443297</v>
      </c>
      <c r="AO64" s="41">
        <v>378.49691085613415</v>
      </c>
      <c r="AP64" s="42">
        <v>203.5591228415731</v>
      </c>
      <c r="AQ64" s="42">
        <v>260.3528184861957</v>
      </c>
      <c r="AR64" s="8"/>
      <c r="AT64" s="9">
        <v>2011</v>
      </c>
      <c r="AU64" s="41">
        <v>0</v>
      </c>
      <c r="AV64" s="41">
        <v>0</v>
      </c>
      <c r="AW64" s="41">
        <v>0</v>
      </c>
      <c r="AX64" s="41">
        <v>0</v>
      </c>
      <c r="AY64" s="41">
        <v>0</v>
      </c>
      <c r="AZ64" s="41">
        <v>0</v>
      </c>
      <c r="BA64" s="42">
        <v>0</v>
      </c>
      <c r="BB64" s="42">
        <v>0</v>
      </c>
      <c r="BC64" s="8"/>
      <c r="BD64" s="8"/>
      <c r="BE64" s="9">
        <v>2011</v>
      </c>
      <c r="BF64" s="41">
        <v>225.28801937533419</v>
      </c>
      <c r="BG64" s="41">
        <v>344.42968814091671</v>
      </c>
      <c r="BH64" s="41">
        <v>140</v>
      </c>
      <c r="BI64" s="41">
        <v>283</v>
      </c>
      <c r="BJ64" s="41">
        <v>200</v>
      </c>
      <c r="BK64" s="41">
        <v>336.50737035203457</v>
      </c>
      <c r="BL64" s="42">
        <v>191.51148207779002</v>
      </c>
      <c r="BM64" s="42">
        <v>311.77699473251477</v>
      </c>
      <c r="BN64" s="8"/>
      <c r="BO64" s="8"/>
      <c r="BP64" s="9">
        <v>2011</v>
      </c>
      <c r="BQ64" s="41">
        <v>176.46845309612996</v>
      </c>
      <c r="BR64" s="41">
        <v>348.18329445493544</v>
      </c>
      <c r="BS64" s="41">
        <v>140</v>
      </c>
      <c r="BT64" s="41">
        <v>238.95292697646349</v>
      </c>
      <c r="BU64" s="41">
        <v>264.76330383480826</v>
      </c>
      <c r="BV64" s="41">
        <v>310</v>
      </c>
      <c r="BW64" s="42">
        <v>213.10651356167097</v>
      </c>
      <c r="BX64" s="42">
        <v>286.18578476196927</v>
      </c>
      <c r="BY64" s="8"/>
      <c r="BZ64" s="8"/>
      <c r="CA64" s="9">
        <v>2011</v>
      </c>
      <c r="CB64" s="41">
        <v>225.28801937533419</v>
      </c>
      <c r="CC64" s="41">
        <v>304.78741098641513</v>
      </c>
      <c r="CD64" s="41">
        <v>140</v>
      </c>
      <c r="CE64" s="41">
        <v>248.02837970082484</v>
      </c>
      <c r="CF64" s="41">
        <v>264.76330383480826</v>
      </c>
      <c r="CG64" s="41">
        <v>336.50737035203457</v>
      </c>
      <c r="CH64" s="42">
        <v>149</v>
      </c>
      <c r="CI64" s="42">
        <v>304</v>
      </c>
      <c r="CJ64" s="8"/>
      <c r="CK64" s="8"/>
      <c r="CL64" s="9">
        <v>2011</v>
      </c>
      <c r="CM64" s="41">
        <v>223.80284232159804</v>
      </c>
      <c r="CN64" s="41">
        <v>350.43339886117138</v>
      </c>
      <c r="CO64" s="41">
        <v>140</v>
      </c>
      <c r="CP64" s="41">
        <v>262.6474525626723</v>
      </c>
      <c r="CQ64" s="41">
        <v>264.76330383480826</v>
      </c>
      <c r="CR64" s="41">
        <v>309.78168495065444</v>
      </c>
      <c r="CS64" s="42">
        <v>188.22565804798509</v>
      </c>
      <c r="CT64" s="42">
        <v>267.81198355029812</v>
      </c>
      <c r="CU64" s="8"/>
      <c r="CV64" s="8"/>
      <c r="CW64" s="9">
        <v>2011</v>
      </c>
      <c r="CX64" s="41">
        <v>223.80284232159804</v>
      </c>
      <c r="CY64" s="41">
        <v>250</v>
      </c>
      <c r="CZ64" s="41">
        <v>140</v>
      </c>
      <c r="DA64" s="41">
        <v>251.19697838974946</v>
      </c>
      <c r="DB64" s="41">
        <v>264.76330383480826</v>
      </c>
      <c r="DC64" s="41">
        <v>309.78168495065444</v>
      </c>
      <c r="DD64" s="42">
        <v>187.52506451835231</v>
      </c>
      <c r="DE64" s="42">
        <v>276.85202211137158</v>
      </c>
      <c r="DG64" s="10"/>
      <c r="DH64" s="9">
        <v>2011</v>
      </c>
      <c r="DI64" s="41">
        <v>0</v>
      </c>
      <c r="DJ64" s="41">
        <v>0</v>
      </c>
      <c r="DK64" s="41">
        <v>0</v>
      </c>
      <c r="DL64" s="41">
        <v>0</v>
      </c>
      <c r="DM64" s="41">
        <v>0</v>
      </c>
      <c r="DN64" s="41">
        <v>0</v>
      </c>
      <c r="DO64" s="42">
        <v>0</v>
      </c>
      <c r="DP64" s="42">
        <v>0</v>
      </c>
    </row>
    <row r="65" spans="1:120" ht="12" customHeight="1" x14ac:dyDescent="0.25">
      <c r="A65" s="8"/>
      <c r="B65" s="9">
        <v>2012</v>
      </c>
      <c r="C65" s="41">
        <v>102.4508082382867</v>
      </c>
      <c r="D65" s="41">
        <v>249.8617014437055</v>
      </c>
      <c r="E65" s="41">
        <v>190.85458504669111</v>
      </c>
      <c r="F65" s="41">
        <v>190.96542260944338</v>
      </c>
      <c r="G65" s="41">
        <v>289.67762773344737</v>
      </c>
      <c r="H65" s="41">
        <v>438.82017229002156</v>
      </c>
      <c r="I65" s="41">
        <v>193.53775493509656</v>
      </c>
      <c r="J65" s="41">
        <v>222.10004324177663</v>
      </c>
      <c r="K65" s="8"/>
      <c r="L65" s="8"/>
      <c r="M65" s="9">
        <v>2012</v>
      </c>
      <c r="N65" s="41">
        <v>94</v>
      </c>
      <c r="O65" s="41">
        <v>215.51971820525605</v>
      </c>
      <c r="P65" s="41">
        <v>137.77217790751106</v>
      </c>
      <c r="Q65" s="41">
        <v>183.25168505815688</v>
      </c>
      <c r="R65" s="41">
        <v>212.38967143265819</v>
      </c>
      <c r="S65" s="41">
        <v>211.36792757840286</v>
      </c>
      <c r="T65" s="42">
        <v>164.35659833396747</v>
      </c>
      <c r="U65" s="42">
        <v>234.563484186083</v>
      </c>
      <c r="V65" s="8"/>
      <c r="W65" s="8"/>
      <c r="X65" s="9">
        <v>2012</v>
      </c>
      <c r="Y65" s="41">
        <v>156.89469870438538</v>
      </c>
      <c r="Z65" s="41">
        <v>233.93512464497215</v>
      </c>
      <c r="AA65" s="41">
        <v>207.76917574099028</v>
      </c>
      <c r="AB65" s="41">
        <v>246.71862666242683</v>
      </c>
      <c r="AC65" s="41">
        <v>427.5415016478799</v>
      </c>
      <c r="AD65" s="41">
        <v>242.71692684997407</v>
      </c>
      <c r="AE65" s="42">
        <v>206.08843287323285</v>
      </c>
      <c r="AF65" s="42">
        <v>256.98192878869207</v>
      </c>
      <c r="AG65" s="8"/>
      <c r="AH65" s="8"/>
      <c r="AI65" s="9">
        <v>2012</v>
      </c>
      <c r="AJ65" s="41">
        <v>346.69017632241815</v>
      </c>
      <c r="AK65" s="41">
        <v>361.51970582689046</v>
      </c>
      <c r="AL65" s="41">
        <v>550.23913043478262</v>
      </c>
      <c r="AM65" s="41">
        <v>184.81925453256355</v>
      </c>
      <c r="AN65" s="41">
        <v>380.42998300042501</v>
      </c>
      <c r="AO65" s="41">
        <v>458.54734781060876</v>
      </c>
      <c r="AP65" s="42">
        <v>206.08843287323285</v>
      </c>
      <c r="AQ65" s="42">
        <v>256.98192878869207</v>
      </c>
      <c r="AR65" s="8"/>
      <c r="AT65" s="9">
        <v>2012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  <c r="BA65" s="42">
        <v>0</v>
      </c>
      <c r="BB65" s="42">
        <v>0</v>
      </c>
      <c r="BC65" s="8"/>
      <c r="BD65" s="8"/>
      <c r="BE65" s="9">
        <v>2012</v>
      </c>
      <c r="BF65" s="41">
        <v>228.23854520936413</v>
      </c>
      <c r="BG65" s="41">
        <v>373.23476784312294</v>
      </c>
      <c r="BH65" s="41">
        <v>136</v>
      </c>
      <c r="BI65" s="41">
        <v>283</v>
      </c>
      <c r="BJ65" s="41">
        <v>283</v>
      </c>
      <c r="BK65" s="41">
        <v>339.15593210636285</v>
      </c>
      <c r="BL65" s="42">
        <v>194.3468192647681</v>
      </c>
      <c r="BM65" s="42">
        <v>300.349885439525</v>
      </c>
      <c r="BN65" s="8"/>
      <c r="BO65" s="8"/>
      <c r="BP65" s="9">
        <v>2012</v>
      </c>
      <c r="BQ65" s="41">
        <v>228.23854520936413</v>
      </c>
      <c r="BR65" s="41">
        <v>350.53465234813626</v>
      </c>
      <c r="BS65" s="41">
        <v>136</v>
      </c>
      <c r="BT65" s="41">
        <v>238.21462043111526</v>
      </c>
      <c r="BU65" s="41">
        <v>310</v>
      </c>
      <c r="BV65" s="41">
        <v>212.77163833075736</v>
      </c>
      <c r="BW65" s="42">
        <v>285.17822116311743</v>
      </c>
      <c r="BX65" s="42">
        <v>222.95156310604298</v>
      </c>
      <c r="BY65" s="8"/>
      <c r="BZ65" s="8"/>
      <c r="CA65" s="9">
        <v>2012</v>
      </c>
      <c r="CB65" s="41">
        <v>228.23854520936413</v>
      </c>
      <c r="CC65" s="41">
        <v>305.55415855155991</v>
      </c>
      <c r="CD65" s="41">
        <v>136</v>
      </c>
      <c r="CE65" s="41">
        <v>237.42461094026652</v>
      </c>
      <c r="CF65" s="41">
        <v>310</v>
      </c>
      <c r="CG65" s="41">
        <v>339.15593210636285</v>
      </c>
      <c r="CH65" s="42">
        <v>285.17822116311743</v>
      </c>
      <c r="CI65" s="42">
        <v>288</v>
      </c>
      <c r="CJ65" s="8"/>
      <c r="CK65" s="8"/>
      <c r="CL65" s="9">
        <v>2012</v>
      </c>
      <c r="CM65" s="41">
        <v>228.23854520936413</v>
      </c>
      <c r="CN65" s="41">
        <v>350.52386751842147</v>
      </c>
      <c r="CO65" s="41">
        <v>157</v>
      </c>
      <c r="CP65" s="41">
        <v>261.66813414379789</v>
      </c>
      <c r="CQ65" s="41">
        <v>264.11331459151876</v>
      </c>
      <c r="CR65" s="41">
        <v>313.93154796674906</v>
      </c>
      <c r="CS65" s="42">
        <v>189.54433205619412</v>
      </c>
      <c r="CT65" s="42">
        <v>262.07427387374514</v>
      </c>
      <c r="CU65" s="8"/>
      <c r="CV65" s="8"/>
      <c r="CW65" s="9">
        <v>2012</v>
      </c>
      <c r="CX65" s="41">
        <v>228.23854520936413</v>
      </c>
      <c r="CY65" s="41">
        <v>250</v>
      </c>
      <c r="CZ65" s="41">
        <v>157</v>
      </c>
      <c r="DA65" s="41">
        <v>252.31616294786289</v>
      </c>
      <c r="DB65" s="41">
        <v>264.11331459151876</v>
      </c>
      <c r="DC65" s="41">
        <v>382</v>
      </c>
      <c r="DD65" s="42">
        <v>190.08442400802454</v>
      </c>
      <c r="DE65" s="42">
        <v>281.9132405322938</v>
      </c>
      <c r="DG65" s="10"/>
      <c r="DH65" s="9">
        <v>2012</v>
      </c>
      <c r="DI65" s="41">
        <v>0</v>
      </c>
      <c r="DJ65" s="41">
        <v>0</v>
      </c>
      <c r="DK65" s="41">
        <v>0</v>
      </c>
      <c r="DL65" s="41">
        <v>0</v>
      </c>
      <c r="DM65" s="41">
        <v>0</v>
      </c>
      <c r="DN65" s="41">
        <v>0</v>
      </c>
      <c r="DO65" s="42">
        <v>0</v>
      </c>
      <c r="DP65" s="42">
        <v>0</v>
      </c>
    </row>
    <row r="66" spans="1:120" ht="12" customHeight="1" x14ac:dyDescent="0.25">
      <c r="A66" s="8"/>
      <c r="B66" s="9">
        <v>2013</v>
      </c>
      <c r="C66" s="41">
        <v>113.77687976016853</v>
      </c>
      <c r="D66" s="41">
        <v>214.37239022666799</v>
      </c>
      <c r="E66" s="41">
        <v>208.54697874956315</v>
      </c>
      <c r="F66" s="41">
        <v>193.8893141797441</v>
      </c>
      <c r="G66" s="41">
        <v>287.05593618913076</v>
      </c>
      <c r="H66" s="41">
        <v>464.67441353765707</v>
      </c>
      <c r="I66" s="41">
        <v>182.93194205095199</v>
      </c>
      <c r="J66" s="41">
        <v>249.49717320366855</v>
      </c>
      <c r="K66" s="8"/>
      <c r="L66" s="8"/>
      <c r="M66" s="9">
        <v>2013</v>
      </c>
      <c r="N66" s="41">
        <v>192.56531058339169</v>
      </c>
      <c r="O66" s="41">
        <v>277.08026453864363</v>
      </c>
      <c r="P66" s="41">
        <v>137.55269547576822</v>
      </c>
      <c r="Q66" s="41">
        <v>183.97023508960723</v>
      </c>
      <c r="R66" s="41">
        <v>222.41162010289361</v>
      </c>
      <c r="S66" s="41">
        <v>226.62322684100161</v>
      </c>
      <c r="T66" s="42">
        <v>164.1530216063868</v>
      </c>
      <c r="U66" s="42">
        <v>235.44464420036766</v>
      </c>
      <c r="V66" s="8"/>
      <c r="W66" s="8"/>
      <c r="X66" s="9">
        <v>2013</v>
      </c>
      <c r="Y66" s="41">
        <v>168.9142876230348</v>
      </c>
      <c r="Z66" s="41">
        <v>254.3909405303952</v>
      </c>
      <c r="AA66" s="41">
        <v>212.55211233707763</v>
      </c>
      <c r="AB66" s="41">
        <v>239.82906083203997</v>
      </c>
      <c r="AC66" s="41">
        <v>364.4059787669957</v>
      </c>
      <c r="AD66" s="41">
        <v>228.97148114075438</v>
      </c>
      <c r="AE66" s="42">
        <v>218.54681249825171</v>
      </c>
      <c r="AF66" s="42">
        <v>248.69283678883758</v>
      </c>
      <c r="AG66" s="8"/>
      <c r="AH66" s="8"/>
      <c r="AI66" s="9">
        <v>2013</v>
      </c>
      <c r="AJ66" s="41">
        <v>390.46667295182425</v>
      </c>
      <c r="AK66" s="41">
        <v>464.94382821387939</v>
      </c>
      <c r="AL66" s="41">
        <v>526.39629005059021</v>
      </c>
      <c r="AM66" s="41">
        <v>568.10207939508507</v>
      </c>
      <c r="AN66" s="41">
        <v>380.32708974000559</v>
      </c>
      <c r="AO66" s="41">
        <v>358.67464285714289</v>
      </c>
      <c r="AP66" s="42">
        <v>218.54681249825171</v>
      </c>
      <c r="AQ66" s="42">
        <v>248.69283678883758</v>
      </c>
      <c r="AR66" s="8"/>
      <c r="AT66" s="9">
        <v>2013</v>
      </c>
      <c r="AU66" s="41">
        <v>0</v>
      </c>
      <c r="AV66" s="41">
        <v>0</v>
      </c>
      <c r="AW66" s="41">
        <v>0</v>
      </c>
      <c r="AX66" s="41">
        <v>0</v>
      </c>
      <c r="AY66" s="41">
        <v>0</v>
      </c>
      <c r="AZ66" s="41">
        <v>0</v>
      </c>
      <c r="BA66" s="42">
        <v>0</v>
      </c>
      <c r="BB66" s="42">
        <v>0</v>
      </c>
      <c r="BC66" s="8"/>
      <c r="BD66" s="8"/>
      <c r="BE66" s="9">
        <v>2013</v>
      </c>
      <c r="BF66" s="41">
        <v>217.2922193299633</v>
      </c>
      <c r="BG66" s="41">
        <v>370.90808427903784</v>
      </c>
      <c r="BH66" s="41">
        <v>136</v>
      </c>
      <c r="BI66" s="41">
        <v>283</v>
      </c>
      <c r="BJ66" s="41">
        <v>283</v>
      </c>
      <c r="BK66" s="41">
        <v>338.33586813444788</v>
      </c>
      <c r="BL66" s="42">
        <v>172</v>
      </c>
      <c r="BM66" s="42">
        <v>290.37832013021267</v>
      </c>
      <c r="BN66" s="8"/>
      <c r="BO66" s="8"/>
      <c r="BP66" s="9">
        <v>2013</v>
      </c>
      <c r="BQ66" s="41">
        <v>217.2922193299633</v>
      </c>
      <c r="BR66" s="41">
        <v>364.07881463498887</v>
      </c>
      <c r="BS66" s="41">
        <v>136</v>
      </c>
      <c r="BT66" s="41">
        <v>238.4041095890411</v>
      </c>
      <c r="BU66" s="41">
        <v>264.80940775681341</v>
      </c>
      <c r="BV66" s="41">
        <v>310</v>
      </c>
      <c r="BW66" s="42">
        <v>210.5822617110436</v>
      </c>
      <c r="BX66" s="42">
        <v>290.75992822643752</v>
      </c>
      <c r="BY66" s="8"/>
      <c r="BZ66" s="8"/>
      <c r="CA66" s="9">
        <v>2013</v>
      </c>
      <c r="CB66" s="41">
        <v>217.2922193299633</v>
      </c>
      <c r="CC66" s="41">
        <v>310.41286067116198</v>
      </c>
      <c r="CD66" s="41">
        <v>131</v>
      </c>
      <c r="CE66" s="41">
        <v>244.52300066493382</v>
      </c>
      <c r="CF66" s="41">
        <v>264.80940775681341</v>
      </c>
      <c r="CG66" s="41">
        <v>338.33586813444788</v>
      </c>
      <c r="CH66" s="42">
        <v>140</v>
      </c>
      <c r="CI66" s="42">
        <v>249.89571109825636</v>
      </c>
      <c r="CJ66" s="8"/>
      <c r="CK66" s="8"/>
      <c r="CL66" s="9">
        <v>2013</v>
      </c>
      <c r="CM66" s="41">
        <v>217.2922193299633</v>
      </c>
      <c r="CN66" s="41">
        <v>353.09878063078907</v>
      </c>
      <c r="CO66" s="41">
        <v>131</v>
      </c>
      <c r="CP66" s="41">
        <v>269.482040702147</v>
      </c>
      <c r="CQ66" s="41">
        <v>264.80940775681341</v>
      </c>
      <c r="CR66" s="41">
        <v>318.47883594915692</v>
      </c>
      <c r="CS66" s="42">
        <v>173.47437666721655</v>
      </c>
      <c r="CT66" s="42">
        <v>263.72276758544757</v>
      </c>
      <c r="CU66" s="8"/>
      <c r="CV66" s="8"/>
      <c r="CW66" s="9">
        <v>2013</v>
      </c>
      <c r="CX66" s="41">
        <v>217.2922193299633</v>
      </c>
      <c r="CY66" s="41">
        <v>250</v>
      </c>
      <c r="CZ66" s="41">
        <v>157</v>
      </c>
      <c r="DA66" s="41">
        <v>248</v>
      </c>
      <c r="DB66" s="41">
        <v>264.80940775681341</v>
      </c>
      <c r="DC66" s="41">
        <v>318.47883594915692</v>
      </c>
      <c r="DD66" s="42">
        <v>187.26840658562159</v>
      </c>
      <c r="DE66" s="42">
        <v>284.41704314232567</v>
      </c>
      <c r="DG66" s="10"/>
      <c r="DH66" s="9">
        <v>2013</v>
      </c>
      <c r="DI66" s="41">
        <v>0</v>
      </c>
      <c r="DJ66" s="41">
        <v>0</v>
      </c>
      <c r="DK66" s="41">
        <v>0</v>
      </c>
      <c r="DL66" s="41">
        <v>0</v>
      </c>
      <c r="DM66" s="41">
        <v>0</v>
      </c>
      <c r="DN66" s="41">
        <v>0</v>
      </c>
      <c r="DO66" s="42">
        <v>0</v>
      </c>
      <c r="DP66" s="42">
        <v>0</v>
      </c>
    </row>
    <row r="67" spans="1:120" ht="12" customHeight="1" x14ac:dyDescent="0.25">
      <c r="A67" s="8"/>
      <c r="B67" s="9">
        <v>2014</v>
      </c>
      <c r="C67" s="41">
        <v>111.86343568131647</v>
      </c>
      <c r="D67" s="41">
        <v>226.76413610501285</v>
      </c>
      <c r="E67" s="41">
        <v>198.68913262787353</v>
      </c>
      <c r="F67" s="41">
        <v>189.04472765720962</v>
      </c>
      <c r="G67" s="41">
        <v>291.55206192686467</v>
      </c>
      <c r="H67" s="41">
        <v>454.2851086680044</v>
      </c>
      <c r="I67" s="41">
        <v>179.55148727726743</v>
      </c>
      <c r="J67" s="41">
        <v>236.04160201758455</v>
      </c>
      <c r="K67" s="8"/>
      <c r="L67" s="8"/>
      <c r="M67" s="9">
        <v>2014</v>
      </c>
      <c r="N67" s="41">
        <v>184.36025838906991</v>
      </c>
      <c r="O67" s="41">
        <v>268.24746972875494</v>
      </c>
      <c r="P67" s="41">
        <v>140.98256730141733</v>
      </c>
      <c r="Q67" s="41">
        <v>179.35646052586915</v>
      </c>
      <c r="R67" s="41">
        <v>222.70373884545756</v>
      </c>
      <c r="S67" s="41">
        <v>247.97608992268209</v>
      </c>
      <c r="T67" s="42">
        <v>170.62240818426181</v>
      </c>
      <c r="U67" s="42">
        <v>230.02265937191925</v>
      </c>
      <c r="V67" s="8"/>
      <c r="W67" s="8"/>
      <c r="X67" s="9">
        <v>2014</v>
      </c>
      <c r="Y67" s="41">
        <v>245.48312108348495</v>
      </c>
      <c r="Z67" s="41">
        <v>249.81125422988757</v>
      </c>
      <c r="AA67" s="41">
        <v>209.07140869087988</v>
      </c>
      <c r="AB67" s="41">
        <v>250.99371572871573</v>
      </c>
      <c r="AC67" s="41">
        <v>343.7941180926984</v>
      </c>
      <c r="AD67" s="41">
        <v>278.74241066209424</v>
      </c>
      <c r="AE67" s="42">
        <v>194.52331723513433</v>
      </c>
      <c r="AF67" s="42">
        <v>264.20503894264812</v>
      </c>
      <c r="AG67" s="8"/>
      <c r="AH67" s="8"/>
      <c r="AI67" s="9">
        <v>2014</v>
      </c>
      <c r="AJ67" s="41">
        <v>431.66680916552667</v>
      </c>
      <c r="AK67" s="41">
        <v>483.04488330341115</v>
      </c>
      <c r="AL67" s="41">
        <v>531.24874791318859</v>
      </c>
      <c r="AM67" s="41">
        <v>424.6096378671229</v>
      </c>
      <c r="AN67" s="41">
        <v>414.25596833907827</v>
      </c>
      <c r="AO67" s="41">
        <v>357.28546699781742</v>
      </c>
      <c r="AP67" s="42">
        <v>194.52331723513433</v>
      </c>
      <c r="AQ67" s="42">
        <v>264.20503894264812</v>
      </c>
      <c r="AR67" s="8"/>
      <c r="AT67" s="9">
        <v>2014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41">
        <v>0</v>
      </c>
      <c r="BA67" s="42">
        <v>0</v>
      </c>
      <c r="BB67" s="42">
        <v>0</v>
      </c>
      <c r="BC67" s="8"/>
      <c r="BD67" s="8"/>
      <c r="BE67" s="9">
        <v>2014</v>
      </c>
      <c r="BF67" s="41">
        <v>220.01532321323737</v>
      </c>
      <c r="BG67" s="41">
        <v>346.28960272130178</v>
      </c>
      <c r="BH67" s="41">
        <v>168</v>
      </c>
      <c r="BI67" s="41">
        <v>283.00035700945085</v>
      </c>
      <c r="BJ67" s="41">
        <v>283</v>
      </c>
      <c r="BK67" s="41">
        <v>341.4789551456218</v>
      </c>
      <c r="BL67" s="42">
        <v>200.22412437862189</v>
      </c>
      <c r="BM67" s="42">
        <v>287.14933851542003</v>
      </c>
      <c r="BN67" s="8"/>
      <c r="BO67" s="8"/>
      <c r="BP67" s="9">
        <v>2014</v>
      </c>
      <c r="BQ67" s="41">
        <v>220.01532321323737</v>
      </c>
      <c r="BR67" s="41">
        <v>361.47545915430186</v>
      </c>
      <c r="BS67" s="41">
        <v>168</v>
      </c>
      <c r="BT67" s="41">
        <v>243.1483106625713</v>
      </c>
      <c r="BU67" s="41">
        <v>266.28913483796299</v>
      </c>
      <c r="BV67" s="41">
        <v>310</v>
      </c>
      <c r="BW67" s="42">
        <v>201.08046988726767</v>
      </c>
      <c r="BX67" s="42">
        <v>295.98353686267245</v>
      </c>
      <c r="BY67" s="8"/>
      <c r="BZ67" s="8"/>
      <c r="CA67" s="9">
        <v>2014</v>
      </c>
      <c r="CB67" s="41">
        <v>220.01532321323737</v>
      </c>
      <c r="CC67" s="41">
        <v>335.16973005060191</v>
      </c>
      <c r="CD67" s="41">
        <v>131</v>
      </c>
      <c r="CE67" s="41">
        <v>243.56610633676456</v>
      </c>
      <c r="CF67" s="41">
        <v>266.28913483796299</v>
      </c>
      <c r="CG67" s="41">
        <v>341.4789551456218</v>
      </c>
      <c r="CH67" s="42">
        <v>140</v>
      </c>
      <c r="CI67" s="42">
        <v>263.68835979317902</v>
      </c>
      <c r="CJ67" s="8"/>
      <c r="CK67" s="8"/>
      <c r="CL67" s="9">
        <v>2014</v>
      </c>
      <c r="CM67" s="41">
        <v>220.01532321323737</v>
      </c>
      <c r="CN67" s="41">
        <v>362.18453436367002</v>
      </c>
      <c r="CO67" s="41">
        <v>131</v>
      </c>
      <c r="CP67" s="41">
        <v>265.61926857108972</v>
      </c>
      <c r="CQ67" s="41">
        <v>266.28913483796299</v>
      </c>
      <c r="CR67" s="41">
        <v>351.37684912300779</v>
      </c>
      <c r="CS67" s="42">
        <v>199.5877640848185</v>
      </c>
      <c r="CT67" s="42">
        <v>260.61308002225746</v>
      </c>
      <c r="CU67" s="8"/>
      <c r="CV67" s="8"/>
      <c r="CW67" s="9">
        <v>2014</v>
      </c>
      <c r="CX67" s="41">
        <v>220.01532321323737</v>
      </c>
      <c r="CY67" s="41">
        <v>260.60384777418903</v>
      </c>
      <c r="CZ67" s="41">
        <v>157</v>
      </c>
      <c r="DA67" s="41">
        <v>249.92122666316067</v>
      </c>
      <c r="DB67" s="41">
        <v>266.28913483796299</v>
      </c>
      <c r="DC67" s="41">
        <v>351.37684912300779</v>
      </c>
      <c r="DD67" s="42">
        <v>184.71853784402921</v>
      </c>
      <c r="DE67" s="42">
        <v>288.66265550280934</v>
      </c>
      <c r="DG67" s="10"/>
      <c r="DH67" s="9">
        <v>2014</v>
      </c>
      <c r="DI67" s="41">
        <v>0</v>
      </c>
      <c r="DJ67" s="41">
        <v>0</v>
      </c>
      <c r="DK67" s="41">
        <v>0</v>
      </c>
      <c r="DL67" s="41">
        <v>0</v>
      </c>
      <c r="DM67" s="41">
        <v>0</v>
      </c>
      <c r="DN67" s="41">
        <v>0</v>
      </c>
      <c r="DO67" s="42">
        <v>0</v>
      </c>
      <c r="DP67" s="42">
        <v>0</v>
      </c>
    </row>
    <row r="68" spans="1:120" ht="12" customHeight="1" x14ac:dyDescent="0.25">
      <c r="A68" s="8"/>
      <c r="B68" s="9">
        <v>2015</v>
      </c>
      <c r="C68" s="41">
        <v>110.67325139952383</v>
      </c>
      <c r="D68" s="41">
        <v>242.85869220463832</v>
      </c>
      <c r="E68" s="41">
        <v>217.95773163894702</v>
      </c>
      <c r="F68" s="41">
        <v>201.63878408277131</v>
      </c>
      <c r="G68" s="41">
        <v>287.01469019598647</v>
      </c>
      <c r="H68" s="41">
        <v>500.68882665563439</v>
      </c>
      <c r="I68" s="41">
        <v>178.39381017551443</v>
      </c>
      <c r="J68" s="41">
        <v>228.99921991314397</v>
      </c>
      <c r="K68" s="8"/>
      <c r="L68" s="8"/>
      <c r="M68" s="9">
        <v>2015</v>
      </c>
      <c r="N68" s="41">
        <v>197.80029428180021</v>
      </c>
      <c r="O68" s="41">
        <v>337.91251984577002</v>
      </c>
      <c r="P68" s="41">
        <v>149.29196264235938</v>
      </c>
      <c r="Q68" s="41">
        <v>174.07185568314526</v>
      </c>
      <c r="R68" s="41">
        <v>217.5158294928618</v>
      </c>
      <c r="S68" s="41">
        <v>218.23328358208954</v>
      </c>
      <c r="T68" s="42">
        <v>168.36917619630123</v>
      </c>
      <c r="U68" s="42">
        <v>242.15118378812198</v>
      </c>
      <c r="V68" s="8"/>
      <c r="W68" s="8"/>
      <c r="X68" s="9">
        <v>2015</v>
      </c>
      <c r="Y68" s="41">
        <v>217.75438230383972</v>
      </c>
      <c r="Z68" s="41">
        <v>217.33330909763902</v>
      </c>
      <c r="AA68" s="41">
        <v>221.26089916590655</v>
      </c>
      <c r="AB68" s="41">
        <v>227.10798058565564</v>
      </c>
      <c r="AC68" s="41">
        <v>356.36448470559037</v>
      </c>
      <c r="AD68" s="41">
        <v>246.52783197520947</v>
      </c>
      <c r="AE68" s="42">
        <v>198.71346687703462</v>
      </c>
      <c r="AF68" s="42">
        <v>272.07590209147321</v>
      </c>
      <c r="AG68" s="8"/>
      <c r="AH68" s="8"/>
      <c r="AI68" s="9">
        <v>2015</v>
      </c>
      <c r="AJ68" s="41">
        <v>438.06640668523676</v>
      </c>
      <c r="AK68" s="41">
        <v>471.44384424938107</v>
      </c>
      <c r="AL68" s="41">
        <v>525.51987767584103</v>
      </c>
      <c r="AM68" s="41">
        <v>419.22359493670888</v>
      </c>
      <c r="AN68" s="41">
        <v>404.00454545454545</v>
      </c>
      <c r="AO68" s="41">
        <v>412.15211359556065</v>
      </c>
      <c r="AP68" s="42">
        <v>198.71346687703462</v>
      </c>
      <c r="AQ68" s="42">
        <v>272.07590209147321</v>
      </c>
      <c r="AR68" s="8"/>
      <c r="AT68" s="9">
        <v>2015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41">
        <v>0</v>
      </c>
      <c r="BA68" s="42">
        <v>0</v>
      </c>
      <c r="BB68" s="42">
        <v>0</v>
      </c>
      <c r="BC68" s="8"/>
      <c r="BD68" s="8"/>
      <c r="BE68" s="9">
        <v>2015</v>
      </c>
      <c r="BF68" s="41">
        <v>275.44712785738943</v>
      </c>
      <c r="BG68" s="41">
        <v>349.53062848050917</v>
      </c>
      <c r="BH68" s="41">
        <v>180</v>
      </c>
      <c r="BI68" s="41">
        <v>283</v>
      </c>
      <c r="BJ68" s="41">
        <v>285</v>
      </c>
      <c r="BK68" s="41">
        <v>365.69383333915692</v>
      </c>
      <c r="BL68" s="42">
        <v>204.8793396374968</v>
      </c>
      <c r="BM68" s="42">
        <v>283.04620154530767</v>
      </c>
      <c r="BN68" s="8"/>
      <c r="BO68" s="8"/>
      <c r="BP68" s="9">
        <v>2015</v>
      </c>
      <c r="BQ68" s="41">
        <v>275.44712785738943</v>
      </c>
      <c r="BR68" s="41">
        <v>353.22184253408597</v>
      </c>
      <c r="BS68" s="41">
        <v>169.26709242815275</v>
      </c>
      <c r="BT68" s="41">
        <v>274.92640978997849</v>
      </c>
      <c r="BU68" s="41">
        <v>269.10918484613347</v>
      </c>
      <c r="BV68" s="41">
        <v>368.74016525956529</v>
      </c>
      <c r="BW68" s="42">
        <v>217.29027105595222</v>
      </c>
      <c r="BX68" s="42">
        <v>292.41372126958555</v>
      </c>
      <c r="BY68" s="8"/>
      <c r="BZ68" s="8"/>
      <c r="CA68" s="9">
        <v>2015</v>
      </c>
      <c r="CB68" s="41">
        <v>275.44712785738943</v>
      </c>
      <c r="CC68" s="41">
        <v>339.93572839074142</v>
      </c>
      <c r="CD68" s="41">
        <v>131</v>
      </c>
      <c r="CE68" s="41">
        <v>296.75212224108657</v>
      </c>
      <c r="CF68" s="41">
        <v>269.10918484613347</v>
      </c>
      <c r="CG68" s="41">
        <v>365.69383333915692</v>
      </c>
      <c r="CH68" s="42">
        <v>140</v>
      </c>
      <c r="CI68" s="42">
        <v>267.19697336171311</v>
      </c>
      <c r="CJ68" s="8"/>
      <c r="CK68" s="8"/>
      <c r="CL68" s="9">
        <v>2015</v>
      </c>
      <c r="CM68" s="41">
        <v>222.31112776738976</v>
      </c>
      <c r="CN68" s="41">
        <v>363.84232332155477</v>
      </c>
      <c r="CO68" s="41">
        <v>131</v>
      </c>
      <c r="CP68" s="41">
        <v>265.58368449834336</v>
      </c>
      <c r="CQ68" s="41">
        <v>269.10918484613347</v>
      </c>
      <c r="CR68" s="41">
        <v>346.6995242523484</v>
      </c>
      <c r="CS68" s="42">
        <v>175.0798991024873</v>
      </c>
      <c r="CT68" s="42">
        <v>264.10748244743195</v>
      </c>
      <c r="CU68" s="8"/>
      <c r="CV68" s="8"/>
      <c r="CW68" s="9">
        <v>2015</v>
      </c>
      <c r="CX68" s="41">
        <v>222.31112776738976</v>
      </c>
      <c r="CY68" s="41">
        <v>363.84232332155477</v>
      </c>
      <c r="CZ68" s="41">
        <v>247.34646806945648</v>
      </c>
      <c r="DA68" s="41">
        <v>248</v>
      </c>
      <c r="DB68" s="41">
        <v>269.10918484613347</v>
      </c>
      <c r="DC68" s="41">
        <v>346.6995242523484</v>
      </c>
      <c r="DD68" s="42">
        <v>186.03154539696814</v>
      </c>
      <c r="DE68" s="42">
        <v>290.20100918304985</v>
      </c>
      <c r="DG68" s="10"/>
      <c r="DH68" s="9">
        <v>2015</v>
      </c>
      <c r="DI68" s="41">
        <v>0</v>
      </c>
      <c r="DJ68" s="41">
        <v>0</v>
      </c>
      <c r="DK68" s="41">
        <v>0</v>
      </c>
      <c r="DL68" s="41">
        <v>0</v>
      </c>
      <c r="DM68" s="41">
        <v>0</v>
      </c>
      <c r="DN68" s="41">
        <v>0</v>
      </c>
      <c r="DO68" s="42">
        <v>0</v>
      </c>
      <c r="DP68" s="42">
        <v>0</v>
      </c>
    </row>
    <row r="69" spans="1:120" ht="12" customHeight="1" x14ac:dyDescent="0.25">
      <c r="A69" s="8"/>
      <c r="B69" s="9">
        <v>2016</v>
      </c>
      <c r="C69" s="41">
        <v>111.34213305174235</v>
      </c>
      <c r="D69" s="41">
        <v>245.42509788164028</v>
      </c>
      <c r="E69" s="41">
        <v>188.38477522280738</v>
      </c>
      <c r="F69" s="41">
        <v>204.09938747496992</v>
      </c>
      <c r="G69" s="41">
        <v>301.27031294952519</v>
      </c>
      <c r="H69" s="41">
        <v>511.64095218251884</v>
      </c>
      <c r="I69" s="41">
        <v>170.20243635181703</v>
      </c>
      <c r="J69" s="41">
        <v>234.70066482892807</v>
      </c>
      <c r="K69" s="8"/>
      <c r="L69" s="8"/>
      <c r="M69" s="9">
        <v>2016</v>
      </c>
      <c r="N69" s="41">
        <v>200</v>
      </c>
      <c r="O69" s="41">
        <v>179.12685631732137</v>
      </c>
      <c r="P69" s="41">
        <v>158.40695472019655</v>
      </c>
      <c r="Q69" s="41">
        <v>171.84981118860392</v>
      </c>
      <c r="R69" s="41">
        <v>197.25897566028272</v>
      </c>
      <c r="S69" s="41">
        <v>197.86393669633944</v>
      </c>
      <c r="T69" s="41">
        <v>169.52919116448143</v>
      </c>
      <c r="U69" s="41">
        <v>236.48319910672993</v>
      </c>
      <c r="V69" s="8"/>
      <c r="W69" s="8"/>
      <c r="X69" s="9">
        <v>2016</v>
      </c>
      <c r="Y69" s="41">
        <v>166.66857962697273</v>
      </c>
      <c r="Z69" s="41">
        <v>224.20210933783849</v>
      </c>
      <c r="AA69" s="41">
        <v>220.08181659306746</v>
      </c>
      <c r="AB69" s="41">
        <v>256.02976587297633</v>
      </c>
      <c r="AC69" s="41">
        <v>329.79794276875481</v>
      </c>
      <c r="AD69" s="41">
        <v>280.25443739458677</v>
      </c>
      <c r="AE69" s="41">
        <v>199.05617418069889</v>
      </c>
      <c r="AF69" s="41">
        <v>241.61827663272865</v>
      </c>
      <c r="AG69" s="8"/>
      <c r="AH69" s="8"/>
      <c r="AI69" s="9">
        <v>2016</v>
      </c>
      <c r="AJ69" s="41">
        <v>419.21764461090305</v>
      </c>
      <c r="AK69" s="41">
        <v>530.52046783625735</v>
      </c>
      <c r="AL69" s="41">
        <v>541.84947267497603</v>
      </c>
      <c r="AM69" s="41">
        <v>433.0107495214254</v>
      </c>
      <c r="AN69" s="41">
        <v>371.53987240829343</v>
      </c>
      <c r="AO69" s="41">
        <v>384.9225122349103</v>
      </c>
      <c r="AP69" s="41">
        <v>199.05617418069889</v>
      </c>
      <c r="AQ69" s="41">
        <v>241.61827663272865</v>
      </c>
      <c r="AR69" s="8"/>
      <c r="AT69" s="9">
        <v>2016</v>
      </c>
      <c r="AU69" s="50">
        <f>C69</f>
        <v>111.34213305174235</v>
      </c>
      <c r="AV69" s="50">
        <f t="shared" ref="AV69:AV72" si="76">D69</f>
        <v>245.42509788164028</v>
      </c>
      <c r="AW69" s="50">
        <f t="shared" ref="AW69:AW72" si="77">E69</f>
        <v>188.38477522280738</v>
      </c>
      <c r="AX69" s="50">
        <f t="shared" ref="AX69:AX72" si="78">F69</f>
        <v>204.09938747496992</v>
      </c>
      <c r="AY69" s="50">
        <f t="shared" ref="AY69:AY72" si="79">G69</f>
        <v>301.27031294952519</v>
      </c>
      <c r="AZ69" s="50">
        <f t="shared" ref="AZ69:AZ72" si="80">H69</f>
        <v>511.64095218251884</v>
      </c>
      <c r="BA69" s="50">
        <f t="shared" ref="BA69:BA72" si="81">I69</f>
        <v>170.20243635181703</v>
      </c>
      <c r="BB69" s="50">
        <f t="shared" ref="BB69:BB72" si="82">J69</f>
        <v>234.70066482892807</v>
      </c>
      <c r="BC69" s="8"/>
      <c r="BD69" s="8"/>
      <c r="BE69" s="9">
        <v>2016</v>
      </c>
      <c r="BF69" s="41">
        <v>269.66023348476546</v>
      </c>
      <c r="BG69" s="41">
        <v>337.76273902727223</v>
      </c>
      <c r="BH69" s="41">
        <v>180</v>
      </c>
      <c r="BI69" s="41">
        <v>283</v>
      </c>
      <c r="BJ69" s="41">
        <v>285</v>
      </c>
      <c r="BK69" s="41">
        <v>369.42374974274543</v>
      </c>
      <c r="BL69" s="41">
        <v>196.29660524555322</v>
      </c>
      <c r="BM69" s="41">
        <v>275.40760654700716</v>
      </c>
      <c r="BN69" s="8"/>
      <c r="BO69" s="8"/>
      <c r="BP69" s="9">
        <v>2016</v>
      </c>
      <c r="BQ69" s="41">
        <v>269.66023348476546</v>
      </c>
      <c r="BR69" s="41">
        <v>348.85368238808195</v>
      </c>
      <c r="BS69" s="41">
        <v>169.20961360383797</v>
      </c>
      <c r="BT69" s="41">
        <v>280.43169841913254</v>
      </c>
      <c r="BU69" s="41">
        <v>334.27203065134097</v>
      </c>
      <c r="BV69" s="41">
        <v>367.99438683094809</v>
      </c>
      <c r="BW69" s="41">
        <v>209.55929043296783</v>
      </c>
      <c r="BX69" s="41">
        <v>296.42728364728362</v>
      </c>
      <c r="BY69" s="8"/>
      <c r="BZ69" s="8"/>
      <c r="CA69" s="9">
        <v>2016</v>
      </c>
      <c r="CB69" s="41">
        <v>269.66023348476546</v>
      </c>
      <c r="CC69" s="41">
        <v>339.25545166095742</v>
      </c>
      <c r="CD69" s="41">
        <v>131</v>
      </c>
      <c r="CE69" s="41">
        <v>324</v>
      </c>
      <c r="CF69" s="41">
        <v>334.27203065134097</v>
      </c>
      <c r="CG69" s="41">
        <v>369.42374974274543</v>
      </c>
      <c r="CH69" s="41">
        <v>152.90139214494516</v>
      </c>
      <c r="CI69" s="41">
        <v>260.36863794796744</v>
      </c>
      <c r="CJ69" s="8"/>
      <c r="CK69" s="8"/>
      <c r="CL69" s="9">
        <v>2016</v>
      </c>
      <c r="CM69" s="41">
        <v>252.18444201503007</v>
      </c>
      <c r="CN69" s="41">
        <v>369.7814480303129</v>
      </c>
      <c r="CO69" s="41">
        <v>131</v>
      </c>
      <c r="CP69" s="41">
        <v>265.46638569777707</v>
      </c>
      <c r="CQ69" s="41">
        <v>270</v>
      </c>
      <c r="CR69" s="41">
        <v>355.10954708669021</v>
      </c>
      <c r="CS69" s="41">
        <v>169.04073961082887</v>
      </c>
      <c r="CT69" s="41">
        <v>270.35288898440376</v>
      </c>
      <c r="CU69" s="8"/>
      <c r="CV69" s="8"/>
      <c r="CW69" s="9">
        <v>2016</v>
      </c>
      <c r="CX69" s="41">
        <v>252.18444201503007</v>
      </c>
      <c r="CY69" s="41">
        <v>369.7814480303129</v>
      </c>
      <c r="CZ69" s="41">
        <v>131</v>
      </c>
      <c r="DA69" s="41">
        <v>265.46638569777707</v>
      </c>
      <c r="DB69" s="41">
        <v>270</v>
      </c>
      <c r="DC69" s="41">
        <v>355.10954708669021</v>
      </c>
      <c r="DD69" s="41">
        <v>169.04073961082887</v>
      </c>
      <c r="DE69" s="41">
        <v>270.35288898440376</v>
      </c>
      <c r="DG69" s="10"/>
      <c r="DH69" s="9">
        <v>2016</v>
      </c>
      <c r="DI69" s="50">
        <f>CB69</f>
        <v>269.66023348476546</v>
      </c>
      <c r="DJ69" s="50">
        <f t="shared" ref="DJ69:DJ72" si="83">CC69</f>
        <v>339.25545166095742</v>
      </c>
      <c r="DK69" s="50">
        <f t="shared" ref="DK69:DK72" si="84">CD69</f>
        <v>131</v>
      </c>
      <c r="DL69" s="50">
        <f t="shared" ref="DL69:DL72" si="85">CE69</f>
        <v>324</v>
      </c>
      <c r="DM69" s="50">
        <f t="shared" ref="DM69:DM72" si="86">CF69</f>
        <v>334.27203065134097</v>
      </c>
      <c r="DN69" s="50">
        <f t="shared" ref="DN69:DN72" si="87">CG69</f>
        <v>369.42374974274543</v>
      </c>
      <c r="DO69" s="50">
        <f t="shared" ref="DO69:DO72" si="88">CH69</f>
        <v>152.90139214494516</v>
      </c>
      <c r="DP69" s="50">
        <f t="shared" ref="DP69:DP72" si="89">CI69</f>
        <v>260.36863794796744</v>
      </c>
    </row>
    <row r="70" spans="1:120" ht="12" customHeight="1" x14ac:dyDescent="0.25">
      <c r="A70" s="8"/>
      <c r="B70" s="9">
        <v>2017</v>
      </c>
      <c r="C70" s="44">
        <v>112.292</v>
      </c>
      <c r="D70" s="44">
        <v>286.06</v>
      </c>
      <c r="E70" s="44">
        <v>151.72</v>
      </c>
      <c r="F70" s="44">
        <v>206.52099999999999</v>
      </c>
      <c r="G70" s="44">
        <v>304.17700000000002</v>
      </c>
      <c r="H70" s="44">
        <v>428.56099999999998</v>
      </c>
      <c r="I70" s="44">
        <v>177.589</v>
      </c>
      <c r="J70" s="44">
        <v>215.03899999999999</v>
      </c>
      <c r="K70" s="8"/>
      <c r="L70" s="8"/>
      <c r="M70" s="9">
        <v>2017</v>
      </c>
      <c r="N70" s="28">
        <v>201.352</v>
      </c>
      <c r="O70" s="28">
        <v>187.78399999999999</v>
      </c>
      <c r="P70" s="28">
        <v>154.82400000000001</v>
      </c>
      <c r="Q70" s="28">
        <v>169.875</v>
      </c>
      <c r="R70" s="28">
        <v>195.29400000000001</v>
      </c>
      <c r="S70" s="28">
        <v>224.69800000000001</v>
      </c>
      <c r="T70" s="28">
        <v>167.91800000000001</v>
      </c>
      <c r="U70" s="28">
        <v>236.28399999999999</v>
      </c>
      <c r="V70" s="8"/>
      <c r="W70" s="8"/>
      <c r="X70" s="9">
        <v>2017</v>
      </c>
      <c r="Y70" s="44">
        <v>342.214</v>
      </c>
      <c r="Z70" s="44">
        <v>239.74799999999999</v>
      </c>
      <c r="AA70" s="44">
        <v>216.048</v>
      </c>
      <c r="AB70" s="44">
        <v>228.48500000000001</v>
      </c>
      <c r="AC70" s="44">
        <v>318.25799999999998</v>
      </c>
      <c r="AD70" s="44">
        <v>359.47699999999998</v>
      </c>
      <c r="AE70" s="44">
        <v>187.41300000000001</v>
      </c>
      <c r="AF70" s="44">
        <v>244.54300000000001</v>
      </c>
      <c r="AG70" s="8"/>
      <c r="AH70" s="8"/>
      <c r="AI70" s="9">
        <v>2017</v>
      </c>
      <c r="AJ70" s="44">
        <v>552.95399999999995</v>
      </c>
      <c r="AK70" s="48">
        <v>552</v>
      </c>
      <c r="AL70" s="49">
        <f>AA70</f>
        <v>216.048</v>
      </c>
      <c r="AM70" s="49">
        <f t="shared" ref="AM70:AN70" si="90">AB70</f>
        <v>228.48500000000001</v>
      </c>
      <c r="AN70" s="49">
        <f t="shared" si="90"/>
        <v>318.25799999999998</v>
      </c>
      <c r="AO70" s="44">
        <v>594.03700000000003</v>
      </c>
      <c r="AP70" s="49">
        <f t="shared" ref="AP70" si="91">AE70</f>
        <v>187.41300000000001</v>
      </c>
      <c r="AQ70" s="49">
        <f t="shared" ref="AQ70" si="92">AF70</f>
        <v>244.54300000000001</v>
      </c>
      <c r="AR70" s="8"/>
      <c r="AT70" s="9">
        <v>2017</v>
      </c>
      <c r="AU70" s="50">
        <f t="shared" ref="AU70:AU72" si="93">C70</f>
        <v>112.292</v>
      </c>
      <c r="AV70" s="50">
        <f t="shared" si="76"/>
        <v>286.06</v>
      </c>
      <c r="AW70" s="50">
        <f t="shared" si="77"/>
        <v>151.72</v>
      </c>
      <c r="AX70" s="50">
        <f t="shared" si="78"/>
        <v>206.52099999999999</v>
      </c>
      <c r="AY70" s="50">
        <f t="shared" si="79"/>
        <v>304.17700000000002</v>
      </c>
      <c r="AZ70" s="50">
        <f t="shared" si="80"/>
        <v>428.56099999999998</v>
      </c>
      <c r="BA70" s="50">
        <f t="shared" si="81"/>
        <v>177.589</v>
      </c>
      <c r="BB70" s="50">
        <f t="shared" si="82"/>
        <v>215.03899999999999</v>
      </c>
      <c r="BC70" s="8"/>
      <c r="BD70" s="8"/>
      <c r="BE70" s="9">
        <v>2017</v>
      </c>
      <c r="BF70" s="49">
        <f>CM70</f>
        <v>255.62472765077365</v>
      </c>
      <c r="BG70" s="44">
        <v>364.90554054830739</v>
      </c>
      <c r="BH70" s="48">
        <f>BS70</f>
        <v>187</v>
      </c>
      <c r="BI70" s="48">
        <v>285.10547315749022</v>
      </c>
      <c r="BJ70" s="44">
        <v>285</v>
      </c>
      <c r="BK70" s="49">
        <f>CR70</f>
        <v>353.82326301472926</v>
      </c>
      <c r="BL70" s="44">
        <v>198.9675580918846</v>
      </c>
      <c r="BM70" s="44">
        <v>284.45821006093917</v>
      </c>
      <c r="BN70" s="8"/>
      <c r="BO70" s="8"/>
      <c r="BP70" s="9">
        <v>2017</v>
      </c>
      <c r="BQ70" s="49">
        <f>CM70</f>
        <v>255.62472765077365</v>
      </c>
      <c r="BR70" s="44">
        <v>355.66902754844875</v>
      </c>
      <c r="BS70" s="48">
        <v>187</v>
      </c>
      <c r="BT70" s="49">
        <f>CE70</f>
        <v>324</v>
      </c>
      <c r="BU70" s="49">
        <f>CF70</f>
        <v>327.88435374149662</v>
      </c>
      <c r="BV70" s="44">
        <v>366.84215931263481</v>
      </c>
      <c r="BW70" s="48">
        <v>214</v>
      </c>
      <c r="BX70" s="48">
        <v>294</v>
      </c>
      <c r="BY70" s="8"/>
      <c r="BZ70" s="8"/>
      <c r="CA70" s="9">
        <v>2017</v>
      </c>
      <c r="CB70" s="29">
        <v>275</v>
      </c>
      <c r="CC70" s="48">
        <v>347</v>
      </c>
      <c r="CD70" s="49">
        <f>BH70</f>
        <v>187</v>
      </c>
      <c r="CE70" s="44">
        <v>324</v>
      </c>
      <c r="CF70" s="44">
        <v>327.88435374149662</v>
      </c>
      <c r="CG70" s="44">
        <v>367.92467027298846</v>
      </c>
      <c r="CH70" s="44">
        <v>163.7170414728929</v>
      </c>
      <c r="CI70" s="44">
        <v>274.51841758907688</v>
      </c>
      <c r="CJ70" s="8"/>
      <c r="CK70" s="8"/>
      <c r="CL70" s="9">
        <v>2017</v>
      </c>
      <c r="CM70" s="44">
        <v>255.62472765077365</v>
      </c>
      <c r="CN70" s="44">
        <v>358.80558134687533</v>
      </c>
      <c r="CO70" s="49">
        <f>BS70</f>
        <v>187</v>
      </c>
      <c r="CP70" s="48">
        <v>285.00099999999998</v>
      </c>
      <c r="CQ70" s="44">
        <v>270</v>
      </c>
      <c r="CR70" s="44">
        <v>353.82326301472926</v>
      </c>
      <c r="CS70" s="44">
        <v>175.68877005595073</v>
      </c>
      <c r="CT70" s="48">
        <v>284.23099999999999</v>
      </c>
      <c r="CU70" s="8"/>
      <c r="CV70" s="8"/>
      <c r="CW70" s="9">
        <v>2017</v>
      </c>
      <c r="CX70" s="49">
        <f>CM70</f>
        <v>255.62472765077365</v>
      </c>
      <c r="CY70" s="49">
        <f>CN70</f>
        <v>358.80558134687533</v>
      </c>
      <c r="CZ70" s="48">
        <f>BS70</f>
        <v>187</v>
      </c>
      <c r="DA70" s="49">
        <f>CP70</f>
        <v>285.00099999999998</v>
      </c>
      <c r="DB70" s="49">
        <f>CQ70</f>
        <v>270</v>
      </c>
      <c r="DC70" s="44">
        <v>565.65700000000004</v>
      </c>
      <c r="DD70" s="48">
        <v>234.714</v>
      </c>
      <c r="DE70" s="48">
        <v>309.95</v>
      </c>
      <c r="DG70" s="10"/>
      <c r="DH70" s="9">
        <v>2017</v>
      </c>
      <c r="DI70" s="50">
        <f t="shared" ref="DI70:DI72" si="94">CB70</f>
        <v>275</v>
      </c>
      <c r="DJ70" s="50">
        <f t="shared" si="83"/>
        <v>347</v>
      </c>
      <c r="DK70" s="50">
        <f t="shared" si="84"/>
        <v>187</v>
      </c>
      <c r="DL70" s="50">
        <f t="shared" si="85"/>
        <v>324</v>
      </c>
      <c r="DM70" s="50">
        <f t="shared" si="86"/>
        <v>327.88435374149662</v>
      </c>
      <c r="DN70" s="50">
        <f t="shared" si="87"/>
        <v>367.92467027298846</v>
      </c>
      <c r="DO70" s="50">
        <f t="shared" si="88"/>
        <v>163.7170414728929</v>
      </c>
      <c r="DP70" s="50">
        <f t="shared" si="89"/>
        <v>274.51841758907688</v>
      </c>
    </row>
    <row r="71" spans="1:120" ht="12" customHeight="1" x14ac:dyDescent="0.25">
      <c r="A71" s="8"/>
      <c r="B71" s="9">
        <v>2018</v>
      </c>
      <c r="C71" s="44">
        <v>160.69399999999999</v>
      </c>
      <c r="D71" s="44">
        <v>306.24</v>
      </c>
      <c r="E71" s="44">
        <v>152.38900000000001</v>
      </c>
      <c r="F71" s="44">
        <v>207.798</v>
      </c>
      <c r="G71" s="44">
        <v>313.82499999999999</v>
      </c>
      <c r="H71" s="44">
        <v>386.346</v>
      </c>
      <c r="I71" s="44">
        <v>173.874</v>
      </c>
      <c r="J71" s="44">
        <v>262.81</v>
      </c>
      <c r="K71" s="8"/>
      <c r="L71" s="8"/>
      <c r="M71" s="9">
        <v>2018</v>
      </c>
      <c r="N71" s="44">
        <v>203.184</v>
      </c>
      <c r="O71" s="44">
        <v>210.83199999999999</v>
      </c>
      <c r="P71" s="44">
        <v>162.756</v>
      </c>
      <c r="Q71" s="44">
        <v>176.16</v>
      </c>
      <c r="R71" s="44">
        <v>192.733</v>
      </c>
      <c r="S71" s="44">
        <v>215.94300000000001</v>
      </c>
      <c r="T71" s="44">
        <v>167.15600000000001</v>
      </c>
      <c r="U71" s="44">
        <v>230.90899999999999</v>
      </c>
      <c r="V71" s="8"/>
      <c r="W71" s="8"/>
      <c r="X71" s="9">
        <v>2018</v>
      </c>
      <c r="Y71" s="44">
        <v>358.53399999999999</v>
      </c>
      <c r="Z71" s="44">
        <v>258.82499999999999</v>
      </c>
      <c r="AA71" s="44">
        <v>233.74199999999999</v>
      </c>
      <c r="AB71" s="44">
        <v>257.83800000000002</v>
      </c>
      <c r="AC71" s="44">
        <v>314.28699999999998</v>
      </c>
      <c r="AD71" s="44">
        <v>418.03</v>
      </c>
      <c r="AE71" s="44">
        <v>195.55500000000001</v>
      </c>
      <c r="AF71" s="44">
        <v>252.41</v>
      </c>
      <c r="AG71" s="8"/>
      <c r="AH71" s="8"/>
      <c r="AI71" s="9">
        <v>2018</v>
      </c>
      <c r="AJ71" s="48">
        <v>588.19000000000005</v>
      </c>
      <c r="AK71" s="49">
        <f>Z71</f>
        <v>258.82499999999999</v>
      </c>
      <c r="AL71" s="49">
        <f t="shared" ref="AL71:AN71" si="95">AA71</f>
        <v>233.74199999999999</v>
      </c>
      <c r="AM71" s="49">
        <f t="shared" si="95"/>
        <v>257.83800000000002</v>
      </c>
      <c r="AN71" s="49">
        <f t="shared" si="95"/>
        <v>314.28699999999998</v>
      </c>
      <c r="AO71" s="48">
        <v>632.976</v>
      </c>
      <c r="AP71" s="49">
        <f t="shared" ref="AP71:AP73" si="96">AE71</f>
        <v>195.55500000000001</v>
      </c>
      <c r="AQ71" s="49">
        <f t="shared" ref="AQ71" si="97">AF71</f>
        <v>252.41</v>
      </c>
      <c r="AR71" s="8"/>
      <c r="AT71" s="9">
        <v>2018</v>
      </c>
      <c r="AU71" s="50">
        <f t="shared" si="93"/>
        <v>160.69399999999999</v>
      </c>
      <c r="AV71" s="50">
        <f t="shared" si="76"/>
        <v>306.24</v>
      </c>
      <c r="AW71" s="50">
        <f t="shared" si="77"/>
        <v>152.38900000000001</v>
      </c>
      <c r="AX71" s="50">
        <f t="shared" si="78"/>
        <v>207.798</v>
      </c>
      <c r="AY71" s="50">
        <f t="shared" si="79"/>
        <v>313.82499999999999</v>
      </c>
      <c r="AZ71" s="50">
        <f t="shared" si="80"/>
        <v>386.346</v>
      </c>
      <c r="BA71" s="50">
        <f t="shared" si="81"/>
        <v>173.874</v>
      </c>
      <c r="BB71" s="50">
        <f t="shared" si="82"/>
        <v>262.81</v>
      </c>
      <c r="BC71" s="8"/>
      <c r="BD71" s="8"/>
      <c r="BE71" s="9">
        <v>2018</v>
      </c>
      <c r="BF71" s="49">
        <f t="shared" ref="BF71:BF73" si="98">CM71</f>
        <v>253.64290696800919</v>
      </c>
      <c r="BG71" s="44">
        <v>357.36500000000001</v>
      </c>
      <c r="BH71" s="48">
        <v>178.65199999999999</v>
      </c>
      <c r="BI71" s="48">
        <v>281.24299999999999</v>
      </c>
      <c r="BJ71" s="44">
        <v>282.67700000000002</v>
      </c>
      <c r="BK71" s="49">
        <f>CR71</f>
        <v>349.52832935520456</v>
      </c>
      <c r="BL71" s="44">
        <v>242.01858390668878</v>
      </c>
      <c r="BM71" s="44">
        <v>270.83428306239654</v>
      </c>
      <c r="BN71" s="8"/>
      <c r="BO71" s="8"/>
      <c r="BP71" s="9">
        <v>2018</v>
      </c>
      <c r="BQ71" s="49">
        <f>CM71</f>
        <v>253.64290696800919</v>
      </c>
      <c r="BR71" s="44">
        <v>379.29592466381672</v>
      </c>
      <c r="BS71" s="44">
        <v>169</v>
      </c>
      <c r="BT71" s="44">
        <v>278.48801345857282</v>
      </c>
      <c r="BU71" s="49">
        <f>CQ71</f>
        <v>270</v>
      </c>
      <c r="BV71" s="44">
        <v>390.97152241257044</v>
      </c>
      <c r="BW71" s="44">
        <v>188.38723023963988</v>
      </c>
      <c r="BX71" s="44">
        <v>293.98970409743441</v>
      </c>
      <c r="BY71" s="8"/>
      <c r="BZ71" s="8"/>
      <c r="CA71" s="9">
        <v>2018</v>
      </c>
      <c r="CB71" s="44">
        <v>279.9070089288424</v>
      </c>
      <c r="CC71" s="44">
        <v>354.76735600353499</v>
      </c>
      <c r="CD71" s="49">
        <f t="shared" ref="CD71:CD73" si="99">BH71</f>
        <v>178.65199999999999</v>
      </c>
      <c r="CE71" s="49">
        <f>BT71</f>
        <v>278.48801345857282</v>
      </c>
      <c r="CF71" s="44">
        <v>309.44615384615383</v>
      </c>
      <c r="CG71" s="44">
        <v>375.81823283358739</v>
      </c>
      <c r="CH71" s="44">
        <v>179.21051440581755</v>
      </c>
      <c r="CI71" s="44">
        <v>300.96934416946789</v>
      </c>
      <c r="CJ71" s="8"/>
      <c r="CK71" s="8"/>
      <c r="CL71" s="9">
        <v>2018</v>
      </c>
      <c r="CM71" s="44">
        <v>253.64290696800919</v>
      </c>
      <c r="CN71" s="44">
        <v>365.375242005085</v>
      </c>
      <c r="CO71" s="48">
        <v>131</v>
      </c>
      <c r="CP71" s="48">
        <v>285.23</v>
      </c>
      <c r="CQ71" s="44">
        <v>270</v>
      </c>
      <c r="CR71" s="44">
        <v>349.52832935520456</v>
      </c>
      <c r="CS71" s="44">
        <v>177.10556457126421</v>
      </c>
      <c r="CT71" s="44">
        <v>286.67429317689619</v>
      </c>
      <c r="CU71" s="8"/>
      <c r="CV71" s="8"/>
      <c r="CW71" s="9">
        <v>2018</v>
      </c>
      <c r="CX71" s="49">
        <f>CM71</f>
        <v>253.64290696800919</v>
      </c>
      <c r="CY71" s="49">
        <f>CN71</f>
        <v>365.375242005085</v>
      </c>
      <c r="CZ71" s="49">
        <f>CO71</f>
        <v>131</v>
      </c>
      <c r="DA71" s="48">
        <v>208</v>
      </c>
      <c r="DB71" s="49">
        <f>CQ71</f>
        <v>270</v>
      </c>
      <c r="DC71" s="44">
        <v>519.05229993698799</v>
      </c>
      <c r="DD71" s="44">
        <v>220.65349071278251</v>
      </c>
      <c r="DE71" s="44">
        <v>279.80099859271684</v>
      </c>
      <c r="DG71" s="10"/>
      <c r="DH71" s="9">
        <v>2018</v>
      </c>
      <c r="DI71" s="50">
        <f t="shared" si="94"/>
        <v>279.9070089288424</v>
      </c>
      <c r="DJ71" s="50">
        <f t="shared" si="83"/>
        <v>354.76735600353499</v>
      </c>
      <c r="DK71" s="50">
        <f t="shared" si="84"/>
        <v>178.65199999999999</v>
      </c>
      <c r="DL71" s="50">
        <f t="shared" si="85"/>
        <v>278.48801345857282</v>
      </c>
      <c r="DM71" s="50">
        <f t="shared" si="86"/>
        <v>309.44615384615383</v>
      </c>
      <c r="DN71" s="50">
        <f t="shared" si="87"/>
        <v>375.81823283358739</v>
      </c>
      <c r="DO71" s="50">
        <f t="shared" si="88"/>
        <v>179.21051440581755</v>
      </c>
      <c r="DP71" s="50">
        <f t="shared" si="89"/>
        <v>300.96934416946789</v>
      </c>
    </row>
    <row r="72" spans="1:120" ht="12" customHeight="1" x14ac:dyDescent="0.25">
      <c r="A72" s="8"/>
      <c r="B72" s="9">
        <v>2019</v>
      </c>
      <c r="C72" s="44">
        <v>160.81200000000001</v>
      </c>
      <c r="D72" s="44">
        <v>276.42899999999997</v>
      </c>
      <c r="E72" s="44">
        <v>150.494</v>
      </c>
      <c r="F72" s="44">
        <v>218.13</v>
      </c>
      <c r="G72" s="44">
        <v>316.55200000000002</v>
      </c>
      <c r="H72" s="44">
        <v>489.036</v>
      </c>
      <c r="I72" s="44">
        <v>175.55099999999999</v>
      </c>
      <c r="J72" s="44">
        <v>248.88</v>
      </c>
      <c r="K72" s="8"/>
      <c r="L72" s="8"/>
      <c r="M72" s="9">
        <v>2019</v>
      </c>
      <c r="N72" s="44">
        <v>200</v>
      </c>
      <c r="O72" s="44">
        <v>330.50400000000002</v>
      </c>
      <c r="P72" s="44">
        <v>161.965</v>
      </c>
      <c r="Q72" s="44">
        <v>174.80500000000001</v>
      </c>
      <c r="R72" s="44">
        <v>188.654</v>
      </c>
      <c r="S72" s="44">
        <v>215.26</v>
      </c>
      <c r="T72" s="44">
        <v>172.61099999999999</v>
      </c>
      <c r="U72" s="44">
        <v>227.51900000000001</v>
      </c>
      <c r="V72" s="8"/>
      <c r="W72" s="8"/>
      <c r="X72" s="9">
        <v>2019</v>
      </c>
      <c r="Y72" s="44">
        <v>279.495</v>
      </c>
      <c r="Z72" s="44">
        <v>254.054</v>
      </c>
      <c r="AA72" s="44">
        <v>206.93600000000001</v>
      </c>
      <c r="AB72" s="44">
        <v>274.06099999999998</v>
      </c>
      <c r="AC72" s="44">
        <v>340.411</v>
      </c>
      <c r="AD72" s="48">
        <v>340.46499999999997</v>
      </c>
      <c r="AE72" s="44">
        <v>186.99199999999999</v>
      </c>
      <c r="AF72" s="44">
        <v>251.28700000000001</v>
      </c>
      <c r="AG72" s="8"/>
      <c r="AH72" s="8"/>
      <c r="AI72" s="9">
        <v>2019</v>
      </c>
      <c r="AJ72" s="44">
        <v>570.05799999999999</v>
      </c>
      <c r="AK72" s="44">
        <v>449.274</v>
      </c>
      <c r="AL72" s="44">
        <v>563</v>
      </c>
      <c r="AM72" s="44">
        <v>429.58800000000002</v>
      </c>
      <c r="AN72" s="44">
        <v>465.07499999999999</v>
      </c>
      <c r="AO72" s="48">
        <v>583.471</v>
      </c>
      <c r="AP72" s="49">
        <f t="shared" si="96"/>
        <v>186.99199999999999</v>
      </c>
      <c r="AQ72" s="44">
        <v>563</v>
      </c>
      <c r="AR72" s="8"/>
      <c r="AT72" s="9">
        <v>2019</v>
      </c>
      <c r="AU72" s="50">
        <f t="shared" si="93"/>
        <v>160.81200000000001</v>
      </c>
      <c r="AV72" s="50">
        <f t="shared" si="76"/>
        <v>276.42899999999997</v>
      </c>
      <c r="AW72" s="50">
        <f t="shared" si="77"/>
        <v>150.494</v>
      </c>
      <c r="AX72" s="50">
        <f t="shared" si="78"/>
        <v>218.13</v>
      </c>
      <c r="AY72" s="50">
        <f t="shared" si="79"/>
        <v>316.55200000000002</v>
      </c>
      <c r="AZ72" s="50">
        <f t="shared" si="80"/>
        <v>489.036</v>
      </c>
      <c r="BA72" s="50">
        <f t="shared" si="81"/>
        <v>175.55099999999999</v>
      </c>
      <c r="BB72" s="50">
        <f t="shared" si="82"/>
        <v>248.88</v>
      </c>
      <c r="BC72" s="8"/>
      <c r="BD72" s="8"/>
      <c r="BE72" s="9">
        <v>2019</v>
      </c>
      <c r="BF72" s="49">
        <f t="shared" si="98"/>
        <v>256.06900000000002</v>
      </c>
      <c r="BG72" s="44">
        <v>377.77199999999999</v>
      </c>
      <c r="BH72" s="44">
        <v>184</v>
      </c>
      <c r="BI72" s="44">
        <v>283.37299999999999</v>
      </c>
      <c r="BJ72" s="44">
        <v>279.65499999999997</v>
      </c>
      <c r="BK72" s="49">
        <f>CG72</f>
        <v>375.88765587058782</v>
      </c>
      <c r="BL72" s="44">
        <v>225.56745095004064</v>
      </c>
      <c r="BM72" s="44">
        <v>287.60417318574622</v>
      </c>
      <c r="BN72" s="8"/>
      <c r="BO72" s="8"/>
      <c r="BP72" s="9">
        <v>2019</v>
      </c>
      <c r="BQ72" s="49">
        <f>CB72</f>
        <v>282.65499999999997</v>
      </c>
      <c r="BR72" s="44">
        <v>361.84300000000002</v>
      </c>
      <c r="BS72" s="44">
        <v>180.78</v>
      </c>
      <c r="BT72" s="49">
        <f>BI72</f>
        <v>283.37299999999999</v>
      </c>
      <c r="BU72" s="49">
        <f>BJ72</f>
        <v>279.65499999999997</v>
      </c>
      <c r="BV72" s="44">
        <v>375</v>
      </c>
      <c r="BW72" s="44">
        <v>194.887020262287</v>
      </c>
      <c r="BX72" s="44">
        <v>293.66549985295279</v>
      </c>
      <c r="BY72" s="8"/>
      <c r="BZ72" s="8"/>
      <c r="CA72" s="9">
        <v>2019</v>
      </c>
      <c r="CB72" s="44">
        <v>282.65499999999997</v>
      </c>
      <c r="CC72" s="44">
        <v>356.57</v>
      </c>
      <c r="CD72" s="49">
        <f t="shared" si="99"/>
        <v>184</v>
      </c>
      <c r="CE72" s="49">
        <f>BI72</f>
        <v>283.37299999999999</v>
      </c>
      <c r="CF72" s="49">
        <f>BJ72</f>
        <v>279.65499999999997</v>
      </c>
      <c r="CG72" s="44">
        <v>375.88765587058782</v>
      </c>
      <c r="CH72" s="44">
        <v>178.73051918229044</v>
      </c>
      <c r="CI72" s="44">
        <v>298.05078526379197</v>
      </c>
      <c r="CJ72" s="8"/>
      <c r="CK72" s="8"/>
      <c r="CL72" s="9">
        <v>2019</v>
      </c>
      <c r="CM72" s="44">
        <v>256.06900000000002</v>
      </c>
      <c r="CN72" s="44">
        <v>350.55399999999997</v>
      </c>
      <c r="CO72" s="44">
        <v>131</v>
      </c>
      <c r="CP72" s="44">
        <v>284.149</v>
      </c>
      <c r="CQ72" s="44">
        <v>270</v>
      </c>
      <c r="CR72" s="44">
        <v>356.31200000000001</v>
      </c>
      <c r="CS72" s="44">
        <v>187.68899999999999</v>
      </c>
      <c r="CT72" s="44">
        <v>272.72500000000002</v>
      </c>
      <c r="CU72" s="8"/>
      <c r="CV72" s="8"/>
      <c r="CW72" s="9">
        <v>2019</v>
      </c>
      <c r="CX72" s="49">
        <f t="shared" ref="CX72:CY72" si="100">CM72</f>
        <v>256.06900000000002</v>
      </c>
      <c r="CY72" s="49">
        <f t="shared" si="100"/>
        <v>350.55399999999997</v>
      </c>
      <c r="CZ72" s="49">
        <f>CO72</f>
        <v>131</v>
      </c>
      <c r="DA72" s="44">
        <v>208</v>
      </c>
      <c r="DB72" s="49">
        <f>CQ72</f>
        <v>270</v>
      </c>
      <c r="DC72" s="44">
        <v>364.51633165829145</v>
      </c>
      <c r="DD72" s="44">
        <v>232.83238177092926</v>
      </c>
      <c r="DE72" s="44">
        <v>288.80910142066011</v>
      </c>
      <c r="DG72" s="10"/>
      <c r="DH72" s="9">
        <v>2019</v>
      </c>
      <c r="DI72" s="50">
        <f t="shared" si="94"/>
        <v>282.65499999999997</v>
      </c>
      <c r="DJ72" s="50">
        <f t="shared" si="83"/>
        <v>356.57</v>
      </c>
      <c r="DK72" s="50">
        <f t="shared" si="84"/>
        <v>184</v>
      </c>
      <c r="DL72" s="50">
        <f t="shared" si="85"/>
        <v>283.37299999999999</v>
      </c>
      <c r="DM72" s="50">
        <f t="shared" si="86"/>
        <v>279.65499999999997</v>
      </c>
      <c r="DN72" s="50">
        <f t="shared" si="87"/>
        <v>375.88765587058782</v>
      </c>
      <c r="DO72" s="50">
        <f t="shared" si="88"/>
        <v>178.73051918229044</v>
      </c>
      <c r="DP72" s="50">
        <f t="shared" si="89"/>
        <v>298.05078526379197</v>
      </c>
    </row>
    <row r="73" spans="1:120" ht="12" customHeight="1" x14ac:dyDescent="0.25">
      <c r="A73" s="8"/>
      <c r="B73" s="9">
        <v>2020</v>
      </c>
      <c r="C73" s="49">
        <f>N73</f>
        <v>202.399</v>
      </c>
      <c r="D73" s="44">
        <v>326.62799999999999</v>
      </c>
      <c r="E73" s="44">
        <v>183.58</v>
      </c>
      <c r="F73" s="44">
        <v>209.99100000000001</v>
      </c>
      <c r="G73" s="44">
        <v>340.77199999999999</v>
      </c>
      <c r="H73" s="44">
        <v>465.02800000000002</v>
      </c>
      <c r="I73" s="44">
        <v>169.416</v>
      </c>
      <c r="J73" s="44">
        <v>247.85</v>
      </c>
      <c r="K73" s="8"/>
      <c r="L73" s="8"/>
      <c r="M73" s="9">
        <v>2020</v>
      </c>
      <c r="N73" s="44">
        <v>202.399</v>
      </c>
      <c r="O73" s="44">
        <v>351.29199999999997</v>
      </c>
      <c r="P73" s="44">
        <v>155.17500000000001</v>
      </c>
      <c r="Q73" s="44">
        <v>179.09800000000001</v>
      </c>
      <c r="R73" s="44">
        <v>185.23099999999999</v>
      </c>
      <c r="S73" s="44">
        <v>262.66300000000001</v>
      </c>
      <c r="T73" s="44">
        <v>168.88800000000001</v>
      </c>
      <c r="U73" s="44">
        <v>234.99100000000001</v>
      </c>
      <c r="V73" s="8"/>
      <c r="W73" s="8"/>
      <c r="X73" s="9">
        <v>2020</v>
      </c>
      <c r="Y73" s="44">
        <v>402.53199999999998</v>
      </c>
      <c r="Z73" s="44">
        <v>278.721</v>
      </c>
      <c r="AA73" s="44">
        <v>233.399</v>
      </c>
      <c r="AB73" s="44">
        <v>264.3</v>
      </c>
      <c r="AC73" s="44">
        <v>355.10300000000001</v>
      </c>
      <c r="AD73" s="44">
        <v>401.64600000000002</v>
      </c>
      <c r="AE73" s="44">
        <v>223.184</v>
      </c>
      <c r="AF73" s="44">
        <v>257.20999999999998</v>
      </c>
      <c r="AG73" s="8"/>
      <c r="AH73" s="8"/>
      <c r="AI73" s="9">
        <v>2020</v>
      </c>
      <c r="AJ73" s="44">
        <v>595.87</v>
      </c>
      <c r="AK73" s="44">
        <v>521.23299999999995</v>
      </c>
      <c r="AL73" s="44">
        <v>566.06399999999996</v>
      </c>
      <c r="AM73" s="44">
        <v>396.38499999999999</v>
      </c>
      <c r="AN73" s="44">
        <v>465.923</v>
      </c>
      <c r="AO73" s="44">
        <v>650.98599999999999</v>
      </c>
      <c r="AP73" s="49">
        <f t="shared" si="96"/>
        <v>223.184</v>
      </c>
      <c r="AQ73" s="44">
        <v>568.20100000000002</v>
      </c>
      <c r="AR73" s="8"/>
      <c r="AT73" s="9">
        <v>2020</v>
      </c>
      <c r="AU73" s="50">
        <f t="shared" ref="AU73" si="101">C73</f>
        <v>202.399</v>
      </c>
      <c r="AV73" s="50">
        <f t="shared" ref="AV73" si="102">D73</f>
        <v>326.62799999999999</v>
      </c>
      <c r="AW73" s="50">
        <f t="shared" ref="AW73" si="103">E73</f>
        <v>183.58</v>
      </c>
      <c r="AX73" s="50">
        <f t="shared" ref="AX73" si="104">F73</f>
        <v>209.99100000000001</v>
      </c>
      <c r="AY73" s="50">
        <f t="shared" ref="AY73" si="105">G73</f>
        <v>340.77199999999999</v>
      </c>
      <c r="AZ73" s="50">
        <f t="shared" ref="AZ73" si="106">H73</f>
        <v>465.02800000000002</v>
      </c>
      <c r="BA73" s="50">
        <f t="shared" ref="BA73" si="107">I73</f>
        <v>169.416</v>
      </c>
      <c r="BB73" s="50">
        <f t="shared" ref="BB73" si="108">J73</f>
        <v>247.85</v>
      </c>
      <c r="BC73" s="8"/>
      <c r="BD73" s="8"/>
      <c r="BE73" s="9">
        <v>2020</v>
      </c>
      <c r="BF73" s="49">
        <f t="shared" si="98"/>
        <v>257.93200000000002</v>
      </c>
      <c r="BG73" s="44">
        <v>355.47300000000001</v>
      </c>
      <c r="BH73" s="44">
        <v>180</v>
      </c>
      <c r="BI73" s="44">
        <v>282.363</v>
      </c>
      <c r="BJ73" s="44">
        <v>277.03100000000001</v>
      </c>
      <c r="BK73" s="49">
        <f>CG73</f>
        <v>371.89800000000002</v>
      </c>
      <c r="BL73" s="44">
        <v>204.75399999999999</v>
      </c>
      <c r="BM73" s="44">
        <v>287.79500000000002</v>
      </c>
      <c r="BN73" s="8"/>
      <c r="BO73" s="8"/>
      <c r="BP73" s="9">
        <v>2020</v>
      </c>
      <c r="BQ73" s="49">
        <f>CB73</f>
        <v>280.47399999999999</v>
      </c>
      <c r="BR73" s="44">
        <v>366.19</v>
      </c>
      <c r="BS73" s="44">
        <v>160.346</v>
      </c>
      <c r="BT73" s="44">
        <v>275</v>
      </c>
      <c r="BU73" s="49">
        <f>BJ73</f>
        <v>277.03100000000001</v>
      </c>
      <c r="BV73" s="44">
        <v>375</v>
      </c>
      <c r="BW73" s="44">
        <v>190.40600000000001</v>
      </c>
      <c r="BX73" s="44">
        <v>299.96300000000002</v>
      </c>
      <c r="BY73" s="8"/>
      <c r="BZ73" s="8"/>
      <c r="CA73" s="9">
        <v>2020</v>
      </c>
      <c r="CB73" s="44">
        <v>280.47399999999999</v>
      </c>
      <c r="CC73" s="44">
        <v>349.72699999999998</v>
      </c>
      <c r="CD73" s="49">
        <f t="shared" si="99"/>
        <v>180</v>
      </c>
      <c r="CE73" s="49">
        <f>BI73</f>
        <v>282.363</v>
      </c>
      <c r="CF73" s="49">
        <f>BJ73</f>
        <v>277.03100000000001</v>
      </c>
      <c r="CG73" s="44">
        <v>371.89800000000002</v>
      </c>
      <c r="CH73" s="44">
        <v>178.04900000000001</v>
      </c>
      <c r="CI73" s="44">
        <v>300.298</v>
      </c>
      <c r="CJ73" s="8"/>
      <c r="CK73" s="8"/>
      <c r="CL73" s="9">
        <v>2020</v>
      </c>
      <c r="CM73" s="44">
        <v>257.93200000000002</v>
      </c>
      <c r="CN73" s="44">
        <v>350.82600000000002</v>
      </c>
      <c r="CO73" s="44">
        <v>131</v>
      </c>
      <c r="CP73" s="44">
        <v>286.58199999999999</v>
      </c>
      <c r="CQ73" s="44">
        <v>270</v>
      </c>
      <c r="CR73" s="44">
        <v>362.44099999999997</v>
      </c>
      <c r="CS73" s="44">
        <v>183.935</v>
      </c>
      <c r="CT73" s="44">
        <v>275.26299999999998</v>
      </c>
      <c r="CU73" s="8"/>
      <c r="CV73" s="8"/>
      <c r="CW73" s="9">
        <v>2020</v>
      </c>
      <c r="CX73" s="44">
        <v>650</v>
      </c>
      <c r="CY73" s="44">
        <v>208</v>
      </c>
      <c r="CZ73" s="49">
        <f>CO73</f>
        <v>131</v>
      </c>
      <c r="DA73" s="49">
        <f>CP73</f>
        <v>286.58199999999999</v>
      </c>
      <c r="DB73" s="49">
        <f>CQ73</f>
        <v>270</v>
      </c>
      <c r="DC73" s="44">
        <v>515.09199999999998</v>
      </c>
      <c r="DD73" s="44">
        <v>237.874</v>
      </c>
      <c r="DE73" s="44">
        <v>292.233</v>
      </c>
      <c r="DG73" s="10"/>
      <c r="DH73" s="9">
        <v>2020</v>
      </c>
      <c r="DI73" s="50">
        <f t="shared" ref="DI73" si="109">CB73</f>
        <v>280.47399999999999</v>
      </c>
      <c r="DJ73" s="50">
        <f t="shared" ref="DJ73" si="110">CC73</f>
        <v>349.72699999999998</v>
      </c>
      <c r="DK73" s="50">
        <f t="shared" ref="DK73" si="111">CD73</f>
        <v>180</v>
      </c>
      <c r="DL73" s="50">
        <f t="shared" ref="DL73" si="112">CE73</f>
        <v>282.363</v>
      </c>
      <c r="DM73" s="50">
        <f t="shared" ref="DM73" si="113">CF73</f>
        <v>277.03100000000001</v>
      </c>
      <c r="DN73" s="50">
        <f t="shared" ref="DN73" si="114">CG73</f>
        <v>371.89800000000002</v>
      </c>
      <c r="DO73" s="50">
        <f t="shared" ref="DO73" si="115">CH73</f>
        <v>178.04900000000001</v>
      </c>
      <c r="DP73" s="50">
        <f t="shared" ref="DP73" si="116">CI73</f>
        <v>300.298</v>
      </c>
    </row>
    <row r="74" spans="1:120" ht="12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G74" s="8"/>
      <c r="DH74" s="8"/>
      <c r="DI74" s="8"/>
      <c r="DJ74" s="8"/>
      <c r="DK74" s="8"/>
      <c r="DL74" s="8"/>
      <c r="DM74" s="8"/>
      <c r="DN74" s="8"/>
      <c r="DO74" s="8"/>
      <c r="DP74" s="8"/>
    </row>
    <row r="75" spans="1:120" ht="12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G75" s="8"/>
      <c r="DH75" s="8"/>
      <c r="DI75" s="8"/>
      <c r="DJ75" s="8"/>
      <c r="DK75" s="8"/>
      <c r="DL75" s="8"/>
      <c r="DM75" s="8"/>
      <c r="DN75" s="8"/>
      <c r="DO75" s="8"/>
      <c r="DP75" s="8"/>
    </row>
    <row r="76" spans="1:120" ht="12" customHeight="1" x14ac:dyDescent="0.25">
      <c r="A76" s="25" t="s">
        <v>63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G76" s="8"/>
      <c r="DH76" s="8"/>
      <c r="DI76" s="8"/>
      <c r="DJ76" s="8"/>
      <c r="DK76" s="8"/>
      <c r="DL76" s="8"/>
      <c r="DM76" s="8"/>
      <c r="DN76" s="8"/>
      <c r="DO76" s="8"/>
      <c r="DP76" s="8"/>
    </row>
    <row r="77" spans="1:120" ht="12" customHeight="1" x14ac:dyDescent="0.25">
      <c r="A77" s="11" t="s">
        <v>30</v>
      </c>
      <c r="B77" s="8"/>
      <c r="C77" s="11" t="s">
        <v>11</v>
      </c>
      <c r="D77" s="11" t="s">
        <v>12</v>
      </c>
      <c r="E77" s="11" t="s">
        <v>13</v>
      </c>
      <c r="F77" s="11" t="s">
        <v>14</v>
      </c>
      <c r="G77" s="11" t="s">
        <v>15</v>
      </c>
      <c r="H77" s="11" t="s">
        <v>16</v>
      </c>
      <c r="I77" s="2" t="s">
        <v>32</v>
      </c>
      <c r="J77" s="2" t="s">
        <v>33</v>
      </c>
      <c r="K77" s="8"/>
      <c r="L77" s="11" t="s">
        <v>30</v>
      </c>
      <c r="M77" s="8"/>
      <c r="N77" s="11" t="s">
        <v>11</v>
      </c>
      <c r="O77" s="11" t="s">
        <v>12</v>
      </c>
      <c r="P77" s="11" t="s">
        <v>13</v>
      </c>
      <c r="Q77" s="11" t="s">
        <v>14</v>
      </c>
      <c r="R77" s="11" t="s">
        <v>15</v>
      </c>
      <c r="S77" s="11" t="s">
        <v>16</v>
      </c>
      <c r="T77" s="2" t="s">
        <v>32</v>
      </c>
      <c r="U77" s="2" t="s">
        <v>33</v>
      </c>
      <c r="V77" s="8"/>
      <c r="W77" s="11" t="s">
        <v>30</v>
      </c>
      <c r="X77" s="8"/>
      <c r="Y77" s="11" t="s">
        <v>11</v>
      </c>
      <c r="Z77" s="11" t="s">
        <v>12</v>
      </c>
      <c r="AA77" s="11" t="s">
        <v>13</v>
      </c>
      <c r="AB77" s="11" t="s">
        <v>14</v>
      </c>
      <c r="AC77" s="11" t="s">
        <v>15</v>
      </c>
      <c r="AD77" s="11" t="s">
        <v>16</v>
      </c>
      <c r="AE77" s="2" t="s">
        <v>32</v>
      </c>
      <c r="AF77" s="2" t="s">
        <v>33</v>
      </c>
      <c r="AG77" s="8"/>
      <c r="AH77" s="11" t="s">
        <v>30</v>
      </c>
      <c r="AI77" s="8"/>
      <c r="AJ77" s="11" t="s">
        <v>11</v>
      </c>
      <c r="AK77" s="11" t="s">
        <v>12</v>
      </c>
      <c r="AL77" s="11" t="s">
        <v>13</v>
      </c>
      <c r="AM77" s="11" t="s">
        <v>14</v>
      </c>
      <c r="AN77" s="11" t="s">
        <v>15</v>
      </c>
      <c r="AO77" s="11" t="s">
        <v>16</v>
      </c>
      <c r="AP77" s="2" t="s">
        <v>32</v>
      </c>
      <c r="AQ77" s="2" t="s">
        <v>33</v>
      </c>
      <c r="AR77" s="8"/>
      <c r="AS77" s="11" t="s">
        <v>30</v>
      </c>
      <c r="AT77" s="8"/>
      <c r="AU77" s="11" t="s">
        <v>11</v>
      </c>
      <c r="AV77" s="11" t="s">
        <v>12</v>
      </c>
      <c r="AW77" s="11" t="s">
        <v>13</v>
      </c>
      <c r="AX77" s="11" t="s">
        <v>14</v>
      </c>
      <c r="AY77" s="11" t="s">
        <v>15</v>
      </c>
      <c r="AZ77" s="11" t="s">
        <v>16</v>
      </c>
      <c r="BA77" s="2" t="s">
        <v>32</v>
      </c>
      <c r="BB77" s="2" t="s">
        <v>33</v>
      </c>
      <c r="BC77" s="8"/>
      <c r="BD77" s="11" t="s">
        <v>30</v>
      </c>
      <c r="BE77" s="8"/>
      <c r="BF77" s="11" t="s">
        <v>17</v>
      </c>
      <c r="BG77" s="11" t="s">
        <v>18</v>
      </c>
      <c r="BH77" s="11" t="s">
        <v>19</v>
      </c>
      <c r="BI77" s="11" t="s">
        <v>20</v>
      </c>
      <c r="BJ77" s="11" t="s">
        <v>21</v>
      </c>
      <c r="BK77" s="11" t="s">
        <v>22</v>
      </c>
      <c r="BL77" s="2" t="s">
        <v>32</v>
      </c>
      <c r="BM77" s="2" t="s">
        <v>33</v>
      </c>
      <c r="BN77" s="8"/>
      <c r="BO77" s="11" t="s">
        <v>30</v>
      </c>
      <c r="BP77" s="8"/>
      <c r="BQ77" s="11" t="s">
        <v>17</v>
      </c>
      <c r="BR77" s="11" t="s">
        <v>18</v>
      </c>
      <c r="BS77" s="11" t="s">
        <v>19</v>
      </c>
      <c r="BT77" s="11" t="s">
        <v>20</v>
      </c>
      <c r="BU77" s="11" t="s">
        <v>21</v>
      </c>
      <c r="BV77" s="11" t="s">
        <v>22</v>
      </c>
      <c r="BW77" s="2" t="s">
        <v>32</v>
      </c>
      <c r="BX77" s="2" t="s">
        <v>33</v>
      </c>
      <c r="BY77" s="8"/>
      <c r="BZ77" s="11" t="s">
        <v>30</v>
      </c>
      <c r="CA77" s="8"/>
      <c r="CB77" s="11" t="s">
        <v>17</v>
      </c>
      <c r="CC77" s="11" t="s">
        <v>18</v>
      </c>
      <c r="CD77" s="11" t="s">
        <v>19</v>
      </c>
      <c r="CE77" s="11" t="s">
        <v>20</v>
      </c>
      <c r="CF77" s="11" t="s">
        <v>21</v>
      </c>
      <c r="CG77" s="11" t="s">
        <v>22</v>
      </c>
      <c r="CH77" s="2" t="s">
        <v>32</v>
      </c>
      <c r="CI77" s="2" t="s">
        <v>33</v>
      </c>
      <c r="CJ77" s="8"/>
      <c r="CK77" s="11" t="s">
        <v>30</v>
      </c>
      <c r="CL77" s="8"/>
      <c r="CM77" s="11" t="s">
        <v>17</v>
      </c>
      <c r="CN77" s="11" t="s">
        <v>18</v>
      </c>
      <c r="CO77" s="11" t="s">
        <v>19</v>
      </c>
      <c r="CP77" s="11" t="s">
        <v>20</v>
      </c>
      <c r="CQ77" s="11" t="s">
        <v>21</v>
      </c>
      <c r="CR77" s="11" t="s">
        <v>22</v>
      </c>
      <c r="CS77" s="2" t="s">
        <v>32</v>
      </c>
      <c r="CT77" s="2" t="s">
        <v>33</v>
      </c>
      <c r="CU77" s="8"/>
      <c r="CV77" s="11" t="s">
        <v>30</v>
      </c>
      <c r="CW77" s="8"/>
      <c r="CX77" s="11" t="s">
        <v>17</v>
      </c>
      <c r="CY77" s="11" t="s">
        <v>18</v>
      </c>
      <c r="CZ77" s="11" t="s">
        <v>19</v>
      </c>
      <c r="DA77" s="11" t="s">
        <v>20</v>
      </c>
      <c r="DB77" s="11" t="s">
        <v>21</v>
      </c>
      <c r="DC77" s="11" t="s">
        <v>22</v>
      </c>
      <c r="DD77" s="2" t="s">
        <v>32</v>
      </c>
      <c r="DE77" s="2" t="s">
        <v>33</v>
      </c>
      <c r="DG77" s="2" t="s">
        <v>30</v>
      </c>
      <c r="DH77" s="8"/>
      <c r="DI77" s="2" t="s">
        <v>17</v>
      </c>
      <c r="DJ77" s="2" t="s">
        <v>18</v>
      </c>
      <c r="DK77" s="2" t="s">
        <v>19</v>
      </c>
      <c r="DL77" s="2" t="s">
        <v>20</v>
      </c>
      <c r="DM77" s="2" t="s">
        <v>21</v>
      </c>
      <c r="DN77" s="2" t="s">
        <v>22</v>
      </c>
      <c r="DO77" s="2" t="s">
        <v>32</v>
      </c>
      <c r="DP77" s="2" t="s">
        <v>33</v>
      </c>
    </row>
    <row r="78" spans="1:120" ht="12" customHeight="1" x14ac:dyDescent="0.25">
      <c r="A78" s="8"/>
      <c r="B78" s="8"/>
      <c r="C78" s="9">
        <v>1</v>
      </c>
      <c r="D78" s="9">
        <v>2</v>
      </c>
      <c r="E78" s="9">
        <v>3</v>
      </c>
      <c r="F78" s="9">
        <v>4</v>
      </c>
      <c r="G78" s="9">
        <v>5</v>
      </c>
      <c r="H78" s="9">
        <v>6</v>
      </c>
      <c r="I78" s="3">
        <v>7</v>
      </c>
      <c r="J78" s="3">
        <v>8</v>
      </c>
      <c r="K78" s="8"/>
      <c r="L78" s="8"/>
      <c r="M78" s="8"/>
      <c r="N78" s="9">
        <v>1</v>
      </c>
      <c r="O78" s="9">
        <v>2</v>
      </c>
      <c r="P78" s="9">
        <v>3</v>
      </c>
      <c r="Q78" s="9">
        <v>4</v>
      </c>
      <c r="R78" s="9">
        <v>5</v>
      </c>
      <c r="S78" s="9">
        <v>6</v>
      </c>
      <c r="T78" s="3">
        <v>7</v>
      </c>
      <c r="U78" s="3">
        <v>8</v>
      </c>
      <c r="V78" s="8"/>
      <c r="W78" s="8"/>
      <c r="X78" s="8"/>
      <c r="Y78" s="9">
        <v>1</v>
      </c>
      <c r="Z78" s="9">
        <v>2</v>
      </c>
      <c r="AA78" s="9">
        <v>3</v>
      </c>
      <c r="AB78" s="9">
        <v>4</v>
      </c>
      <c r="AC78" s="9">
        <v>5</v>
      </c>
      <c r="AD78" s="9">
        <v>6</v>
      </c>
      <c r="AE78" s="3">
        <v>7</v>
      </c>
      <c r="AF78" s="3">
        <v>8</v>
      </c>
      <c r="AG78" s="8"/>
      <c r="AH78" s="8"/>
      <c r="AI78" s="8"/>
      <c r="AJ78" s="9">
        <v>1</v>
      </c>
      <c r="AK78" s="9">
        <v>2</v>
      </c>
      <c r="AL78" s="9">
        <v>3</v>
      </c>
      <c r="AM78" s="9">
        <v>4</v>
      </c>
      <c r="AN78" s="9">
        <v>5</v>
      </c>
      <c r="AO78" s="9">
        <v>6</v>
      </c>
      <c r="AP78" s="3">
        <v>7</v>
      </c>
      <c r="AQ78" s="3">
        <v>8</v>
      </c>
      <c r="AR78" s="8"/>
      <c r="AS78" s="1" t="s">
        <v>48</v>
      </c>
      <c r="AT78" s="8"/>
      <c r="AU78" s="9">
        <v>1</v>
      </c>
      <c r="AV78" s="9">
        <v>2</v>
      </c>
      <c r="AW78" s="9">
        <v>3</v>
      </c>
      <c r="AX78" s="9">
        <v>4</v>
      </c>
      <c r="AY78" s="9">
        <v>5</v>
      </c>
      <c r="AZ78" s="9">
        <v>6</v>
      </c>
      <c r="BA78" s="3">
        <v>7</v>
      </c>
      <c r="BB78" s="3">
        <v>8</v>
      </c>
      <c r="BC78" s="8"/>
      <c r="BD78" s="8"/>
      <c r="BE78" s="8"/>
      <c r="BF78" s="9">
        <v>1</v>
      </c>
      <c r="BG78" s="9">
        <v>2</v>
      </c>
      <c r="BH78" s="9">
        <v>3</v>
      </c>
      <c r="BI78" s="9">
        <v>4</v>
      </c>
      <c r="BJ78" s="9">
        <v>5</v>
      </c>
      <c r="BK78" s="9">
        <v>6</v>
      </c>
      <c r="BL78" s="3">
        <v>7</v>
      </c>
      <c r="BM78" s="3">
        <v>8</v>
      </c>
      <c r="BN78" s="8"/>
      <c r="BO78" s="8"/>
      <c r="BP78" s="8"/>
      <c r="BQ78" s="9">
        <v>1</v>
      </c>
      <c r="BR78" s="9">
        <v>2</v>
      </c>
      <c r="BS78" s="9">
        <v>3</v>
      </c>
      <c r="BT78" s="9">
        <v>4</v>
      </c>
      <c r="BU78" s="9">
        <v>5</v>
      </c>
      <c r="BV78" s="9">
        <v>6</v>
      </c>
      <c r="BW78" s="3">
        <v>7</v>
      </c>
      <c r="BX78" s="3">
        <v>8</v>
      </c>
      <c r="BY78" s="8"/>
      <c r="BZ78" s="8"/>
      <c r="CA78" s="8"/>
      <c r="CB78" s="9">
        <v>1</v>
      </c>
      <c r="CC78" s="9">
        <v>2</v>
      </c>
      <c r="CD78" s="9">
        <v>3</v>
      </c>
      <c r="CE78" s="9">
        <v>4</v>
      </c>
      <c r="CF78" s="9">
        <v>5</v>
      </c>
      <c r="CG78" s="9">
        <v>6</v>
      </c>
      <c r="CH78" s="3">
        <v>7</v>
      </c>
      <c r="CI78" s="3">
        <v>8</v>
      </c>
      <c r="CJ78" s="8"/>
      <c r="CK78" s="8"/>
      <c r="CL78" s="8"/>
      <c r="CM78" s="9">
        <v>1</v>
      </c>
      <c r="CN78" s="9">
        <v>2</v>
      </c>
      <c r="CO78" s="9">
        <v>3</v>
      </c>
      <c r="CP78" s="9">
        <v>4</v>
      </c>
      <c r="CQ78" s="9">
        <v>5</v>
      </c>
      <c r="CR78" s="9">
        <v>6</v>
      </c>
      <c r="CS78" s="3">
        <v>7</v>
      </c>
      <c r="CT78" s="3">
        <v>8</v>
      </c>
      <c r="CU78" s="8"/>
      <c r="CV78" s="8"/>
      <c r="CW78" s="8"/>
      <c r="CX78" s="9">
        <v>1</v>
      </c>
      <c r="CY78" s="9">
        <v>2</v>
      </c>
      <c r="CZ78" s="9">
        <v>3</v>
      </c>
      <c r="DA78" s="9">
        <v>4</v>
      </c>
      <c r="DB78" s="9">
        <v>5</v>
      </c>
      <c r="DC78" s="9">
        <v>6</v>
      </c>
      <c r="DD78" s="3">
        <v>7</v>
      </c>
      <c r="DE78" s="3">
        <v>8</v>
      </c>
      <c r="DG78" s="1" t="s">
        <v>43</v>
      </c>
      <c r="DH78" s="8"/>
      <c r="DI78" s="9">
        <v>1</v>
      </c>
      <c r="DJ78" s="9">
        <v>2</v>
      </c>
      <c r="DK78" s="9">
        <v>3</v>
      </c>
      <c r="DL78" s="9">
        <v>4</v>
      </c>
      <c r="DM78" s="9">
        <v>5</v>
      </c>
      <c r="DN78" s="9">
        <v>6</v>
      </c>
      <c r="DO78" s="3">
        <v>7</v>
      </c>
      <c r="DP78" s="3">
        <v>8</v>
      </c>
    </row>
    <row r="79" spans="1:120" ht="12" customHeight="1" x14ac:dyDescent="0.25">
      <c r="A79" s="8"/>
      <c r="B79" s="8"/>
      <c r="C79" s="8"/>
      <c r="D79" s="8"/>
      <c r="E79" s="8"/>
      <c r="F79" s="8"/>
      <c r="G79" s="8"/>
      <c r="H79" s="8"/>
      <c r="K79" s="8"/>
      <c r="L79" s="8"/>
      <c r="M79" s="8"/>
      <c r="N79" s="8"/>
      <c r="O79" s="8"/>
      <c r="P79" s="8"/>
      <c r="Q79" s="8"/>
      <c r="R79" s="8"/>
      <c r="S79" s="8"/>
      <c r="V79" s="8"/>
      <c r="W79" s="8"/>
      <c r="X79" s="8"/>
      <c r="Y79" s="8"/>
      <c r="Z79" s="8"/>
      <c r="AA79" s="8"/>
      <c r="AB79" s="8"/>
      <c r="AC79" s="8"/>
      <c r="AD79" s="8"/>
      <c r="AG79" s="8"/>
      <c r="AH79" s="8"/>
      <c r="AI79" s="8"/>
      <c r="AJ79" s="8"/>
      <c r="AK79" s="8"/>
      <c r="AL79" s="8"/>
      <c r="AM79" s="8"/>
      <c r="AN79" s="8"/>
      <c r="AO79" s="8"/>
      <c r="AR79" s="8"/>
      <c r="AT79" s="8"/>
      <c r="AU79" s="8"/>
      <c r="AV79" s="8"/>
      <c r="AW79" s="8"/>
      <c r="AX79" s="8"/>
      <c r="AY79" s="8"/>
      <c r="AZ79" s="8"/>
      <c r="BC79" s="8"/>
      <c r="BD79" s="8"/>
      <c r="BE79" s="8"/>
      <c r="BF79" s="8"/>
      <c r="BG79" s="8"/>
      <c r="BH79" s="8"/>
      <c r="BI79" s="8"/>
      <c r="BJ79" s="8"/>
      <c r="BK79" s="8"/>
      <c r="BN79" s="8"/>
      <c r="BO79" s="8"/>
      <c r="BP79" s="8"/>
      <c r="BQ79" s="8"/>
      <c r="BR79" s="8"/>
      <c r="BS79" s="8"/>
      <c r="BT79" s="8"/>
      <c r="BU79" s="8"/>
      <c r="BV79" s="8"/>
      <c r="BY79" s="8"/>
      <c r="BZ79" s="8"/>
      <c r="CA79" s="8"/>
      <c r="CB79" s="8"/>
      <c r="CC79" s="8"/>
      <c r="CD79" s="8"/>
      <c r="CE79" s="8"/>
      <c r="CF79" s="8"/>
      <c r="CG79" s="8"/>
      <c r="CJ79" s="8"/>
      <c r="CK79" s="8"/>
      <c r="CL79" s="8"/>
      <c r="CM79" s="8"/>
      <c r="CN79" s="8"/>
      <c r="CO79" s="8"/>
      <c r="CP79" s="8"/>
      <c r="CQ79" s="8"/>
      <c r="CR79" s="8"/>
      <c r="CU79" s="8"/>
      <c r="CV79" s="8"/>
      <c r="CW79" s="8"/>
      <c r="CX79" s="8"/>
      <c r="CY79" s="8"/>
      <c r="CZ79" s="8"/>
      <c r="DA79" s="8"/>
      <c r="DB79" s="8"/>
      <c r="DC79" s="8"/>
      <c r="DH79" s="8"/>
      <c r="DI79" s="8"/>
      <c r="DJ79" s="8"/>
      <c r="DK79" s="8"/>
      <c r="DL79" s="8"/>
      <c r="DM79" s="8"/>
      <c r="DN79" s="8"/>
    </row>
    <row r="80" spans="1:120" ht="12" customHeight="1" x14ac:dyDescent="0.25">
      <c r="A80" s="8"/>
      <c r="B80" s="9">
        <v>1990</v>
      </c>
      <c r="C80" s="37">
        <v>26.3</v>
      </c>
      <c r="D80" s="37">
        <v>27.7</v>
      </c>
      <c r="E80" s="37">
        <v>29.4</v>
      </c>
      <c r="F80" s="37">
        <v>26.2</v>
      </c>
      <c r="G80" s="37">
        <v>23.6</v>
      </c>
      <c r="H80" s="37">
        <v>23.2</v>
      </c>
      <c r="I80" s="38">
        <f>F80</f>
        <v>26.2</v>
      </c>
      <c r="J80" s="38">
        <f>G80</f>
        <v>23.6</v>
      </c>
      <c r="K80" s="8"/>
      <c r="L80" s="8"/>
      <c r="M80" s="9">
        <v>1990</v>
      </c>
      <c r="N80" s="37">
        <v>26.3</v>
      </c>
      <c r="O80" s="37">
        <v>32.4</v>
      </c>
      <c r="P80" s="37">
        <v>28.4</v>
      </c>
      <c r="Q80" s="37">
        <v>25.2</v>
      </c>
      <c r="R80" s="37">
        <v>23.3</v>
      </c>
      <c r="S80" s="37">
        <v>29.6</v>
      </c>
      <c r="T80" s="38">
        <f>Q80</f>
        <v>25.2</v>
      </c>
      <c r="U80" s="38">
        <f>R80</f>
        <v>23.3</v>
      </c>
      <c r="V80" s="8"/>
      <c r="W80" s="8"/>
      <c r="X80" s="9">
        <v>1990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37">
        <v>0</v>
      </c>
      <c r="AE80" s="38">
        <f>AB80</f>
        <v>0</v>
      </c>
      <c r="AF80" s="38">
        <f>AC80</f>
        <v>0</v>
      </c>
      <c r="AG80" s="8"/>
      <c r="AH80" s="8"/>
      <c r="AI80" s="9">
        <v>1990</v>
      </c>
      <c r="AJ80" s="37">
        <v>0</v>
      </c>
      <c r="AK80" s="37">
        <v>0</v>
      </c>
      <c r="AL80" s="37">
        <v>0</v>
      </c>
      <c r="AM80" s="37">
        <v>0</v>
      </c>
      <c r="AN80" s="37">
        <v>0</v>
      </c>
      <c r="AO80" s="37">
        <v>0</v>
      </c>
      <c r="AP80" s="38">
        <f>AM80</f>
        <v>0</v>
      </c>
      <c r="AQ80" s="38">
        <f>AN80</f>
        <v>0</v>
      </c>
      <c r="AR80" s="8"/>
      <c r="AT80" s="9">
        <v>1990</v>
      </c>
      <c r="AU80" s="37">
        <v>0</v>
      </c>
      <c r="AV80" s="37">
        <v>0</v>
      </c>
      <c r="AW80" s="37">
        <v>0</v>
      </c>
      <c r="AX80" s="37">
        <v>0</v>
      </c>
      <c r="AY80" s="37">
        <v>0</v>
      </c>
      <c r="AZ80" s="37">
        <v>0</v>
      </c>
      <c r="BA80" s="38">
        <f>AX80</f>
        <v>0</v>
      </c>
      <c r="BB80" s="38">
        <f>AY80</f>
        <v>0</v>
      </c>
      <c r="BC80" s="8"/>
      <c r="BD80" s="8"/>
      <c r="BE80" s="9">
        <v>1990</v>
      </c>
      <c r="BF80" s="37">
        <v>24.5</v>
      </c>
      <c r="BG80" s="37">
        <v>18</v>
      </c>
      <c r="BH80" s="37">
        <v>22.9</v>
      </c>
      <c r="BI80" s="37">
        <v>17.399999999999999</v>
      </c>
      <c r="BJ80" s="37">
        <v>21</v>
      </c>
      <c r="BK80" s="37">
        <v>16.3</v>
      </c>
      <c r="BL80" s="38">
        <f>BJ80</f>
        <v>21</v>
      </c>
      <c r="BM80" s="38">
        <f>BK80</f>
        <v>16.3</v>
      </c>
      <c r="BN80" s="8"/>
      <c r="BO80" s="8"/>
      <c r="BP80" s="9">
        <v>1990</v>
      </c>
      <c r="BQ80" s="37">
        <v>24.5</v>
      </c>
      <c r="BR80" s="37">
        <v>18</v>
      </c>
      <c r="BS80" s="37">
        <v>22.9</v>
      </c>
      <c r="BT80" s="37">
        <v>17.399999999999999</v>
      </c>
      <c r="BU80" s="37">
        <v>21</v>
      </c>
      <c r="BV80" s="37">
        <v>16.3</v>
      </c>
      <c r="BW80" s="38">
        <f>BU80</f>
        <v>21</v>
      </c>
      <c r="BX80" s="38">
        <f>BV80</f>
        <v>16.3</v>
      </c>
      <c r="BY80" s="8"/>
      <c r="BZ80" s="8"/>
      <c r="CA80" s="9">
        <v>1990</v>
      </c>
      <c r="CB80" s="37">
        <v>24.5</v>
      </c>
      <c r="CC80" s="37">
        <v>18</v>
      </c>
      <c r="CD80" s="37">
        <v>22.9</v>
      </c>
      <c r="CE80" s="37">
        <v>17.399999999999999</v>
      </c>
      <c r="CF80" s="37">
        <v>21</v>
      </c>
      <c r="CG80" s="37">
        <v>16.3</v>
      </c>
      <c r="CH80" s="38">
        <f>CF80</f>
        <v>21</v>
      </c>
      <c r="CI80" s="38">
        <f>CG80</f>
        <v>16.3</v>
      </c>
      <c r="CJ80" s="8"/>
      <c r="CK80" s="8"/>
      <c r="CL80" s="9">
        <v>1990</v>
      </c>
      <c r="CM80" s="37">
        <v>25.4</v>
      </c>
      <c r="CN80" s="37">
        <v>13.5</v>
      </c>
      <c r="CO80" s="37">
        <v>22.4</v>
      </c>
      <c r="CP80" s="37">
        <v>17.399999999999999</v>
      </c>
      <c r="CQ80" s="37">
        <v>22.1</v>
      </c>
      <c r="CR80" s="37">
        <v>18.8</v>
      </c>
      <c r="CS80" s="38">
        <f>CQ80</f>
        <v>22.1</v>
      </c>
      <c r="CT80" s="38">
        <f>CR80</f>
        <v>18.8</v>
      </c>
      <c r="CU80" s="8"/>
      <c r="CV80" s="8"/>
      <c r="CW80" s="9">
        <v>1990</v>
      </c>
      <c r="CX80" s="37">
        <v>25.4</v>
      </c>
      <c r="CY80" s="37">
        <v>0</v>
      </c>
      <c r="CZ80" s="37">
        <v>22.4</v>
      </c>
      <c r="DA80" s="37">
        <v>17.399999999999999</v>
      </c>
      <c r="DB80" s="37">
        <v>22.1</v>
      </c>
      <c r="DC80" s="37">
        <v>18.8</v>
      </c>
      <c r="DD80" s="38">
        <f>DB80</f>
        <v>22.1</v>
      </c>
      <c r="DE80" s="38">
        <f>DC80</f>
        <v>18.8</v>
      </c>
      <c r="DG80" s="4"/>
      <c r="DH80" s="9">
        <v>1990</v>
      </c>
      <c r="DI80" s="37">
        <v>0</v>
      </c>
      <c r="DJ80" s="37">
        <v>0</v>
      </c>
      <c r="DK80" s="37">
        <v>0</v>
      </c>
      <c r="DL80" s="37">
        <v>0</v>
      </c>
      <c r="DM80" s="37">
        <v>0</v>
      </c>
      <c r="DN80" s="37">
        <v>0</v>
      </c>
      <c r="DO80" s="38">
        <v>0</v>
      </c>
      <c r="DP80" s="38">
        <v>0</v>
      </c>
    </row>
    <row r="81" spans="1:120" ht="12" customHeight="1" x14ac:dyDescent="0.25">
      <c r="A81" s="8"/>
      <c r="B81" s="9">
        <v>1991</v>
      </c>
      <c r="C81" s="37">
        <v>29.1</v>
      </c>
      <c r="D81" s="37">
        <v>29.6</v>
      </c>
      <c r="E81" s="37">
        <v>30.2</v>
      </c>
      <c r="F81" s="37">
        <v>26.4</v>
      </c>
      <c r="G81" s="37">
        <v>23.7</v>
      </c>
      <c r="H81" s="37">
        <v>22.7</v>
      </c>
      <c r="I81" s="38">
        <f t="shared" ref="I81:I100" si="117">F81</f>
        <v>26.4</v>
      </c>
      <c r="J81" s="38">
        <f t="shared" ref="J81:J100" si="118">G81</f>
        <v>23.7</v>
      </c>
      <c r="K81" s="8"/>
      <c r="L81" s="8"/>
      <c r="M81" s="9">
        <v>1991</v>
      </c>
      <c r="N81" s="37">
        <v>29.1</v>
      </c>
      <c r="O81" s="37">
        <v>32.4</v>
      </c>
      <c r="P81" s="37">
        <v>28.6</v>
      </c>
      <c r="Q81" s="37">
        <v>25.2</v>
      </c>
      <c r="R81" s="37">
        <v>23.5</v>
      </c>
      <c r="S81" s="37">
        <v>28.6</v>
      </c>
      <c r="T81" s="38">
        <f t="shared" ref="T81:T100" si="119">Q81</f>
        <v>25.2</v>
      </c>
      <c r="U81" s="38">
        <f t="shared" ref="U81:U100" si="120">R81</f>
        <v>23.5</v>
      </c>
      <c r="V81" s="8"/>
      <c r="W81" s="8"/>
      <c r="X81" s="9">
        <v>1991</v>
      </c>
      <c r="Y81" s="37">
        <v>0</v>
      </c>
      <c r="Z81" s="37">
        <v>0</v>
      </c>
      <c r="AA81" s="37">
        <v>0</v>
      </c>
      <c r="AB81" s="37">
        <v>0</v>
      </c>
      <c r="AC81" s="37">
        <v>0</v>
      </c>
      <c r="AD81" s="37">
        <v>0</v>
      </c>
      <c r="AE81" s="38">
        <f t="shared" ref="AE81:AE100" si="121">AB81</f>
        <v>0</v>
      </c>
      <c r="AF81" s="38">
        <f t="shared" ref="AF81:AF100" si="122">AC81</f>
        <v>0</v>
      </c>
      <c r="AG81" s="8"/>
      <c r="AH81" s="8"/>
      <c r="AI81" s="9">
        <v>1991</v>
      </c>
      <c r="AJ81" s="37">
        <v>0</v>
      </c>
      <c r="AK81" s="37">
        <v>0</v>
      </c>
      <c r="AL81" s="37">
        <v>0</v>
      </c>
      <c r="AM81" s="37">
        <v>0</v>
      </c>
      <c r="AN81" s="37">
        <v>0</v>
      </c>
      <c r="AO81" s="37">
        <v>0</v>
      </c>
      <c r="AP81" s="38">
        <f t="shared" ref="AP81:AP100" si="123">AM81</f>
        <v>0</v>
      </c>
      <c r="AQ81" s="38">
        <f t="shared" ref="AQ81:AQ100" si="124">AN81</f>
        <v>0</v>
      </c>
      <c r="AR81" s="8"/>
      <c r="AT81" s="9">
        <v>1991</v>
      </c>
      <c r="AU81" s="37">
        <v>0</v>
      </c>
      <c r="AV81" s="37">
        <v>0</v>
      </c>
      <c r="AW81" s="37">
        <v>0</v>
      </c>
      <c r="AX81" s="37">
        <v>0</v>
      </c>
      <c r="AY81" s="37">
        <v>0</v>
      </c>
      <c r="AZ81" s="37">
        <v>0</v>
      </c>
      <c r="BA81" s="38">
        <f t="shared" ref="BA81:BA100" si="125">AX81</f>
        <v>0</v>
      </c>
      <c r="BB81" s="38">
        <f t="shared" ref="BB81:BB100" si="126">AY81</f>
        <v>0</v>
      </c>
      <c r="BC81" s="8"/>
      <c r="BD81" s="8"/>
      <c r="BE81" s="9">
        <v>1991</v>
      </c>
      <c r="BF81" s="37">
        <v>24.5</v>
      </c>
      <c r="BG81" s="37">
        <v>18.3</v>
      </c>
      <c r="BH81" s="37">
        <v>22.7</v>
      </c>
      <c r="BI81" s="37">
        <v>17.5</v>
      </c>
      <c r="BJ81" s="37">
        <v>20.8</v>
      </c>
      <c r="BK81" s="37">
        <v>16.3</v>
      </c>
      <c r="BL81" s="38">
        <f t="shared" ref="BL81:BL100" si="127">BJ81</f>
        <v>20.8</v>
      </c>
      <c r="BM81" s="38">
        <f t="shared" ref="BM81:BM100" si="128">BK81</f>
        <v>16.3</v>
      </c>
      <c r="BN81" s="8"/>
      <c r="BO81" s="8"/>
      <c r="BP81" s="9">
        <v>1991</v>
      </c>
      <c r="BQ81" s="37">
        <v>24.5</v>
      </c>
      <c r="BR81" s="37">
        <v>18.3</v>
      </c>
      <c r="BS81" s="37">
        <v>22.7</v>
      </c>
      <c r="BT81" s="37">
        <v>17.5</v>
      </c>
      <c r="BU81" s="37">
        <v>20.8</v>
      </c>
      <c r="BV81" s="37">
        <v>16.3</v>
      </c>
      <c r="BW81" s="38">
        <f t="shared" ref="BW81:BW100" si="129">BU81</f>
        <v>20.8</v>
      </c>
      <c r="BX81" s="38">
        <f t="shared" ref="BX81:BX100" si="130">BV81</f>
        <v>16.3</v>
      </c>
      <c r="BY81" s="8"/>
      <c r="BZ81" s="8"/>
      <c r="CA81" s="9">
        <v>1991</v>
      </c>
      <c r="CB81" s="37">
        <v>24.5</v>
      </c>
      <c r="CC81" s="37">
        <v>18.3</v>
      </c>
      <c r="CD81" s="37">
        <v>22.7</v>
      </c>
      <c r="CE81" s="37">
        <v>17.5</v>
      </c>
      <c r="CF81" s="37">
        <v>20.8</v>
      </c>
      <c r="CG81" s="37">
        <v>16.3</v>
      </c>
      <c r="CH81" s="38">
        <f t="shared" ref="CH81:CH100" si="131">CF81</f>
        <v>20.8</v>
      </c>
      <c r="CI81" s="38">
        <f t="shared" ref="CI81:CI100" si="132">CG81</f>
        <v>16.3</v>
      </c>
      <c r="CJ81" s="8"/>
      <c r="CK81" s="8"/>
      <c r="CL81" s="9">
        <v>1991</v>
      </c>
      <c r="CM81" s="37">
        <v>25.4</v>
      </c>
      <c r="CN81" s="37">
        <v>13.3</v>
      </c>
      <c r="CO81" s="37">
        <v>22.5</v>
      </c>
      <c r="CP81" s="37">
        <v>17.5</v>
      </c>
      <c r="CQ81" s="37">
        <v>21.6</v>
      </c>
      <c r="CR81" s="37">
        <v>17.7</v>
      </c>
      <c r="CS81" s="38">
        <f t="shared" ref="CS81:CS100" si="133">CQ81</f>
        <v>21.6</v>
      </c>
      <c r="CT81" s="38">
        <f t="shared" ref="CT81:CT100" si="134">CR81</f>
        <v>17.7</v>
      </c>
      <c r="CU81" s="8"/>
      <c r="CV81" s="8"/>
      <c r="CW81" s="9">
        <v>1991</v>
      </c>
      <c r="CX81" s="37">
        <v>25.4</v>
      </c>
      <c r="CY81" s="37">
        <v>0</v>
      </c>
      <c r="CZ81" s="37">
        <v>22.5</v>
      </c>
      <c r="DA81" s="37">
        <v>17.5</v>
      </c>
      <c r="DB81" s="37">
        <v>21.6</v>
      </c>
      <c r="DC81" s="37">
        <v>17.7</v>
      </c>
      <c r="DD81" s="38">
        <f t="shared" ref="DD81:DD100" si="135">DB81</f>
        <v>21.6</v>
      </c>
      <c r="DE81" s="38">
        <f t="shared" ref="DE81:DE100" si="136">DC81</f>
        <v>17.7</v>
      </c>
      <c r="DG81" s="4"/>
      <c r="DH81" s="9">
        <v>1991</v>
      </c>
      <c r="DI81" s="37">
        <v>0</v>
      </c>
      <c r="DJ81" s="37">
        <v>0</v>
      </c>
      <c r="DK81" s="37">
        <v>0</v>
      </c>
      <c r="DL81" s="37">
        <v>0</v>
      </c>
      <c r="DM81" s="37">
        <v>0</v>
      </c>
      <c r="DN81" s="37">
        <v>0</v>
      </c>
      <c r="DO81" s="38">
        <v>0</v>
      </c>
      <c r="DP81" s="38">
        <v>0</v>
      </c>
    </row>
    <row r="82" spans="1:120" ht="12" customHeight="1" x14ac:dyDescent="0.25">
      <c r="A82" s="8"/>
      <c r="B82" s="9">
        <v>1992</v>
      </c>
      <c r="C82" s="37">
        <v>31.5</v>
      </c>
      <c r="D82" s="37">
        <v>30</v>
      </c>
      <c r="E82" s="37">
        <v>29</v>
      </c>
      <c r="F82" s="37">
        <v>25.9</v>
      </c>
      <c r="G82" s="37">
        <v>23.9</v>
      </c>
      <c r="H82" s="37">
        <v>22.7</v>
      </c>
      <c r="I82" s="38">
        <f t="shared" si="117"/>
        <v>25.9</v>
      </c>
      <c r="J82" s="38">
        <f t="shared" si="118"/>
        <v>23.9</v>
      </c>
      <c r="K82" s="8"/>
      <c r="L82" s="8"/>
      <c r="M82" s="9">
        <v>1992</v>
      </c>
      <c r="N82" s="37">
        <v>31.5</v>
      </c>
      <c r="O82" s="37">
        <v>32.4</v>
      </c>
      <c r="P82" s="37">
        <v>28.1</v>
      </c>
      <c r="Q82" s="37">
        <v>25.7</v>
      </c>
      <c r="R82" s="37">
        <v>23.9</v>
      </c>
      <c r="S82" s="37">
        <v>26.6</v>
      </c>
      <c r="T82" s="38">
        <f t="shared" si="119"/>
        <v>25.7</v>
      </c>
      <c r="U82" s="38">
        <f t="shared" si="120"/>
        <v>23.9</v>
      </c>
      <c r="V82" s="8"/>
      <c r="W82" s="8"/>
      <c r="X82" s="9">
        <v>1992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37">
        <v>0</v>
      </c>
      <c r="AE82" s="38">
        <f t="shared" si="121"/>
        <v>0</v>
      </c>
      <c r="AF82" s="38">
        <f t="shared" si="122"/>
        <v>0</v>
      </c>
      <c r="AG82" s="8"/>
      <c r="AH82" s="8"/>
      <c r="AI82" s="9">
        <v>1992</v>
      </c>
      <c r="AJ82" s="37">
        <v>0</v>
      </c>
      <c r="AK82" s="37">
        <v>0</v>
      </c>
      <c r="AL82" s="37">
        <v>0</v>
      </c>
      <c r="AM82" s="37">
        <v>0</v>
      </c>
      <c r="AN82" s="37">
        <v>0</v>
      </c>
      <c r="AO82" s="37">
        <v>0</v>
      </c>
      <c r="AP82" s="38">
        <f t="shared" si="123"/>
        <v>0</v>
      </c>
      <c r="AQ82" s="38">
        <f t="shared" si="124"/>
        <v>0</v>
      </c>
      <c r="AR82" s="8"/>
      <c r="AT82" s="9">
        <v>1992</v>
      </c>
      <c r="AU82" s="37">
        <v>0</v>
      </c>
      <c r="AV82" s="37">
        <v>0</v>
      </c>
      <c r="AW82" s="37">
        <v>0</v>
      </c>
      <c r="AX82" s="37">
        <v>0</v>
      </c>
      <c r="AY82" s="37">
        <v>0</v>
      </c>
      <c r="AZ82" s="37">
        <v>0</v>
      </c>
      <c r="BA82" s="38">
        <f t="shared" si="125"/>
        <v>0</v>
      </c>
      <c r="BB82" s="38">
        <f t="shared" si="126"/>
        <v>0</v>
      </c>
      <c r="BC82" s="8"/>
      <c r="BD82" s="8"/>
      <c r="BE82" s="9">
        <v>1992</v>
      </c>
      <c r="BF82" s="37">
        <v>23.5</v>
      </c>
      <c r="BG82" s="37">
        <v>18.399999999999999</v>
      </c>
      <c r="BH82" s="37">
        <v>22.7</v>
      </c>
      <c r="BI82" s="37">
        <v>17.5</v>
      </c>
      <c r="BJ82" s="37">
        <v>20.399999999999999</v>
      </c>
      <c r="BK82" s="37">
        <v>16</v>
      </c>
      <c r="BL82" s="38">
        <f t="shared" si="127"/>
        <v>20.399999999999999</v>
      </c>
      <c r="BM82" s="38">
        <f t="shared" si="128"/>
        <v>16</v>
      </c>
      <c r="BN82" s="8"/>
      <c r="BO82" s="8"/>
      <c r="BP82" s="9">
        <v>1992</v>
      </c>
      <c r="BQ82" s="37">
        <v>23.5</v>
      </c>
      <c r="BR82" s="37">
        <v>18.399999999999999</v>
      </c>
      <c r="BS82" s="37">
        <v>22.7</v>
      </c>
      <c r="BT82" s="37">
        <v>17.5</v>
      </c>
      <c r="BU82" s="37">
        <v>20.399999999999999</v>
      </c>
      <c r="BV82" s="37">
        <v>16</v>
      </c>
      <c r="BW82" s="38">
        <f t="shared" si="129"/>
        <v>20.399999999999999</v>
      </c>
      <c r="BX82" s="38">
        <f t="shared" si="130"/>
        <v>16</v>
      </c>
      <c r="BY82" s="8"/>
      <c r="BZ82" s="8"/>
      <c r="CA82" s="9">
        <v>1992</v>
      </c>
      <c r="CB82" s="37">
        <v>23.5</v>
      </c>
      <c r="CC82" s="37">
        <v>18.399999999999999</v>
      </c>
      <c r="CD82" s="37">
        <v>22.7</v>
      </c>
      <c r="CE82" s="37">
        <v>17.5</v>
      </c>
      <c r="CF82" s="37">
        <v>20.399999999999999</v>
      </c>
      <c r="CG82" s="37">
        <v>16</v>
      </c>
      <c r="CH82" s="38">
        <f t="shared" si="131"/>
        <v>20.399999999999999</v>
      </c>
      <c r="CI82" s="38">
        <f t="shared" si="132"/>
        <v>16</v>
      </c>
      <c r="CJ82" s="8"/>
      <c r="CK82" s="8"/>
      <c r="CL82" s="9">
        <v>1992</v>
      </c>
      <c r="CM82" s="37">
        <v>25.1</v>
      </c>
      <c r="CN82" s="37">
        <v>13.3</v>
      </c>
      <c r="CO82" s="37">
        <v>21.8</v>
      </c>
      <c r="CP82" s="37">
        <v>17.5</v>
      </c>
      <c r="CQ82" s="37">
        <v>21.1</v>
      </c>
      <c r="CR82" s="37">
        <v>17</v>
      </c>
      <c r="CS82" s="38">
        <f t="shared" si="133"/>
        <v>21.1</v>
      </c>
      <c r="CT82" s="38">
        <f t="shared" si="134"/>
        <v>17</v>
      </c>
      <c r="CU82" s="8"/>
      <c r="CV82" s="8"/>
      <c r="CW82" s="9">
        <v>1992</v>
      </c>
      <c r="CX82" s="37">
        <v>25.1</v>
      </c>
      <c r="CY82" s="37">
        <v>0</v>
      </c>
      <c r="CZ82" s="37">
        <v>21.8</v>
      </c>
      <c r="DA82" s="37">
        <v>17.5</v>
      </c>
      <c r="DB82" s="37">
        <v>21.1</v>
      </c>
      <c r="DC82" s="37">
        <v>17</v>
      </c>
      <c r="DD82" s="38">
        <f t="shared" si="135"/>
        <v>21.1</v>
      </c>
      <c r="DE82" s="38">
        <f t="shared" si="136"/>
        <v>17</v>
      </c>
      <c r="DG82" s="4"/>
      <c r="DH82" s="9">
        <v>1992</v>
      </c>
      <c r="DI82" s="37">
        <v>0</v>
      </c>
      <c r="DJ82" s="37">
        <v>0</v>
      </c>
      <c r="DK82" s="37">
        <v>0</v>
      </c>
      <c r="DL82" s="37">
        <v>0</v>
      </c>
      <c r="DM82" s="37">
        <v>0</v>
      </c>
      <c r="DN82" s="37">
        <v>0</v>
      </c>
      <c r="DO82" s="38">
        <v>0</v>
      </c>
      <c r="DP82" s="38">
        <v>0</v>
      </c>
    </row>
    <row r="83" spans="1:120" ht="12" customHeight="1" x14ac:dyDescent="0.25">
      <c r="A83" s="8"/>
      <c r="B83" s="9">
        <v>1993</v>
      </c>
      <c r="C83" s="37">
        <v>29.8</v>
      </c>
      <c r="D83" s="37">
        <v>29.7</v>
      </c>
      <c r="E83" s="37">
        <v>30.7</v>
      </c>
      <c r="F83" s="37">
        <v>26.2</v>
      </c>
      <c r="G83" s="37">
        <v>24.3</v>
      </c>
      <c r="H83" s="37">
        <v>22.4</v>
      </c>
      <c r="I83" s="38">
        <f t="shared" si="117"/>
        <v>26.2</v>
      </c>
      <c r="J83" s="38">
        <f t="shared" si="118"/>
        <v>24.3</v>
      </c>
      <c r="K83" s="8"/>
      <c r="L83" s="8"/>
      <c r="M83" s="9">
        <v>1993</v>
      </c>
      <c r="N83" s="37">
        <v>29.8</v>
      </c>
      <c r="O83" s="37">
        <v>32.799999999999997</v>
      </c>
      <c r="P83" s="37">
        <v>29.3</v>
      </c>
      <c r="Q83" s="37">
        <v>25.7</v>
      </c>
      <c r="R83" s="37">
        <v>23.9</v>
      </c>
      <c r="S83" s="37">
        <v>29.9</v>
      </c>
      <c r="T83" s="38">
        <f t="shared" si="119"/>
        <v>25.7</v>
      </c>
      <c r="U83" s="38">
        <f t="shared" si="120"/>
        <v>23.9</v>
      </c>
      <c r="V83" s="8"/>
      <c r="W83" s="8"/>
      <c r="X83" s="9">
        <v>1993</v>
      </c>
      <c r="Y83" s="37">
        <v>0</v>
      </c>
      <c r="Z83" s="37">
        <v>0</v>
      </c>
      <c r="AA83" s="37">
        <v>0</v>
      </c>
      <c r="AB83" s="37">
        <v>0</v>
      </c>
      <c r="AC83" s="37">
        <v>0</v>
      </c>
      <c r="AD83" s="37">
        <v>0</v>
      </c>
      <c r="AE83" s="38">
        <f t="shared" si="121"/>
        <v>0</v>
      </c>
      <c r="AF83" s="38">
        <f t="shared" si="122"/>
        <v>0</v>
      </c>
      <c r="AG83" s="8"/>
      <c r="AH83" s="8"/>
      <c r="AI83" s="9">
        <v>1993</v>
      </c>
      <c r="AJ83" s="37">
        <v>0</v>
      </c>
      <c r="AK83" s="37">
        <v>0</v>
      </c>
      <c r="AL83" s="37">
        <v>0</v>
      </c>
      <c r="AM83" s="37">
        <v>0</v>
      </c>
      <c r="AN83" s="37">
        <v>0</v>
      </c>
      <c r="AO83" s="37">
        <v>0</v>
      </c>
      <c r="AP83" s="38">
        <f t="shared" si="123"/>
        <v>0</v>
      </c>
      <c r="AQ83" s="38">
        <f t="shared" si="124"/>
        <v>0</v>
      </c>
      <c r="AR83" s="8"/>
      <c r="AT83" s="9">
        <v>1993</v>
      </c>
      <c r="AU83" s="37">
        <v>0</v>
      </c>
      <c r="AV83" s="37">
        <v>0</v>
      </c>
      <c r="AW83" s="37">
        <v>0</v>
      </c>
      <c r="AX83" s="37">
        <v>0</v>
      </c>
      <c r="AY83" s="37">
        <v>0</v>
      </c>
      <c r="AZ83" s="37">
        <v>0</v>
      </c>
      <c r="BA83" s="38">
        <f t="shared" si="125"/>
        <v>0</v>
      </c>
      <c r="BB83" s="38">
        <f t="shared" si="126"/>
        <v>0</v>
      </c>
      <c r="BC83" s="8"/>
      <c r="BD83" s="8"/>
      <c r="BE83" s="9">
        <v>1993</v>
      </c>
      <c r="BF83" s="37">
        <v>23.4</v>
      </c>
      <c r="BG83" s="37">
        <v>18.399999999999999</v>
      </c>
      <c r="BH83" s="37">
        <v>23.1</v>
      </c>
      <c r="BI83" s="37">
        <v>17.7</v>
      </c>
      <c r="BJ83" s="37">
        <v>19.8</v>
      </c>
      <c r="BK83" s="37">
        <v>16.100000000000001</v>
      </c>
      <c r="BL83" s="38">
        <f t="shared" si="127"/>
        <v>19.8</v>
      </c>
      <c r="BM83" s="38">
        <f t="shared" si="128"/>
        <v>16.100000000000001</v>
      </c>
      <c r="BN83" s="8"/>
      <c r="BO83" s="8"/>
      <c r="BP83" s="9">
        <v>1993</v>
      </c>
      <c r="BQ83" s="37">
        <v>23.4</v>
      </c>
      <c r="BR83" s="37">
        <v>18.399999999999999</v>
      </c>
      <c r="BS83" s="37">
        <v>23.1</v>
      </c>
      <c r="BT83" s="37">
        <v>17.7</v>
      </c>
      <c r="BU83" s="37">
        <v>19.8</v>
      </c>
      <c r="BV83" s="37">
        <v>16.100000000000001</v>
      </c>
      <c r="BW83" s="38">
        <f t="shared" si="129"/>
        <v>19.8</v>
      </c>
      <c r="BX83" s="38">
        <f t="shared" si="130"/>
        <v>16.100000000000001</v>
      </c>
      <c r="BY83" s="8"/>
      <c r="BZ83" s="8"/>
      <c r="CA83" s="9">
        <v>1993</v>
      </c>
      <c r="CB83" s="37">
        <v>23.4</v>
      </c>
      <c r="CC83" s="37">
        <v>18.399999999999999</v>
      </c>
      <c r="CD83" s="37">
        <v>23.1</v>
      </c>
      <c r="CE83" s="37">
        <v>17.7</v>
      </c>
      <c r="CF83" s="37">
        <v>19.8</v>
      </c>
      <c r="CG83" s="37">
        <v>16.100000000000001</v>
      </c>
      <c r="CH83" s="38">
        <f t="shared" si="131"/>
        <v>19.8</v>
      </c>
      <c r="CI83" s="38">
        <f t="shared" si="132"/>
        <v>16.100000000000001</v>
      </c>
      <c r="CJ83" s="8"/>
      <c r="CK83" s="8"/>
      <c r="CL83" s="9">
        <v>1993</v>
      </c>
      <c r="CM83" s="37">
        <v>25.1</v>
      </c>
      <c r="CN83" s="37">
        <v>19.3</v>
      </c>
      <c r="CO83" s="37">
        <v>21.9</v>
      </c>
      <c r="CP83" s="37">
        <v>17.7</v>
      </c>
      <c r="CQ83" s="37">
        <v>21.6</v>
      </c>
      <c r="CR83" s="37">
        <v>17.899999999999999</v>
      </c>
      <c r="CS83" s="38">
        <f t="shared" si="133"/>
        <v>21.6</v>
      </c>
      <c r="CT83" s="38">
        <f t="shared" si="134"/>
        <v>17.899999999999999</v>
      </c>
      <c r="CU83" s="8"/>
      <c r="CV83" s="8"/>
      <c r="CW83" s="9">
        <v>1993</v>
      </c>
      <c r="CX83" s="37">
        <v>25.1</v>
      </c>
      <c r="CY83" s="37">
        <v>0</v>
      </c>
      <c r="CZ83" s="37">
        <v>21.9</v>
      </c>
      <c r="DA83" s="37">
        <v>17.7</v>
      </c>
      <c r="DB83" s="37">
        <v>21.6</v>
      </c>
      <c r="DC83" s="37">
        <v>17.899999999999999</v>
      </c>
      <c r="DD83" s="38">
        <f t="shared" si="135"/>
        <v>21.6</v>
      </c>
      <c r="DE83" s="38">
        <f t="shared" si="136"/>
        <v>17.899999999999999</v>
      </c>
      <c r="DG83" s="4"/>
      <c r="DH83" s="9">
        <v>1993</v>
      </c>
      <c r="DI83" s="37">
        <v>0</v>
      </c>
      <c r="DJ83" s="37">
        <v>0</v>
      </c>
      <c r="DK83" s="37">
        <v>0</v>
      </c>
      <c r="DL83" s="37">
        <v>0</v>
      </c>
      <c r="DM83" s="37">
        <v>0</v>
      </c>
      <c r="DN83" s="37">
        <v>0</v>
      </c>
      <c r="DO83" s="38">
        <v>0</v>
      </c>
      <c r="DP83" s="38">
        <v>0</v>
      </c>
    </row>
    <row r="84" spans="1:120" ht="12" customHeight="1" x14ac:dyDescent="0.25">
      <c r="A84" s="8"/>
      <c r="B84" s="9">
        <v>1994</v>
      </c>
      <c r="C84" s="37">
        <v>27.6</v>
      </c>
      <c r="D84" s="37">
        <v>29.1</v>
      </c>
      <c r="E84" s="37">
        <v>30.4</v>
      </c>
      <c r="F84" s="37">
        <v>25.9</v>
      </c>
      <c r="G84" s="37">
        <v>23.9</v>
      </c>
      <c r="H84" s="37">
        <v>22.2</v>
      </c>
      <c r="I84" s="38">
        <f t="shared" si="117"/>
        <v>25.9</v>
      </c>
      <c r="J84" s="38">
        <f t="shared" si="118"/>
        <v>23.9</v>
      </c>
      <c r="K84" s="8"/>
      <c r="L84" s="8"/>
      <c r="M84" s="9">
        <v>1994</v>
      </c>
      <c r="N84" s="37">
        <v>27.6</v>
      </c>
      <c r="O84" s="37">
        <v>33.700000000000003</v>
      </c>
      <c r="P84" s="37">
        <v>29.6</v>
      </c>
      <c r="Q84" s="37">
        <v>25.6</v>
      </c>
      <c r="R84" s="37">
        <v>23.5</v>
      </c>
      <c r="S84" s="37">
        <v>29.1</v>
      </c>
      <c r="T84" s="38">
        <f t="shared" si="119"/>
        <v>25.6</v>
      </c>
      <c r="U84" s="38">
        <f t="shared" si="120"/>
        <v>23.5</v>
      </c>
      <c r="V84" s="8"/>
      <c r="W84" s="8"/>
      <c r="X84" s="9">
        <v>1994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  <c r="AE84" s="38">
        <f t="shared" si="121"/>
        <v>0</v>
      </c>
      <c r="AF84" s="38">
        <f t="shared" si="122"/>
        <v>0</v>
      </c>
      <c r="AG84" s="8"/>
      <c r="AH84" s="8"/>
      <c r="AI84" s="9">
        <v>1994</v>
      </c>
      <c r="AJ84" s="37">
        <v>0</v>
      </c>
      <c r="AK84" s="37">
        <v>0</v>
      </c>
      <c r="AL84" s="37">
        <v>0</v>
      </c>
      <c r="AM84" s="37">
        <v>0</v>
      </c>
      <c r="AN84" s="37">
        <v>0</v>
      </c>
      <c r="AO84" s="37">
        <v>0</v>
      </c>
      <c r="AP84" s="38">
        <f t="shared" si="123"/>
        <v>0</v>
      </c>
      <c r="AQ84" s="38">
        <f t="shared" si="124"/>
        <v>0</v>
      </c>
      <c r="AR84" s="8"/>
      <c r="AT84" s="9">
        <v>1994</v>
      </c>
      <c r="AU84" s="37">
        <v>0</v>
      </c>
      <c r="AV84" s="37">
        <v>0</v>
      </c>
      <c r="AW84" s="37">
        <v>0</v>
      </c>
      <c r="AX84" s="37">
        <v>0</v>
      </c>
      <c r="AY84" s="37">
        <v>0</v>
      </c>
      <c r="AZ84" s="37">
        <v>0</v>
      </c>
      <c r="BA84" s="38">
        <f t="shared" si="125"/>
        <v>0</v>
      </c>
      <c r="BB84" s="38">
        <f t="shared" si="126"/>
        <v>0</v>
      </c>
      <c r="BC84" s="8"/>
      <c r="BD84" s="8"/>
      <c r="BE84" s="9">
        <v>1994</v>
      </c>
      <c r="BF84" s="37">
        <v>24.2</v>
      </c>
      <c r="BG84" s="37">
        <v>18.100000000000001</v>
      </c>
      <c r="BH84" s="37">
        <v>22.6</v>
      </c>
      <c r="BI84" s="37">
        <v>17.5</v>
      </c>
      <c r="BJ84" s="37">
        <v>20</v>
      </c>
      <c r="BK84" s="37">
        <v>16.399999999999999</v>
      </c>
      <c r="BL84" s="38">
        <f t="shared" si="127"/>
        <v>20</v>
      </c>
      <c r="BM84" s="38">
        <f t="shared" si="128"/>
        <v>16.399999999999999</v>
      </c>
      <c r="BN84" s="8"/>
      <c r="BO84" s="8"/>
      <c r="BP84" s="9">
        <v>1994</v>
      </c>
      <c r="BQ84" s="37">
        <v>24.2</v>
      </c>
      <c r="BR84" s="37">
        <v>18.100000000000001</v>
      </c>
      <c r="BS84" s="37">
        <v>22.6</v>
      </c>
      <c r="BT84" s="37">
        <v>17.5</v>
      </c>
      <c r="BU84" s="37">
        <v>20</v>
      </c>
      <c r="BV84" s="37">
        <v>16.399999999999999</v>
      </c>
      <c r="BW84" s="38">
        <f t="shared" si="129"/>
        <v>20</v>
      </c>
      <c r="BX84" s="38">
        <f t="shared" si="130"/>
        <v>16.399999999999999</v>
      </c>
      <c r="BY84" s="8"/>
      <c r="BZ84" s="8"/>
      <c r="CA84" s="9">
        <v>1994</v>
      </c>
      <c r="CB84" s="37">
        <v>24.2</v>
      </c>
      <c r="CC84" s="37">
        <v>18.100000000000001</v>
      </c>
      <c r="CD84" s="37">
        <v>22.6</v>
      </c>
      <c r="CE84" s="37">
        <v>17.5</v>
      </c>
      <c r="CF84" s="37">
        <v>20</v>
      </c>
      <c r="CG84" s="37">
        <v>16.399999999999999</v>
      </c>
      <c r="CH84" s="38">
        <f t="shared" si="131"/>
        <v>20</v>
      </c>
      <c r="CI84" s="38">
        <f t="shared" si="132"/>
        <v>16.399999999999999</v>
      </c>
      <c r="CJ84" s="8"/>
      <c r="CK84" s="8"/>
      <c r="CL84" s="9">
        <v>1994</v>
      </c>
      <c r="CM84" s="37">
        <v>24.8</v>
      </c>
      <c r="CN84" s="37">
        <v>20.5</v>
      </c>
      <c r="CO84" s="37">
        <v>22.1</v>
      </c>
      <c r="CP84" s="37">
        <v>17.5</v>
      </c>
      <c r="CQ84" s="37">
        <v>20.8</v>
      </c>
      <c r="CR84" s="37">
        <v>17.5</v>
      </c>
      <c r="CS84" s="38">
        <f t="shared" si="133"/>
        <v>20.8</v>
      </c>
      <c r="CT84" s="38">
        <f t="shared" si="134"/>
        <v>17.5</v>
      </c>
      <c r="CU84" s="8"/>
      <c r="CV84" s="8"/>
      <c r="CW84" s="9">
        <v>1994</v>
      </c>
      <c r="CX84" s="37">
        <v>24.8</v>
      </c>
      <c r="CY84" s="37">
        <v>0</v>
      </c>
      <c r="CZ84" s="37">
        <v>22.1</v>
      </c>
      <c r="DA84" s="37">
        <v>17.5</v>
      </c>
      <c r="DB84" s="37">
        <v>20.8</v>
      </c>
      <c r="DC84" s="37">
        <v>17.5</v>
      </c>
      <c r="DD84" s="38">
        <f t="shared" si="135"/>
        <v>20.8</v>
      </c>
      <c r="DE84" s="38">
        <f t="shared" si="136"/>
        <v>17.5</v>
      </c>
      <c r="DG84" s="4"/>
      <c r="DH84" s="9">
        <v>1994</v>
      </c>
      <c r="DI84" s="37">
        <v>0</v>
      </c>
      <c r="DJ84" s="37">
        <v>0</v>
      </c>
      <c r="DK84" s="37">
        <v>0</v>
      </c>
      <c r="DL84" s="37">
        <v>0</v>
      </c>
      <c r="DM84" s="37">
        <v>0</v>
      </c>
      <c r="DN84" s="37">
        <v>0</v>
      </c>
      <c r="DO84" s="38">
        <v>0</v>
      </c>
      <c r="DP84" s="38">
        <v>0</v>
      </c>
    </row>
    <row r="85" spans="1:120" ht="12" customHeight="1" x14ac:dyDescent="0.25">
      <c r="A85" s="8"/>
      <c r="B85" s="9">
        <v>1995</v>
      </c>
      <c r="C85" s="37">
        <v>0</v>
      </c>
      <c r="D85" s="37">
        <v>28.680050947883409</v>
      </c>
      <c r="E85" s="37">
        <v>31.409250964040069</v>
      </c>
      <c r="F85" s="37">
        <v>25.881460425410456</v>
      </c>
      <c r="G85" s="37">
        <v>24.38351590009125</v>
      </c>
      <c r="H85" s="37">
        <v>25.528416670752595</v>
      </c>
      <c r="I85" s="38">
        <f t="shared" si="117"/>
        <v>25.881460425410456</v>
      </c>
      <c r="J85" s="38">
        <f t="shared" si="118"/>
        <v>24.38351590009125</v>
      </c>
      <c r="K85" s="8"/>
      <c r="L85" s="8"/>
      <c r="M85" s="9">
        <v>1995</v>
      </c>
      <c r="N85" s="37">
        <v>28.27690025268566</v>
      </c>
      <c r="O85" s="37">
        <v>35.701827202095039</v>
      </c>
      <c r="P85" s="37">
        <v>30.199613075459865</v>
      </c>
      <c r="Q85" s="37">
        <v>27.033550946601292</v>
      </c>
      <c r="R85" s="37">
        <v>28.3</v>
      </c>
      <c r="S85" s="37">
        <v>34.498518716057397</v>
      </c>
      <c r="T85" s="38">
        <f t="shared" si="119"/>
        <v>27.033550946601292</v>
      </c>
      <c r="U85" s="38">
        <f t="shared" si="120"/>
        <v>28.3</v>
      </c>
      <c r="V85" s="8"/>
      <c r="W85" s="8"/>
      <c r="X85" s="9">
        <v>1995</v>
      </c>
      <c r="Y85" s="37">
        <v>25.885989045398791</v>
      </c>
      <c r="Z85" s="37">
        <v>26.84323580406884</v>
      </c>
      <c r="AA85" s="37">
        <v>27.074337740181988</v>
      </c>
      <c r="AB85" s="37">
        <v>23.061958744349617</v>
      </c>
      <c r="AC85" s="37">
        <v>21.103707482922321</v>
      </c>
      <c r="AD85" s="37">
        <v>21.042253842015885</v>
      </c>
      <c r="AE85" s="38">
        <f t="shared" si="121"/>
        <v>23.061958744349617</v>
      </c>
      <c r="AF85" s="38">
        <f t="shared" si="122"/>
        <v>21.103707482922321</v>
      </c>
      <c r="AG85" s="8"/>
      <c r="AH85" s="8"/>
      <c r="AI85" s="9">
        <v>1995</v>
      </c>
      <c r="AJ85" s="37">
        <v>22.611781359211882</v>
      </c>
      <c r="AK85" s="37">
        <v>14</v>
      </c>
      <c r="AL85" s="37">
        <v>21.96236220472441</v>
      </c>
      <c r="AM85" s="37">
        <v>23.061958744349617</v>
      </c>
      <c r="AN85" s="37">
        <v>21.103707482922321</v>
      </c>
      <c r="AO85" s="37">
        <v>14.442103527175927</v>
      </c>
      <c r="AP85" s="38">
        <f t="shared" si="123"/>
        <v>23.061958744349617</v>
      </c>
      <c r="AQ85" s="38">
        <f t="shared" si="124"/>
        <v>21.103707482922321</v>
      </c>
      <c r="AR85" s="8"/>
      <c r="AT85" s="9">
        <v>1995</v>
      </c>
      <c r="AU85" s="37">
        <v>0</v>
      </c>
      <c r="AV85" s="37">
        <v>0</v>
      </c>
      <c r="AW85" s="37">
        <v>0</v>
      </c>
      <c r="AX85" s="37">
        <v>0</v>
      </c>
      <c r="AY85" s="37">
        <v>0</v>
      </c>
      <c r="AZ85" s="37">
        <v>0</v>
      </c>
      <c r="BA85" s="38">
        <f t="shared" si="125"/>
        <v>0</v>
      </c>
      <c r="BB85" s="38">
        <f t="shared" si="126"/>
        <v>0</v>
      </c>
      <c r="BC85" s="8"/>
      <c r="BD85" s="8"/>
      <c r="BE85" s="9">
        <v>1995</v>
      </c>
      <c r="BF85" s="37">
        <v>20.570939234282676</v>
      </c>
      <c r="BG85" s="37">
        <v>15.94359108787053</v>
      </c>
      <c r="BH85" s="37">
        <v>23.926537825065232</v>
      </c>
      <c r="BI85" s="37">
        <v>16.460695360688153</v>
      </c>
      <c r="BJ85" s="37">
        <v>19.320847942268912</v>
      </c>
      <c r="BK85" s="37">
        <v>18.966125124440431</v>
      </c>
      <c r="BL85" s="38">
        <f t="shared" si="127"/>
        <v>19.320847942268912</v>
      </c>
      <c r="BM85" s="38">
        <f t="shared" si="128"/>
        <v>18.966125124440431</v>
      </c>
      <c r="BN85" s="8"/>
      <c r="BO85" s="8"/>
      <c r="BP85" s="9">
        <v>1995</v>
      </c>
      <c r="BQ85" s="37">
        <v>23.673017345057993</v>
      </c>
      <c r="BR85" s="37">
        <v>18.149612560283522</v>
      </c>
      <c r="BS85" s="37">
        <v>22.705213726642267</v>
      </c>
      <c r="BT85" s="37">
        <v>17.033722709404294</v>
      </c>
      <c r="BU85" s="37">
        <v>20.852885134065239</v>
      </c>
      <c r="BV85" s="37">
        <v>18.966125124440431</v>
      </c>
      <c r="BW85" s="38">
        <f t="shared" si="129"/>
        <v>20.852885134065239</v>
      </c>
      <c r="BX85" s="38">
        <f t="shared" si="130"/>
        <v>18.966125124440431</v>
      </c>
      <c r="BY85" s="8"/>
      <c r="BZ85" s="8"/>
      <c r="CA85" s="9">
        <v>1995</v>
      </c>
      <c r="CB85" s="37">
        <v>21.815679709952811</v>
      </c>
      <c r="CC85" s="37">
        <v>17.030280627467278</v>
      </c>
      <c r="CD85" s="37">
        <v>22.425114671770764</v>
      </c>
      <c r="CE85" s="37">
        <v>19.096978635423135</v>
      </c>
      <c r="CF85" s="37">
        <v>22.550504755252348</v>
      </c>
      <c r="CG85" s="37">
        <v>16.609539961733134</v>
      </c>
      <c r="CH85" s="38">
        <f t="shared" si="131"/>
        <v>22.550504755252348</v>
      </c>
      <c r="CI85" s="38">
        <f t="shared" si="132"/>
        <v>16.609539961733134</v>
      </c>
      <c r="CJ85" s="8"/>
      <c r="CK85" s="8"/>
      <c r="CL85" s="9">
        <v>1995</v>
      </c>
      <c r="CM85" s="37">
        <v>24.055793054061581</v>
      </c>
      <c r="CN85" s="37">
        <v>18.149612560283522</v>
      </c>
      <c r="CO85" s="37">
        <v>22.819150542174512</v>
      </c>
      <c r="CP85" s="37">
        <v>19.555429221148383</v>
      </c>
      <c r="CQ85" s="37">
        <v>18.897283933907829</v>
      </c>
      <c r="CR85" s="37">
        <v>16.7</v>
      </c>
      <c r="CS85" s="38">
        <f t="shared" si="133"/>
        <v>18.897283933907829</v>
      </c>
      <c r="CT85" s="38">
        <f t="shared" si="134"/>
        <v>16.7</v>
      </c>
      <c r="CU85" s="8"/>
      <c r="CV85" s="8"/>
      <c r="CW85" s="9">
        <v>1995</v>
      </c>
      <c r="CX85" s="37">
        <v>26.425266090567945</v>
      </c>
      <c r="CY85" s="37">
        <v>0</v>
      </c>
      <c r="CZ85" s="37">
        <v>22.819150542174512</v>
      </c>
      <c r="DA85" s="37">
        <v>19.555429221148383</v>
      </c>
      <c r="DB85" s="37">
        <v>20.599925638948502</v>
      </c>
      <c r="DC85" s="37">
        <v>18.100000000000001</v>
      </c>
      <c r="DD85" s="38">
        <f t="shared" si="135"/>
        <v>20.599925638948502</v>
      </c>
      <c r="DE85" s="38">
        <f t="shared" si="136"/>
        <v>18.100000000000001</v>
      </c>
      <c r="DG85" s="4"/>
      <c r="DH85" s="9">
        <v>1995</v>
      </c>
      <c r="DI85" s="37">
        <v>0</v>
      </c>
      <c r="DJ85" s="37">
        <v>0</v>
      </c>
      <c r="DK85" s="37">
        <v>0</v>
      </c>
      <c r="DL85" s="37">
        <v>0</v>
      </c>
      <c r="DM85" s="37">
        <v>0</v>
      </c>
      <c r="DN85" s="37">
        <v>0</v>
      </c>
      <c r="DO85" s="38">
        <v>0</v>
      </c>
      <c r="DP85" s="38">
        <v>0</v>
      </c>
    </row>
    <row r="86" spans="1:120" ht="12" customHeight="1" x14ac:dyDescent="0.25">
      <c r="A86" s="8"/>
      <c r="B86" s="9">
        <v>1996</v>
      </c>
      <c r="C86" s="37">
        <v>0</v>
      </c>
      <c r="D86" s="37">
        <v>29.192776173735258</v>
      </c>
      <c r="E86" s="37">
        <v>31.069172342465496</v>
      </c>
      <c r="F86" s="37">
        <v>26.339182603651388</v>
      </c>
      <c r="G86" s="37">
        <v>24.199413889413499</v>
      </c>
      <c r="H86" s="37">
        <v>25.77976910901841</v>
      </c>
      <c r="I86" s="38">
        <f t="shared" si="117"/>
        <v>26.339182603651388</v>
      </c>
      <c r="J86" s="38">
        <f t="shared" si="118"/>
        <v>24.199413889413499</v>
      </c>
      <c r="K86" s="8"/>
      <c r="L86" s="8"/>
      <c r="M86" s="9">
        <v>1996</v>
      </c>
      <c r="N86" s="37">
        <v>30.680520224128699</v>
      </c>
      <c r="O86" s="37">
        <v>35.063621231504385</v>
      </c>
      <c r="P86" s="37">
        <v>31.275506294291983</v>
      </c>
      <c r="Q86" s="37">
        <v>27.01580706268744</v>
      </c>
      <c r="R86" s="37">
        <v>28.1</v>
      </c>
      <c r="S86" s="37">
        <v>31.08470218786637</v>
      </c>
      <c r="T86" s="38">
        <f t="shared" si="119"/>
        <v>27.01580706268744</v>
      </c>
      <c r="U86" s="38">
        <f t="shared" si="120"/>
        <v>28.1</v>
      </c>
      <c r="V86" s="8"/>
      <c r="W86" s="8"/>
      <c r="X86" s="9">
        <v>1996</v>
      </c>
      <c r="Y86" s="37">
        <v>26.738847444155748</v>
      </c>
      <c r="Z86" s="37">
        <v>27.189984760652361</v>
      </c>
      <c r="AA86" s="37">
        <v>27.525776860472575</v>
      </c>
      <c r="AB86" s="37">
        <v>27.172647452990809</v>
      </c>
      <c r="AC86" s="37">
        <v>21.39019018159048</v>
      </c>
      <c r="AD86" s="37">
        <v>26.288368903320269</v>
      </c>
      <c r="AE86" s="38">
        <f t="shared" si="121"/>
        <v>27.172647452990809</v>
      </c>
      <c r="AF86" s="38">
        <f t="shared" si="122"/>
        <v>21.39019018159048</v>
      </c>
      <c r="AG86" s="8"/>
      <c r="AH86" s="8"/>
      <c r="AI86" s="9">
        <v>1996</v>
      </c>
      <c r="AJ86" s="37">
        <v>21.352658878651415</v>
      </c>
      <c r="AK86" s="37">
        <v>27.189984760652361</v>
      </c>
      <c r="AL86" s="37">
        <v>27.525776860472575</v>
      </c>
      <c r="AM86" s="37">
        <v>27.172647452990809</v>
      </c>
      <c r="AN86" s="37">
        <v>21.39019018159048</v>
      </c>
      <c r="AO86" s="37">
        <v>13.8</v>
      </c>
      <c r="AP86" s="38">
        <f t="shared" si="123"/>
        <v>27.172647452990809</v>
      </c>
      <c r="AQ86" s="38">
        <f t="shared" si="124"/>
        <v>21.39019018159048</v>
      </c>
      <c r="AR86" s="8"/>
      <c r="AT86" s="9">
        <v>1996</v>
      </c>
      <c r="AU86" s="37">
        <v>0</v>
      </c>
      <c r="AV86" s="37">
        <v>0</v>
      </c>
      <c r="AW86" s="37">
        <v>0</v>
      </c>
      <c r="AX86" s="37">
        <v>0</v>
      </c>
      <c r="AY86" s="37">
        <v>0</v>
      </c>
      <c r="AZ86" s="37">
        <v>0</v>
      </c>
      <c r="BA86" s="38">
        <f t="shared" si="125"/>
        <v>0</v>
      </c>
      <c r="BB86" s="38">
        <f t="shared" si="126"/>
        <v>0</v>
      </c>
      <c r="BC86" s="8"/>
      <c r="BD86" s="8"/>
      <c r="BE86" s="9">
        <v>1996</v>
      </c>
      <c r="BF86" s="37">
        <v>19.969291530051255</v>
      </c>
      <c r="BG86" s="37">
        <v>16.370740066479197</v>
      </c>
      <c r="BH86" s="37">
        <v>23.561559133666186</v>
      </c>
      <c r="BI86" s="37">
        <v>17.212807656694181</v>
      </c>
      <c r="BJ86" s="37">
        <v>19.392436385532086</v>
      </c>
      <c r="BK86" s="37">
        <v>19.538346205504578</v>
      </c>
      <c r="BL86" s="38">
        <f t="shared" si="127"/>
        <v>19.392436385532086</v>
      </c>
      <c r="BM86" s="38">
        <f t="shared" si="128"/>
        <v>19.538346205504578</v>
      </c>
      <c r="BN86" s="8"/>
      <c r="BO86" s="8"/>
      <c r="BP86" s="9">
        <v>1996</v>
      </c>
      <c r="BQ86" s="37">
        <v>23.928059788612295</v>
      </c>
      <c r="BR86" s="37">
        <v>17.484188932324937</v>
      </c>
      <c r="BS86" s="37">
        <v>22.632350309842877</v>
      </c>
      <c r="BT86" s="37">
        <v>16.550923069406807</v>
      </c>
      <c r="BU86" s="37">
        <v>19.972791599050691</v>
      </c>
      <c r="BV86" s="37">
        <v>19.538346205504578</v>
      </c>
      <c r="BW86" s="38">
        <f t="shared" si="129"/>
        <v>19.972791599050691</v>
      </c>
      <c r="BX86" s="38">
        <f t="shared" si="130"/>
        <v>19.538346205504578</v>
      </c>
      <c r="BY86" s="8"/>
      <c r="BZ86" s="8"/>
      <c r="CA86" s="9">
        <v>1996</v>
      </c>
      <c r="CB86" s="37">
        <v>22.665183594540611</v>
      </c>
      <c r="CC86" s="37">
        <v>18.23886244109206</v>
      </c>
      <c r="CD86" s="37">
        <v>23.468479960072916</v>
      </c>
      <c r="CE86" s="37">
        <v>20.347099741237709</v>
      </c>
      <c r="CF86" s="37">
        <v>21.868753983791876</v>
      </c>
      <c r="CG86" s="37">
        <v>17.294016782692655</v>
      </c>
      <c r="CH86" s="38">
        <f t="shared" si="131"/>
        <v>21.868753983791876</v>
      </c>
      <c r="CI86" s="38">
        <f t="shared" si="132"/>
        <v>17.294016782692655</v>
      </c>
      <c r="CJ86" s="8"/>
      <c r="CK86" s="8"/>
      <c r="CL86" s="9">
        <v>1996</v>
      </c>
      <c r="CM86" s="37">
        <v>24.160916099767086</v>
      </c>
      <c r="CN86" s="37">
        <v>17.484188932324937</v>
      </c>
      <c r="CO86" s="37">
        <v>22.830435955270911</v>
      </c>
      <c r="CP86" s="37">
        <v>20.347099741237709</v>
      </c>
      <c r="CQ86" s="37">
        <v>22.607434249764442</v>
      </c>
      <c r="CR86" s="37">
        <v>16.7</v>
      </c>
      <c r="CS86" s="38">
        <f t="shared" si="133"/>
        <v>22.607434249764442</v>
      </c>
      <c r="CT86" s="38">
        <f t="shared" si="134"/>
        <v>16.7</v>
      </c>
      <c r="CU86" s="8"/>
      <c r="CV86" s="8"/>
      <c r="CW86" s="9">
        <v>1996</v>
      </c>
      <c r="CX86" s="37">
        <v>25.766942148760332</v>
      </c>
      <c r="CY86" s="37">
        <v>0</v>
      </c>
      <c r="CZ86" s="37">
        <v>22.830435955270911</v>
      </c>
      <c r="DA86" s="37">
        <v>20.347099741237709</v>
      </c>
      <c r="DB86" s="37">
        <v>20.71897263150785</v>
      </c>
      <c r="DC86" s="37">
        <v>18.399999999999999</v>
      </c>
      <c r="DD86" s="38">
        <f t="shared" si="135"/>
        <v>20.71897263150785</v>
      </c>
      <c r="DE86" s="38">
        <f t="shared" si="136"/>
        <v>18.399999999999999</v>
      </c>
      <c r="DG86" s="4"/>
      <c r="DH86" s="9">
        <v>1996</v>
      </c>
      <c r="DI86" s="37">
        <v>0</v>
      </c>
      <c r="DJ86" s="37">
        <v>0</v>
      </c>
      <c r="DK86" s="37">
        <v>0</v>
      </c>
      <c r="DL86" s="37">
        <v>0</v>
      </c>
      <c r="DM86" s="37">
        <v>0</v>
      </c>
      <c r="DN86" s="37">
        <v>0</v>
      </c>
      <c r="DO86" s="38">
        <v>0</v>
      </c>
      <c r="DP86" s="38">
        <v>0</v>
      </c>
    </row>
    <row r="87" spans="1:120" ht="12" customHeight="1" x14ac:dyDescent="0.25">
      <c r="A87" s="8"/>
      <c r="B87" s="9">
        <v>1997</v>
      </c>
      <c r="C87" s="37">
        <v>27.561684155391344</v>
      </c>
      <c r="D87" s="37">
        <v>29.491823226183833</v>
      </c>
      <c r="E87" s="37">
        <v>31.253401426051344</v>
      </c>
      <c r="F87" s="37">
        <v>26.199809807166616</v>
      </c>
      <c r="G87" s="37">
        <v>24.469790517066308</v>
      </c>
      <c r="H87" s="37">
        <v>27.010563820660909</v>
      </c>
      <c r="I87" s="38">
        <f t="shared" si="117"/>
        <v>26.199809807166616</v>
      </c>
      <c r="J87" s="38">
        <f t="shared" si="118"/>
        <v>24.469790517066308</v>
      </c>
      <c r="K87" s="8"/>
      <c r="L87" s="8"/>
      <c r="M87" s="9">
        <v>1997</v>
      </c>
      <c r="N87" s="37">
        <v>28.641812843786859</v>
      </c>
      <c r="O87" s="37">
        <v>34.785959483957349</v>
      </c>
      <c r="P87" s="37">
        <v>28.908895191010828</v>
      </c>
      <c r="Q87" s="37">
        <v>27.736732843356101</v>
      </c>
      <c r="R87" s="37">
        <v>28.6</v>
      </c>
      <c r="S87" s="37">
        <v>36.025647253423031</v>
      </c>
      <c r="T87" s="38">
        <f t="shared" si="119"/>
        <v>27.736732843356101</v>
      </c>
      <c r="U87" s="38">
        <f t="shared" si="120"/>
        <v>28.6</v>
      </c>
      <c r="V87" s="8"/>
      <c r="W87" s="8"/>
      <c r="X87" s="9">
        <v>1997</v>
      </c>
      <c r="Y87" s="37">
        <v>24.862299644801304</v>
      </c>
      <c r="Z87" s="37">
        <v>27.448001739000876</v>
      </c>
      <c r="AA87" s="37">
        <v>27.705746424124385</v>
      </c>
      <c r="AB87" s="37">
        <v>25.013552942045333</v>
      </c>
      <c r="AC87" s="37">
        <v>22.056332487226463</v>
      </c>
      <c r="AD87" s="37">
        <v>26.057721522866174</v>
      </c>
      <c r="AE87" s="38">
        <f t="shared" si="121"/>
        <v>25.013552942045333</v>
      </c>
      <c r="AF87" s="38">
        <f t="shared" si="122"/>
        <v>22.056332487226463</v>
      </c>
      <c r="AG87" s="8"/>
      <c r="AH87" s="8"/>
      <c r="AI87" s="9">
        <v>1997</v>
      </c>
      <c r="AJ87" s="37">
        <v>21.682541593078952</v>
      </c>
      <c r="AK87" s="37">
        <v>12.8</v>
      </c>
      <c r="AL87" s="37">
        <v>27.705746424124385</v>
      </c>
      <c r="AM87" s="37">
        <v>25.013552942045333</v>
      </c>
      <c r="AN87" s="37">
        <v>22.056332487226463</v>
      </c>
      <c r="AO87" s="37">
        <v>22.090023982779009</v>
      </c>
      <c r="AP87" s="38">
        <f t="shared" si="123"/>
        <v>25.013552942045333</v>
      </c>
      <c r="AQ87" s="38">
        <f t="shared" si="124"/>
        <v>22.056332487226463</v>
      </c>
      <c r="AR87" s="8"/>
      <c r="AT87" s="9">
        <v>1997</v>
      </c>
      <c r="AU87" s="37">
        <v>0</v>
      </c>
      <c r="AV87" s="37">
        <v>0</v>
      </c>
      <c r="AW87" s="37">
        <v>0</v>
      </c>
      <c r="AX87" s="37">
        <v>0</v>
      </c>
      <c r="AY87" s="37">
        <v>0</v>
      </c>
      <c r="AZ87" s="37">
        <v>0</v>
      </c>
      <c r="BA87" s="38">
        <f t="shared" si="125"/>
        <v>0</v>
      </c>
      <c r="BB87" s="38">
        <f t="shared" si="126"/>
        <v>0</v>
      </c>
      <c r="BC87" s="8"/>
      <c r="BD87" s="8"/>
      <c r="BE87" s="9">
        <v>1997</v>
      </c>
      <c r="BF87" s="37">
        <v>19.581614603838805</v>
      </c>
      <c r="BG87" s="37">
        <v>16.693561831118888</v>
      </c>
      <c r="BH87" s="37">
        <v>23.237749440544185</v>
      </c>
      <c r="BI87" s="37">
        <v>18.181024574139318</v>
      </c>
      <c r="BJ87" s="37">
        <v>19.880480888881017</v>
      </c>
      <c r="BK87" s="37">
        <v>18.26543052140789</v>
      </c>
      <c r="BL87" s="38">
        <f t="shared" si="127"/>
        <v>19.880480888881017</v>
      </c>
      <c r="BM87" s="38">
        <f t="shared" si="128"/>
        <v>18.26543052140789</v>
      </c>
      <c r="BN87" s="8"/>
      <c r="BO87" s="8"/>
      <c r="BP87" s="9">
        <v>1997</v>
      </c>
      <c r="BQ87" s="37">
        <v>23.530158415976945</v>
      </c>
      <c r="BR87" s="37">
        <v>18.646927399010991</v>
      </c>
      <c r="BS87" s="37">
        <v>22.027883242628246</v>
      </c>
      <c r="BT87" s="37">
        <v>18.516650946587632</v>
      </c>
      <c r="BU87" s="37">
        <v>19.578824382597471</v>
      </c>
      <c r="BV87" s="37">
        <v>18.26543052140789</v>
      </c>
      <c r="BW87" s="38">
        <f t="shared" si="129"/>
        <v>19.578824382597471</v>
      </c>
      <c r="BX87" s="38">
        <f t="shared" si="130"/>
        <v>18.26543052140789</v>
      </c>
      <c r="BY87" s="8"/>
      <c r="BZ87" s="8"/>
      <c r="CA87" s="9">
        <v>1997</v>
      </c>
      <c r="CB87" s="37">
        <v>24.334615367961426</v>
      </c>
      <c r="CC87" s="37">
        <v>18.270844286171954</v>
      </c>
      <c r="CD87" s="37">
        <v>23.606225177945429</v>
      </c>
      <c r="CE87" s="37">
        <v>19.777686650449763</v>
      </c>
      <c r="CF87" s="37">
        <v>21.455733147176911</v>
      </c>
      <c r="CG87" s="37">
        <v>17.241415694136037</v>
      </c>
      <c r="CH87" s="38">
        <f t="shared" si="131"/>
        <v>21.455733147176911</v>
      </c>
      <c r="CI87" s="38">
        <f t="shared" si="132"/>
        <v>17.241415694136037</v>
      </c>
      <c r="CJ87" s="8"/>
      <c r="CK87" s="8"/>
      <c r="CL87" s="9">
        <v>1997</v>
      </c>
      <c r="CM87" s="37">
        <v>23.877193199174698</v>
      </c>
      <c r="CN87" s="37">
        <v>18.646927399010991</v>
      </c>
      <c r="CO87" s="37">
        <v>22.566256065696155</v>
      </c>
      <c r="CP87" s="37">
        <v>18.5</v>
      </c>
      <c r="CQ87" s="37">
        <v>21.858863192242463</v>
      </c>
      <c r="CR87" s="37">
        <v>16.7</v>
      </c>
      <c r="CS87" s="38">
        <f t="shared" si="133"/>
        <v>21.858863192242463</v>
      </c>
      <c r="CT87" s="38">
        <f t="shared" si="134"/>
        <v>16.7</v>
      </c>
      <c r="CU87" s="8"/>
      <c r="CV87" s="8"/>
      <c r="CW87" s="9">
        <v>1997</v>
      </c>
      <c r="CX87" s="37">
        <v>23.877193199174698</v>
      </c>
      <c r="CY87" s="37">
        <v>0</v>
      </c>
      <c r="CZ87" s="37">
        <v>22.566256065696155</v>
      </c>
      <c r="DA87" s="37">
        <v>18.5</v>
      </c>
      <c r="DB87" s="37">
        <v>22.767634929086579</v>
      </c>
      <c r="DC87" s="37">
        <v>18.997075035618284</v>
      </c>
      <c r="DD87" s="38">
        <f t="shared" si="135"/>
        <v>22.767634929086579</v>
      </c>
      <c r="DE87" s="38">
        <f t="shared" si="136"/>
        <v>18.997075035618284</v>
      </c>
      <c r="DG87" s="4"/>
      <c r="DH87" s="9">
        <v>1997</v>
      </c>
      <c r="DI87" s="37">
        <v>0</v>
      </c>
      <c r="DJ87" s="37">
        <v>0</v>
      </c>
      <c r="DK87" s="37">
        <v>0</v>
      </c>
      <c r="DL87" s="37">
        <v>0</v>
      </c>
      <c r="DM87" s="37">
        <v>0</v>
      </c>
      <c r="DN87" s="37">
        <v>0</v>
      </c>
      <c r="DO87" s="38">
        <v>0</v>
      </c>
      <c r="DP87" s="38">
        <v>0</v>
      </c>
    </row>
    <row r="88" spans="1:120" ht="12" customHeight="1" x14ac:dyDescent="0.25">
      <c r="A88" s="8"/>
      <c r="B88" s="9">
        <v>1998</v>
      </c>
      <c r="C88" s="37">
        <v>28.104967029164069</v>
      </c>
      <c r="D88" s="37">
        <v>29.473827407404368</v>
      </c>
      <c r="E88" s="37">
        <v>30.954850948521937</v>
      </c>
      <c r="F88" s="37">
        <v>26.274242774052745</v>
      </c>
      <c r="G88" s="37">
        <v>24.472298359251322</v>
      </c>
      <c r="H88" s="37">
        <v>22.417756002489465</v>
      </c>
      <c r="I88" s="38">
        <f t="shared" si="117"/>
        <v>26.274242774052745</v>
      </c>
      <c r="J88" s="38">
        <f t="shared" si="118"/>
        <v>24.472298359251322</v>
      </c>
      <c r="K88" s="8"/>
      <c r="L88" s="8"/>
      <c r="M88" s="9">
        <v>1998</v>
      </c>
      <c r="N88" s="37">
        <v>27.848815756124509</v>
      </c>
      <c r="O88" s="37">
        <v>35.419256307508974</v>
      </c>
      <c r="P88" s="37">
        <v>30.778979188080513</v>
      </c>
      <c r="Q88" s="37">
        <v>28.650399075967389</v>
      </c>
      <c r="R88" s="37">
        <v>28.4</v>
      </c>
      <c r="S88" s="37">
        <v>23.1</v>
      </c>
      <c r="T88" s="38">
        <f t="shared" si="119"/>
        <v>28.650399075967389</v>
      </c>
      <c r="U88" s="38">
        <f t="shared" si="120"/>
        <v>28.4</v>
      </c>
      <c r="V88" s="8"/>
      <c r="W88" s="8"/>
      <c r="X88" s="9">
        <v>1998</v>
      </c>
      <c r="Y88" s="37">
        <v>24.721552740774779</v>
      </c>
      <c r="Z88" s="37">
        <v>28.472423617857693</v>
      </c>
      <c r="AA88" s="37">
        <v>27.847996460926286</v>
      </c>
      <c r="AB88" s="37">
        <v>26.443674545165251</v>
      </c>
      <c r="AC88" s="37">
        <v>21.844759438379981</v>
      </c>
      <c r="AD88" s="37">
        <v>25.882608351664867</v>
      </c>
      <c r="AE88" s="38">
        <f t="shared" si="121"/>
        <v>26.443674545165251</v>
      </c>
      <c r="AF88" s="38">
        <f t="shared" si="122"/>
        <v>21.844759438379981</v>
      </c>
      <c r="AG88" s="8"/>
      <c r="AH88" s="8"/>
      <c r="AI88" s="9">
        <v>1998</v>
      </c>
      <c r="AJ88" s="37">
        <v>22.520816266192952</v>
      </c>
      <c r="AK88" s="37">
        <v>28.472423617857693</v>
      </c>
      <c r="AL88" s="37">
        <v>27.847996460926286</v>
      </c>
      <c r="AM88" s="37">
        <v>26.443674545165251</v>
      </c>
      <c r="AN88" s="37">
        <v>21.844759438379981</v>
      </c>
      <c r="AO88" s="37">
        <v>23.246573204346969</v>
      </c>
      <c r="AP88" s="38">
        <f t="shared" si="123"/>
        <v>26.443674545165251</v>
      </c>
      <c r="AQ88" s="38">
        <f t="shared" si="124"/>
        <v>21.844759438379981</v>
      </c>
      <c r="AR88" s="8"/>
      <c r="AT88" s="9">
        <v>1998</v>
      </c>
      <c r="AU88" s="37">
        <v>0</v>
      </c>
      <c r="AV88" s="37">
        <v>0</v>
      </c>
      <c r="AW88" s="37">
        <v>0</v>
      </c>
      <c r="AX88" s="37">
        <v>0</v>
      </c>
      <c r="AY88" s="37">
        <v>0</v>
      </c>
      <c r="AZ88" s="37">
        <v>0</v>
      </c>
      <c r="BA88" s="38">
        <f t="shared" si="125"/>
        <v>0</v>
      </c>
      <c r="BB88" s="38">
        <f t="shared" si="126"/>
        <v>0</v>
      </c>
      <c r="BC88" s="8"/>
      <c r="BD88" s="8"/>
      <c r="BE88" s="9">
        <v>1998</v>
      </c>
      <c r="BF88" s="37">
        <v>20.201731452811313</v>
      </c>
      <c r="BG88" s="37">
        <v>16.664593469693926</v>
      </c>
      <c r="BH88" s="37">
        <v>27.115488648456076</v>
      </c>
      <c r="BI88" s="37">
        <v>19.726199201552575</v>
      </c>
      <c r="BJ88" s="37">
        <v>19.829943737528488</v>
      </c>
      <c r="BK88" s="37">
        <v>17.203244088827688</v>
      </c>
      <c r="BL88" s="38">
        <f t="shared" si="127"/>
        <v>19.829943737528488</v>
      </c>
      <c r="BM88" s="38">
        <f t="shared" si="128"/>
        <v>17.203244088827688</v>
      </c>
      <c r="BN88" s="8"/>
      <c r="BO88" s="8"/>
      <c r="BP88" s="9">
        <v>1998</v>
      </c>
      <c r="BQ88" s="37">
        <v>22.81439157267361</v>
      </c>
      <c r="BR88" s="37">
        <v>18.459809452469681</v>
      </c>
      <c r="BS88" s="37">
        <v>23.064163460842199</v>
      </c>
      <c r="BT88" s="37">
        <v>18.042636827986254</v>
      </c>
      <c r="BU88" s="37">
        <v>19.947275361430641</v>
      </c>
      <c r="BV88" s="37">
        <v>17.911883362758985</v>
      </c>
      <c r="BW88" s="38">
        <f t="shared" si="129"/>
        <v>19.947275361430641</v>
      </c>
      <c r="BX88" s="38">
        <f t="shared" si="130"/>
        <v>17.911883362758985</v>
      </c>
      <c r="BY88" s="8"/>
      <c r="BZ88" s="8"/>
      <c r="CA88" s="9">
        <v>1998</v>
      </c>
      <c r="CB88" s="37">
        <v>24.683933905540648</v>
      </c>
      <c r="CC88" s="37">
        <v>18.475566662257201</v>
      </c>
      <c r="CD88" s="37">
        <v>23.782337634751208</v>
      </c>
      <c r="CE88" s="37">
        <v>20.360443386869974</v>
      </c>
      <c r="CF88" s="37">
        <v>21.289660773220291</v>
      </c>
      <c r="CG88" s="37">
        <v>17.379679679342431</v>
      </c>
      <c r="CH88" s="38">
        <f t="shared" si="131"/>
        <v>21.289660773220291</v>
      </c>
      <c r="CI88" s="38">
        <f t="shared" si="132"/>
        <v>17.379679679342431</v>
      </c>
      <c r="CJ88" s="8"/>
      <c r="CK88" s="8"/>
      <c r="CL88" s="9">
        <v>1998</v>
      </c>
      <c r="CM88" s="37">
        <v>24.137688974638291</v>
      </c>
      <c r="CN88" s="37">
        <v>18.459809452469681</v>
      </c>
      <c r="CO88" s="37">
        <v>22.7</v>
      </c>
      <c r="CP88" s="37">
        <v>20.360443386869974</v>
      </c>
      <c r="CQ88" s="37">
        <v>22.519755207252462</v>
      </c>
      <c r="CR88" s="37">
        <v>17.276669870254686</v>
      </c>
      <c r="CS88" s="38">
        <f t="shared" si="133"/>
        <v>22.519755207252462</v>
      </c>
      <c r="CT88" s="38">
        <f t="shared" si="134"/>
        <v>17.276669870254686</v>
      </c>
      <c r="CU88" s="8"/>
      <c r="CV88" s="8"/>
      <c r="CW88" s="9">
        <v>1998</v>
      </c>
      <c r="CX88" s="37">
        <v>24.137688974638291</v>
      </c>
      <c r="CY88" s="37">
        <v>0</v>
      </c>
      <c r="CZ88" s="37">
        <v>22.7</v>
      </c>
      <c r="DA88" s="37">
        <v>20.360443386869974</v>
      </c>
      <c r="DB88" s="37">
        <v>24.007877848190866</v>
      </c>
      <c r="DC88" s="37">
        <v>19.759377899032287</v>
      </c>
      <c r="DD88" s="38">
        <f t="shared" si="135"/>
        <v>24.007877848190866</v>
      </c>
      <c r="DE88" s="38">
        <f t="shared" si="136"/>
        <v>19.759377899032287</v>
      </c>
      <c r="DG88" s="4"/>
      <c r="DH88" s="9">
        <v>1998</v>
      </c>
      <c r="DI88" s="37">
        <v>0</v>
      </c>
      <c r="DJ88" s="37">
        <v>0</v>
      </c>
      <c r="DK88" s="37">
        <v>0</v>
      </c>
      <c r="DL88" s="37">
        <v>0</v>
      </c>
      <c r="DM88" s="37">
        <v>0</v>
      </c>
      <c r="DN88" s="37">
        <v>0</v>
      </c>
      <c r="DO88" s="38">
        <v>0</v>
      </c>
      <c r="DP88" s="38">
        <v>0</v>
      </c>
    </row>
    <row r="89" spans="1:120" ht="12" customHeight="1" x14ac:dyDescent="0.25">
      <c r="A89" s="8"/>
      <c r="B89" s="9">
        <v>1999</v>
      </c>
      <c r="C89" s="37">
        <v>28.009804461005007</v>
      </c>
      <c r="D89" s="37">
        <v>29.146497504573947</v>
      </c>
      <c r="E89" s="37">
        <v>29.75586057251299</v>
      </c>
      <c r="F89" s="37">
        <v>26.309973396768243</v>
      </c>
      <c r="G89" s="37">
        <v>24.599221923121654</v>
      </c>
      <c r="H89" s="37">
        <v>26.712449820300559</v>
      </c>
      <c r="I89" s="38">
        <f t="shared" si="117"/>
        <v>26.309973396768243</v>
      </c>
      <c r="J89" s="38">
        <f t="shared" si="118"/>
        <v>24.599221923121654</v>
      </c>
      <c r="K89" s="8"/>
      <c r="L89" s="8"/>
      <c r="M89" s="9">
        <v>1999</v>
      </c>
      <c r="N89" s="37">
        <v>29.437266823269304</v>
      </c>
      <c r="O89" s="37">
        <v>35.087485467863566</v>
      </c>
      <c r="P89" s="37">
        <v>30.550704697473737</v>
      </c>
      <c r="Q89" s="37">
        <v>28.111268310117705</v>
      </c>
      <c r="R89" s="37">
        <v>28.2</v>
      </c>
      <c r="S89" s="37">
        <v>23.159383033419022</v>
      </c>
      <c r="T89" s="38">
        <f t="shared" si="119"/>
        <v>28.111268310117705</v>
      </c>
      <c r="U89" s="38">
        <f t="shared" si="120"/>
        <v>28.2</v>
      </c>
      <c r="V89" s="8"/>
      <c r="W89" s="8"/>
      <c r="X89" s="9">
        <v>1999</v>
      </c>
      <c r="Y89" s="37">
        <v>24.865908131225979</v>
      </c>
      <c r="Z89" s="37">
        <v>29.124941457245537</v>
      </c>
      <c r="AA89" s="37">
        <v>27.266861450681546</v>
      </c>
      <c r="AB89" s="37">
        <v>26.48906457932469</v>
      </c>
      <c r="AC89" s="37">
        <v>21.753083466209276</v>
      </c>
      <c r="AD89" s="37">
        <v>25.334829558630556</v>
      </c>
      <c r="AE89" s="38">
        <f t="shared" si="121"/>
        <v>26.48906457932469</v>
      </c>
      <c r="AF89" s="38">
        <f t="shared" si="122"/>
        <v>21.753083466209276</v>
      </c>
      <c r="AG89" s="8"/>
      <c r="AH89" s="8"/>
      <c r="AI89" s="9">
        <v>1999</v>
      </c>
      <c r="AJ89" s="37">
        <v>22.971603686312207</v>
      </c>
      <c r="AK89" s="37">
        <v>13.3</v>
      </c>
      <c r="AL89" s="37">
        <v>27.266861450681546</v>
      </c>
      <c r="AM89" s="37">
        <v>26.48906457932469</v>
      </c>
      <c r="AN89" s="37">
        <v>21.753083466209276</v>
      </c>
      <c r="AO89" s="37">
        <v>22.487855419802486</v>
      </c>
      <c r="AP89" s="38">
        <f t="shared" si="123"/>
        <v>26.48906457932469</v>
      </c>
      <c r="AQ89" s="38">
        <f t="shared" si="124"/>
        <v>21.753083466209276</v>
      </c>
      <c r="AR89" s="8"/>
      <c r="AT89" s="9">
        <v>1999</v>
      </c>
      <c r="AU89" s="37">
        <v>0</v>
      </c>
      <c r="AV89" s="37">
        <v>0</v>
      </c>
      <c r="AW89" s="37">
        <v>0</v>
      </c>
      <c r="AX89" s="37">
        <v>0</v>
      </c>
      <c r="AY89" s="37">
        <v>0</v>
      </c>
      <c r="AZ89" s="37">
        <v>0</v>
      </c>
      <c r="BA89" s="38">
        <f t="shared" si="125"/>
        <v>0</v>
      </c>
      <c r="BB89" s="38">
        <f t="shared" si="126"/>
        <v>0</v>
      </c>
      <c r="BC89" s="8"/>
      <c r="BD89" s="8"/>
      <c r="BE89" s="9">
        <v>1999</v>
      </c>
      <c r="BF89" s="37">
        <v>19.288965740371847</v>
      </c>
      <c r="BG89" s="37">
        <v>16.711565861008026</v>
      </c>
      <c r="BH89" s="37">
        <v>28.295325101378438</v>
      </c>
      <c r="BI89" s="37">
        <v>18.56467243433379</v>
      </c>
      <c r="BJ89" s="37">
        <v>20.244798713994207</v>
      </c>
      <c r="BK89" s="37">
        <v>17.216987156647804</v>
      </c>
      <c r="BL89" s="38">
        <f t="shared" si="127"/>
        <v>20.244798713994207</v>
      </c>
      <c r="BM89" s="38">
        <f t="shared" si="128"/>
        <v>17.216987156647804</v>
      </c>
      <c r="BN89" s="8"/>
      <c r="BO89" s="8"/>
      <c r="BP89" s="9">
        <v>1999</v>
      </c>
      <c r="BQ89" s="37">
        <v>25.696929644248073</v>
      </c>
      <c r="BR89" s="37">
        <v>17.836058383971189</v>
      </c>
      <c r="BS89" s="37">
        <v>22.351983134684417</v>
      </c>
      <c r="BT89" s="37">
        <v>17.759529996693082</v>
      </c>
      <c r="BU89" s="37">
        <v>20.331682525006507</v>
      </c>
      <c r="BV89" s="37">
        <v>17.705734791313716</v>
      </c>
      <c r="BW89" s="38">
        <f t="shared" si="129"/>
        <v>20.331682525006507</v>
      </c>
      <c r="BX89" s="38">
        <f t="shared" si="130"/>
        <v>17.705734791313716</v>
      </c>
      <c r="BY89" s="8"/>
      <c r="BZ89" s="8"/>
      <c r="CA89" s="9">
        <v>1999</v>
      </c>
      <c r="CB89" s="37">
        <v>22.270388035179618</v>
      </c>
      <c r="CC89" s="37">
        <v>18.56224223794899</v>
      </c>
      <c r="CD89" s="37">
        <v>23.615457194632036</v>
      </c>
      <c r="CE89" s="37">
        <v>19.715042573442769</v>
      </c>
      <c r="CF89" s="37">
        <v>21.263818296289713</v>
      </c>
      <c r="CG89" s="37">
        <v>16.831263242275291</v>
      </c>
      <c r="CH89" s="38">
        <f t="shared" si="131"/>
        <v>21.263818296289713</v>
      </c>
      <c r="CI89" s="38">
        <f t="shared" si="132"/>
        <v>16.831263242275291</v>
      </c>
      <c r="CJ89" s="8"/>
      <c r="CK89" s="8"/>
      <c r="CL89" s="9">
        <v>1999</v>
      </c>
      <c r="CM89" s="37">
        <v>23.395730131131252</v>
      </c>
      <c r="CN89" s="37">
        <v>17.836058383971189</v>
      </c>
      <c r="CO89" s="37">
        <v>23.831995073032992</v>
      </c>
      <c r="CP89" s="37">
        <v>18.5</v>
      </c>
      <c r="CQ89" s="37">
        <v>22.159535723229407</v>
      </c>
      <c r="CR89" s="37">
        <v>17.100000000000001</v>
      </c>
      <c r="CS89" s="38">
        <f t="shared" si="133"/>
        <v>22.159535723229407</v>
      </c>
      <c r="CT89" s="38">
        <f t="shared" si="134"/>
        <v>17.100000000000001</v>
      </c>
      <c r="CU89" s="8"/>
      <c r="CV89" s="8"/>
      <c r="CW89" s="9">
        <v>1999</v>
      </c>
      <c r="CX89" s="37">
        <v>23.395730131131252</v>
      </c>
      <c r="CY89" s="37">
        <v>0</v>
      </c>
      <c r="CZ89" s="37">
        <v>23.973198113765957</v>
      </c>
      <c r="DA89" s="37">
        <v>18.5</v>
      </c>
      <c r="DB89" s="37">
        <v>23.79514611547657</v>
      </c>
      <c r="DC89" s="37">
        <v>18.431926571634445</v>
      </c>
      <c r="DD89" s="38">
        <f t="shared" si="135"/>
        <v>23.79514611547657</v>
      </c>
      <c r="DE89" s="38">
        <f t="shared" si="136"/>
        <v>18.431926571634445</v>
      </c>
      <c r="DG89" s="4"/>
      <c r="DH89" s="9">
        <v>1999</v>
      </c>
      <c r="DI89" s="37">
        <v>0</v>
      </c>
      <c r="DJ89" s="37">
        <v>0</v>
      </c>
      <c r="DK89" s="37">
        <v>0</v>
      </c>
      <c r="DL89" s="37">
        <v>0</v>
      </c>
      <c r="DM89" s="37">
        <v>0</v>
      </c>
      <c r="DN89" s="37">
        <v>0</v>
      </c>
      <c r="DO89" s="38">
        <v>0</v>
      </c>
      <c r="DP89" s="38">
        <v>0</v>
      </c>
    </row>
    <row r="90" spans="1:120" ht="12" customHeight="1" x14ac:dyDescent="0.25">
      <c r="A90" s="8"/>
      <c r="B90" s="9">
        <v>2000</v>
      </c>
      <c r="C90" s="37">
        <v>15.562693466507078</v>
      </c>
      <c r="D90" s="37">
        <v>28.484333922422699</v>
      </c>
      <c r="E90" s="37">
        <v>30.647336643252569</v>
      </c>
      <c r="F90" s="37">
        <v>26.92969696028236</v>
      </c>
      <c r="G90" s="37">
        <v>25.172527861583916</v>
      </c>
      <c r="H90" s="37">
        <v>24.535187649924485</v>
      </c>
      <c r="I90" s="38">
        <f t="shared" si="117"/>
        <v>26.92969696028236</v>
      </c>
      <c r="J90" s="38">
        <f t="shared" si="118"/>
        <v>25.172527861583916</v>
      </c>
      <c r="K90" s="8"/>
      <c r="L90" s="8"/>
      <c r="M90" s="9">
        <v>2000</v>
      </c>
      <c r="N90" s="37">
        <v>0</v>
      </c>
      <c r="O90" s="37">
        <v>34.881032150829533</v>
      </c>
      <c r="P90" s="37">
        <v>30.978376620258171</v>
      </c>
      <c r="Q90" s="37">
        <v>27.857422696636299</v>
      </c>
      <c r="R90" s="37">
        <v>28.1</v>
      </c>
      <c r="S90" s="37">
        <v>30.419466739374283</v>
      </c>
      <c r="T90" s="38">
        <f t="shared" si="119"/>
        <v>27.857422696636299</v>
      </c>
      <c r="U90" s="38">
        <f t="shared" si="120"/>
        <v>28.1</v>
      </c>
      <c r="V90" s="8"/>
      <c r="W90" s="8"/>
      <c r="X90" s="9">
        <v>2000</v>
      </c>
      <c r="Y90" s="37">
        <v>25.067165768722692</v>
      </c>
      <c r="Z90" s="37">
        <v>30.227220869406899</v>
      </c>
      <c r="AA90" s="37">
        <v>27.240026727123592</v>
      </c>
      <c r="AB90" s="37">
        <v>25.0310401377603</v>
      </c>
      <c r="AC90" s="37">
        <v>22.323475952176</v>
      </c>
      <c r="AD90" s="37">
        <v>24.731050757748456</v>
      </c>
      <c r="AE90" s="38">
        <f t="shared" si="121"/>
        <v>25.0310401377603</v>
      </c>
      <c r="AF90" s="38">
        <f t="shared" si="122"/>
        <v>22.323475952176</v>
      </c>
      <c r="AG90" s="8"/>
      <c r="AH90" s="8"/>
      <c r="AI90" s="9">
        <v>2000</v>
      </c>
      <c r="AJ90" s="37">
        <v>22.968078885895356</v>
      </c>
      <c r="AK90" s="37">
        <v>13.3</v>
      </c>
      <c r="AL90" s="37">
        <v>27.240026727123592</v>
      </c>
      <c r="AM90" s="37">
        <v>25.0310401377603</v>
      </c>
      <c r="AN90" s="37">
        <v>22.323475952176</v>
      </c>
      <c r="AO90" s="37">
        <v>23.472140499789795</v>
      </c>
      <c r="AP90" s="38">
        <f t="shared" si="123"/>
        <v>25.0310401377603</v>
      </c>
      <c r="AQ90" s="38">
        <f t="shared" si="124"/>
        <v>22.323475952176</v>
      </c>
      <c r="AR90" s="8"/>
      <c r="AT90" s="9">
        <v>2000</v>
      </c>
      <c r="AU90" s="37">
        <v>0</v>
      </c>
      <c r="AV90" s="37">
        <v>0</v>
      </c>
      <c r="AW90" s="37">
        <v>0</v>
      </c>
      <c r="AX90" s="37">
        <v>0</v>
      </c>
      <c r="AY90" s="37">
        <v>0</v>
      </c>
      <c r="AZ90" s="37">
        <v>0</v>
      </c>
      <c r="BA90" s="38">
        <f t="shared" si="125"/>
        <v>0</v>
      </c>
      <c r="BB90" s="38">
        <f t="shared" si="126"/>
        <v>0</v>
      </c>
      <c r="BC90" s="8"/>
      <c r="BD90" s="8"/>
      <c r="BE90" s="9">
        <v>2000</v>
      </c>
      <c r="BF90" s="37">
        <v>20.330981004550623</v>
      </c>
      <c r="BG90" s="37">
        <v>16.930836905302165</v>
      </c>
      <c r="BH90" s="37">
        <v>28.587547021613002</v>
      </c>
      <c r="BI90" s="37">
        <v>18.338365117169349</v>
      </c>
      <c r="BJ90" s="37">
        <v>20.215928823482997</v>
      </c>
      <c r="BK90" s="37">
        <v>17.774066734685007</v>
      </c>
      <c r="BL90" s="38">
        <f t="shared" si="127"/>
        <v>20.215928823482997</v>
      </c>
      <c r="BM90" s="38">
        <f t="shared" si="128"/>
        <v>17.774066734685007</v>
      </c>
      <c r="BN90" s="8"/>
      <c r="BO90" s="8"/>
      <c r="BP90" s="9">
        <v>2000</v>
      </c>
      <c r="BQ90" s="37">
        <v>29.252275167452808</v>
      </c>
      <c r="BR90" s="37">
        <v>19.035791554717775</v>
      </c>
      <c r="BS90" s="37">
        <v>22.631211047763944</v>
      </c>
      <c r="BT90" s="37">
        <v>18.604813906775</v>
      </c>
      <c r="BU90" s="37">
        <v>20.276093665954743</v>
      </c>
      <c r="BV90" s="37">
        <v>17.52994262871573</v>
      </c>
      <c r="BW90" s="38">
        <f t="shared" si="129"/>
        <v>20.276093665954743</v>
      </c>
      <c r="BX90" s="38">
        <f t="shared" si="130"/>
        <v>17.52994262871573</v>
      </c>
      <c r="BY90" s="8"/>
      <c r="BZ90" s="8"/>
      <c r="CA90" s="9">
        <v>2000</v>
      </c>
      <c r="CB90" s="37">
        <v>22.871633094850008</v>
      </c>
      <c r="CC90" s="37">
        <v>18.578423892691223</v>
      </c>
      <c r="CD90" s="37">
        <v>24.316229187651835</v>
      </c>
      <c r="CE90" s="37">
        <v>19.563686586832798</v>
      </c>
      <c r="CF90" s="37">
        <v>21.928414678375567</v>
      </c>
      <c r="CG90" s="37">
        <v>17.545500970394929</v>
      </c>
      <c r="CH90" s="38">
        <f t="shared" si="131"/>
        <v>21.928414678375567</v>
      </c>
      <c r="CI90" s="38">
        <f t="shared" si="132"/>
        <v>17.545500970394929</v>
      </c>
      <c r="CJ90" s="8"/>
      <c r="CK90" s="8"/>
      <c r="CL90" s="9">
        <v>2000</v>
      </c>
      <c r="CM90" s="37">
        <v>22.472049774204706</v>
      </c>
      <c r="CN90" s="37">
        <v>18.552899122603407</v>
      </c>
      <c r="CO90" s="37">
        <v>23.740198196855673</v>
      </c>
      <c r="CP90" s="37">
        <v>18.5</v>
      </c>
      <c r="CQ90" s="37">
        <v>21.665576714406651</v>
      </c>
      <c r="CR90" s="37">
        <v>17.409502262443439</v>
      </c>
      <c r="CS90" s="38">
        <f t="shared" si="133"/>
        <v>21.665576714406651</v>
      </c>
      <c r="CT90" s="38">
        <f t="shared" si="134"/>
        <v>17.409502262443439</v>
      </c>
      <c r="CU90" s="8"/>
      <c r="CV90" s="8"/>
      <c r="CW90" s="9">
        <v>2000</v>
      </c>
      <c r="CX90" s="37">
        <v>26.653426017874875</v>
      </c>
      <c r="CY90" s="37">
        <v>0</v>
      </c>
      <c r="CZ90" s="37">
        <v>23.740198196855673</v>
      </c>
      <c r="DA90" s="37">
        <v>18.5</v>
      </c>
      <c r="DB90" s="37">
        <v>23.073847750242887</v>
      </c>
      <c r="DC90" s="37">
        <v>17.916495688239362</v>
      </c>
      <c r="DD90" s="38">
        <f t="shared" si="135"/>
        <v>23.073847750242887</v>
      </c>
      <c r="DE90" s="38">
        <f t="shared" si="136"/>
        <v>17.916495688239362</v>
      </c>
      <c r="DG90" s="4"/>
      <c r="DH90" s="9">
        <v>2000</v>
      </c>
      <c r="DI90" s="37">
        <v>0</v>
      </c>
      <c r="DJ90" s="37">
        <v>0</v>
      </c>
      <c r="DK90" s="37">
        <v>0</v>
      </c>
      <c r="DL90" s="37">
        <v>0</v>
      </c>
      <c r="DM90" s="37">
        <v>0</v>
      </c>
      <c r="DN90" s="37">
        <v>0</v>
      </c>
      <c r="DO90" s="38">
        <v>0</v>
      </c>
      <c r="DP90" s="38">
        <v>0</v>
      </c>
    </row>
    <row r="91" spans="1:120" ht="12" customHeight="1" x14ac:dyDescent="0.25">
      <c r="A91" s="8"/>
      <c r="B91" s="9">
        <v>2001</v>
      </c>
      <c r="C91" s="37">
        <v>26.76739049086725</v>
      </c>
      <c r="D91" s="37">
        <v>28.960553839033473</v>
      </c>
      <c r="E91" s="37">
        <v>30.420590120332342</v>
      </c>
      <c r="F91" s="37">
        <v>26.685279916168298</v>
      </c>
      <c r="G91" s="37">
        <v>25.258367003422386</v>
      </c>
      <c r="H91" s="37">
        <v>25.1504789556747</v>
      </c>
      <c r="I91" s="38">
        <f t="shared" si="117"/>
        <v>26.685279916168298</v>
      </c>
      <c r="J91" s="38">
        <f t="shared" si="118"/>
        <v>25.258367003422386</v>
      </c>
      <c r="K91" s="8"/>
      <c r="L91" s="8"/>
      <c r="M91" s="9">
        <v>2001</v>
      </c>
      <c r="N91" s="37">
        <v>0</v>
      </c>
      <c r="O91" s="37">
        <v>31.506942165219385</v>
      </c>
      <c r="P91" s="37">
        <v>33.589722026946745</v>
      </c>
      <c r="Q91" s="37">
        <v>27.567683123475931</v>
      </c>
      <c r="R91" s="37">
        <v>26.662645472200243</v>
      </c>
      <c r="S91" s="37">
        <v>33.624787178040478</v>
      </c>
      <c r="T91" s="38">
        <f t="shared" si="119"/>
        <v>27.567683123475931</v>
      </c>
      <c r="U91" s="38">
        <f t="shared" si="120"/>
        <v>26.662645472200243</v>
      </c>
      <c r="V91" s="8"/>
      <c r="W91" s="8"/>
      <c r="X91" s="9">
        <v>2001</v>
      </c>
      <c r="Y91" s="37">
        <v>25.444684446206363</v>
      </c>
      <c r="Z91" s="37">
        <v>29.945234214277452</v>
      </c>
      <c r="AA91" s="37">
        <v>27.280673156610206</v>
      </c>
      <c r="AB91" s="37">
        <v>24.832353342364588</v>
      </c>
      <c r="AC91" s="37">
        <v>22.572402897787423</v>
      </c>
      <c r="AD91" s="37">
        <v>26.150133481282079</v>
      </c>
      <c r="AE91" s="38">
        <f t="shared" si="121"/>
        <v>24.832353342364588</v>
      </c>
      <c r="AF91" s="38">
        <f t="shared" si="122"/>
        <v>22.572402897787423</v>
      </c>
      <c r="AG91" s="8"/>
      <c r="AH91" s="8"/>
      <c r="AI91" s="9">
        <v>2001</v>
      </c>
      <c r="AJ91" s="37">
        <v>22.571302604647929</v>
      </c>
      <c r="AK91" s="37">
        <v>13.3</v>
      </c>
      <c r="AL91" s="37">
        <v>27.280673156610206</v>
      </c>
      <c r="AM91" s="37">
        <v>24.832353342364588</v>
      </c>
      <c r="AN91" s="37">
        <v>22.572402897787423</v>
      </c>
      <c r="AO91" s="37">
        <v>23.496436116448596</v>
      </c>
      <c r="AP91" s="38">
        <f t="shared" si="123"/>
        <v>24.832353342364588</v>
      </c>
      <c r="AQ91" s="38">
        <f t="shared" si="124"/>
        <v>22.572402897787423</v>
      </c>
      <c r="AR91" s="8"/>
      <c r="AT91" s="9">
        <v>2001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  <c r="BA91" s="38">
        <f t="shared" si="125"/>
        <v>0</v>
      </c>
      <c r="BB91" s="38">
        <f t="shared" si="126"/>
        <v>0</v>
      </c>
      <c r="BC91" s="8"/>
      <c r="BD91" s="8"/>
      <c r="BE91" s="9">
        <v>2001</v>
      </c>
      <c r="BF91" s="37">
        <v>20.068279288336491</v>
      </c>
      <c r="BG91" s="37">
        <v>16.745516214115263</v>
      </c>
      <c r="BH91" s="37">
        <v>23.440537395763556</v>
      </c>
      <c r="BI91" s="37">
        <v>21.784743538276704</v>
      </c>
      <c r="BJ91" s="37">
        <v>21.168142921258056</v>
      </c>
      <c r="BK91" s="37">
        <v>17.916620191513527</v>
      </c>
      <c r="BL91" s="38">
        <f t="shared" si="127"/>
        <v>21.168142921258056</v>
      </c>
      <c r="BM91" s="38">
        <f t="shared" si="128"/>
        <v>17.916620191513527</v>
      </c>
      <c r="BN91" s="8"/>
      <c r="BO91" s="8"/>
      <c r="BP91" s="9">
        <v>2001</v>
      </c>
      <c r="BQ91" s="37">
        <v>21.475251085869314</v>
      </c>
      <c r="BR91" s="37">
        <v>18.648439508507611</v>
      </c>
      <c r="BS91" s="37">
        <v>23.255204551382135</v>
      </c>
      <c r="BT91" s="37">
        <v>18.550518755399303</v>
      </c>
      <c r="BU91" s="37">
        <v>22.028042021216223</v>
      </c>
      <c r="BV91" s="37">
        <v>17.587529687581561</v>
      </c>
      <c r="BW91" s="38">
        <f t="shared" si="129"/>
        <v>22.028042021216223</v>
      </c>
      <c r="BX91" s="38">
        <f t="shared" si="130"/>
        <v>17.587529687581561</v>
      </c>
      <c r="BY91" s="8"/>
      <c r="BZ91" s="8"/>
      <c r="CA91" s="9">
        <v>2001</v>
      </c>
      <c r="CB91" s="37">
        <v>21.533624497773548</v>
      </c>
      <c r="CC91" s="37">
        <v>18.901704002047644</v>
      </c>
      <c r="CD91" s="37">
        <v>24.935841161511814</v>
      </c>
      <c r="CE91" s="37">
        <v>19.034983060918897</v>
      </c>
      <c r="CF91" s="37">
        <v>22.532073822129352</v>
      </c>
      <c r="CG91" s="37">
        <v>17.583434542345053</v>
      </c>
      <c r="CH91" s="38">
        <f t="shared" si="131"/>
        <v>22.532073822129352</v>
      </c>
      <c r="CI91" s="38">
        <f t="shared" si="132"/>
        <v>17.583434542345053</v>
      </c>
      <c r="CJ91" s="8"/>
      <c r="CK91" s="8"/>
      <c r="CL91" s="9">
        <v>2001</v>
      </c>
      <c r="CM91" s="37">
        <v>22.659858576920996</v>
      </c>
      <c r="CN91" s="37">
        <v>18.71359773633181</v>
      </c>
      <c r="CO91" s="37">
        <v>24.087514031225858</v>
      </c>
      <c r="CP91" s="37">
        <v>22.556015769249964</v>
      </c>
      <c r="CQ91" s="37">
        <v>21.999654563878771</v>
      </c>
      <c r="CR91" s="37">
        <v>17.777720236684743</v>
      </c>
      <c r="CS91" s="38">
        <f t="shared" si="133"/>
        <v>21.999654563878771</v>
      </c>
      <c r="CT91" s="38">
        <f t="shared" si="134"/>
        <v>17.777720236684743</v>
      </c>
      <c r="CU91" s="8"/>
      <c r="CV91" s="8"/>
      <c r="CW91" s="9">
        <v>2001</v>
      </c>
      <c r="CX91" s="37">
        <v>22.659858576920996</v>
      </c>
      <c r="CY91" s="37">
        <v>0</v>
      </c>
      <c r="CZ91" s="37">
        <v>23.811209326159364</v>
      </c>
      <c r="DA91" s="37">
        <v>22.556015769249964</v>
      </c>
      <c r="DB91" s="37">
        <v>23.50417795476114</v>
      </c>
      <c r="DC91" s="37">
        <v>19.322158028196704</v>
      </c>
      <c r="DD91" s="38">
        <f t="shared" si="135"/>
        <v>23.50417795476114</v>
      </c>
      <c r="DE91" s="38">
        <f t="shared" si="136"/>
        <v>19.322158028196704</v>
      </c>
      <c r="DG91" s="4"/>
      <c r="DH91" s="9">
        <v>2001</v>
      </c>
      <c r="DI91" s="37">
        <v>0</v>
      </c>
      <c r="DJ91" s="37">
        <v>0</v>
      </c>
      <c r="DK91" s="37">
        <v>0</v>
      </c>
      <c r="DL91" s="37">
        <v>0</v>
      </c>
      <c r="DM91" s="37">
        <v>0</v>
      </c>
      <c r="DN91" s="37">
        <v>0</v>
      </c>
      <c r="DO91" s="38">
        <v>0</v>
      </c>
      <c r="DP91" s="38">
        <v>0</v>
      </c>
    </row>
    <row r="92" spans="1:120" ht="12" customHeight="1" x14ac:dyDescent="0.25">
      <c r="A92" s="8"/>
      <c r="B92" s="9">
        <v>2002</v>
      </c>
      <c r="C92" s="37">
        <v>26.14151073009673</v>
      </c>
      <c r="D92" s="37">
        <v>28.226067073081911</v>
      </c>
      <c r="E92" s="37">
        <v>30.945917955767786</v>
      </c>
      <c r="F92" s="37">
        <v>27.141308626806797</v>
      </c>
      <c r="G92" s="37">
        <v>26.494066074159917</v>
      </c>
      <c r="H92" s="37">
        <v>24.205953621033096</v>
      </c>
      <c r="I92" s="38">
        <f t="shared" si="117"/>
        <v>27.141308626806797</v>
      </c>
      <c r="J92" s="38">
        <f t="shared" si="118"/>
        <v>26.494066074159917</v>
      </c>
      <c r="K92" s="8"/>
      <c r="L92" s="8"/>
      <c r="M92" s="9">
        <v>2002</v>
      </c>
      <c r="N92" s="37">
        <v>23.4</v>
      </c>
      <c r="O92" s="37">
        <v>30.153664363820013</v>
      </c>
      <c r="P92" s="37">
        <v>34.019363401050192</v>
      </c>
      <c r="Q92" s="37">
        <v>28.160147800347705</v>
      </c>
      <c r="R92" s="37">
        <v>27.015182953410623</v>
      </c>
      <c r="S92" s="37">
        <v>37.988040136584914</v>
      </c>
      <c r="T92" s="38">
        <f t="shared" si="119"/>
        <v>28.160147800347705</v>
      </c>
      <c r="U92" s="38">
        <f t="shared" si="120"/>
        <v>27.015182953410623</v>
      </c>
      <c r="V92" s="8"/>
      <c r="W92" s="8"/>
      <c r="X92" s="9">
        <v>2002</v>
      </c>
      <c r="Y92" s="37">
        <v>26.896050704557165</v>
      </c>
      <c r="Z92" s="37">
        <v>29.033428085418727</v>
      </c>
      <c r="AA92" s="37">
        <v>27.503509823511301</v>
      </c>
      <c r="AB92" s="37">
        <v>25.758303642949901</v>
      </c>
      <c r="AC92" s="37">
        <v>22.162949102605694</v>
      </c>
      <c r="AD92" s="37">
        <v>25.492810485728064</v>
      </c>
      <c r="AE92" s="38">
        <f t="shared" si="121"/>
        <v>25.758303642949901</v>
      </c>
      <c r="AF92" s="38">
        <f t="shared" si="122"/>
        <v>22.162949102605694</v>
      </c>
      <c r="AG92" s="8"/>
      <c r="AH92" s="8"/>
      <c r="AI92" s="9">
        <v>2002</v>
      </c>
      <c r="AJ92" s="37">
        <v>22.977368676821815</v>
      </c>
      <c r="AK92" s="37">
        <v>15.44291423570284</v>
      </c>
      <c r="AL92" s="37">
        <v>27.503509823511301</v>
      </c>
      <c r="AM92" s="37">
        <v>25.758303642949901</v>
      </c>
      <c r="AN92" s="37">
        <v>22.162949102605694</v>
      </c>
      <c r="AO92" s="37">
        <v>23.163202468671621</v>
      </c>
      <c r="AP92" s="38">
        <f t="shared" si="123"/>
        <v>25.758303642949901</v>
      </c>
      <c r="AQ92" s="38">
        <f t="shared" si="124"/>
        <v>22.162949102605694</v>
      </c>
      <c r="AR92" s="8"/>
      <c r="AT92" s="9">
        <v>2002</v>
      </c>
      <c r="AU92" s="37">
        <v>0</v>
      </c>
      <c r="AV92" s="37">
        <v>0</v>
      </c>
      <c r="AW92" s="37">
        <v>0</v>
      </c>
      <c r="AX92" s="37">
        <v>0</v>
      </c>
      <c r="AY92" s="37">
        <v>0</v>
      </c>
      <c r="AZ92" s="37">
        <v>0</v>
      </c>
      <c r="BA92" s="38">
        <f t="shared" si="125"/>
        <v>0</v>
      </c>
      <c r="BB92" s="38">
        <f t="shared" si="126"/>
        <v>0</v>
      </c>
      <c r="BC92" s="8"/>
      <c r="BD92" s="8"/>
      <c r="BE92" s="9">
        <v>2002</v>
      </c>
      <c r="BF92" s="37">
        <v>20.318140693804569</v>
      </c>
      <c r="BG92" s="37">
        <v>17.441340835455584</v>
      </c>
      <c r="BH92" s="37">
        <v>35.082141321087263</v>
      </c>
      <c r="BI92" s="37">
        <v>21.865723391972995</v>
      </c>
      <c r="BJ92" s="37">
        <v>20.94427324719944</v>
      </c>
      <c r="BK92" s="37">
        <v>18.563652634788962</v>
      </c>
      <c r="BL92" s="38">
        <f t="shared" si="127"/>
        <v>20.94427324719944</v>
      </c>
      <c r="BM92" s="38">
        <f t="shared" si="128"/>
        <v>18.563652634788962</v>
      </c>
      <c r="BN92" s="8"/>
      <c r="BO92" s="8"/>
      <c r="BP92" s="9">
        <v>2002</v>
      </c>
      <c r="BQ92" s="37">
        <v>22.796557667590882</v>
      </c>
      <c r="BR92" s="37">
        <v>19.175989879114898</v>
      </c>
      <c r="BS92" s="37">
        <v>22.933073510296879</v>
      </c>
      <c r="BT92" s="37">
        <v>18.708816135472137</v>
      </c>
      <c r="BU92" s="37">
        <v>23.460288914988357</v>
      </c>
      <c r="BV92" s="37">
        <v>18.751377932689557</v>
      </c>
      <c r="BW92" s="38">
        <f t="shared" si="129"/>
        <v>23.460288914988357</v>
      </c>
      <c r="BX92" s="38">
        <f t="shared" si="130"/>
        <v>18.751377932689557</v>
      </c>
      <c r="BY92" s="8"/>
      <c r="BZ92" s="8"/>
      <c r="CA92" s="9">
        <v>2002</v>
      </c>
      <c r="CB92" s="37">
        <v>21.561552069800364</v>
      </c>
      <c r="CC92" s="37">
        <v>18.830834928489878</v>
      </c>
      <c r="CD92" s="37">
        <v>24.986145912626277</v>
      </c>
      <c r="CE92" s="37">
        <v>18.595716956742169</v>
      </c>
      <c r="CF92" s="37">
        <v>23.526478315632911</v>
      </c>
      <c r="CG92" s="37">
        <v>18.886989430318774</v>
      </c>
      <c r="CH92" s="38">
        <f t="shared" si="131"/>
        <v>23.526478315632911</v>
      </c>
      <c r="CI92" s="38">
        <f t="shared" si="132"/>
        <v>18.886989430318774</v>
      </c>
      <c r="CJ92" s="8"/>
      <c r="CK92" s="8"/>
      <c r="CL92" s="9">
        <v>2002</v>
      </c>
      <c r="CM92" s="37">
        <v>22.396247390472997</v>
      </c>
      <c r="CN92" s="37">
        <v>18.764269992113036</v>
      </c>
      <c r="CO92" s="37">
        <v>24.253590004280934</v>
      </c>
      <c r="CP92" s="37">
        <v>20</v>
      </c>
      <c r="CQ92" s="37">
        <v>22.620908618121998</v>
      </c>
      <c r="CR92" s="37">
        <v>17.955599907741078</v>
      </c>
      <c r="CS92" s="38">
        <f t="shared" si="133"/>
        <v>22.620908618121998</v>
      </c>
      <c r="CT92" s="38">
        <f t="shared" si="134"/>
        <v>17.955599907741078</v>
      </c>
      <c r="CU92" s="8"/>
      <c r="CV92" s="8"/>
      <c r="CW92" s="9">
        <v>2002</v>
      </c>
      <c r="CX92" s="37">
        <v>22.396247390472997</v>
      </c>
      <c r="CY92" s="37">
        <v>0</v>
      </c>
      <c r="CZ92" s="37">
        <v>24.087309157124778</v>
      </c>
      <c r="DA92" s="37">
        <v>20</v>
      </c>
      <c r="DB92" s="37">
        <v>24.733893003975169</v>
      </c>
      <c r="DC92" s="37">
        <v>21.244273224331909</v>
      </c>
      <c r="DD92" s="38">
        <f t="shared" si="135"/>
        <v>24.733893003975169</v>
      </c>
      <c r="DE92" s="38">
        <f t="shared" si="136"/>
        <v>21.244273224331909</v>
      </c>
      <c r="DG92" s="4"/>
      <c r="DH92" s="9">
        <v>2002</v>
      </c>
      <c r="DI92" s="37">
        <v>0</v>
      </c>
      <c r="DJ92" s="37">
        <v>0</v>
      </c>
      <c r="DK92" s="37">
        <v>0</v>
      </c>
      <c r="DL92" s="37">
        <v>0</v>
      </c>
      <c r="DM92" s="37">
        <v>0</v>
      </c>
      <c r="DN92" s="37">
        <v>0</v>
      </c>
      <c r="DO92" s="38">
        <v>0</v>
      </c>
      <c r="DP92" s="38">
        <v>0</v>
      </c>
    </row>
    <row r="93" spans="1:120" ht="12" customHeight="1" x14ac:dyDescent="0.25">
      <c r="A93" s="8"/>
      <c r="B93" s="9">
        <v>2003</v>
      </c>
      <c r="C93" s="37">
        <v>26.710470367042848</v>
      </c>
      <c r="D93" s="37">
        <v>26.311365388741205</v>
      </c>
      <c r="E93" s="37">
        <v>31.594013960483306</v>
      </c>
      <c r="F93" s="37">
        <v>27.708834822122739</v>
      </c>
      <c r="G93" s="37">
        <v>26.894345449503867</v>
      </c>
      <c r="H93" s="37">
        <v>24.701472234312142</v>
      </c>
      <c r="I93" s="38">
        <f t="shared" si="117"/>
        <v>27.708834822122739</v>
      </c>
      <c r="J93" s="38">
        <f t="shared" si="118"/>
        <v>26.894345449503867</v>
      </c>
      <c r="K93" s="8"/>
      <c r="L93" s="8"/>
      <c r="M93" s="9">
        <v>2003</v>
      </c>
      <c r="N93" s="37">
        <v>23.1</v>
      </c>
      <c r="O93" s="37">
        <v>29.130426003511513</v>
      </c>
      <c r="P93" s="37">
        <v>33.850395337549784</v>
      </c>
      <c r="Q93" s="37">
        <v>29.381756063810261</v>
      </c>
      <c r="R93" s="37">
        <v>27.360465079887792</v>
      </c>
      <c r="S93" s="37">
        <v>26.619441895184458</v>
      </c>
      <c r="T93" s="38">
        <f t="shared" si="119"/>
        <v>29.381756063810261</v>
      </c>
      <c r="U93" s="38">
        <f t="shared" si="120"/>
        <v>27.360465079887792</v>
      </c>
      <c r="V93" s="8"/>
      <c r="W93" s="8"/>
      <c r="X93" s="9">
        <v>2003</v>
      </c>
      <c r="Y93" s="37">
        <v>27.972905457017511</v>
      </c>
      <c r="Z93" s="37">
        <v>28.552374145614042</v>
      </c>
      <c r="AA93" s="37">
        <v>28.168812547034591</v>
      </c>
      <c r="AB93" s="37">
        <v>26.058842790254321</v>
      </c>
      <c r="AC93" s="37">
        <v>22.439181248867087</v>
      </c>
      <c r="AD93" s="37">
        <v>24.482967681352271</v>
      </c>
      <c r="AE93" s="38">
        <f t="shared" si="121"/>
        <v>26.058842790254321</v>
      </c>
      <c r="AF93" s="38">
        <f t="shared" si="122"/>
        <v>22.439181248867087</v>
      </c>
      <c r="AG93" s="8"/>
      <c r="AH93" s="8"/>
      <c r="AI93" s="9">
        <v>2003</v>
      </c>
      <c r="AJ93" s="37">
        <v>22.943508235495763</v>
      </c>
      <c r="AK93" s="37">
        <v>15.425365009352056</v>
      </c>
      <c r="AL93" s="37">
        <v>28.168812547034591</v>
      </c>
      <c r="AM93" s="37">
        <v>26.058842790254321</v>
      </c>
      <c r="AN93" s="37">
        <v>22.439181248867087</v>
      </c>
      <c r="AO93" s="37">
        <v>22.910842403212968</v>
      </c>
      <c r="AP93" s="38">
        <f t="shared" si="123"/>
        <v>26.058842790254321</v>
      </c>
      <c r="AQ93" s="38">
        <f t="shared" si="124"/>
        <v>22.439181248867087</v>
      </c>
      <c r="AR93" s="8"/>
      <c r="AT93" s="9">
        <v>2003</v>
      </c>
      <c r="AU93" s="37">
        <v>0</v>
      </c>
      <c r="AV93" s="37">
        <v>0</v>
      </c>
      <c r="AW93" s="37">
        <v>0</v>
      </c>
      <c r="AX93" s="37">
        <v>0</v>
      </c>
      <c r="AY93" s="37">
        <v>0</v>
      </c>
      <c r="AZ93" s="37">
        <v>0</v>
      </c>
      <c r="BA93" s="38">
        <f t="shared" si="125"/>
        <v>0</v>
      </c>
      <c r="BB93" s="38">
        <f t="shared" si="126"/>
        <v>0</v>
      </c>
      <c r="BC93" s="8"/>
      <c r="BD93" s="8"/>
      <c r="BE93" s="9">
        <v>2003</v>
      </c>
      <c r="BF93" s="37">
        <v>21.160483375315579</v>
      </c>
      <c r="BG93" s="37">
        <v>17.924582626104158</v>
      </c>
      <c r="BH93" s="37">
        <v>33.561326290687468</v>
      </c>
      <c r="BI93" s="37">
        <v>22.57706930329282</v>
      </c>
      <c r="BJ93" s="37">
        <v>22.423937079124698</v>
      </c>
      <c r="BK93" s="37">
        <v>19.111189057647895</v>
      </c>
      <c r="BL93" s="38">
        <f t="shared" si="127"/>
        <v>22.423937079124698</v>
      </c>
      <c r="BM93" s="38">
        <f t="shared" si="128"/>
        <v>19.111189057647895</v>
      </c>
      <c r="BN93" s="8"/>
      <c r="BO93" s="8"/>
      <c r="BP93" s="9">
        <v>2003</v>
      </c>
      <c r="BQ93" s="37">
        <v>22.781290121829883</v>
      </c>
      <c r="BR93" s="37">
        <v>18.776787690287254</v>
      </c>
      <c r="BS93" s="37">
        <v>23.315759683833992</v>
      </c>
      <c r="BT93" s="37">
        <v>18.634536466422968</v>
      </c>
      <c r="BU93" s="37">
        <v>23.682989596257237</v>
      </c>
      <c r="BV93" s="37">
        <v>21.58157711739036</v>
      </c>
      <c r="BW93" s="38">
        <f t="shared" si="129"/>
        <v>23.682989596257237</v>
      </c>
      <c r="BX93" s="38">
        <f t="shared" si="130"/>
        <v>21.58157711739036</v>
      </c>
      <c r="BY93" s="8"/>
      <c r="BZ93" s="8"/>
      <c r="CA93" s="9">
        <v>2003</v>
      </c>
      <c r="CB93" s="37">
        <v>22.774847700817158</v>
      </c>
      <c r="CC93" s="37">
        <v>19.157007341860105</v>
      </c>
      <c r="CD93" s="37">
        <v>25.17450567736493</v>
      </c>
      <c r="CE93" s="37">
        <v>19.2744807277649</v>
      </c>
      <c r="CF93" s="37">
        <v>24.778440082726789</v>
      </c>
      <c r="CG93" s="37">
        <v>21.456117481114187</v>
      </c>
      <c r="CH93" s="38">
        <f t="shared" si="131"/>
        <v>24.778440082726789</v>
      </c>
      <c r="CI93" s="38">
        <f t="shared" si="132"/>
        <v>21.456117481114187</v>
      </c>
      <c r="CJ93" s="8"/>
      <c r="CK93" s="8"/>
      <c r="CL93" s="9">
        <v>2003</v>
      </c>
      <c r="CM93" s="37">
        <v>22.344203281295357</v>
      </c>
      <c r="CN93" s="37">
        <v>18.728246684071742</v>
      </c>
      <c r="CO93" s="37">
        <v>24.7</v>
      </c>
      <c r="CP93" s="37">
        <v>23.044529420915023</v>
      </c>
      <c r="CQ93" s="37">
        <v>23.51743800836023</v>
      </c>
      <c r="CR93" s="37">
        <v>18.539541205678784</v>
      </c>
      <c r="CS93" s="38">
        <f t="shared" si="133"/>
        <v>23.51743800836023</v>
      </c>
      <c r="CT93" s="38">
        <f t="shared" si="134"/>
        <v>18.539541205678784</v>
      </c>
      <c r="CU93" s="8"/>
      <c r="CV93" s="8"/>
      <c r="CW93" s="9">
        <v>2003</v>
      </c>
      <c r="CX93" s="37">
        <v>22.344203281295357</v>
      </c>
      <c r="CY93" s="37">
        <v>0</v>
      </c>
      <c r="CZ93" s="37">
        <v>20.9</v>
      </c>
      <c r="DA93" s="37">
        <v>23.044529420915023</v>
      </c>
      <c r="DB93" s="37">
        <v>25.667795200928776</v>
      </c>
      <c r="DC93" s="37">
        <v>21.600829976769113</v>
      </c>
      <c r="DD93" s="38">
        <f t="shared" si="135"/>
        <v>25.667795200928776</v>
      </c>
      <c r="DE93" s="38">
        <f t="shared" si="136"/>
        <v>21.600829976769113</v>
      </c>
      <c r="DG93" s="4"/>
      <c r="DH93" s="9">
        <v>2003</v>
      </c>
      <c r="DI93" s="37">
        <v>0</v>
      </c>
      <c r="DJ93" s="37">
        <v>0</v>
      </c>
      <c r="DK93" s="37">
        <v>0</v>
      </c>
      <c r="DL93" s="37">
        <v>0</v>
      </c>
      <c r="DM93" s="37">
        <v>0</v>
      </c>
      <c r="DN93" s="37">
        <v>0</v>
      </c>
      <c r="DO93" s="38">
        <v>0</v>
      </c>
      <c r="DP93" s="38">
        <v>0</v>
      </c>
    </row>
    <row r="94" spans="1:120" ht="12" customHeight="1" x14ac:dyDescent="0.25">
      <c r="A94" s="8"/>
      <c r="B94" s="9">
        <v>2004</v>
      </c>
      <c r="C94" s="37">
        <v>27.046523572120279</v>
      </c>
      <c r="D94" s="37">
        <v>26.83688593146244</v>
      </c>
      <c r="E94" s="37">
        <v>30.999911459198081</v>
      </c>
      <c r="F94" s="37">
        <v>28.216720002566042</v>
      </c>
      <c r="G94" s="37">
        <v>26.680717604485128</v>
      </c>
      <c r="H94" s="37">
        <v>24.746036757954776</v>
      </c>
      <c r="I94" s="38">
        <f t="shared" si="117"/>
        <v>28.216720002566042</v>
      </c>
      <c r="J94" s="38">
        <f t="shared" si="118"/>
        <v>26.680717604485128</v>
      </c>
      <c r="K94" s="8"/>
      <c r="L94" s="8"/>
      <c r="M94" s="9">
        <v>2004</v>
      </c>
      <c r="N94" s="37">
        <v>23.1</v>
      </c>
      <c r="O94" s="37">
        <v>30.208228030634572</v>
      </c>
      <c r="P94" s="37">
        <v>34.506688289249794</v>
      </c>
      <c r="Q94" s="37">
        <v>29.221031100232857</v>
      </c>
      <c r="R94" s="37">
        <v>25.711097443819106</v>
      </c>
      <c r="S94" s="37">
        <v>25.360467664992719</v>
      </c>
      <c r="T94" s="38">
        <f t="shared" si="119"/>
        <v>29.221031100232857</v>
      </c>
      <c r="U94" s="38">
        <f t="shared" si="120"/>
        <v>25.711097443819106</v>
      </c>
      <c r="V94" s="8"/>
      <c r="W94" s="8"/>
      <c r="X94" s="9">
        <v>2004</v>
      </c>
      <c r="Y94" s="37">
        <v>28.810486214431773</v>
      </c>
      <c r="Z94" s="37">
        <v>26.371424776321224</v>
      </c>
      <c r="AA94" s="37">
        <v>28.210120125751462</v>
      </c>
      <c r="AB94" s="37">
        <v>25.693401756207919</v>
      </c>
      <c r="AC94" s="37">
        <v>22.682621543423412</v>
      </c>
      <c r="AD94" s="37">
        <v>23.659609632145326</v>
      </c>
      <c r="AE94" s="38">
        <f t="shared" si="121"/>
        <v>25.693401756207919</v>
      </c>
      <c r="AF94" s="38">
        <f t="shared" si="122"/>
        <v>22.682621543423412</v>
      </c>
      <c r="AG94" s="8"/>
      <c r="AH94" s="8"/>
      <c r="AI94" s="9">
        <v>2004</v>
      </c>
      <c r="AJ94" s="37">
        <v>22.532455744410925</v>
      </c>
      <c r="AK94" s="37">
        <v>15.6</v>
      </c>
      <c r="AL94" s="37">
        <v>28.210120125751462</v>
      </c>
      <c r="AM94" s="37">
        <v>25.693401756207919</v>
      </c>
      <c r="AN94" s="37">
        <v>22.682621543423412</v>
      </c>
      <c r="AO94" s="37">
        <v>21.150713611763621</v>
      </c>
      <c r="AP94" s="38">
        <f t="shared" si="123"/>
        <v>25.693401756207919</v>
      </c>
      <c r="AQ94" s="38">
        <f t="shared" si="124"/>
        <v>22.682621543423412</v>
      </c>
      <c r="AR94" s="8"/>
      <c r="AT94" s="9">
        <v>2004</v>
      </c>
      <c r="AU94" s="37">
        <v>0</v>
      </c>
      <c r="AV94" s="37">
        <v>0</v>
      </c>
      <c r="AW94" s="37">
        <v>0</v>
      </c>
      <c r="AX94" s="37">
        <v>0</v>
      </c>
      <c r="AY94" s="37">
        <v>0</v>
      </c>
      <c r="AZ94" s="37">
        <v>0</v>
      </c>
      <c r="BA94" s="38">
        <f t="shared" si="125"/>
        <v>0</v>
      </c>
      <c r="BB94" s="38">
        <f t="shared" si="126"/>
        <v>0</v>
      </c>
      <c r="BC94" s="8"/>
      <c r="BD94" s="8"/>
      <c r="BE94" s="9">
        <v>2004</v>
      </c>
      <c r="BF94" s="37">
        <v>20.510388140965333</v>
      </c>
      <c r="BG94" s="37">
        <v>17.818913371923706</v>
      </c>
      <c r="BH94" s="37">
        <v>24.5121112361795</v>
      </c>
      <c r="BI94" s="37">
        <v>22.5</v>
      </c>
      <c r="BJ94" s="37">
        <v>22.016713574513616</v>
      </c>
      <c r="BK94" s="37">
        <v>19.220190145384105</v>
      </c>
      <c r="BL94" s="38">
        <f t="shared" si="127"/>
        <v>22.016713574513616</v>
      </c>
      <c r="BM94" s="38">
        <f t="shared" si="128"/>
        <v>19.220190145384105</v>
      </c>
      <c r="BN94" s="8"/>
      <c r="BO94" s="8"/>
      <c r="BP94" s="9">
        <v>2004</v>
      </c>
      <c r="BQ94" s="37">
        <v>23.677525848762208</v>
      </c>
      <c r="BR94" s="37">
        <v>18.915983490080414</v>
      </c>
      <c r="BS94" s="37">
        <v>23.58237938773215</v>
      </c>
      <c r="BT94" s="37">
        <v>18.998863362445324</v>
      </c>
      <c r="BU94" s="37">
        <v>23.689218736157653</v>
      </c>
      <c r="BV94" s="37">
        <v>21.746824922545375</v>
      </c>
      <c r="BW94" s="38">
        <f t="shared" si="129"/>
        <v>23.689218736157653</v>
      </c>
      <c r="BX94" s="38">
        <f t="shared" si="130"/>
        <v>21.746824922545375</v>
      </c>
      <c r="BY94" s="8"/>
      <c r="BZ94" s="8"/>
      <c r="CA94" s="9">
        <v>2004</v>
      </c>
      <c r="CB94" s="37">
        <v>22.151596910246433</v>
      </c>
      <c r="CC94" s="37">
        <v>19.519075313231667</v>
      </c>
      <c r="CD94" s="37">
        <v>25.061575534903113</v>
      </c>
      <c r="CE94" s="37">
        <v>19.624774930175807</v>
      </c>
      <c r="CF94" s="37">
        <v>24.542749269412422</v>
      </c>
      <c r="CG94" s="37">
        <v>21.443865782808121</v>
      </c>
      <c r="CH94" s="38">
        <f t="shared" si="131"/>
        <v>24.542749269412422</v>
      </c>
      <c r="CI94" s="38">
        <f t="shared" si="132"/>
        <v>21.443865782808121</v>
      </c>
      <c r="CJ94" s="8"/>
      <c r="CK94" s="8"/>
      <c r="CL94" s="9">
        <v>2004</v>
      </c>
      <c r="CM94" s="37">
        <v>22.621804071557317</v>
      </c>
      <c r="CN94" s="37">
        <v>18.114634327301516</v>
      </c>
      <c r="CO94" s="37">
        <v>25.547261544889828</v>
      </c>
      <c r="CP94" s="37">
        <v>23.627601798117052</v>
      </c>
      <c r="CQ94" s="37">
        <v>23.894914075624921</v>
      </c>
      <c r="CR94" s="37">
        <v>18.298993313386315</v>
      </c>
      <c r="CS94" s="38">
        <f t="shared" si="133"/>
        <v>23.894914075624921</v>
      </c>
      <c r="CT94" s="38">
        <f t="shared" si="134"/>
        <v>18.298993313386315</v>
      </c>
      <c r="CU94" s="8"/>
      <c r="CV94" s="8"/>
      <c r="CW94" s="9">
        <v>2004</v>
      </c>
      <c r="CX94" s="37">
        <v>22.621804071557317</v>
      </c>
      <c r="CY94" s="37">
        <v>0</v>
      </c>
      <c r="CZ94" s="37">
        <v>25.547261544889828</v>
      </c>
      <c r="DA94" s="37">
        <v>23.291143933475411</v>
      </c>
      <c r="DB94" s="37">
        <v>25.24220268031652</v>
      </c>
      <c r="DC94" s="37">
        <v>21.109750538761592</v>
      </c>
      <c r="DD94" s="38">
        <f t="shared" si="135"/>
        <v>25.24220268031652</v>
      </c>
      <c r="DE94" s="38">
        <f t="shared" si="136"/>
        <v>21.109750538761592</v>
      </c>
      <c r="DG94" s="4"/>
      <c r="DH94" s="9">
        <v>2004</v>
      </c>
      <c r="DI94" s="37">
        <v>0</v>
      </c>
      <c r="DJ94" s="37">
        <v>0</v>
      </c>
      <c r="DK94" s="37">
        <v>0</v>
      </c>
      <c r="DL94" s="37">
        <v>0</v>
      </c>
      <c r="DM94" s="37">
        <v>0</v>
      </c>
      <c r="DN94" s="37">
        <v>0</v>
      </c>
      <c r="DO94" s="38">
        <v>0</v>
      </c>
      <c r="DP94" s="38">
        <v>0</v>
      </c>
    </row>
    <row r="95" spans="1:120" ht="12" customHeight="1" x14ac:dyDescent="0.25">
      <c r="A95" s="8"/>
      <c r="B95" s="9">
        <v>2005</v>
      </c>
      <c r="C95" s="37">
        <v>23.813253123338995</v>
      </c>
      <c r="D95" s="37">
        <v>28.384640589844949</v>
      </c>
      <c r="E95" s="37">
        <v>31.501819393020114</v>
      </c>
      <c r="F95" s="37">
        <v>28.497713588200103</v>
      </c>
      <c r="G95" s="37">
        <v>27.335442530965654</v>
      </c>
      <c r="H95" s="37">
        <v>24.445900203915876</v>
      </c>
      <c r="I95" s="38">
        <f t="shared" si="117"/>
        <v>28.497713588200103</v>
      </c>
      <c r="J95" s="38">
        <f t="shared" si="118"/>
        <v>27.335442530965654</v>
      </c>
      <c r="K95" s="8"/>
      <c r="L95" s="8"/>
      <c r="M95" s="9">
        <v>2005</v>
      </c>
      <c r="N95" s="37">
        <v>23.1</v>
      </c>
      <c r="O95" s="37">
        <v>32.504266899898532</v>
      </c>
      <c r="P95" s="37">
        <v>35.781415038351298</v>
      </c>
      <c r="Q95" s="37">
        <v>30.697581785742312</v>
      </c>
      <c r="R95" s="37">
        <v>26.106087751870088</v>
      </c>
      <c r="S95" s="37">
        <v>25.759121125229566</v>
      </c>
      <c r="T95" s="38">
        <f t="shared" si="119"/>
        <v>30.697581785742312</v>
      </c>
      <c r="U95" s="38">
        <f t="shared" si="120"/>
        <v>26.106087751870088</v>
      </c>
      <c r="V95" s="8"/>
      <c r="W95" s="8"/>
      <c r="X95" s="9">
        <v>2005</v>
      </c>
      <c r="Y95" s="37">
        <v>29.995844764506916</v>
      </c>
      <c r="Z95" s="37">
        <v>25.942444223220193</v>
      </c>
      <c r="AA95" s="37">
        <v>28.270349527503566</v>
      </c>
      <c r="AB95" s="37">
        <v>26.013875844390437</v>
      </c>
      <c r="AC95" s="37">
        <v>22.914401082709542</v>
      </c>
      <c r="AD95" s="37">
        <v>23.907875170709925</v>
      </c>
      <c r="AE95" s="38">
        <f t="shared" si="121"/>
        <v>26.013875844390437</v>
      </c>
      <c r="AF95" s="38">
        <f t="shared" si="122"/>
        <v>22.914401082709542</v>
      </c>
      <c r="AG95" s="8"/>
      <c r="AH95" s="8"/>
      <c r="AI95" s="9">
        <v>2005</v>
      </c>
      <c r="AJ95" s="37">
        <v>24.05201296600449</v>
      </c>
      <c r="AK95" s="37">
        <v>25.942444223220193</v>
      </c>
      <c r="AL95" s="37">
        <v>28.270349527503566</v>
      </c>
      <c r="AM95" s="37">
        <v>14.537481058917907</v>
      </c>
      <c r="AN95" s="37">
        <v>15.9</v>
      </c>
      <c r="AO95" s="37">
        <v>23.292324116904446</v>
      </c>
      <c r="AP95" s="38">
        <f t="shared" si="123"/>
        <v>14.537481058917907</v>
      </c>
      <c r="AQ95" s="38">
        <f t="shared" si="124"/>
        <v>15.9</v>
      </c>
      <c r="AR95" s="8"/>
      <c r="AT95" s="9">
        <v>2005</v>
      </c>
      <c r="AU95" s="37">
        <v>0</v>
      </c>
      <c r="AV95" s="37">
        <v>0</v>
      </c>
      <c r="AW95" s="37">
        <v>0</v>
      </c>
      <c r="AX95" s="37">
        <v>0</v>
      </c>
      <c r="AY95" s="37">
        <v>0</v>
      </c>
      <c r="AZ95" s="37">
        <v>0</v>
      </c>
      <c r="BA95" s="38">
        <f t="shared" si="125"/>
        <v>0</v>
      </c>
      <c r="BB95" s="38">
        <f t="shared" si="126"/>
        <v>0</v>
      </c>
      <c r="BC95" s="8"/>
      <c r="BD95" s="8"/>
      <c r="BE95" s="9">
        <v>2005</v>
      </c>
      <c r="BF95" s="37">
        <v>21.237484905985855</v>
      </c>
      <c r="BG95" s="37">
        <v>17.92111910665351</v>
      </c>
      <c r="BH95" s="37">
        <v>25.615913726489019</v>
      </c>
      <c r="BI95" s="37">
        <v>23.1</v>
      </c>
      <c r="BJ95" s="37">
        <v>22.749456352918244</v>
      </c>
      <c r="BK95" s="37">
        <v>19.806600471342897</v>
      </c>
      <c r="BL95" s="38">
        <f t="shared" si="127"/>
        <v>22.749456352918244</v>
      </c>
      <c r="BM95" s="38">
        <f t="shared" si="128"/>
        <v>19.806600471342897</v>
      </c>
      <c r="BN95" s="8"/>
      <c r="BO95" s="8"/>
      <c r="BP95" s="9">
        <v>2005</v>
      </c>
      <c r="BQ95" s="37">
        <v>24.661088343205769</v>
      </c>
      <c r="BR95" s="37">
        <v>18.781594871236742</v>
      </c>
      <c r="BS95" s="37">
        <v>23.487897723210693</v>
      </c>
      <c r="BT95" s="37">
        <v>19.931994727964014</v>
      </c>
      <c r="BU95" s="37">
        <v>25.23475904901257</v>
      </c>
      <c r="BV95" s="37">
        <v>21.362098909081229</v>
      </c>
      <c r="BW95" s="38">
        <f t="shared" si="129"/>
        <v>25.23475904901257</v>
      </c>
      <c r="BX95" s="38">
        <f t="shared" si="130"/>
        <v>21.362098909081229</v>
      </c>
      <c r="BY95" s="8"/>
      <c r="BZ95" s="8"/>
      <c r="CA95" s="9">
        <v>2005</v>
      </c>
      <c r="CB95" s="37">
        <v>23.437343218844628</v>
      </c>
      <c r="CC95" s="37">
        <v>20.440407169236959</v>
      </c>
      <c r="CD95" s="37">
        <v>24.11479700199887</v>
      </c>
      <c r="CE95" s="37">
        <v>22.098407525057954</v>
      </c>
      <c r="CF95" s="37">
        <v>25.094771579021263</v>
      </c>
      <c r="CG95" s="37">
        <v>21.697689347641777</v>
      </c>
      <c r="CH95" s="38">
        <f t="shared" si="131"/>
        <v>25.094771579021263</v>
      </c>
      <c r="CI95" s="38">
        <f t="shared" si="132"/>
        <v>21.697689347641777</v>
      </c>
      <c r="CJ95" s="8"/>
      <c r="CK95" s="8"/>
      <c r="CL95" s="9">
        <v>2005</v>
      </c>
      <c r="CM95" s="37">
        <v>22.961542384340284</v>
      </c>
      <c r="CN95" s="37">
        <v>20.4673928727664</v>
      </c>
      <c r="CO95" s="37">
        <v>25.10775581804247</v>
      </c>
      <c r="CP95" s="37">
        <v>23.394671108455181</v>
      </c>
      <c r="CQ95" s="37">
        <v>25.012116026777758</v>
      </c>
      <c r="CR95" s="37">
        <v>19.765034641398888</v>
      </c>
      <c r="CS95" s="38">
        <f t="shared" si="133"/>
        <v>25.012116026777758</v>
      </c>
      <c r="CT95" s="38">
        <f t="shared" si="134"/>
        <v>19.765034641398888</v>
      </c>
      <c r="CU95" s="8"/>
      <c r="CV95" s="8"/>
      <c r="CW95" s="9">
        <v>2005</v>
      </c>
      <c r="CX95" s="37">
        <v>22.961542384340284</v>
      </c>
      <c r="CY95" s="37">
        <v>0</v>
      </c>
      <c r="CZ95" s="37">
        <v>25.10775581804247</v>
      </c>
      <c r="DA95" s="37">
        <v>24.282684976183074</v>
      </c>
      <c r="DB95" s="37">
        <v>25.725747798316661</v>
      </c>
      <c r="DC95" s="37">
        <v>21.135649960017936</v>
      </c>
      <c r="DD95" s="38">
        <f t="shared" si="135"/>
        <v>25.725747798316661</v>
      </c>
      <c r="DE95" s="38">
        <f t="shared" si="136"/>
        <v>21.135649960017936</v>
      </c>
      <c r="DG95" s="4"/>
      <c r="DH95" s="9">
        <v>2005</v>
      </c>
      <c r="DI95" s="37">
        <v>0</v>
      </c>
      <c r="DJ95" s="37">
        <v>0</v>
      </c>
      <c r="DK95" s="37">
        <v>0</v>
      </c>
      <c r="DL95" s="37">
        <v>0</v>
      </c>
      <c r="DM95" s="37">
        <v>0</v>
      </c>
      <c r="DN95" s="37">
        <v>0</v>
      </c>
      <c r="DO95" s="38">
        <v>0</v>
      </c>
      <c r="DP95" s="38">
        <v>0</v>
      </c>
    </row>
    <row r="96" spans="1:120" ht="12" customHeight="1" x14ac:dyDescent="0.25">
      <c r="A96" s="8"/>
      <c r="B96" s="9">
        <v>2006</v>
      </c>
      <c r="C96" s="37">
        <v>23.961489412805797</v>
      </c>
      <c r="D96" s="37">
        <v>28.647113911860497</v>
      </c>
      <c r="E96" s="37">
        <v>31.021198912238614</v>
      </c>
      <c r="F96" s="37">
        <v>28.585687521838853</v>
      </c>
      <c r="G96" s="37">
        <v>27.856450455069805</v>
      </c>
      <c r="H96" s="37">
        <v>25.709759600472815</v>
      </c>
      <c r="I96" s="38">
        <f t="shared" si="117"/>
        <v>28.585687521838853</v>
      </c>
      <c r="J96" s="38">
        <f t="shared" si="118"/>
        <v>27.856450455069805</v>
      </c>
      <c r="K96" s="8"/>
      <c r="L96" s="8"/>
      <c r="M96" s="9">
        <v>2006</v>
      </c>
      <c r="N96" s="37">
        <v>24.7</v>
      </c>
      <c r="O96" s="37">
        <v>31.981162343736045</v>
      </c>
      <c r="P96" s="37">
        <v>36.728416498886979</v>
      </c>
      <c r="Q96" s="37">
        <v>30.92162739290373</v>
      </c>
      <c r="R96" s="37">
        <v>27.746822726500124</v>
      </c>
      <c r="S96" s="37">
        <v>25.302483839348358</v>
      </c>
      <c r="T96" s="38">
        <f t="shared" si="119"/>
        <v>30.92162739290373</v>
      </c>
      <c r="U96" s="38">
        <f t="shared" si="120"/>
        <v>27.746822726500124</v>
      </c>
      <c r="V96" s="8"/>
      <c r="W96" s="8"/>
      <c r="X96" s="9">
        <v>2006</v>
      </c>
      <c r="Y96" s="37">
        <v>30.516468631374494</v>
      </c>
      <c r="Z96" s="37">
        <v>28.770034798251984</v>
      </c>
      <c r="AA96" s="37">
        <v>29.282581463907867</v>
      </c>
      <c r="AB96" s="37">
        <v>26.445487500097304</v>
      </c>
      <c r="AC96" s="37">
        <v>22.732291345118242</v>
      </c>
      <c r="AD96" s="37">
        <v>24.538091017999832</v>
      </c>
      <c r="AE96" s="38">
        <f t="shared" si="121"/>
        <v>26.445487500097304</v>
      </c>
      <c r="AF96" s="38">
        <f t="shared" si="122"/>
        <v>22.732291345118242</v>
      </c>
      <c r="AG96" s="8"/>
      <c r="AH96" s="8"/>
      <c r="AI96" s="9">
        <v>2006</v>
      </c>
      <c r="AJ96" s="37">
        <v>23.919208554892879</v>
      </c>
      <c r="AK96" s="37">
        <v>23.123407831512704</v>
      </c>
      <c r="AL96" s="37">
        <v>20.022777160873471</v>
      </c>
      <c r="AM96" s="37">
        <v>15.361634564776352</v>
      </c>
      <c r="AN96" s="37">
        <v>13.8</v>
      </c>
      <c r="AO96" s="37">
        <v>24.365503371964497</v>
      </c>
      <c r="AP96" s="38">
        <f t="shared" si="123"/>
        <v>15.361634564776352</v>
      </c>
      <c r="AQ96" s="38">
        <f t="shared" si="124"/>
        <v>13.8</v>
      </c>
      <c r="AR96" s="8"/>
      <c r="AT96" s="9">
        <v>2006</v>
      </c>
      <c r="AU96" s="37">
        <v>0</v>
      </c>
      <c r="AV96" s="37">
        <v>0</v>
      </c>
      <c r="AW96" s="37">
        <v>0</v>
      </c>
      <c r="AX96" s="37">
        <v>0</v>
      </c>
      <c r="AY96" s="37">
        <v>0</v>
      </c>
      <c r="AZ96" s="37">
        <v>0</v>
      </c>
      <c r="BA96" s="38">
        <f t="shared" si="125"/>
        <v>0</v>
      </c>
      <c r="BB96" s="38">
        <f t="shared" si="126"/>
        <v>0</v>
      </c>
      <c r="BC96" s="8"/>
      <c r="BD96" s="8"/>
      <c r="BE96" s="9">
        <v>2006</v>
      </c>
      <c r="BF96" s="37">
        <v>21.41</v>
      </c>
      <c r="BG96" s="37">
        <v>18.91</v>
      </c>
      <c r="BH96" s="37">
        <v>25.98</v>
      </c>
      <c r="BI96" s="37">
        <v>23.6</v>
      </c>
      <c r="BJ96" s="37">
        <v>23.6</v>
      </c>
      <c r="BK96" s="37">
        <v>20.170000000000002</v>
      </c>
      <c r="BL96" s="38">
        <f t="shared" si="127"/>
        <v>23.6</v>
      </c>
      <c r="BM96" s="38">
        <f t="shared" si="128"/>
        <v>20.170000000000002</v>
      </c>
      <c r="BN96" s="8"/>
      <c r="BO96" s="8"/>
      <c r="BP96" s="9">
        <v>2006</v>
      </c>
      <c r="BQ96" s="37">
        <v>23.84</v>
      </c>
      <c r="BR96" s="37">
        <v>21.13</v>
      </c>
      <c r="BS96" s="37">
        <v>23.23</v>
      </c>
      <c r="BT96" s="37">
        <v>20.440000000000001</v>
      </c>
      <c r="BU96" s="37">
        <v>26.54</v>
      </c>
      <c r="BV96" s="37">
        <v>19.16</v>
      </c>
      <c r="BW96" s="38">
        <f t="shared" si="129"/>
        <v>26.54</v>
      </c>
      <c r="BX96" s="38">
        <f t="shared" si="130"/>
        <v>19.16</v>
      </c>
      <c r="BY96" s="8"/>
      <c r="BZ96" s="8"/>
      <c r="CA96" s="9">
        <v>2006</v>
      </c>
      <c r="CB96" s="37">
        <v>22.89</v>
      </c>
      <c r="CC96" s="37">
        <v>23.22</v>
      </c>
      <c r="CD96" s="37">
        <v>21.5</v>
      </c>
      <c r="CE96" s="37">
        <v>23.07</v>
      </c>
      <c r="CF96" s="37">
        <v>26.61</v>
      </c>
      <c r="CG96" s="37">
        <v>21.63</v>
      </c>
      <c r="CH96" s="38">
        <f t="shared" si="131"/>
        <v>26.61</v>
      </c>
      <c r="CI96" s="38">
        <f t="shared" si="132"/>
        <v>21.63</v>
      </c>
      <c r="CJ96" s="8"/>
      <c r="CK96" s="8"/>
      <c r="CL96" s="9">
        <v>2006</v>
      </c>
      <c r="CM96" s="37">
        <v>23.33</v>
      </c>
      <c r="CN96" s="37">
        <v>21.27</v>
      </c>
      <c r="CO96" s="37">
        <v>25.11</v>
      </c>
      <c r="CP96" s="37">
        <v>22.99</v>
      </c>
      <c r="CQ96" s="37">
        <v>26.2</v>
      </c>
      <c r="CR96" s="37">
        <v>22.47</v>
      </c>
      <c r="CS96" s="38">
        <f t="shared" si="133"/>
        <v>26.2</v>
      </c>
      <c r="CT96" s="38">
        <f t="shared" si="134"/>
        <v>22.47</v>
      </c>
      <c r="CU96" s="8"/>
      <c r="CV96" s="8"/>
      <c r="CW96" s="9">
        <v>2006</v>
      </c>
      <c r="CX96" s="37">
        <v>23.33</v>
      </c>
      <c r="CY96" s="37">
        <v>0</v>
      </c>
      <c r="CZ96" s="37">
        <v>25.11</v>
      </c>
      <c r="DA96" s="37">
        <v>25.58</v>
      </c>
      <c r="DB96" s="37">
        <v>26.07</v>
      </c>
      <c r="DC96" s="37">
        <v>21.71</v>
      </c>
      <c r="DD96" s="38">
        <f t="shared" si="135"/>
        <v>26.07</v>
      </c>
      <c r="DE96" s="38">
        <f t="shared" si="136"/>
        <v>21.71</v>
      </c>
      <c r="DG96" s="4"/>
      <c r="DH96" s="9">
        <v>2006</v>
      </c>
      <c r="DI96" s="37">
        <v>0</v>
      </c>
      <c r="DJ96" s="37">
        <v>0</v>
      </c>
      <c r="DK96" s="37">
        <v>0</v>
      </c>
      <c r="DL96" s="37">
        <v>0</v>
      </c>
      <c r="DM96" s="37">
        <v>0</v>
      </c>
      <c r="DN96" s="37">
        <v>0</v>
      </c>
      <c r="DO96" s="38">
        <v>0</v>
      </c>
      <c r="DP96" s="38">
        <v>0</v>
      </c>
    </row>
    <row r="97" spans="1:130" ht="12" customHeight="1" x14ac:dyDescent="0.25">
      <c r="A97" s="8"/>
      <c r="B97" s="9">
        <v>2007</v>
      </c>
      <c r="C97" s="37">
        <v>25.523952066898289</v>
      </c>
      <c r="D97" s="37">
        <v>28.823346904925081</v>
      </c>
      <c r="E97" s="37">
        <v>31.923681217332007</v>
      </c>
      <c r="F97" s="37">
        <v>28.673558890156972</v>
      </c>
      <c r="G97" s="37">
        <v>28.613513908746885</v>
      </c>
      <c r="H97" s="37">
        <v>27.362860973975785</v>
      </c>
      <c r="I97" s="38">
        <f t="shared" si="117"/>
        <v>28.673558890156972</v>
      </c>
      <c r="J97" s="38">
        <f t="shared" si="118"/>
        <v>28.613513908746885</v>
      </c>
      <c r="K97" s="8"/>
      <c r="L97" s="8"/>
      <c r="M97" s="9">
        <v>2007</v>
      </c>
      <c r="N97" s="37">
        <v>24.2013</v>
      </c>
      <c r="O97" s="37">
        <v>34.775514540448832</v>
      </c>
      <c r="P97" s="37">
        <v>37.272798935626454</v>
      </c>
      <c r="Q97" s="37">
        <v>32.985802858392226</v>
      </c>
      <c r="R97" s="37">
        <v>28.026764301524274</v>
      </c>
      <c r="S97" s="37">
        <v>25.793440032145185</v>
      </c>
      <c r="T97" s="38">
        <f t="shared" si="119"/>
        <v>32.985802858392226</v>
      </c>
      <c r="U97" s="38">
        <f t="shared" si="120"/>
        <v>28.026764301524274</v>
      </c>
      <c r="V97" s="8"/>
      <c r="W97" s="8"/>
      <c r="X97" s="9">
        <v>2007</v>
      </c>
      <c r="Y97" s="37">
        <v>34.509871292537177</v>
      </c>
      <c r="Z97" s="37">
        <v>26.586651127267373</v>
      </c>
      <c r="AA97" s="37">
        <v>29.170407509808808</v>
      </c>
      <c r="AB97" s="37">
        <v>26.451723238119307</v>
      </c>
      <c r="AC97" s="37">
        <v>21.581563649733521</v>
      </c>
      <c r="AD97" s="37">
        <v>24.318838898036621</v>
      </c>
      <c r="AE97" s="38">
        <f t="shared" si="121"/>
        <v>26.451723238119307</v>
      </c>
      <c r="AF97" s="38">
        <f t="shared" si="122"/>
        <v>21.581563649733521</v>
      </c>
      <c r="AG97" s="8"/>
      <c r="AH97" s="8"/>
      <c r="AI97" s="9">
        <v>2007</v>
      </c>
      <c r="AJ97" s="37">
        <v>23.380302850850747</v>
      </c>
      <c r="AK97" s="37">
        <v>16.391241161339845</v>
      </c>
      <c r="AL97" s="37">
        <v>15.868871304231192</v>
      </c>
      <c r="AM97" s="37">
        <v>16.161158656683682</v>
      </c>
      <c r="AN97" s="37">
        <v>17.295775464411719</v>
      </c>
      <c r="AO97" s="37">
        <v>24.861625115997573</v>
      </c>
      <c r="AP97" s="38">
        <f t="shared" si="123"/>
        <v>16.161158656683682</v>
      </c>
      <c r="AQ97" s="38">
        <f t="shared" si="124"/>
        <v>17.295775464411719</v>
      </c>
      <c r="AR97" s="8"/>
      <c r="AT97" s="9">
        <v>2007</v>
      </c>
      <c r="AU97" s="37">
        <v>0</v>
      </c>
      <c r="AV97" s="37">
        <v>0</v>
      </c>
      <c r="AW97" s="37">
        <v>0</v>
      </c>
      <c r="AX97" s="37">
        <v>0</v>
      </c>
      <c r="AY97" s="37">
        <v>0</v>
      </c>
      <c r="AZ97" s="37">
        <v>0</v>
      </c>
      <c r="BA97" s="38">
        <f t="shared" si="125"/>
        <v>0</v>
      </c>
      <c r="BB97" s="38">
        <f t="shared" si="126"/>
        <v>0</v>
      </c>
      <c r="BC97" s="8"/>
      <c r="BD97" s="8"/>
      <c r="BE97" s="9">
        <v>2007</v>
      </c>
      <c r="BF97" s="37">
        <v>22.628900000000002</v>
      </c>
      <c r="BG97" s="37">
        <v>21.304412243692205</v>
      </c>
      <c r="BH97" s="37">
        <v>25.62428216033312</v>
      </c>
      <c r="BI97" s="37">
        <v>22.933399999999995</v>
      </c>
      <c r="BJ97" s="37">
        <v>23.900931905803507</v>
      </c>
      <c r="BK97" s="37">
        <v>22.086415577816989</v>
      </c>
      <c r="BL97" s="38">
        <f t="shared" si="127"/>
        <v>23.900931905803507</v>
      </c>
      <c r="BM97" s="38">
        <f t="shared" si="128"/>
        <v>22.086415577816989</v>
      </c>
      <c r="BN97" s="8"/>
      <c r="BO97" s="8"/>
      <c r="BP97" s="9">
        <v>2007</v>
      </c>
      <c r="BQ97" s="37">
        <v>23.392562710521844</v>
      </c>
      <c r="BR97" s="37">
        <v>22.562185949833591</v>
      </c>
      <c r="BS97" s="37">
        <v>23.071572504704569</v>
      </c>
      <c r="BT97" s="37">
        <v>22.4084</v>
      </c>
      <c r="BU97" s="37">
        <v>24.90128209810339</v>
      </c>
      <c r="BV97" s="37">
        <v>19.716510180348973</v>
      </c>
      <c r="BW97" s="38">
        <f t="shared" si="129"/>
        <v>24.90128209810339</v>
      </c>
      <c r="BX97" s="38">
        <f t="shared" si="130"/>
        <v>19.716510180348973</v>
      </c>
      <c r="BY97" s="8"/>
      <c r="BZ97" s="8"/>
      <c r="CA97" s="9">
        <v>2007</v>
      </c>
      <c r="CB97" s="37">
        <v>21.62638568773637</v>
      </c>
      <c r="CC97" s="37">
        <v>23.200645519720769</v>
      </c>
      <c r="CD97" s="37">
        <v>26.245999999999999</v>
      </c>
      <c r="CE97" s="37">
        <v>24.077912232601808</v>
      </c>
      <c r="CF97" s="37">
        <v>26.638650708772619</v>
      </c>
      <c r="CG97" s="37">
        <v>24.25088931772892</v>
      </c>
      <c r="CH97" s="38">
        <f t="shared" si="131"/>
        <v>26.638650708772619</v>
      </c>
      <c r="CI97" s="38">
        <f t="shared" si="132"/>
        <v>24.25088931772892</v>
      </c>
      <c r="CJ97" s="8"/>
      <c r="CK97" s="8"/>
      <c r="CL97" s="9">
        <v>2007</v>
      </c>
      <c r="CM97" s="37">
        <v>23.358627684682553</v>
      </c>
      <c r="CN97" s="37">
        <v>20.322229503820665</v>
      </c>
      <c r="CO97" s="37">
        <v>26.462800000000001</v>
      </c>
      <c r="CP97" s="37">
        <v>24.187055707910087</v>
      </c>
      <c r="CQ97" s="37">
        <v>25.424886810570023</v>
      </c>
      <c r="CR97" s="37">
        <v>21.86647380645466</v>
      </c>
      <c r="CS97" s="38">
        <f t="shared" si="133"/>
        <v>25.424886810570023</v>
      </c>
      <c r="CT97" s="38">
        <f t="shared" si="134"/>
        <v>21.86647380645466</v>
      </c>
      <c r="CU97" s="8"/>
      <c r="CV97" s="8"/>
      <c r="CW97" s="9">
        <v>2007</v>
      </c>
      <c r="CX97" s="37">
        <v>23.358627684682553</v>
      </c>
      <c r="CY97" s="37">
        <v>0</v>
      </c>
      <c r="CZ97" s="37">
        <v>26.462800000000001</v>
      </c>
      <c r="DA97" s="37">
        <v>24.334604233768623</v>
      </c>
      <c r="DB97" s="37">
        <v>26.532766767101695</v>
      </c>
      <c r="DC97" s="37">
        <v>21.559808321820888</v>
      </c>
      <c r="DD97" s="38">
        <f t="shared" si="135"/>
        <v>26.532766767101695</v>
      </c>
      <c r="DE97" s="38">
        <f t="shared" si="136"/>
        <v>21.559808321820888</v>
      </c>
      <c r="DG97" s="4"/>
      <c r="DH97" s="9">
        <v>2007</v>
      </c>
      <c r="DI97" s="37">
        <v>0</v>
      </c>
      <c r="DJ97" s="37">
        <v>0</v>
      </c>
      <c r="DK97" s="37">
        <v>0</v>
      </c>
      <c r="DL97" s="37">
        <v>0</v>
      </c>
      <c r="DM97" s="37">
        <v>0</v>
      </c>
      <c r="DN97" s="37">
        <v>0</v>
      </c>
      <c r="DO97" s="38">
        <v>0</v>
      </c>
      <c r="DP97" s="38">
        <v>0</v>
      </c>
    </row>
    <row r="98" spans="1:130" ht="12" customHeight="1" x14ac:dyDescent="0.25">
      <c r="A98" s="8"/>
      <c r="B98" s="9">
        <v>2008</v>
      </c>
      <c r="C98" s="37">
        <v>24.003901111595194</v>
      </c>
      <c r="D98" s="37">
        <v>29.369881347643883</v>
      </c>
      <c r="E98" s="37">
        <v>32.218037834478814</v>
      </c>
      <c r="F98" s="37">
        <v>29.284671426103394</v>
      </c>
      <c r="G98" s="37">
        <v>30.368905956681512</v>
      </c>
      <c r="H98" s="37">
        <v>26.223064699666388</v>
      </c>
      <c r="I98" s="38">
        <f t="shared" si="117"/>
        <v>29.284671426103394</v>
      </c>
      <c r="J98" s="38">
        <f t="shared" si="118"/>
        <v>30.368905956681512</v>
      </c>
      <c r="K98" s="8"/>
      <c r="L98" s="8"/>
      <c r="M98" s="9">
        <v>2008</v>
      </c>
      <c r="N98" s="37">
        <v>24.2</v>
      </c>
      <c r="O98" s="37">
        <v>35.693904771557236</v>
      </c>
      <c r="P98" s="37">
        <v>34.313491902879449</v>
      </c>
      <c r="Q98" s="37">
        <v>34.195625983341607</v>
      </c>
      <c r="R98" s="37">
        <v>29.167685154791606</v>
      </c>
      <c r="S98" s="37">
        <v>25.905961675309285</v>
      </c>
      <c r="T98" s="38">
        <f t="shared" si="119"/>
        <v>34.195625983341607</v>
      </c>
      <c r="U98" s="38">
        <f t="shared" si="120"/>
        <v>29.167685154791606</v>
      </c>
      <c r="V98" s="8"/>
      <c r="W98" s="8"/>
      <c r="X98" s="9">
        <v>2008</v>
      </c>
      <c r="Y98" s="37">
        <v>34.462916110390061</v>
      </c>
      <c r="Z98" s="37">
        <v>26.941236040431331</v>
      </c>
      <c r="AA98" s="37">
        <v>29.036931270303729</v>
      </c>
      <c r="AB98" s="37">
        <v>26.035072308724104</v>
      </c>
      <c r="AC98" s="37">
        <v>22.125354455485162</v>
      </c>
      <c r="AD98" s="37">
        <v>29.331499505943569</v>
      </c>
      <c r="AE98" s="38">
        <f t="shared" si="121"/>
        <v>26.035072308724104</v>
      </c>
      <c r="AF98" s="38">
        <f t="shared" si="122"/>
        <v>22.125354455485162</v>
      </c>
      <c r="AG98" s="8"/>
      <c r="AH98" s="8"/>
      <c r="AI98" s="9">
        <v>2008</v>
      </c>
      <c r="AJ98" s="37">
        <v>24.342487192472781</v>
      </c>
      <c r="AK98" s="37">
        <v>15.8</v>
      </c>
      <c r="AL98" s="37">
        <v>16.12326828930734</v>
      </c>
      <c r="AM98" s="37">
        <v>15.868916040315158</v>
      </c>
      <c r="AN98" s="37">
        <v>18.263969253106296</v>
      </c>
      <c r="AO98" s="37">
        <v>24.953656496537178</v>
      </c>
      <c r="AP98" s="38">
        <f t="shared" si="123"/>
        <v>15.868916040315158</v>
      </c>
      <c r="AQ98" s="38">
        <f t="shared" si="124"/>
        <v>18.263969253106296</v>
      </c>
      <c r="AR98" s="8"/>
      <c r="AT98" s="9">
        <v>2008</v>
      </c>
      <c r="AU98" s="37">
        <v>0</v>
      </c>
      <c r="AV98" s="37">
        <v>0</v>
      </c>
      <c r="AW98" s="37">
        <v>0</v>
      </c>
      <c r="AX98" s="37">
        <v>0</v>
      </c>
      <c r="AY98" s="37">
        <v>0</v>
      </c>
      <c r="AZ98" s="37">
        <v>0</v>
      </c>
      <c r="BA98" s="38">
        <f t="shared" si="125"/>
        <v>0</v>
      </c>
      <c r="BB98" s="38">
        <f t="shared" si="126"/>
        <v>0</v>
      </c>
      <c r="BC98" s="8"/>
      <c r="BD98" s="8"/>
      <c r="BE98" s="9">
        <v>2008</v>
      </c>
      <c r="BF98" s="37">
        <v>24.405926181072893</v>
      </c>
      <c r="BG98" s="37">
        <v>21.414986839058514</v>
      </c>
      <c r="BH98" s="37">
        <v>26.5</v>
      </c>
      <c r="BI98" s="37">
        <v>27.619360496940981</v>
      </c>
      <c r="BJ98" s="37">
        <v>28.524911674296451</v>
      </c>
      <c r="BK98" s="37">
        <v>21.721779396844241</v>
      </c>
      <c r="BL98" s="38">
        <f t="shared" si="127"/>
        <v>28.524911674296451</v>
      </c>
      <c r="BM98" s="38">
        <f t="shared" si="128"/>
        <v>21.721779396844241</v>
      </c>
      <c r="BN98" s="8"/>
      <c r="BO98" s="8"/>
      <c r="BP98" s="9">
        <v>2008</v>
      </c>
      <c r="BQ98" s="37">
        <v>23.95215364038895</v>
      </c>
      <c r="BR98" s="37">
        <v>26.162468181867034</v>
      </c>
      <c r="BS98" s="37">
        <v>22.201434037066392</v>
      </c>
      <c r="BT98" s="37">
        <v>22.201434037066392</v>
      </c>
      <c r="BU98" s="37">
        <v>26.19221859406635</v>
      </c>
      <c r="BV98" s="37">
        <v>20.600748115302821</v>
      </c>
      <c r="BW98" s="38">
        <f t="shared" si="129"/>
        <v>26.19221859406635</v>
      </c>
      <c r="BX98" s="38">
        <f t="shared" si="130"/>
        <v>20.600748115302821</v>
      </c>
      <c r="BY98" s="8"/>
      <c r="BZ98" s="8"/>
      <c r="CA98" s="9">
        <v>2008</v>
      </c>
      <c r="CB98" s="37">
        <v>24.405926181072893</v>
      </c>
      <c r="CC98" s="37">
        <v>20.757089047524502</v>
      </c>
      <c r="CD98" s="37">
        <v>26.5</v>
      </c>
      <c r="CE98" s="37">
        <v>22.201434037066392</v>
      </c>
      <c r="CF98" s="37">
        <v>27.347900676661844</v>
      </c>
      <c r="CG98" s="37">
        <v>21.428112987948836</v>
      </c>
      <c r="CH98" s="38">
        <f t="shared" si="131"/>
        <v>27.347900676661844</v>
      </c>
      <c r="CI98" s="38">
        <f t="shared" si="132"/>
        <v>21.428112987948836</v>
      </c>
      <c r="CJ98" s="8"/>
      <c r="CK98" s="8"/>
      <c r="CL98" s="9">
        <v>2008</v>
      </c>
      <c r="CM98" s="37">
        <v>23.669388287555776</v>
      </c>
      <c r="CN98" s="37">
        <v>19.822446320685909</v>
      </c>
      <c r="CO98" s="37">
        <v>26.5</v>
      </c>
      <c r="CP98" s="37">
        <v>23.906941652203578</v>
      </c>
      <c r="CQ98" s="37">
        <v>26.974646439944124</v>
      </c>
      <c r="CR98" s="37">
        <v>23.356478580610499</v>
      </c>
      <c r="CS98" s="38">
        <f t="shared" si="133"/>
        <v>26.974646439944124</v>
      </c>
      <c r="CT98" s="38">
        <f t="shared" si="134"/>
        <v>23.356478580610499</v>
      </c>
      <c r="CU98" s="8"/>
      <c r="CV98" s="8"/>
      <c r="CW98" s="9">
        <v>2008</v>
      </c>
      <c r="CX98" s="37">
        <v>23.669388287555776</v>
      </c>
      <c r="CY98" s="37">
        <v>19.822446320685909</v>
      </c>
      <c r="CZ98" s="37">
        <v>26.5</v>
      </c>
      <c r="DA98" s="37">
        <v>28.227758354521754</v>
      </c>
      <c r="DB98" s="37">
        <v>26.888898906131402</v>
      </c>
      <c r="DC98" s="37">
        <v>21.610752097408877</v>
      </c>
      <c r="DD98" s="38">
        <f t="shared" si="135"/>
        <v>26.888898906131402</v>
      </c>
      <c r="DE98" s="38">
        <f t="shared" si="136"/>
        <v>21.610752097408877</v>
      </c>
      <c r="DG98" s="4"/>
      <c r="DH98" s="9">
        <v>2008</v>
      </c>
      <c r="DI98" s="37">
        <v>0</v>
      </c>
      <c r="DJ98" s="37">
        <v>0</v>
      </c>
      <c r="DK98" s="37">
        <v>0</v>
      </c>
      <c r="DL98" s="37">
        <v>0</v>
      </c>
      <c r="DM98" s="37">
        <v>0</v>
      </c>
      <c r="DN98" s="37">
        <v>0</v>
      </c>
      <c r="DO98" s="38">
        <v>0</v>
      </c>
      <c r="DP98" s="38">
        <v>0</v>
      </c>
    </row>
    <row r="99" spans="1:130" ht="12" customHeight="1" x14ac:dyDescent="0.25">
      <c r="A99" s="8"/>
      <c r="B99" s="9">
        <v>2009</v>
      </c>
      <c r="C99" s="37">
        <v>23.269770738963999</v>
      </c>
      <c r="D99" s="37">
        <v>32.116950940244308</v>
      </c>
      <c r="E99" s="37">
        <v>33.519779635406842</v>
      </c>
      <c r="F99" s="37">
        <v>29.91950821649181</v>
      </c>
      <c r="G99" s="37">
        <v>30.520597396419792</v>
      </c>
      <c r="H99" s="37">
        <v>25.116968977570171</v>
      </c>
      <c r="I99" s="38">
        <f t="shared" si="117"/>
        <v>29.91950821649181</v>
      </c>
      <c r="J99" s="38">
        <f t="shared" si="118"/>
        <v>30.520597396419792</v>
      </c>
      <c r="K99" s="8"/>
      <c r="L99" s="8"/>
      <c r="M99" s="9">
        <v>2009</v>
      </c>
      <c r="N99" s="37">
        <v>27.071917409227567</v>
      </c>
      <c r="O99" s="37">
        <v>36.277990918662894</v>
      </c>
      <c r="P99" s="37">
        <v>36.080119081452146</v>
      </c>
      <c r="Q99" s="37">
        <v>33.716345474755215</v>
      </c>
      <c r="R99" s="37">
        <v>31.463318987872089</v>
      </c>
      <c r="S99" s="37">
        <v>26.1</v>
      </c>
      <c r="T99" s="38">
        <f t="shared" si="119"/>
        <v>33.716345474755215</v>
      </c>
      <c r="U99" s="38">
        <f t="shared" si="120"/>
        <v>31.463318987872089</v>
      </c>
      <c r="V99" s="8"/>
      <c r="W99" s="8"/>
      <c r="X99" s="9">
        <v>2009</v>
      </c>
      <c r="Y99" s="37">
        <v>36.322993299529799</v>
      </c>
      <c r="Z99" s="37">
        <v>27.629100752212281</v>
      </c>
      <c r="AA99" s="37">
        <v>30.97409608892238</v>
      </c>
      <c r="AB99" s="37">
        <v>26.272625242545949</v>
      </c>
      <c r="AC99" s="37">
        <v>21.030407440995742</v>
      </c>
      <c r="AD99" s="37">
        <v>30.450431851180205</v>
      </c>
      <c r="AE99" s="38">
        <f t="shared" si="121"/>
        <v>26.272625242545949</v>
      </c>
      <c r="AF99" s="38">
        <f t="shared" si="122"/>
        <v>21.030407440995742</v>
      </c>
      <c r="AG99" s="8"/>
      <c r="AH99" s="8"/>
      <c r="AI99" s="9">
        <v>2009</v>
      </c>
      <c r="AJ99" s="37">
        <v>26.118933606637228</v>
      </c>
      <c r="AK99" s="37">
        <v>15.8</v>
      </c>
      <c r="AL99" s="37">
        <v>15.517377741931847</v>
      </c>
      <c r="AM99" s="37">
        <v>16.277016136380386</v>
      </c>
      <c r="AN99" s="37">
        <v>18.06204257786834</v>
      </c>
      <c r="AO99" s="37">
        <v>26.639837807856239</v>
      </c>
      <c r="AP99" s="38">
        <f t="shared" si="123"/>
        <v>16.277016136380386</v>
      </c>
      <c r="AQ99" s="38">
        <f t="shared" si="124"/>
        <v>18.06204257786834</v>
      </c>
      <c r="AR99" s="8"/>
      <c r="AT99" s="9">
        <v>2009</v>
      </c>
      <c r="AU99" s="37">
        <v>0</v>
      </c>
      <c r="AV99" s="37">
        <v>0</v>
      </c>
      <c r="AW99" s="37">
        <v>0</v>
      </c>
      <c r="AX99" s="37">
        <v>0</v>
      </c>
      <c r="AY99" s="37">
        <v>0</v>
      </c>
      <c r="AZ99" s="37">
        <v>0</v>
      </c>
      <c r="BA99" s="38">
        <f t="shared" si="125"/>
        <v>0</v>
      </c>
      <c r="BB99" s="38">
        <f t="shared" si="126"/>
        <v>0</v>
      </c>
      <c r="BC99" s="8"/>
      <c r="BD99" s="8"/>
      <c r="BE99" s="9">
        <v>2009</v>
      </c>
      <c r="BF99" s="37">
        <v>24.13</v>
      </c>
      <c r="BG99" s="37">
        <v>22.627315077172728</v>
      </c>
      <c r="BH99" s="37">
        <v>26.5</v>
      </c>
      <c r="BI99" s="37">
        <v>29.80984931521682</v>
      </c>
      <c r="BJ99" s="37">
        <v>23.780803809568074</v>
      </c>
      <c r="BK99" s="37">
        <v>23.56</v>
      </c>
      <c r="BL99" s="38">
        <f t="shared" si="127"/>
        <v>23.780803809568074</v>
      </c>
      <c r="BM99" s="38">
        <f t="shared" si="128"/>
        <v>23.56</v>
      </c>
      <c r="BN99" s="8"/>
      <c r="BO99" s="8"/>
      <c r="BP99" s="9">
        <v>2009</v>
      </c>
      <c r="BQ99" s="37">
        <v>25.143984682127979</v>
      </c>
      <c r="BR99" s="37">
        <v>25.707435695464355</v>
      </c>
      <c r="BS99" s="37">
        <v>26.5</v>
      </c>
      <c r="BT99" s="37">
        <v>23.87</v>
      </c>
      <c r="BU99" s="37">
        <v>27.804877851963216</v>
      </c>
      <c r="BV99" s="37">
        <v>22.292877009020206</v>
      </c>
      <c r="BW99" s="38">
        <f t="shared" si="129"/>
        <v>27.804877851963216</v>
      </c>
      <c r="BX99" s="38">
        <f t="shared" si="130"/>
        <v>22.292877009020206</v>
      </c>
      <c r="BY99" s="8"/>
      <c r="BZ99" s="8"/>
      <c r="CA99" s="9">
        <v>2009</v>
      </c>
      <c r="CB99" s="37">
        <v>24.13</v>
      </c>
      <c r="CC99" s="37">
        <v>27.323805222565159</v>
      </c>
      <c r="CD99" s="37">
        <v>26.5</v>
      </c>
      <c r="CE99" s="37">
        <v>24.565041534806152</v>
      </c>
      <c r="CF99" s="37">
        <v>35.61001087647729</v>
      </c>
      <c r="CG99" s="37">
        <v>25.57726542395681</v>
      </c>
      <c r="CH99" s="38">
        <f t="shared" si="131"/>
        <v>35.61001087647729</v>
      </c>
      <c r="CI99" s="38">
        <f t="shared" si="132"/>
        <v>25.57726542395681</v>
      </c>
      <c r="CJ99" s="8"/>
      <c r="CK99" s="8"/>
      <c r="CL99" s="9">
        <v>2009</v>
      </c>
      <c r="CM99" s="37">
        <v>24.13426296335394</v>
      </c>
      <c r="CN99" s="37">
        <v>22.584999887543617</v>
      </c>
      <c r="CO99" s="37">
        <v>26.5</v>
      </c>
      <c r="CP99" s="37">
        <v>23.87210351467364</v>
      </c>
      <c r="CQ99" s="37">
        <v>27.923127664474002</v>
      </c>
      <c r="CR99" s="37">
        <v>23.564195511620539</v>
      </c>
      <c r="CS99" s="38">
        <f t="shared" si="133"/>
        <v>27.923127664474002</v>
      </c>
      <c r="CT99" s="38">
        <f t="shared" si="134"/>
        <v>23.564195511620539</v>
      </c>
      <c r="CU99" s="8"/>
      <c r="CV99" s="8"/>
      <c r="CW99" s="9">
        <v>2009</v>
      </c>
      <c r="CX99" s="37">
        <v>24.476856382139097</v>
      </c>
      <c r="CY99" s="37">
        <v>20.781004998001997</v>
      </c>
      <c r="CZ99" s="37">
        <v>26.5</v>
      </c>
      <c r="DA99" s="37">
        <v>24.908110207340375</v>
      </c>
      <c r="DB99" s="37">
        <v>27.522529135420083</v>
      </c>
      <c r="DC99" s="37">
        <v>22.498763832458618</v>
      </c>
      <c r="DD99" s="38">
        <f t="shared" si="135"/>
        <v>27.522529135420083</v>
      </c>
      <c r="DE99" s="38">
        <f t="shared" si="136"/>
        <v>22.498763832458618</v>
      </c>
      <c r="DG99" s="4"/>
      <c r="DH99" s="9">
        <v>2009</v>
      </c>
      <c r="DI99" s="37">
        <v>0</v>
      </c>
      <c r="DJ99" s="37">
        <v>0</v>
      </c>
      <c r="DK99" s="37">
        <v>0</v>
      </c>
      <c r="DL99" s="37">
        <v>0</v>
      </c>
      <c r="DM99" s="37">
        <v>0</v>
      </c>
      <c r="DN99" s="37">
        <v>0</v>
      </c>
      <c r="DO99" s="38">
        <v>0</v>
      </c>
      <c r="DP99" s="38">
        <v>0</v>
      </c>
    </row>
    <row r="100" spans="1:130" ht="12" customHeight="1" x14ac:dyDescent="0.25">
      <c r="A100" s="8"/>
      <c r="B100" s="3">
        <v>2010</v>
      </c>
      <c r="C100" s="38">
        <v>35.751996226514457</v>
      </c>
      <c r="D100" s="51">
        <v>27.383096235316266</v>
      </c>
      <c r="E100" s="51">
        <v>31.674527500302762</v>
      </c>
      <c r="F100" s="51">
        <v>31.295022696649337</v>
      </c>
      <c r="G100" s="38">
        <v>26.56113036284437</v>
      </c>
      <c r="H100" s="51">
        <v>23.084770029518626</v>
      </c>
      <c r="I100" s="38">
        <f t="shared" si="117"/>
        <v>31.295022696649337</v>
      </c>
      <c r="J100" s="38">
        <f t="shared" si="118"/>
        <v>26.56113036284437</v>
      </c>
      <c r="K100" s="8"/>
      <c r="L100" s="8"/>
      <c r="M100" s="3">
        <v>2010</v>
      </c>
      <c r="N100" s="39">
        <v>25.355411864867037</v>
      </c>
      <c r="O100" s="38">
        <v>36.983067732228179</v>
      </c>
      <c r="P100" s="38">
        <v>37.288240738435263</v>
      </c>
      <c r="Q100" s="38">
        <v>36.725611682376318</v>
      </c>
      <c r="R100" s="38">
        <v>31.695161455400388</v>
      </c>
      <c r="S100" s="38">
        <v>28.570642638913561</v>
      </c>
      <c r="T100" s="38">
        <f t="shared" si="119"/>
        <v>36.725611682376318</v>
      </c>
      <c r="U100" s="38">
        <f t="shared" si="120"/>
        <v>31.695161455400388</v>
      </c>
      <c r="V100" s="8"/>
      <c r="W100" s="8"/>
      <c r="X100" s="3">
        <v>2010</v>
      </c>
      <c r="Y100" s="38">
        <v>35.751996226514457</v>
      </c>
      <c r="Z100" s="38">
        <v>27.383096235316266</v>
      </c>
      <c r="AA100" s="38">
        <v>31.674527500302762</v>
      </c>
      <c r="AB100" s="38">
        <v>31.295022696649337</v>
      </c>
      <c r="AC100" s="38">
        <v>22.700337395711458</v>
      </c>
      <c r="AD100" s="38">
        <v>33.350132170255748</v>
      </c>
      <c r="AE100" s="38">
        <f t="shared" si="121"/>
        <v>31.295022696649337</v>
      </c>
      <c r="AF100" s="38">
        <f t="shared" si="122"/>
        <v>22.700337395711458</v>
      </c>
      <c r="AG100" s="8"/>
      <c r="AH100" s="8"/>
      <c r="AI100" s="3">
        <v>2010</v>
      </c>
      <c r="AJ100" s="38">
        <v>23.94164278851332</v>
      </c>
      <c r="AK100" s="38">
        <v>19.217542247836469</v>
      </c>
      <c r="AL100" s="38">
        <v>16.397839366368029</v>
      </c>
      <c r="AM100" s="38">
        <v>16.005453706415715</v>
      </c>
      <c r="AN100" s="38">
        <v>23.10024927992006</v>
      </c>
      <c r="AO100" s="38">
        <v>24.512586726660921</v>
      </c>
      <c r="AP100" s="38">
        <f t="shared" si="123"/>
        <v>16.005453706415715</v>
      </c>
      <c r="AQ100" s="38">
        <f t="shared" si="124"/>
        <v>23.10024927992006</v>
      </c>
      <c r="AR100" s="8"/>
      <c r="AT100" s="3">
        <v>2010</v>
      </c>
      <c r="AU100" s="37">
        <v>0</v>
      </c>
      <c r="AV100" s="37">
        <v>0</v>
      </c>
      <c r="AW100" s="37">
        <v>0</v>
      </c>
      <c r="AX100" s="37">
        <v>0</v>
      </c>
      <c r="AY100" s="37">
        <v>0</v>
      </c>
      <c r="AZ100" s="37">
        <v>0</v>
      </c>
      <c r="BA100" s="38">
        <f t="shared" si="125"/>
        <v>0</v>
      </c>
      <c r="BB100" s="38">
        <f t="shared" si="126"/>
        <v>0</v>
      </c>
      <c r="BC100" s="8"/>
      <c r="BD100" s="8"/>
      <c r="BE100" s="3">
        <v>2010</v>
      </c>
      <c r="BF100" s="38">
        <v>24.631537144179241</v>
      </c>
      <c r="BG100" s="38">
        <v>19.674849958678493</v>
      </c>
      <c r="BH100" s="38">
        <v>30.3673</v>
      </c>
      <c r="BI100" s="38">
        <v>24.401747786052201</v>
      </c>
      <c r="BJ100" s="38">
        <v>24.215112438208717</v>
      </c>
      <c r="BK100" s="38">
        <v>22.868521080113659</v>
      </c>
      <c r="BL100" s="38">
        <f t="shared" si="127"/>
        <v>24.215112438208717</v>
      </c>
      <c r="BM100" s="38">
        <f t="shared" si="128"/>
        <v>22.868521080113659</v>
      </c>
      <c r="BN100" s="8"/>
      <c r="BO100" s="8"/>
      <c r="BP100" s="3">
        <v>2010</v>
      </c>
      <c r="BQ100" s="38">
        <v>24.695729619051527</v>
      </c>
      <c r="BR100" s="38">
        <v>20.373553034755115</v>
      </c>
      <c r="BS100" s="38">
        <v>30.3673</v>
      </c>
      <c r="BT100" s="38">
        <v>24.401747786052201</v>
      </c>
      <c r="BU100" s="38">
        <v>28.956967854037682</v>
      </c>
      <c r="BV100" s="38">
        <v>22.991236546369404</v>
      </c>
      <c r="BW100" s="38">
        <f t="shared" si="129"/>
        <v>28.956967854037682</v>
      </c>
      <c r="BX100" s="38">
        <f t="shared" si="130"/>
        <v>22.991236546369404</v>
      </c>
      <c r="BY100" s="8"/>
      <c r="BZ100" s="8"/>
      <c r="CA100" s="3">
        <v>2010</v>
      </c>
      <c r="CB100" s="38">
        <v>24.631537144179241</v>
      </c>
      <c r="CC100" s="38">
        <v>21.260507778881884</v>
      </c>
      <c r="CD100" s="38">
        <v>30.3673</v>
      </c>
      <c r="CE100" s="38">
        <v>20.145495956742153</v>
      </c>
      <c r="CF100" s="38">
        <v>31.036646190370778</v>
      </c>
      <c r="CG100" s="38">
        <v>23.613271789934156</v>
      </c>
      <c r="CH100" s="38">
        <f t="shared" si="131"/>
        <v>31.036646190370778</v>
      </c>
      <c r="CI100" s="38">
        <f t="shared" si="132"/>
        <v>23.613271789934156</v>
      </c>
      <c r="CJ100" s="8"/>
      <c r="CK100" s="8"/>
      <c r="CL100" s="3">
        <v>2010</v>
      </c>
      <c r="CM100" s="38">
        <v>23.335783871777085</v>
      </c>
      <c r="CN100" s="38">
        <v>19.484709070813985</v>
      </c>
      <c r="CO100" s="38">
        <v>30.3673</v>
      </c>
      <c r="CP100" s="38">
        <v>26.054004125506406</v>
      </c>
      <c r="CQ100" s="38">
        <v>28.563994126405422</v>
      </c>
      <c r="CR100" s="38">
        <v>24.317841069066933</v>
      </c>
      <c r="CS100" s="38">
        <f t="shared" si="133"/>
        <v>28.563994126405422</v>
      </c>
      <c r="CT100" s="38">
        <f t="shared" si="134"/>
        <v>24.317841069066933</v>
      </c>
      <c r="CU100" s="4"/>
      <c r="CV100" s="4"/>
      <c r="CW100" s="3">
        <v>2010</v>
      </c>
      <c r="CX100" s="38">
        <v>23.335783871777085</v>
      </c>
      <c r="CY100" s="38">
        <v>21.9648</v>
      </c>
      <c r="CZ100" s="38">
        <v>30.697108124318298</v>
      </c>
      <c r="DA100" s="38">
        <v>25.165498140967646</v>
      </c>
      <c r="DB100" s="38">
        <v>29.515396676751301</v>
      </c>
      <c r="DC100" s="38">
        <v>22.48167000072732</v>
      </c>
      <c r="DD100" s="38">
        <f t="shared" si="135"/>
        <v>29.515396676751301</v>
      </c>
      <c r="DE100" s="38">
        <f t="shared" si="136"/>
        <v>22.48167000072732</v>
      </c>
      <c r="DF100" s="4"/>
      <c r="DG100" s="4"/>
      <c r="DH100" s="3">
        <v>2010</v>
      </c>
      <c r="DI100" s="37">
        <v>0</v>
      </c>
      <c r="DJ100" s="37">
        <v>0</v>
      </c>
      <c r="DK100" s="37">
        <v>0</v>
      </c>
      <c r="DL100" s="37">
        <v>0</v>
      </c>
      <c r="DM100" s="37">
        <v>0</v>
      </c>
      <c r="DN100" s="37">
        <v>0</v>
      </c>
      <c r="DO100" s="38">
        <v>0</v>
      </c>
      <c r="DP100" s="38">
        <v>0</v>
      </c>
      <c r="DQ100" s="4"/>
      <c r="DR100" s="4"/>
      <c r="DS100" s="4"/>
      <c r="DT100" s="4"/>
      <c r="DU100" s="4"/>
      <c r="DV100" s="4"/>
      <c r="DW100" s="4"/>
      <c r="DX100" s="4"/>
      <c r="DY100" s="4"/>
      <c r="DZ100" s="4"/>
    </row>
    <row r="101" spans="1:130" ht="12" customHeight="1" x14ac:dyDescent="0.25">
      <c r="A101" s="8"/>
      <c r="B101" s="9">
        <v>2011</v>
      </c>
      <c r="C101" s="37">
        <v>38.713702308262015</v>
      </c>
      <c r="D101" s="37">
        <v>35.180457527928787</v>
      </c>
      <c r="E101" s="37">
        <v>31.715697066560494</v>
      </c>
      <c r="F101" s="37">
        <v>33.463836380551875</v>
      </c>
      <c r="G101" s="37">
        <v>28.349256681739497</v>
      </c>
      <c r="H101" s="37">
        <v>23.379007424722701</v>
      </c>
      <c r="I101" s="38">
        <v>32.155270389350875</v>
      </c>
      <c r="J101" s="38">
        <v>30.719168079808469</v>
      </c>
      <c r="K101" s="8"/>
      <c r="L101" s="8"/>
      <c r="M101" s="9">
        <v>2011</v>
      </c>
      <c r="N101" s="37">
        <v>28.927871281309347</v>
      </c>
      <c r="O101" s="37">
        <v>34.827160516164234</v>
      </c>
      <c r="P101" s="37">
        <v>37.179519565289866</v>
      </c>
      <c r="Q101" s="37">
        <v>36.25143222327258</v>
      </c>
      <c r="R101" s="37">
        <v>33.802974137326451</v>
      </c>
      <c r="S101" s="37">
        <v>37.821056196943886</v>
      </c>
      <c r="T101" s="38">
        <v>32.961299306420976</v>
      </c>
      <c r="U101" s="38">
        <v>29.223741298737885</v>
      </c>
      <c r="V101" s="8"/>
      <c r="W101" s="8"/>
      <c r="X101" s="9">
        <v>2011</v>
      </c>
      <c r="Y101" s="37">
        <v>38.713702308262015</v>
      </c>
      <c r="Z101" s="37">
        <v>27.742680379926412</v>
      </c>
      <c r="AA101" s="37">
        <v>30.921499805401165</v>
      </c>
      <c r="AB101" s="37">
        <v>27.704789473126944</v>
      </c>
      <c r="AC101" s="37">
        <v>23.075562531094079</v>
      </c>
      <c r="AD101" s="37">
        <v>26.857030644408468</v>
      </c>
      <c r="AE101" s="38">
        <v>30.715919827773099</v>
      </c>
      <c r="AF101" s="38">
        <v>24.849966974123408</v>
      </c>
      <c r="AG101" s="8"/>
      <c r="AH101" s="8"/>
      <c r="AI101" s="9">
        <v>2011</v>
      </c>
      <c r="AJ101" s="37">
        <v>25.460575411303861</v>
      </c>
      <c r="AK101" s="37">
        <v>19.844246658578427</v>
      </c>
      <c r="AL101" s="37">
        <v>17.271799999999999</v>
      </c>
      <c r="AM101" s="37">
        <v>17.547479530091664</v>
      </c>
      <c r="AN101" s="37">
        <v>24.495461930958616</v>
      </c>
      <c r="AO101" s="37">
        <v>24.492217870426661</v>
      </c>
      <c r="AP101" s="38">
        <v>30.715919827773099</v>
      </c>
      <c r="AQ101" s="38">
        <v>24.849966974123408</v>
      </c>
      <c r="AR101" s="8"/>
      <c r="AT101" s="9">
        <v>2011</v>
      </c>
      <c r="AU101" s="37">
        <v>0</v>
      </c>
      <c r="AV101" s="37">
        <v>0</v>
      </c>
      <c r="AW101" s="37">
        <v>0</v>
      </c>
      <c r="AX101" s="37">
        <v>0</v>
      </c>
      <c r="AY101" s="37">
        <v>0</v>
      </c>
      <c r="AZ101" s="37">
        <v>0</v>
      </c>
      <c r="BA101" s="38">
        <v>0</v>
      </c>
      <c r="BB101" s="38">
        <v>0</v>
      </c>
      <c r="BC101" s="8"/>
      <c r="BD101" s="8"/>
      <c r="BE101" s="9">
        <v>2011</v>
      </c>
      <c r="BF101" s="37">
        <v>24.625579959198134</v>
      </c>
      <c r="BG101" s="37">
        <v>21.059658897806273</v>
      </c>
      <c r="BH101" s="37">
        <v>29.663499999999999</v>
      </c>
      <c r="BI101" s="37">
        <v>27.134899999999998</v>
      </c>
      <c r="BJ101" s="37">
        <v>21.803948929928819</v>
      </c>
      <c r="BK101" s="37">
        <v>22.266790443755273</v>
      </c>
      <c r="BL101" s="38">
        <v>26.1441223593554</v>
      </c>
      <c r="BM101" s="38">
        <v>24.172625231476925</v>
      </c>
      <c r="BN101" s="8"/>
      <c r="BO101" s="8"/>
      <c r="BP101" s="9">
        <v>2011</v>
      </c>
      <c r="BQ101" s="37">
        <v>23.677008352548977</v>
      </c>
      <c r="BR101" s="37">
        <v>22.757912453739348</v>
      </c>
      <c r="BS101" s="37">
        <v>29.663499999999999</v>
      </c>
      <c r="BT101" s="37">
        <v>18.498494292685915</v>
      </c>
      <c r="BU101" s="37">
        <v>23.182738842132647</v>
      </c>
      <c r="BV101" s="37">
        <v>20.589704610365946</v>
      </c>
      <c r="BW101" s="38">
        <v>28.624258799370654</v>
      </c>
      <c r="BX101" s="38">
        <v>25.332936646710213</v>
      </c>
      <c r="BY101" s="8"/>
      <c r="BZ101" s="8"/>
      <c r="CA101" s="9">
        <v>2011</v>
      </c>
      <c r="CB101" s="37">
        <v>24.625579959198134</v>
      </c>
      <c r="CC101" s="37">
        <v>22.488084333731614</v>
      </c>
      <c r="CD101" s="37">
        <v>29.663499999999999</v>
      </c>
      <c r="CE101" s="37">
        <v>20.93715059834441</v>
      </c>
      <c r="CF101" s="37">
        <v>23.182738842132647</v>
      </c>
      <c r="CG101" s="37">
        <v>22.266790443755273</v>
      </c>
      <c r="CH101" s="38">
        <v>33.685612263168586</v>
      </c>
      <c r="CI101" s="38">
        <v>24.350621061134071</v>
      </c>
      <c r="CJ101" s="8"/>
      <c r="CK101" s="8"/>
      <c r="CL101" s="9">
        <v>2011</v>
      </c>
      <c r="CM101" s="37">
        <v>23.354586382398395</v>
      </c>
      <c r="CN101" s="37">
        <v>20.595329605329702</v>
      </c>
      <c r="CO101" s="37">
        <v>29.663499999999999</v>
      </c>
      <c r="CP101" s="37">
        <v>26.328992487319514</v>
      </c>
      <c r="CQ101" s="37">
        <v>23.182738842132647</v>
      </c>
      <c r="CR101" s="37">
        <v>22.264443793629965</v>
      </c>
      <c r="CS101" s="38">
        <v>30.72483930270327</v>
      </c>
      <c r="CT101" s="38">
        <v>25.786115709463385</v>
      </c>
      <c r="CU101" s="8"/>
      <c r="CV101" s="8"/>
      <c r="CW101" s="9">
        <v>2011</v>
      </c>
      <c r="CX101" s="37">
        <v>23.354586382398395</v>
      </c>
      <c r="CY101" s="37">
        <v>21.9648</v>
      </c>
      <c r="CZ101" s="37">
        <v>29.663499999999999</v>
      </c>
      <c r="DA101" s="37">
        <v>27.62644185661259</v>
      </c>
      <c r="DB101" s="37">
        <v>23.182738842132647</v>
      </c>
      <c r="DC101" s="37">
        <v>22.264443793629965</v>
      </c>
      <c r="DD101" s="38">
        <v>29.731886005369649</v>
      </c>
      <c r="DE101" s="38">
        <v>23.709668538501255</v>
      </c>
      <c r="DG101" s="10"/>
      <c r="DH101" s="9">
        <v>2011</v>
      </c>
      <c r="DI101" s="37">
        <v>0</v>
      </c>
      <c r="DJ101" s="37">
        <v>0</v>
      </c>
      <c r="DK101" s="37">
        <v>0</v>
      </c>
      <c r="DL101" s="37">
        <v>0</v>
      </c>
      <c r="DM101" s="37">
        <v>0</v>
      </c>
      <c r="DN101" s="37">
        <v>0</v>
      </c>
      <c r="DO101" s="38">
        <v>0</v>
      </c>
      <c r="DP101" s="38">
        <v>0</v>
      </c>
    </row>
    <row r="102" spans="1:130" ht="12" customHeight="1" x14ac:dyDescent="0.25">
      <c r="A102" s="8"/>
      <c r="B102" s="9">
        <v>2012</v>
      </c>
      <c r="C102" s="37">
        <v>41.407426203573486</v>
      </c>
      <c r="D102" s="37">
        <v>33.397653315436074</v>
      </c>
      <c r="E102" s="37">
        <v>38.530905266437301</v>
      </c>
      <c r="F102" s="37">
        <v>34.188304214287136</v>
      </c>
      <c r="G102" s="37">
        <v>29.038410141462283</v>
      </c>
      <c r="H102" s="37">
        <v>23.582472334784871</v>
      </c>
      <c r="I102" s="38">
        <v>30.43189410151793</v>
      </c>
      <c r="J102" s="38">
        <v>30.638580072752315</v>
      </c>
      <c r="K102" s="8"/>
      <c r="L102" s="8"/>
      <c r="M102" s="9">
        <v>2012</v>
      </c>
      <c r="N102" s="37">
        <v>52.289099999999998</v>
      </c>
      <c r="O102" s="37">
        <v>32.277398061581252</v>
      </c>
      <c r="P102" s="37">
        <v>41.395934253532424</v>
      </c>
      <c r="Q102" s="37">
        <v>38.042426145645202</v>
      </c>
      <c r="R102" s="37">
        <v>34.136208986527734</v>
      </c>
      <c r="S102" s="37">
        <v>32.927161644931338</v>
      </c>
      <c r="T102" s="38">
        <v>35.801096628873488</v>
      </c>
      <c r="U102" s="38">
        <v>28.928360078316562</v>
      </c>
      <c r="V102" s="8"/>
      <c r="W102" s="8"/>
      <c r="X102" s="9">
        <v>2012</v>
      </c>
      <c r="Y102" s="37">
        <v>39.424677850798432</v>
      </c>
      <c r="Z102" s="37">
        <v>30.465386734368749</v>
      </c>
      <c r="AA102" s="37">
        <v>32.81258776426241</v>
      </c>
      <c r="AB102" s="37">
        <v>31.324307583417795</v>
      </c>
      <c r="AC102" s="37">
        <v>23.359436249544661</v>
      </c>
      <c r="AD102" s="37">
        <v>31.926543443872784</v>
      </c>
      <c r="AE102" s="38">
        <v>31.154360476026792</v>
      </c>
      <c r="AF102" s="38">
        <v>26.062104347592168</v>
      </c>
      <c r="AG102" s="8"/>
      <c r="AH102" s="8"/>
      <c r="AI102" s="9">
        <v>2012</v>
      </c>
      <c r="AJ102" s="37">
        <v>27.722603403282804</v>
      </c>
      <c r="AK102" s="37">
        <v>25.03288261676321</v>
      </c>
      <c r="AL102" s="37">
        <v>18.50431015666474</v>
      </c>
      <c r="AM102" s="37">
        <v>31.086171761811624</v>
      </c>
      <c r="AN102" s="37">
        <v>23.98764167166026</v>
      </c>
      <c r="AO102" s="37">
        <v>21.351809574349176</v>
      </c>
      <c r="AP102" s="38">
        <v>31.154360476026792</v>
      </c>
      <c r="AQ102" s="38">
        <v>26.062104347592168</v>
      </c>
      <c r="AR102" s="8"/>
      <c r="AT102" s="9">
        <v>2012</v>
      </c>
      <c r="AU102" s="37">
        <v>0</v>
      </c>
      <c r="AV102" s="37">
        <v>0</v>
      </c>
      <c r="AW102" s="37">
        <v>0</v>
      </c>
      <c r="AX102" s="37">
        <v>0</v>
      </c>
      <c r="AY102" s="37">
        <v>0</v>
      </c>
      <c r="AZ102" s="37">
        <v>0</v>
      </c>
      <c r="BA102" s="38">
        <v>0</v>
      </c>
      <c r="BB102" s="38">
        <v>0</v>
      </c>
      <c r="BC102" s="8"/>
      <c r="BD102" s="8"/>
      <c r="BE102" s="9">
        <v>2012</v>
      </c>
      <c r="BF102" s="37">
        <v>23.411029683885523</v>
      </c>
      <c r="BG102" s="37">
        <v>21.226280526720537</v>
      </c>
      <c r="BH102" s="37">
        <v>30.456899999999997</v>
      </c>
      <c r="BI102" s="37">
        <v>27.134899999999998</v>
      </c>
      <c r="BJ102" s="37">
        <v>23.183689329577515</v>
      </c>
      <c r="BK102" s="37">
        <v>22.510506451776259</v>
      </c>
      <c r="BL102" s="38">
        <v>24.800742917817935</v>
      </c>
      <c r="BM102" s="38">
        <v>24.701098111641759</v>
      </c>
      <c r="BN102" s="8"/>
      <c r="BO102" s="8"/>
      <c r="BP102" s="9">
        <v>2012</v>
      </c>
      <c r="BQ102" s="37">
        <v>23.411029683885523</v>
      </c>
      <c r="BR102" s="37">
        <v>22.970532838093192</v>
      </c>
      <c r="BS102" s="37">
        <v>30.456899999999997</v>
      </c>
      <c r="BT102" s="37">
        <v>18.589388800023769</v>
      </c>
      <c r="BU102" s="37">
        <v>20.609513764712645</v>
      </c>
      <c r="BV102" s="37">
        <v>28.784623982580754</v>
      </c>
      <c r="BW102" s="38">
        <v>25.719618734896553</v>
      </c>
      <c r="BX102" s="38">
        <v>24.85465752241711</v>
      </c>
      <c r="BY102" s="8"/>
      <c r="BZ102" s="8"/>
      <c r="CA102" s="9">
        <v>2012</v>
      </c>
      <c r="CB102" s="37">
        <v>23.411029683885523</v>
      </c>
      <c r="CC102" s="37">
        <v>22.527948215104121</v>
      </c>
      <c r="CD102" s="37">
        <v>30.456899999999997</v>
      </c>
      <c r="CE102" s="37">
        <v>21.331671391675322</v>
      </c>
      <c r="CF102" s="37">
        <v>20.609513764712645</v>
      </c>
      <c r="CG102" s="37">
        <v>22.510506451776259</v>
      </c>
      <c r="CH102" s="38">
        <v>25.719618734896553</v>
      </c>
      <c r="CI102" s="38">
        <v>24.428313268072824</v>
      </c>
      <c r="CJ102" s="8"/>
      <c r="CK102" s="8"/>
      <c r="CL102" s="9">
        <v>2012</v>
      </c>
      <c r="CM102" s="37">
        <v>23.411029683885523</v>
      </c>
      <c r="CN102" s="37">
        <v>20.569201493362197</v>
      </c>
      <c r="CO102" s="37">
        <v>32.105234545535055</v>
      </c>
      <c r="CP102" s="37">
        <v>26.760171470766466</v>
      </c>
      <c r="CQ102" s="37">
        <v>23.023785976589696</v>
      </c>
      <c r="CR102" s="37">
        <v>22.019167020751841</v>
      </c>
      <c r="CS102" s="38">
        <v>30.668691131896587</v>
      </c>
      <c r="CT102" s="38">
        <v>26.125507158961597</v>
      </c>
      <c r="CU102" s="8"/>
      <c r="CV102" s="8"/>
      <c r="CW102" s="9">
        <v>2012</v>
      </c>
      <c r="CX102" s="37">
        <v>23.411029683885523</v>
      </c>
      <c r="CY102" s="37">
        <v>22.588200000000004</v>
      </c>
      <c r="CZ102" s="37">
        <v>32.105234545535055</v>
      </c>
      <c r="DA102" s="37">
        <v>27.597145499873101</v>
      </c>
      <c r="DB102" s="37">
        <v>23.023785976589696</v>
      </c>
      <c r="DC102" s="37">
        <v>16.363800000000001</v>
      </c>
      <c r="DD102" s="38">
        <v>30.642568539824854</v>
      </c>
      <c r="DE102" s="38">
        <v>25.622242476891198</v>
      </c>
      <c r="DG102" s="10"/>
      <c r="DH102" s="9">
        <v>2012</v>
      </c>
      <c r="DI102" s="37">
        <v>0</v>
      </c>
      <c r="DJ102" s="37">
        <v>0</v>
      </c>
      <c r="DK102" s="37">
        <v>0</v>
      </c>
      <c r="DL102" s="37">
        <v>0</v>
      </c>
      <c r="DM102" s="37">
        <v>0</v>
      </c>
      <c r="DN102" s="37">
        <v>0</v>
      </c>
      <c r="DO102" s="38">
        <v>0</v>
      </c>
      <c r="DP102" s="38">
        <v>0</v>
      </c>
    </row>
    <row r="103" spans="1:130" ht="12" customHeight="1" x14ac:dyDescent="0.25">
      <c r="A103" s="8"/>
      <c r="B103" s="9">
        <v>2013</v>
      </c>
      <c r="C103" s="37">
        <v>43.346443419262641</v>
      </c>
      <c r="D103" s="37">
        <v>35.090414557445179</v>
      </c>
      <c r="E103" s="37">
        <v>37.491784391680042</v>
      </c>
      <c r="F103" s="37">
        <v>35.49860825142261</v>
      </c>
      <c r="G103" s="37">
        <v>31.574521126569461</v>
      </c>
      <c r="H103" s="37">
        <v>22.970446132550993</v>
      </c>
      <c r="I103" s="38">
        <v>35.125344591154551</v>
      </c>
      <c r="J103" s="38">
        <v>30.123879856748108</v>
      </c>
      <c r="K103" s="8"/>
      <c r="L103" s="8"/>
      <c r="M103" s="9">
        <v>2013</v>
      </c>
      <c r="N103" s="37">
        <v>35.12030794202559</v>
      </c>
      <c r="O103" s="37">
        <v>29.116446711257868</v>
      </c>
      <c r="P103" s="37">
        <v>41.947716919058472</v>
      </c>
      <c r="Q103" s="37">
        <v>40.715141362574663</v>
      </c>
      <c r="R103" s="37">
        <v>35.185750242046836</v>
      </c>
      <c r="S103" s="37">
        <v>32.375283733337511</v>
      </c>
      <c r="T103" s="38">
        <v>36.61086478622024</v>
      </c>
      <c r="U103" s="38">
        <v>29.83123630680489</v>
      </c>
      <c r="V103" s="8"/>
      <c r="W103" s="8"/>
      <c r="X103" s="9">
        <v>2013</v>
      </c>
      <c r="Y103" s="37">
        <v>39.649784953258333</v>
      </c>
      <c r="Z103" s="37">
        <v>30.217467687055247</v>
      </c>
      <c r="AA103" s="37">
        <v>33.90878387343804</v>
      </c>
      <c r="AB103" s="37">
        <v>33.194452359022506</v>
      </c>
      <c r="AC103" s="37">
        <v>27.448923765525592</v>
      </c>
      <c r="AD103" s="37">
        <v>36.203097273571011</v>
      </c>
      <c r="AE103" s="38">
        <v>30.014914287839201</v>
      </c>
      <c r="AF103" s="38">
        <v>29.621669924620576</v>
      </c>
      <c r="AG103" s="8"/>
      <c r="AH103" s="8"/>
      <c r="AI103" s="9">
        <v>2013</v>
      </c>
      <c r="AJ103" s="37">
        <v>28.035656294405612</v>
      </c>
      <c r="AK103" s="37">
        <v>21.175906020558273</v>
      </c>
      <c r="AL103" s="37">
        <v>21.953208472206732</v>
      </c>
      <c r="AM103" s="37">
        <v>17.546517575278873</v>
      </c>
      <c r="AN103" s="37">
        <v>24.19341749131771</v>
      </c>
      <c r="AO103" s="37">
        <v>26.877990383953001</v>
      </c>
      <c r="AP103" s="38">
        <v>30.014914287839201</v>
      </c>
      <c r="AQ103" s="38">
        <v>29.621669924620576</v>
      </c>
      <c r="AR103" s="8"/>
      <c r="AT103" s="9">
        <v>2013</v>
      </c>
      <c r="AU103" s="37">
        <v>0</v>
      </c>
      <c r="AV103" s="37">
        <v>0</v>
      </c>
      <c r="AW103" s="37">
        <v>0</v>
      </c>
      <c r="AX103" s="37">
        <v>0</v>
      </c>
      <c r="AY103" s="37">
        <v>0</v>
      </c>
      <c r="AZ103" s="37">
        <v>0</v>
      </c>
      <c r="BA103" s="38">
        <v>0</v>
      </c>
      <c r="BB103" s="38">
        <v>0</v>
      </c>
      <c r="BC103" s="8"/>
      <c r="BD103" s="8"/>
      <c r="BE103" s="9">
        <v>2013</v>
      </c>
      <c r="BF103" s="37">
        <v>24.384017764986226</v>
      </c>
      <c r="BG103" s="37">
        <v>21.838493847688731</v>
      </c>
      <c r="BH103" s="37">
        <v>30.456899999999997</v>
      </c>
      <c r="BI103" s="37">
        <v>26.904212995603583</v>
      </c>
      <c r="BJ103" s="37">
        <v>23.124992322094286</v>
      </c>
      <c r="BK103" s="37">
        <v>22.646803025072398</v>
      </c>
      <c r="BL103" s="38">
        <v>30.141283014667934</v>
      </c>
      <c r="BM103" s="38">
        <v>24.991550646480075</v>
      </c>
      <c r="BN103" s="8"/>
      <c r="BO103" s="8"/>
      <c r="BP103" s="9">
        <v>2013</v>
      </c>
      <c r="BQ103" s="37">
        <v>24.384017764986226</v>
      </c>
      <c r="BR103" s="37">
        <v>22.897410809189665</v>
      </c>
      <c r="BS103" s="37">
        <v>30.456899999999997</v>
      </c>
      <c r="BT103" s="37">
        <v>18.622373146397788</v>
      </c>
      <c r="BU103" s="37">
        <v>23.491463610222208</v>
      </c>
      <c r="BV103" s="37">
        <v>20.621773961776096</v>
      </c>
      <c r="BW103" s="38">
        <v>32.033351753965292</v>
      </c>
      <c r="BX103" s="38">
        <v>26.672105165098348</v>
      </c>
      <c r="BY103" s="8"/>
      <c r="BZ103" s="8"/>
      <c r="CA103" s="9">
        <v>2013</v>
      </c>
      <c r="CB103" s="37">
        <v>24.384017764986226</v>
      </c>
      <c r="CC103" s="37">
        <v>22.628634492961361</v>
      </c>
      <c r="CD103" s="37">
        <v>33.579500000000003</v>
      </c>
      <c r="CE103" s="37">
        <v>21.178526959506673</v>
      </c>
      <c r="CF103" s="37">
        <v>23.491463610222208</v>
      </c>
      <c r="CG103" s="37">
        <v>22.646803025072398</v>
      </c>
      <c r="CH103" s="38">
        <v>33.840000000000003</v>
      </c>
      <c r="CI103" s="38">
        <v>27.590876806223061</v>
      </c>
      <c r="CJ103" s="8"/>
      <c r="CK103" s="8"/>
      <c r="CL103" s="9">
        <v>2013</v>
      </c>
      <c r="CM103" s="37">
        <v>24.384017764986226</v>
      </c>
      <c r="CN103" s="37">
        <v>20.68806599561529</v>
      </c>
      <c r="CO103" s="37">
        <v>33.579500000000003</v>
      </c>
      <c r="CP103" s="37">
        <v>26.535787804991418</v>
      </c>
      <c r="CQ103" s="37">
        <v>23.491463610222208</v>
      </c>
      <c r="CR103" s="37">
        <v>22.279791936590122</v>
      </c>
      <c r="CS103" s="38">
        <v>32.205450050418051</v>
      </c>
      <c r="CT103" s="38">
        <v>26.51050158010937</v>
      </c>
      <c r="CU103" s="8"/>
      <c r="CV103" s="8"/>
      <c r="CW103" s="9">
        <v>2013</v>
      </c>
      <c r="CX103" s="37">
        <v>24.384017764986226</v>
      </c>
      <c r="CY103" s="37">
        <v>22.588200000000001</v>
      </c>
      <c r="CZ103" s="37">
        <v>32.238545269688267</v>
      </c>
      <c r="DA103" s="37">
        <v>27.744692767002697</v>
      </c>
      <c r="DB103" s="37">
        <v>23.491463610222208</v>
      </c>
      <c r="DC103" s="37">
        <v>22.279791936590122</v>
      </c>
      <c r="DD103" s="38">
        <v>32.430059684349416</v>
      </c>
      <c r="DE103" s="38">
        <v>26.216533533330367</v>
      </c>
      <c r="DG103" s="10"/>
      <c r="DH103" s="9">
        <v>2013</v>
      </c>
      <c r="DI103" s="37">
        <v>0</v>
      </c>
      <c r="DJ103" s="37">
        <v>0</v>
      </c>
      <c r="DK103" s="37">
        <v>0</v>
      </c>
      <c r="DL103" s="37">
        <v>0</v>
      </c>
      <c r="DM103" s="37">
        <v>0</v>
      </c>
      <c r="DN103" s="37">
        <v>0</v>
      </c>
      <c r="DO103" s="38">
        <v>0</v>
      </c>
      <c r="DP103" s="38">
        <v>0</v>
      </c>
    </row>
    <row r="104" spans="1:130" ht="12" customHeight="1" x14ac:dyDescent="0.25">
      <c r="A104" s="8"/>
      <c r="B104" s="9">
        <v>2014</v>
      </c>
      <c r="C104" s="37">
        <v>52.562836478421403</v>
      </c>
      <c r="D104" s="37">
        <v>34.478239705782393</v>
      </c>
      <c r="E104" s="37">
        <v>38.055107024951909</v>
      </c>
      <c r="F104" s="37">
        <v>36.928791714101713</v>
      </c>
      <c r="G104" s="37">
        <v>30.72264088564237</v>
      </c>
      <c r="H104" s="37">
        <v>25.600441408776344</v>
      </c>
      <c r="I104" s="38">
        <v>34.475615912331826</v>
      </c>
      <c r="J104" s="38">
        <v>30.939943760837831</v>
      </c>
      <c r="K104" s="8"/>
      <c r="L104" s="8"/>
      <c r="M104" s="9">
        <v>2014</v>
      </c>
      <c r="N104" s="37">
        <v>36.102450071684181</v>
      </c>
      <c r="O104" s="37">
        <v>29.731786502761974</v>
      </c>
      <c r="P104" s="37">
        <v>42.897230773666884</v>
      </c>
      <c r="Q104" s="37">
        <v>40.011806657459204</v>
      </c>
      <c r="R104" s="37">
        <v>33.913435467320021</v>
      </c>
      <c r="S104" s="37">
        <v>31.46959315198696</v>
      </c>
      <c r="T104" s="38">
        <v>35.402334039089531</v>
      </c>
      <c r="U104" s="38">
        <v>28.252987408532263</v>
      </c>
      <c r="V104" s="8"/>
      <c r="W104" s="8"/>
      <c r="X104" s="9">
        <v>2014</v>
      </c>
      <c r="Y104" s="37">
        <v>33.441658606871179</v>
      </c>
      <c r="Z104" s="37">
        <v>35.849615714676091</v>
      </c>
      <c r="AA104" s="37">
        <v>35.898068096095379</v>
      </c>
      <c r="AB104" s="37">
        <v>34.152119303285261</v>
      </c>
      <c r="AC104" s="37">
        <v>30.133424962511594</v>
      </c>
      <c r="AD104" s="37">
        <v>34.014518733694302</v>
      </c>
      <c r="AE104" s="38">
        <v>34.487035648752666</v>
      </c>
      <c r="AF104" s="38">
        <v>29.674595438761624</v>
      </c>
      <c r="AG104" s="8"/>
      <c r="AH104" s="8"/>
      <c r="AI104" s="9">
        <v>2014</v>
      </c>
      <c r="AJ104" s="37">
        <v>26.693832089509435</v>
      </c>
      <c r="AK104" s="37">
        <v>21.200290802044499</v>
      </c>
      <c r="AL104" s="37">
        <v>22.046464078642462</v>
      </c>
      <c r="AM104" s="37">
        <v>24.056868605722418</v>
      </c>
      <c r="AN104" s="37">
        <v>24.491638968240121</v>
      </c>
      <c r="AO104" s="37">
        <v>27.456831244337135</v>
      </c>
      <c r="AP104" s="38">
        <v>34.487035648752666</v>
      </c>
      <c r="AQ104" s="38">
        <v>29.674595438761624</v>
      </c>
      <c r="AR104" s="8"/>
      <c r="AT104" s="9">
        <v>2014</v>
      </c>
      <c r="AU104" s="37">
        <v>0</v>
      </c>
      <c r="AV104" s="37">
        <v>0</v>
      </c>
      <c r="AW104" s="37">
        <v>0</v>
      </c>
      <c r="AX104" s="37">
        <v>0</v>
      </c>
      <c r="AY104" s="37">
        <v>0</v>
      </c>
      <c r="AZ104" s="37">
        <v>0</v>
      </c>
      <c r="BA104" s="38">
        <v>0</v>
      </c>
      <c r="BB104" s="38">
        <v>0</v>
      </c>
      <c r="BC104" s="8"/>
      <c r="BD104" s="8"/>
      <c r="BE104" s="9">
        <v>2014</v>
      </c>
      <c r="BF104" s="37">
        <v>24.270138033820349</v>
      </c>
      <c r="BG104" s="37">
        <v>23.061583977088013</v>
      </c>
      <c r="BH104" s="37">
        <v>29.607399999999998</v>
      </c>
      <c r="BI104" s="37">
        <v>27.159650906358568</v>
      </c>
      <c r="BJ104" s="37">
        <v>23.025351830245008</v>
      </c>
      <c r="BK104" s="37">
        <v>22.642219766964747</v>
      </c>
      <c r="BL104" s="38">
        <v>29.792741481345377</v>
      </c>
      <c r="BM104" s="38">
        <v>26.295428440538302</v>
      </c>
      <c r="BN104" s="8"/>
      <c r="BO104" s="8"/>
      <c r="BP104" s="9">
        <v>2014</v>
      </c>
      <c r="BQ104" s="37">
        <v>24.270138033820349</v>
      </c>
      <c r="BR104" s="37">
        <v>23.019947660911267</v>
      </c>
      <c r="BS104" s="37">
        <v>29.607399999999998</v>
      </c>
      <c r="BT104" s="37">
        <v>18.354610893320331</v>
      </c>
      <c r="BU104" s="37">
        <v>23.703704752574478</v>
      </c>
      <c r="BV104" s="37">
        <v>20.550094064162508</v>
      </c>
      <c r="BW104" s="38">
        <v>31.967479626588993</v>
      </c>
      <c r="BX104" s="38">
        <v>26.525189655951547</v>
      </c>
      <c r="BY104" s="8"/>
      <c r="BZ104" s="8"/>
      <c r="CA104" s="9">
        <v>2014</v>
      </c>
      <c r="CB104" s="37">
        <v>24.270138033820349</v>
      </c>
      <c r="CC104" s="37">
        <v>25.071015475589604</v>
      </c>
      <c r="CD104" s="37">
        <v>33.579500000000003</v>
      </c>
      <c r="CE104" s="37">
        <v>20.335288749896538</v>
      </c>
      <c r="CF104" s="37">
        <v>23.703704752574478</v>
      </c>
      <c r="CG104" s="37">
        <v>22.642219766964747</v>
      </c>
      <c r="CH104" s="38">
        <v>33.840000000000003</v>
      </c>
      <c r="CI104" s="38">
        <v>26.421454410300001</v>
      </c>
      <c r="CJ104" s="8"/>
      <c r="CK104" s="8"/>
      <c r="CL104" s="9">
        <v>2014</v>
      </c>
      <c r="CM104" s="37">
        <v>24.270138033820349</v>
      </c>
      <c r="CN104" s="37">
        <v>20.355493666446804</v>
      </c>
      <c r="CO104" s="37">
        <v>33.579500000000003</v>
      </c>
      <c r="CP104" s="37">
        <v>26.516096533904673</v>
      </c>
      <c r="CQ104" s="37">
        <v>23.703704752574478</v>
      </c>
      <c r="CR104" s="37">
        <v>20.996695647225287</v>
      </c>
      <c r="CS104" s="38">
        <v>31.480367683498638</v>
      </c>
      <c r="CT104" s="38">
        <v>27.554242696423316</v>
      </c>
      <c r="CU104" s="8"/>
      <c r="CV104" s="8"/>
      <c r="CW104" s="9">
        <v>2014</v>
      </c>
      <c r="CX104" s="37">
        <v>24.270138033820349</v>
      </c>
      <c r="CY104" s="37">
        <v>22.219469963355973</v>
      </c>
      <c r="CZ104" s="37">
        <v>32.141446544562186</v>
      </c>
      <c r="DA104" s="37">
        <v>28.601273940386381</v>
      </c>
      <c r="DB104" s="37">
        <v>23.703704752574478</v>
      </c>
      <c r="DC104" s="37">
        <v>20.996695647225287</v>
      </c>
      <c r="DD104" s="38">
        <v>33.680666673324716</v>
      </c>
      <c r="DE104" s="38">
        <v>27.365493227278876</v>
      </c>
      <c r="DG104" s="10"/>
      <c r="DH104" s="9">
        <v>2014</v>
      </c>
      <c r="DI104" s="37">
        <v>0</v>
      </c>
      <c r="DJ104" s="37">
        <v>0</v>
      </c>
      <c r="DK104" s="37">
        <v>0</v>
      </c>
      <c r="DL104" s="37">
        <v>0</v>
      </c>
      <c r="DM104" s="37">
        <v>0</v>
      </c>
      <c r="DN104" s="37">
        <v>0</v>
      </c>
      <c r="DO104" s="38">
        <v>0</v>
      </c>
      <c r="DP104" s="38">
        <v>0</v>
      </c>
    </row>
    <row r="105" spans="1:130" ht="12" customHeight="1" x14ac:dyDescent="0.25">
      <c r="A105" s="8"/>
      <c r="B105" s="9">
        <v>2015</v>
      </c>
      <c r="C105" s="37">
        <v>49.66175058127358</v>
      </c>
      <c r="D105" s="37">
        <v>33.257231773799894</v>
      </c>
      <c r="E105" s="37">
        <v>36.390962144411567</v>
      </c>
      <c r="F105" s="37">
        <v>37.088928132965492</v>
      </c>
      <c r="G105" s="37">
        <v>32.666917576878525</v>
      </c>
      <c r="H105" s="37">
        <v>24.758557993617373</v>
      </c>
      <c r="I105" s="38">
        <v>34.980355193061662</v>
      </c>
      <c r="J105" s="38">
        <v>31.056923908744338</v>
      </c>
      <c r="K105" s="8"/>
      <c r="L105" s="8"/>
      <c r="M105" s="9">
        <v>2015</v>
      </c>
      <c r="N105" s="37">
        <v>34.647637995301743</v>
      </c>
      <c r="O105" s="37">
        <v>26.939361608908435</v>
      </c>
      <c r="P105" s="37">
        <v>42.288353817443785</v>
      </c>
      <c r="Q105" s="37">
        <v>41.166487258524221</v>
      </c>
      <c r="R105" s="37">
        <v>34.336064342395566</v>
      </c>
      <c r="S105" s="37">
        <v>32.88347489182599</v>
      </c>
      <c r="T105" s="38">
        <v>36.799510134064924</v>
      </c>
      <c r="U105" s="38">
        <v>28.94946629298456</v>
      </c>
      <c r="V105" s="8"/>
      <c r="W105" s="8"/>
      <c r="X105" s="9">
        <v>2015</v>
      </c>
      <c r="Y105" s="37">
        <v>35.018321193091182</v>
      </c>
      <c r="Z105" s="37">
        <v>37.757759723966828</v>
      </c>
      <c r="AA105" s="37">
        <v>37.054763671320714</v>
      </c>
      <c r="AB105" s="37">
        <v>35.876206361471773</v>
      </c>
      <c r="AC105" s="37">
        <v>29.137361165201082</v>
      </c>
      <c r="AD105" s="37">
        <v>35.814858678711545</v>
      </c>
      <c r="AE105" s="38">
        <v>37.046093216443801</v>
      </c>
      <c r="AF105" s="38">
        <v>31.785232130704053</v>
      </c>
      <c r="AG105" s="8"/>
      <c r="AH105" s="8"/>
      <c r="AI105" s="9">
        <v>2015</v>
      </c>
      <c r="AJ105" s="52">
        <v>26.953928751264531</v>
      </c>
      <c r="AK105" s="37">
        <v>21.132130933483683</v>
      </c>
      <c r="AL105" s="37">
        <v>22.599797427323377</v>
      </c>
      <c r="AM105" s="37">
        <v>23.571696774661277</v>
      </c>
      <c r="AN105" s="37">
        <v>24.822097515159061</v>
      </c>
      <c r="AO105" s="37">
        <v>25.324773858771824</v>
      </c>
      <c r="AP105" s="38">
        <v>37.046093216443801</v>
      </c>
      <c r="AQ105" s="38">
        <v>31.785232130704053</v>
      </c>
      <c r="AR105" s="8"/>
      <c r="AT105" s="9">
        <v>2015</v>
      </c>
      <c r="AU105" s="37">
        <v>0</v>
      </c>
      <c r="AV105" s="37">
        <v>0</v>
      </c>
      <c r="AW105" s="37">
        <v>0</v>
      </c>
      <c r="AX105" s="37">
        <v>0</v>
      </c>
      <c r="AY105" s="37">
        <v>0</v>
      </c>
      <c r="AZ105" s="37">
        <v>0</v>
      </c>
      <c r="BA105" s="38">
        <v>0</v>
      </c>
      <c r="BB105" s="38">
        <v>0</v>
      </c>
      <c r="BC105" s="8"/>
      <c r="BD105" s="8"/>
      <c r="BE105" s="9">
        <v>2015</v>
      </c>
      <c r="BF105" s="37">
        <v>26.847740298460941</v>
      </c>
      <c r="BG105" s="37">
        <v>23.215634357483257</v>
      </c>
      <c r="BH105" s="37">
        <v>31.458600000000001</v>
      </c>
      <c r="BI105" s="37">
        <v>27.158992174421982</v>
      </c>
      <c r="BJ105" s="37">
        <v>23.030609275016655</v>
      </c>
      <c r="BK105" s="37">
        <v>24.064713924523694</v>
      </c>
      <c r="BL105" s="38">
        <v>30.695708718069589</v>
      </c>
      <c r="BM105" s="38">
        <v>26.561878622199856</v>
      </c>
      <c r="BN105" s="8"/>
      <c r="BO105" s="8"/>
      <c r="BP105" s="9">
        <v>2015</v>
      </c>
      <c r="BQ105" s="37">
        <v>26.847740298460941</v>
      </c>
      <c r="BR105" s="37">
        <v>25.548900835326172</v>
      </c>
      <c r="BS105" s="37">
        <v>30.948530880000241</v>
      </c>
      <c r="BT105" s="37">
        <v>21.641809134534462</v>
      </c>
      <c r="BU105" s="37">
        <v>23.838363178771743</v>
      </c>
      <c r="BV105" s="37">
        <v>21.769575935498164</v>
      </c>
      <c r="BW105" s="38">
        <v>31.221488483914623</v>
      </c>
      <c r="BX105" s="38">
        <v>26.693180935356782</v>
      </c>
      <c r="BY105" s="8"/>
      <c r="BZ105" s="8"/>
      <c r="CA105" s="9">
        <v>2015</v>
      </c>
      <c r="CB105" s="37">
        <v>26.847740298460941</v>
      </c>
      <c r="CC105" s="37">
        <v>24.932283072296205</v>
      </c>
      <c r="CD105" s="37">
        <v>34.9238</v>
      </c>
      <c r="CE105" s="37">
        <v>17.45100714819835</v>
      </c>
      <c r="CF105" s="37">
        <v>23.838363178771743</v>
      </c>
      <c r="CG105" s="37">
        <v>24.064713924523694</v>
      </c>
      <c r="CH105" s="38">
        <v>35.694000000000003</v>
      </c>
      <c r="CI105" s="38">
        <v>26.896389809508875</v>
      </c>
      <c r="CJ105" s="8"/>
      <c r="CK105" s="8"/>
      <c r="CL105" s="9">
        <v>2015</v>
      </c>
      <c r="CM105" s="37">
        <v>24.143917999375251</v>
      </c>
      <c r="CN105" s="37">
        <v>20.354647399534354</v>
      </c>
      <c r="CO105" s="37">
        <v>34.9238</v>
      </c>
      <c r="CP105" s="37">
        <v>26.55083473959148</v>
      </c>
      <c r="CQ105" s="37">
        <v>23.838363178771743</v>
      </c>
      <c r="CR105" s="37">
        <v>21.229411579557031</v>
      </c>
      <c r="CS105" s="38">
        <v>33.826246761904358</v>
      </c>
      <c r="CT105" s="38">
        <v>27.982582503199065</v>
      </c>
      <c r="CU105" s="8"/>
      <c r="CV105" s="8"/>
      <c r="CW105" s="9">
        <v>2015</v>
      </c>
      <c r="CX105" s="37">
        <v>24.143917999375251</v>
      </c>
      <c r="CY105" s="37">
        <v>20.354647399534354</v>
      </c>
      <c r="CZ105" s="37">
        <v>27.413804083487531</v>
      </c>
      <c r="DA105" s="37">
        <v>28.973199999999999</v>
      </c>
      <c r="DB105" s="37">
        <v>23.838363178771743</v>
      </c>
      <c r="DC105" s="37">
        <v>21.229411579557031</v>
      </c>
      <c r="DD105" s="38">
        <v>35.467289448528732</v>
      </c>
      <c r="DE105" s="38">
        <v>27.37385012147767</v>
      </c>
      <c r="DG105" s="10"/>
      <c r="DH105" s="9">
        <v>2015</v>
      </c>
      <c r="DI105" s="37">
        <v>0</v>
      </c>
      <c r="DJ105" s="37">
        <v>0</v>
      </c>
      <c r="DK105" s="37">
        <v>0</v>
      </c>
      <c r="DL105" s="37">
        <v>0</v>
      </c>
      <c r="DM105" s="37">
        <v>0</v>
      </c>
      <c r="DN105" s="37">
        <v>0</v>
      </c>
      <c r="DO105" s="38">
        <v>0</v>
      </c>
      <c r="DP105" s="38">
        <v>0</v>
      </c>
    </row>
    <row r="106" spans="1:130" ht="12" customHeight="1" x14ac:dyDescent="0.25">
      <c r="A106" s="8"/>
      <c r="B106" s="9">
        <v>2016</v>
      </c>
      <c r="C106" s="37">
        <v>73.170468230183616</v>
      </c>
      <c r="D106" s="37">
        <v>32.972698212722662</v>
      </c>
      <c r="E106" s="37">
        <v>40.24094338154331</v>
      </c>
      <c r="F106" s="37">
        <v>36.702755415859542</v>
      </c>
      <c r="G106" s="37">
        <v>32.477511910645894</v>
      </c>
      <c r="H106" s="37">
        <v>24.14521578744591</v>
      </c>
      <c r="I106" s="37">
        <v>34.440864505932147</v>
      </c>
      <c r="J106" s="37">
        <v>32.17916371644867</v>
      </c>
      <c r="K106" s="8"/>
      <c r="L106" s="8"/>
      <c r="M106" s="9">
        <v>2016</v>
      </c>
      <c r="N106" s="37">
        <v>34.400017425614571</v>
      </c>
      <c r="O106" s="37">
        <v>39.604185380652638</v>
      </c>
      <c r="P106" s="37">
        <v>41.109888115010413</v>
      </c>
      <c r="Q106" s="37">
        <v>41.599183731510635</v>
      </c>
      <c r="R106" s="37">
        <v>37.214479696836783</v>
      </c>
      <c r="S106" s="37">
        <v>36.617024296502258</v>
      </c>
      <c r="T106" s="37">
        <v>37.349925037141759</v>
      </c>
      <c r="U106" s="37">
        <v>29.87576983224794</v>
      </c>
      <c r="V106" s="8"/>
      <c r="W106" s="8"/>
      <c r="X106" s="9">
        <v>2016</v>
      </c>
      <c r="Y106" s="37">
        <v>38.794217496135076</v>
      </c>
      <c r="Z106" s="37">
        <v>36.123919928250068</v>
      </c>
      <c r="AA106" s="37">
        <v>37.333704406331279</v>
      </c>
      <c r="AB106" s="37">
        <v>34.609688669111833</v>
      </c>
      <c r="AC106" s="37">
        <v>28.917865470086802</v>
      </c>
      <c r="AD106" s="37">
        <v>32.426539743017891</v>
      </c>
      <c r="AE106" s="37">
        <v>32.699692927500102</v>
      </c>
      <c r="AF106" s="37">
        <v>34.149278971230402</v>
      </c>
      <c r="AG106" s="8"/>
      <c r="AH106" s="8"/>
      <c r="AI106" s="9">
        <v>2016</v>
      </c>
      <c r="AJ106" s="37">
        <v>27.9275352405859</v>
      </c>
      <c r="AK106" s="37">
        <v>19.89303402663483</v>
      </c>
      <c r="AL106" s="37">
        <v>20.131755743321232</v>
      </c>
      <c r="AM106" s="37">
        <v>23.203063875062675</v>
      </c>
      <c r="AN106" s="37">
        <v>26.28621264525399</v>
      </c>
      <c r="AO106" s="37">
        <v>26.367760011218703</v>
      </c>
      <c r="AP106" s="37">
        <v>32.699692927500102</v>
      </c>
      <c r="AQ106" s="37">
        <v>34.149278971230402</v>
      </c>
      <c r="AR106" s="8"/>
      <c r="AT106" s="9">
        <v>2016</v>
      </c>
      <c r="AU106" s="47">
        <f>C106</f>
        <v>73.170468230183616</v>
      </c>
      <c r="AV106" s="47">
        <f t="shared" ref="AV106:AV109" si="137">D106</f>
        <v>32.972698212722662</v>
      </c>
      <c r="AW106" s="47">
        <f t="shared" ref="AW106:AW109" si="138">E106</f>
        <v>40.24094338154331</v>
      </c>
      <c r="AX106" s="47">
        <f t="shared" ref="AX106:AX109" si="139">F106</f>
        <v>36.702755415859542</v>
      </c>
      <c r="AY106" s="47">
        <f t="shared" ref="AY106:AY109" si="140">G106</f>
        <v>32.477511910645894</v>
      </c>
      <c r="AZ106" s="47">
        <f t="shared" ref="AZ106:AZ109" si="141">H106</f>
        <v>24.14521578744591</v>
      </c>
      <c r="BA106" s="47">
        <f t="shared" ref="BA106:BA109" si="142">I106</f>
        <v>34.440864505932147</v>
      </c>
      <c r="BB106" s="47">
        <f t="shared" ref="BB106:BB109" si="143">J106</f>
        <v>32.17916371644867</v>
      </c>
      <c r="BC106" s="8"/>
      <c r="BD106" s="8"/>
      <c r="BE106" s="9">
        <v>2016</v>
      </c>
      <c r="BF106" s="37">
        <v>26.977063258183531</v>
      </c>
      <c r="BG106" s="37">
        <v>23.803313608142854</v>
      </c>
      <c r="BH106" s="37">
        <v>31.458600000000001</v>
      </c>
      <c r="BI106" s="37">
        <v>27.057962716033025</v>
      </c>
      <c r="BJ106" s="37">
        <v>22.767965742179953</v>
      </c>
      <c r="BK106" s="37">
        <v>24.082251168516823</v>
      </c>
      <c r="BL106" s="37">
        <v>30.670801627628887</v>
      </c>
      <c r="BM106" s="37">
        <v>27.806666760262804</v>
      </c>
      <c r="BN106" s="8"/>
      <c r="BO106" s="8"/>
      <c r="BP106" s="9">
        <v>2016</v>
      </c>
      <c r="BQ106" s="37">
        <v>26.977063258183531</v>
      </c>
      <c r="BR106" s="37">
        <v>25.056199194497285</v>
      </c>
      <c r="BS106" s="37">
        <v>30.78794028710838</v>
      </c>
      <c r="BT106" s="37">
        <v>21.207136540645902</v>
      </c>
      <c r="BU106" s="37">
        <v>23.017193236923887</v>
      </c>
      <c r="BV106" s="37">
        <v>21.368172669866773</v>
      </c>
      <c r="BW106" s="37">
        <v>31.714027438828303</v>
      </c>
      <c r="BX106" s="37">
        <v>26.463361485830749</v>
      </c>
      <c r="BY106" s="8"/>
      <c r="BZ106" s="8"/>
      <c r="CA106" s="9">
        <v>2016</v>
      </c>
      <c r="CB106" s="37">
        <v>26.977063258183531</v>
      </c>
      <c r="CC106" s="37">
        <v>24.74831513749605</v>
      </c>
      <c r="CD106" s="37">
        <v>34.9238</v>
      </c>
      <c r="CE106" s="37">
        <v>15.822717205242366</v>
      </c>
      <c r="CF106" s="37">
        <v>23.017193236923887</v>
      </c>
      <c r="CG106" s="37">
        <v>24.082251168516823</v>
      </c>
      <c r="CH106" s="37">
        <v>34.768423482081445</v>
      </c>
      <c r="CI106" s="37">
        <v>24.424347726245443</v>
      </c>
      <c r="CJ106" s="8"/>
      <c r="CK106" s="8"/>
      <c r="CL106" s="9">
        <v>2016</v>
      </c>
      <c r="CM106" s="37">
        <v>25.225566492843956</v>
      </c>
      <c r="CN106" s="37">
        <v>20.403229616414965</v>
      </c>
      <c r="CO106" s="37">
        <v>34.9238</v>
      </c>
      <c r="CP106" s="37">
        <v>26.60762610800667</v>
      </c>
      <c r="CQ106" s="37">
        <v>24.079242166887294</v>
      </c>
      <c r="CR106" s="37">
        <v>21.109163296049235</v>
      </c>
      <c r="CS106" s="37">
        <v>35.731047878307891</v>
      </c>
      <c r="CT106" s="37">
        <v>28.136390449256467</v>
      </c>
      <c r="CU106" s="8"/>
      <c r="CV106" s="8"/>
      <c r="CW106" s="9">
        <v>2016</v>
      </c>
      <c r="CX106" s="37">
        <v>25.225566492843956</v>
      </c>
      <c r="CY106" s="37">
        <v>20.403229616414965</v>
      </c>
      <c r="CZ106" s="37">
        <v>34.9238</v>
      </c>
      <c r="DA106" s="37">
        <v>26.60762610800667</v>
      </c>
      <c r="DB106" s="37">
        <v>24.079242166887294</v>
      </c>
      <c r="DC106" s="37">
        <v>21.109163296049235</v>
      </c>
      <c r="DD106" s="37">
        <v>35.731047878307891</v>
      </c>
      <c r="DE106" s="37">
        <v>28.136390449256467</v>
      </c>
      <c r="DG106" s="10"/>
      <c r="DH106" s="9">
        <v>2016</v>
      </c>
      <c r="DI106" s="47">
        <f>CB106</f>
        <v>26.977063258183531</v>
      </c>
      <c r="DJ106" s="47">
        <f t="shared" ref="DJ106:DJ109" si="144">CC106</f>
        <v>24.74831513749605</v>
      </c>
      <c r="DK106" s="47">
        <f t="shared" ref="DK106:DK109" si="145">CD106</f>
        <v>34.9238</v>
      </c>
      <c r="DL106" s="47">
        <f t="shared" ref="DL106:DL109" si="146">CE106</f>
        <v>15.822717205242366</v>
      </c>
      <c r="DM106" s="47">
        <f t="shared" ref="DM106:DM109" si="147">CF106</f>
        <v>23.017193236923887</v>
      </c>
      <c r="DN106" s="47">
        <f t="shared" ref="DN106:DN109" si="148">CG106</f>
        <v>24.082251168516823</v>
      </c>
      <c r="DO106" s="47">
        <f t="shared" ref="DO106:DO109" si="149">CH106</f>
        <v>34.768423482081445</v>
      </c>
      <c r="DP106" s="47">
        <f t="shared" ref="DP106:DP109" si="150">CI106</f>
        <v>24.424347726245443</v>
      </c>
    </row>
    <row r="107" spans="1:130" ht="12" customHeight="1" x14ac:dyDescent="0.25">
      <c r="A107" s="8"/>
      <c r="B107" s="9">
        <v>2017</v>
      </c>
      <c r="C107" s="40">
        <v>64.163300000000007</v>
      </c>
      <c r="D107" s="40">
        <v>30.542400000000001</v>
      </c>
      <c r="E107" s="40">
        <v>46.749899999999997</v>
      </c>
      <c r="F107" s="40">
        <v>37.363799999999998</v>
      </c>
      <c r="G107" s="40">
        <v>32.191899999999997</v>
      </c>
      <c r="H107" s="40">
        <v>25.607700000000001</v>
      </c>
      <c r="I107" s="40">
        <v>36.573099999999997</v>
      </c>
      <c r="J107" s="40">
        <v>33.749499999999998</v>
      </c>
      <c r="K107" s="8"/>
      <c r="L107" s="8"/>
      <c r="M107" s="9">
        <v>2017</v>
      </c>
      <c r="N107" s="40">
        <v>33.828200000000002</v>
      </c>
      <c r="O107" s="40">
        <v>40.4754</v>
      </c>
      <c r="P107" s="40">
        <v>41.119399999999999</v>
      </c>
      <c r="Q107" s="40">
        <v>42.033799999999999</v>
      </c>
      <c r="R107" s="40">
        <v>38.809899999999999</v>
      </c>
      <c r="S107" s="40">
        <v>34.840499999999999</v>
      </c>
      <c r="T107" s="40">
        <v>37.579500000000003</v>
      </c>
      <c r="U107" s="40">
        <v>30.017900000000001</v>
      </c>
      <c r="V107" s="8"/>
      <c r="W107" s="8"/>
      <c r="X107" s="9">
        <v>2017</v>
      </c>
      <c r="Y107" s="40">
        <v>32.880800000000001</v>
      </c>
      <c r="Z107" s="40">
        <v>36.3033</v>
      </c>
      <c r="AA107" s="40">
        <v>37.574599999999997</v>
      </c>
      <c r="AB107" s="40">
        <v>34.1145</v>
      </c>
      <c r="AC107" s="40">
        <v>30.733799999999999</v>
      </c>
      <c r="AD107" s="40">
        <v>29.43</v>
      </c>
      <c r="AE107" s="40">
        <v>32.107100000000003</v>
      </c>
      <c r="AF107" s="40">
        <v>32.332299999999996</v>
      </c>
      <c r="AG107" s="8"/>
      <c r="AH107" s="8"/>
      <c r="AI107" s="9">
        <v>2017</v>
      </c>
      <c r="AJ107" s="45">
        <v>22.753299999999999</v>
      </c>
      <c r="AK107" s="45">
        <v>21.348299999999998</v>
      </c>
      <c r="AL107" s="46">
        <f>AA107</f>
        <v>37.574599999999997</v>
      </c>
      <c r="AM107" s="46">
        <f>AB107</f>
        <v>34.1145</v>
      </c>
      <c r="AN107" s="46">
        <f>AC107</f>
        <v>30.733799999999999</v>
      </c>
      <c r="AO107" s="40">
        <v>21.177700000000002</v>
      </c>
      <c r="AP107" s="46">
        <f>AE107</f>
        <v>32.107100000000003</v>
      </c>
      <c r="AQ107" s="46">
        <f>AF107</f>
        <v>32.332299999999996</v>
      </c>
      <c r="AR107" s="8"/>
      <c r="AT107" s="9">
        <v>2017</v>
      </c>
      <c r="AU107" s="47">
        <f t="shared" ref="AU107:AU109" si="151">C107</f>
        <v>64.163300000000007</v>
      </c>
      <c r="AV107" s="47">
        <f t="shared" si="137"/>
        <v>30.542400000000001</v>
      </c>
      <c r="AW107" s="47">
        <f t="shared" si="138"/>
        <v>46.749899999999997</v>
      </c>
      <c r="AX107" s="47">
        <f t="shared" si="139"/>
        <v>37.363799999999998</v>
      </c>
      <c r="AY107" s="47">
        <f t="shared" si="140"/>
        <v>32.191899999999997</v>
      </c>
      <c r="AZ107" s="47">
        <f t="shared" si="141"/>
        <v>25.607700000000001</v>
      </c>
      <c r="BA107" s="47">
        <f t="shared" si="142"/>
        <v>36.573099999999997</v>
      </c>
      <c r="BB107" s="47">
        <f t="shared" si="143"/>
        <v>33.749499999999998</v>
      </c>
      <c r="BC107" s="8"/>
      <c r="BD107" s="8"/>
      <c r="BE107" s="9">
        <v>2017</v>
      </c>
      <c r="BF107" s="46">
        <f>CB107</f>
        <v>26.226900000000001</v>
      </c>
      <c r="BG107" s="40">
        <v>23.631343710359936</v>
      </c>
      <c r="BH107" s="46">
        <f>BS107</f>
        <v>28.3782</v>
      </c>
      <c r="BI107" s="45">
        <v>28.651700000000002</v>
      </c>
      <c r="BJ107" s="40">
        <v>22.722999999999999</v>
      </c>
      <c r="BK107" s="46">
        <f>CG107</f>
        <v>24.159199999999998</v>
      </c>
      <c r="BL107" s="40">
        <v>30.738800000000001</v>
      </c>
      <c r="BM107" s="40">
        <v>27.353899999999999</v>
      </c>
      <c r="BN107" s="8"/>
      <c r="BO107" s="8"/>
      <c r="BP107" s="9">
        <v>2017</v>
      </c>
      <c r="BQ107" s="46">
        <f>CB107</f>
        <v>26.226900000000001</v>
      </c>
      <c r="BR107" s="40">
        <v>25.5977</v>
      </c>
      <c r="BS107" s="45">
        <v>28.3782</v>
      </c>
      <c r="BT107" s="46">
        <f>CE107</f>
        <v>15.4107</v>
      </c>
      <c r="BU107" s="46">
        <f>CF107</f>
        <v>22.443899999999999</v>
      </c>
      <c r="BV107" s="40">
        <v>21.3489</v>
      </c>
      <c r="BW107" s="45">
        <v>31.071100000000001</v>
      </c>
      <c r="BX107" s="45">
        <v>26.557099999999998</v>
      </c>
      <c r="BY107" s="8"/>
      <c r="BZ107" s="8"/>
      <c r="CA107" s="9">
        <v>2017</v>
      </c>
      <c r="CB107" s="40">
        <v>26.226900000000001</v>
      </c>
      <c r="CC107" s="40">
        <v>24.519200000000001</v>
      </c>
      <c r="CD107" s="46">
        <f>BS107</f>
        <v>28.3782</v>
      </c>
      <c r="CE107" s="40">
        <v>15.4107</v>
      </c>
      <c r="CF107" s="40">
        <v>22.443899999999999</v>
      </c>
      <c r="CG107" s="40">
        <v>24.159199999999998</v>
      </c>
      <c r="CH107" s="40">
        <v>33.892699999999998</v>
      </c>
      <c r="CI107" s="40">
        <v>25.782900000000001</v>
      </c>
      <c r="CJ107" s="8"/>
      <c r="CK107" s="8"/>
      <c r="CL107" s="9">
        <v>2017</v>
      </c>
      <c r="CM107" s="40">
        <v>26.409700000000001</v>
      </c>
      <c r="CN107" s="40">
        <v>22.206199999999999</v>
      </c>
      <c r="CO107" s="46">
        <f>BH107</f>
        <v>28.3782</v>
      </c>
      <c r="CP107" s="45">
        <v>27.7651</v>
      </c>
      <c r="CQ107" s="40">
        <v>23.992599999999999</v>
      </c>
      <c r="CR107" s="40">
        <v>20.694700000000001</v>
      </c>
      <c r="CS107" s="45">
        <v>36.049199999999999</v>
      </c>
      <c r="CT107" s="45">
        <v>28.5932</v>
      </c>
      <c r="CU107" s="8"/>
      <c r="CV107" s="8"/>
      <c r="CW107" s="9">
        <v>2017</v>
      </c>
      <c r="CX107" s="46">
        <f>CM107</f>
        <v>26.409700000000001</v>
      </c>
      <c r="CY107" s="46">
        <f>CN107</f>
        <v>22.206199999999999</v>
      </c>
      <c r="CZ107" s="46">
        <f>BS107</f>
        <v>28.3782</v>
      </c>
      <c r="DA107" s="46">
        <f>CP107</f>
        <v>27.7651</v>
      </c>
      <c r="DB107" s="46">
        <f>CQ107</f>
        <v>23.992599999999999</v>
      </c>
      <c r="DC107" s="40">
        <v>16.9465</v>
      </c>
      <c r="DD107" s="40">
        <v>30.0167</v>
      </c>
      <c r="DE107" s="40">
        <v>27.363399999999999</v>
      </c>
      <c r="DG107" s="10"/>
      <c r="DH107" s="9">
        <v>2017</v>
      </c>
      <c r="DI107" s="47">
        <f t="shared" ref="DI107:DI109" si="152">CB107</f>
        <v>26.226900000000001</v>
      </c>
      <c r="DJ107" s="47">
        <f t="shared" si="144"/>
        <v>24.519200000000001</v>
      </c>
      <c r="DK107" s="47">
        <f t="shared" si="145"/>
        <v>28.3782</v>
      </c>
      <c r="DL107" s="47">
        <f t="shared" si="146"/>
        <v>15.4107</v>
      </c>
      <c r="DM107" s="47">
        <f t="shared" si="147"/>
        <v>22.443899999999999</v>
      </c>
      <c r="DN107" s="47">
        <f t="shared" si="148"/>
        <v>24.159199999999998</v>
      </c>
      <c r="DO107" s="47">
        <f t="shared" si="149"/>
        <v>33.892699999999998</v>
      </c>
      <c r="DP107" s="47">
        <f t="shared" si="150"/>
        <v>25.782900000000001</v>
      </c>
    </row>
    <row r="108" spans="1:130" ht="12" customHeight="1" x14ac:dyDescent="0.25">
      <c r="A108" s="8"/>
      <c r="B108" s="9">
        <v>2018</v>
      </c>
      <c r="C108" s="40">
        <v>46.891599999999997</v>
      </c>
      <c r="D108" s="40">
        <v>30.486000000000001</v>
      </c>
      <c r="E108" s="40">
        <v>44.796100000000003</v>
      </c>
      <c r="F108" s="40">
        <v>46.4054</v>
      </c>
      <c r="G108" s="40">
        <v>31.926300000000001</v>
      </c>
      <c r="H108" s="40">
        <v>27.071000000000002</v>
      </c>
      <c r="I108" s="40">
        <v>37.441000000000003</v>
      </c>
      <c r="J108" s="40">
        <v>34.874099999999999</v>
      </c>
      <c r="K108" s="8"/>
      <c r="L108" s="8"/>
      <c r="M108" s="9">
        <v>2018</v>
      </c>
      <c r="N108" s="40">
        <v>33.096299999999999</v>
      </c>
      <c r="O108" s="40">
        <v>38.764200000000002</v>
      </c>
      <c r="P108" s="40">
        <v>40.337600000000002</v>
      </c>
      <c r="Q108" s="40">
        <v>43.1496</v>
      </c>
      <c r="R108" s="40">
        <v>41.363199999999999</v>
      </c>
      <c r="S108" s="40">
        <v>34.868200000000002</v>
      </c>
      <c r="T108" s="40">
        <v>37.497999999999998</v>
      </c>
      <c r="U108" s="40">
        <v>30.6782</v>
      </c>
      <c r="V108" s="8"/>
      <c r="W108" s="8"/>
      <c r="X108" s="9">
        <v>2018</v>
      </c>
      <c r="Y108" s="45">
        <v>31.810199999999998</v>
      </c>
      <c r="Z108" s="40">
        <v>34.767400000000002</v>
      </c>
      <c r="AA108" s="40">
        <v>36.548000000000002</v>
      </c>
      <c r="AB108" s="40">
        <v>33.878999999999998</v>
      </c>
      <c r="AC108" s="40">
        <v>31.526900000000001</v>
      </c>
      <c r="AD108" s="45">
        <v>27.5627</v>
      </c>
      <c r="AE108" s="40">
        <v>34.599800000000002</v>
      </c>
      <c r="AF108" s="40">
        <v>31.817399999999999</v>
      </c>
      <c r="AG108" s="8"/>
      <c r="AH108" s="8"/>
      <c r="AI108" s="9">
        <v>2018</v>
      </c>
      <c r="AJ108" s="45">
        <v>21.48</v>
      </c>
      <c r="AK108" s="46">
        <f>Z108</f>
        <v>34.767400000000002</v>
      </c>
      <c r="AL108" s="46">
        <f t="shared" ref="AL108:AN108" si="153">AA108</f>
        <v>36.548000000000002</v>
      </c>
      <c r="AM108" s="46">
        <f t="shared" si="153"/>
        <v>33.878999999999998</v>
      </c>
      <c r="AN108" s="46">
        <f t="shared" si="153"/>
        <v>31.526900000000001</v>
      </c>
      <c r="AO108" s="45">
        <v>22.356100000000001</v>
      </c>
      <c r="AP108" s="46">
        <f t="shared" ref="AP108" si="154">AE108</f>
        <v>34.599800000000002</v>
      </c>
      <c r="AQ108" s="46">
        <f t="shared" ref="AQ108" si="155">AF108</f>
        <v>31.817399999999999</v>
      </c>
      <c r="AR108" s="8"/>
      <c r="AT108" s="9">
        <v>2018</v>
      </c>
      <c r="AU108" s="47">
        <f t="shared" si="151"/>
        <v>46.891599999999997</v>
      </c>
      <c r="AV108" s="47">
        <f t="shared" si="137"/>
        <v>30.486000000000001</v>
      </c>
      <c r="AW108" s="47">
        <f t="shared" si="138"/>
        <v>44.796100000000003</v>
      </c>
      <c r="AX108" s="47">
        <f t="shared" si="139"/>
        <v>46.4054</v>
      </c>
      <c r="AY108" s="47">
        <f t="shared" si="140"/>
        <v>31.926300000000001</v>
      </c>
      <c r="AZ108" s="47">
        <f t="shared" si="141"/>
        <v>27.071000000000002</v>
      </c>
      <c r="BA108" s="47">
        <f t="shared" si="142"/>
        <v>37.441000000000003</v>
      </c>
      <c r="BB108" s="47">
        <f t="shared" si="143"/>
        <v>34.874099999999999</v>
      </c>
      <c r="BC108" s="8"/>
      <c r="BD108" s="8"/>
      <c r="BE108" s="9">
        <v>2018</v>
      </c>
      <c r="BF108" s="46">
        <f>CB108</f>
        <v>25.844899999999999</v>
      </c>
      <c r="BG108" s="40">
        <v>24.1677</v>
      </c>
      <c r="BH108" s="45">
        <v>31.767800000000001</v>
      </c>
      <c r="BI108" s="45">
        <v>29.8003</v>
      </c>
      <c r="BJ108" s="40">
        <v>25.642600000000002</v>
      </c>
      <c r="BK108" s="46">
        <f>CG108</f>
        <v>24.012</v>
      </c>
      <c r="BL108" s="40">
        <v>29.370948599412532</v>
      </c>
      <c r="BM108" s="40">
        <v>27.193174637431706</v>
      </c>
      <c r="BN108" s="8"/>
      <c r="BO108" s="8"/>
      <c r="BP108" s="9">
        <v>2018</v>
      </c>
      <c r="BQ108" s="46">
        <f>CB108</f>
        <v>25.844899999999999</v>
      </c>
      <c r="BR108" s="40">
        <v>26.16523909076874</v>
      </c>
      <c r="BS108" s="40">
        <v>30.733086560112657</v>
      </c>
      <c r="BT108" s="40">
        <v>19.890365171601658</v>
      </c>
      <c r="BU108" s="46">
        <f>CF108</f>
        <v>21.017499999999998</v>
      </c>
      <c r="BV108" s="40">
        <v>24.403422707536983</v>
      </c>
      <c r="BW108" s="40">
        <v>32.174270926788587</v>
      </c>
      <c r="BX108" s="40">
        <v>26.381072349611014</v>
      </c>
      <c r="BY108" s="8"/>
      <c r="BZ108" s="8"/>
      <c r="CA108" s="9">
        <v>2018</v>
      </c>
      <c r="CB108" s="40">
        <v>25.844899999999999</v>
      </c>
      <c r="CC108" s="40">
        <v>24.607700000000001</v>
      </c>
      <c r="CD108" s="46">
        <f>BS108</f>
        <v>30.733086560112657</v>
      </c>
      <c r="CE108" s="46">
        <f>BT108</f>
        <v>19.890365171601658</v>
      </c>
      <c r="CF108" s="40">
        <v>21.017499999999998</v>
      </c>
      <c r="CG108" s="40">
        <v>24.012</v>
      </c>
      <c r="CH108" s="40">
        <v>35.298400000000001</v>
      </c>
      <c r="CI108" s="40">
        <v>27.3034</v>
      </c>
      <c r="CJ108" s="8"/>
      <c r="CK108" s="8"/>
      <c r="CL108" s="9">
        <v>2018</v>
      </c>
      <c r="CM108" s="40">
        <v>25.780799999999999</v>
      </c>
      <c r="CN108" s="40">
        <v>21.4498</v>
      </c>
      <c r="CO108" s="45">
        <v>34.816899999999997</v>
      </c>
      <c r="CP108" s="45">
        <v>28.3306</v>
      </c>
      <c r="CQ108" s="40">
        <v>23.996200000000002</v>
      </c>
      <c r="CR108" s="40">
        <v>20.2059</v>
      </c>
      <c r="CS108" s="40">
        <v>36.284799999999997</v>
      </c>
      <c r="CT108" s="40">
        <v>28.704599999999999</v>
      </c>
      <c r="CU108" s="8"/>
      <c r="CV108" s="8"/>
      <c r="CW108" s="9">
        <v>2018</v>
      </c>
      <c r="CX108" s="46">
        <f>CM108</f>
        <v>25.780799999999999</v>
      </c>
      <c r="CY108" s="46">
        <f>CN108</f>
        <v>21.4498</v>
      </c>
      <c r="CZ108" s="40">
        <v>28.325880563645484</v>
      </c>
      <c r="DA108" s="46">
        <f t="shared" ref="DA108:DB108" si="156">CP108</f>
        <v>28.3306</v>
      </c>
      <c r="DB108" s="46">
        <f t="shared" si="156"/>
        <v>23.996200000000002</v>
      </c>
      <c r="DC108" s="40">
        <v>16.710699999999999</v>
      </c>
      <c r="DD108" s="40">
        <v>32.547199999999997</v>
      </c>
      <c r="DE108" s="40">
        <v>29.113099999999999</v>
      </c>
      <c r="DG108" s="10"/>
      <c r="DH108" s="9">
        <v>2018</v>
      </c>
      <c r="DI108" s="47">
        <f t="shared" si="152"/>
        <v>25.844899999999999</v>
      </c>
      <c r="DJ108" s="47">
        <f t="shared" si="144"/>
        <v>24.607700000000001</v>
      </c>
      <c r="DK108" s="47">
        <f t="shared" si="145"/>
        <v>30.733086560112657</v>
      </c>
      <c r="DL108" s="47">
        <f t="shared" si="146"/>
        <v>19.890365171601658</v>
      </c>
      <c r="DM108" s="47">
        <f t="shared" si="147"/>
        <v>21.017499999999998</v>
      </c>
      <c r="DN108" s="47">
        <f t="shared" si="148"/>
        <v>24.012</v>
      </c>
      <c r="DO108" s="47">
        <f t="shared" si="149"/>
        <v>35.298400000000001</v>
      </c>
      <c r="DP108" s="47">
        <f t="shared" si="150"/>
        <v>27.3034</v>
      </c>
    </row>
    <row r="109" spans="1:130" s="24" customFormat="1" ht="12" customHeight="1" x14ac:dyDescent="0.25">
      <c r="A109" s="21"/>
      <c r="B109" s="22">
        <v>2019</v>
      </c>
      <c r="C109" s="58">
        <v>45.508099999999999</v>
      </c>
      <c r="D109" s="58">
        <v>31.715</v>
      </c>
      <c r="E109" s="58">
        <v>45.494300000000003</v>
      </c>
      <c r="F109" s="58">
        <v>45.877299999999998</v>
      </c>
      <c r="G109" s="58">
        <v>29.926600000000001</v>
      </c>
      <c r="H109" s="58">
        <v>23.659800000000001</v>
      </c>
      <c r="I109" s="58">
        <v>37.0261</v>
      </c>
      <c r="J109" s="58">
        <v>35.006100000000004</v>
      </c>
      <c r="K109" s="21"/>
      <c r="L109" s="21"/>
      <c r="M109" s="22">
        <v>2019</v>
      </c>
      <c r="N109" s="59">
        <v>33.252800000000001</v>
      </c>
      <c r="O109" s="59">
        <v>32.826799999999999</v>
      </c>
      <c r="P109" s="59">
        <v>40.726100000000002</v>
      </c>
      <c r="Q109" s="59">
        <v>43.884</v>
      </c>
      <c r="R109" s="59">
        <v>42.014400000000002</v>
      </c>
      <c r="S109" s="59">
        <v>36.363900000000001</v>
      </c>
      <c r="T109" s="59">
        <v>38.3568</v>
      </c>
      <c r="U109" s="59">
        <v>31.356300000000001</v>
      </c>
      <c r="V109" s="21"/>
      <c r="W109" s="21"/>
      <c r="X109" s="22">
        <v>2019</v>
      </c>
      <c r="Y109" s="59">
        <v>34.522199999999998</v>
      </c>
      <c r="Z109" s="59">
        <v>35.236600000000003</v>
      </c>
      <c r="AA109" s="59">
        <v>40.447800000000001</v>
      </c>
      <c r="AB109" s="59">
        <v>33.486699999999999</v>
      </c>
      <c r="AC109" s="59">
        <v>29.948599999999999</v>
      </c>
      <c r="AD109" s="59">
        <v>31.4757</v>
      </c>
      <c r="AE109" s="59">
        <v>34.7136</v>
      </c>
      <c r="AF109" s="59">
        <v>33.604399999999998</v>
      </c>
      <c r="AG109" s="21"/>
      <c r="AH109" s="21"/>
      <c r="AI109" s="22">
        <v>2019</v>
      </c>
      <c r="AJ109" s="59">
        <v>24.840299999999999</v>
      </c>
      <c r="AK109" s="59">
        <v>19.796299999999999</v>
      </c>
      <c r="AL109" s="59">
        <v>17.699100000000001</v>
      </c>
      <c r="AM109" s="59">
        <v>24.2486</v>
      </c>
      <c r="AN109" s="59">
        <v>23.415600000000001</v>
      </c>
      <c r="AO109" s="59">
        <v>21.7502</v>
      </c>
      <c r="AP109" s="60">
        <f>AE109</f>
        <v>34.7136</v>
      </c>
      <c r="AQ109" s="59">
        <v>18.239799999999999</v>
      </c>
      <c r="AR109" s="21"/>
      <c r="AT109" s="22">
        <v>2019</v>
      </c>
      <c r="AU109" s="47">
        <f t="shared" si="151"/>
        <v>45.508099999999999</v>
      </c>
      <c r="AV109" s="47">
        <f t="shared" si="137"/>
        <v>31.715</v>
      </c>
      <c r="AW109" s="47">
        <f t="shared" si="138"/>
        <v>45.494300000000003</v>
      </c>
      <c r="AX109" s="47">
        <f t="shared" si="139"/>
        <v>45.877299999999998</v>
      </c>
      <c r="AY109" s="47">
        <f t="shared" si="140"/>
        <v>29.926600000000001</v>
      </c>
      <c r="AZ109" s="47">
        <f t="shared" si="141"/>
        <v>23.659800000000001</v>
      </c>
      <c r="BA109" s="47">
        <f t="shared" si="142"/>
        <v>37.0261</v>
      </c>
      <c r="BB109" s="47">
        <f t="shared" si="143"/>
        <v>35.006100000000004</v>
      </c>
      <c r="BC109" s="21"/>
      <c r="BD109" s="21"/>
      <c r="BE109" s="22">
        <v>2019</v>
      </c>
      <c r="BF109" s="60">
        <f>CB109</f>
        <v>25.808700000000002</v>
      </c>
      <c r="BG109" s="59">
        <v>23.633500000000002</v>
      </c>
      <c r="BH109" s="61">
        <v>31.589400000000001</v>
      </c>
      <c r="BI109" s="61">
        <v>28.271699999999999</v>
      </c>
      <c r="BJ109" s="59">
        <v>27.836099999999998</v>
      </c>
      <c r="BK109" s="60">
        <f>BV109</f>
        <v>24.772400000000001</v>
      </c>
      <c r="BL109" s="61">
        <v>30.668500000000002</v>
      </c>
      <c r="BM109" s="61">
        <v>27.0335</v>
      </c>
      <c r="BN109" s="21"/>
      <c r="BO109" s="21"/>
      <c r="BP109" s="22">
        <v>2019</v>
      </c>
      <c r="BQ109" s="60">
        <f>CB109</f>
        <v>25.808700000000002</v>
      </c>
      <c r="BR109" s="59">
        <v>26.826000000000001</v>
      </c>
      <c r="BS109" s="59">
        <v>31.445799999999998</v>
      </c>
      <c r="BT109" s="60">
        <f>BI109</f>
        <v>28.271699999999999</v>
      </c>
      <c r="BU109" s="60">
        <f>CF109</f>
        <v>27.836099999999998</v>
      </c>
      <c r="BV109" s="59">
        <v>24.772400000000001</v>
      </c>
      <c r="BW109" s="59">
        <v>31.6081</v>
      </c>
      <c r="BX109" s="59">
        <v>27.389099999999999</v>
      </c>
      <c r="BY109" s="21"/>
      <c r="BZ109" s="21"/>
      <c r="CA109" s="22">
        <v>2019</v>
      </c>
      <c r="CB109" s="59">
        <v>25.808700000000002</v>
      </c>
      <c r="CC109" s="59">
        <v>23.177099999999999</v>
      </c>
      <c r="CD109" s="60">
        <f>BH109</f>
        <v>31.589400000000001</v>
      </c>
      <c r="CE109" s="60">
        <f t="shared" ref="CE109:CF109" si="157">BI109</f>
        <v>28.271699999999999</v>
      </c>
      <c r="CF109" s="60">
        <f t="shared" si="157"/>
        <v>27.836099999999998</v>
      </c>
      <c r="CG109" s="59">
        <v>23.084106613147142</v>
      </c>
      <c r="CH109" s="59">
        <v>34.947232042530906</v>
      </c>
      <c r="CI109" s="59">
        <v>27.657195522371541</v>
      </c>
      <c r="CJ109" s="21"/>
      <c r="CK109" s="21"/>
      <c r="CL109" s="22">
        <v>2019</v>
      </c>
      <c r="CM109" s="59">
        <v>25.909099999999999</v>
      </c>
      <c r="CN109" s="59">
        <v>22.119299999999999</v>
      </c>
      <c r="CO109" s="59">
        <v>34.816899999999997</v>
      </c>
      <c r="CP109" s="59">
        <v>28.481100000000001</v>
      </c>
      <c r="CQ109" s="59">
        <v>23.995799999999999</v>
      </c>
      <c r="CR109" s="59">
        <v>20.206199999999999</v>
      </c>
      <c r="CS109" s="59">
        <v>37.790799999999997</v>
      </c>
      <c r="CT109" s="59">
        <v>29.495799999999999</v>
      </c>
      <c r="CU109" s="21"/>
      <c r="CV109" s="21"/>
      <c r="CW109" s="22">
        <v>2019</v>
      </c>
      <c r="CX109" s="60">
        <f>CM109</f>
        <v>25.909099999999999</v>
      </c>
      <c r="CY109" s="60">
        <f t="shared" ref="CY109:CZ110" si="158">CN109</f>
        <v>22.119299999999999</v>
      </c>
      <c r="CZ109" s="60">
        <f t="shared" si="158"/>
        <v>34.816899999999997</v>
      </c>
      <c r="DA109" s="59">
        <v>28.839169301919789</v>
      </c>
      <c r="DB109" s="60">
        <f>CQ109</f>
        <v>23.995799999999999</v>
      </c>
      <c r="DC109" s="59">
        <v>18.110632707812325</v>
      </c>
      <c r="DD109" s="59">
        <v>33.682386152526334</v>
      </c>
      <c r="DE109" s="59">
        <v>28.916839678088081</v>
      </c>
      <c r="DG109" s="23"/>
      <c r="DH109" s="22">
        <v>2019</v>
      </c>
      <c r="DI109" s="47">
        <f t="shared" si="152"/>
        <v>25.808700000000002</v>
      </c>
      <c r="DJ109" s="47">
        <f t="shared" si="144"/>
        <v>23.177099999999999</v>
      </c>
      <c r="DK109" s="47">
        <f t="shared" si="145"/>
        <v>31.589400000000001</v>
      </c>
      <c r="DL109" s="47">
        <f t="shared" si="146"/>
        <v>28.271699999999999</v>
      </c>
      <c r="DM109" s="47">
        <f t="shared" si="147"/>
        <v>27.836099999999998</v>
      </c>
      <c r="DN109" s="47">
        <f t="shared" si="148"/>
        <v>23.084106613147142</v>
      </c>
      <c r="DO109" s="47">
        <f t="shared" si="149"/>
        <v>34.947232042530906</v>
      </c>
      <c r="DP109" s="47">
        <f t="shared" si="150"/>
        <v>27.657195522371541</v>
      </c>
    </row>
    <row r="110" spans="1:130" ht="12" customHeight="1" x14ac:dyDescent="0.25">
      <c r="A110" s="8"/>
      <c r="B110" s="9">
        <v>2020</v>
      </c>
      <c r="C110" s="46">
        <f>N110</f>
        <v>33.814900000000002</v>
      </c>
      <c r="D110" s="40">
        <v>29.873100000000001</v>
      </c>
      <c r="E110" s="40">
        <v>37.4298</v>
      </c>
      <c r="F110" s="40">
        <v>46.228200000000001</v>
      </c>
      <c r="G110" s="40">
        <v>29.808700000000002</v>
      </c>
      <c r="H110" s="40">
        <v>24.005500000000001</v>
      </c>
      <c r="I110" s="40">
        <v>39.433100000000003</v>
      </c>
      <c r="J110" s="40">
        <v>52.12</v>
      </c>
      <c r="K110" s="8"/>
      <c r="L110" s="8"/>
      <c r="M110" s="9">
        <v>2020</v>
      </c>
      <c r="N110" s="40">
        <v>33.814900000000002</v>
      </c>
      <c r="O110" s="40">
        <v>29.042999999999999</v>
      </c>
      <c r="P110" s="40">
        <v>43.969000000000001</v>
      </c>
      <c r="Q110" s="40">
        <v>44.509099999999997</v>
      </c>
      <c r="R110" s="40">
        <v>43.3889</v>
      </c>
      <c r="S110" s="40">
        <v>35.380299999999998</v>
      </c>
      <c r="T110" s="40">
        <v>38.8386</v>
      </c>
      <c r="U110" s="40">
        <v>31.026</v>
      </c>
      <c r="V110" s="8"/>
      <c r="W110" s="8"/>
      <c r="X110" s="9">
        <v>2020</v>
      </c>
      <c r="Y110" s="40">
        <v>27.755299999999998</v>
      </c>
      <c r="Z110" s="40">
        <v>33.402500000000003</v>
      </c>
      <c r="AA110" s="40">
        <v>38.1036</v>
      </c>
      <c r="AB110" s="40">
        <v>33.893500000000003</v>
      </c>
      <c r="AC110" s="40">
        <v>33.806800000000003</v>
      </c>
      <c r="AD110" s="40">
        <v>27.383099999999999</v>
      </c>
      <c r="AE110" s="40">
        <v>36.747399999999999</v>
      </c>
      <c r="AF110" s="40">
        <v>33.069000000000003</v>
      </c>
      <c r="AG110" s="8"/>
      <c r="AH110" s="8"/>
      <c r="AI110" s="9">
        <v>2020</v>
      </c>
      <c r="AJ110" s="40">
        <v>23.962900000000001</v>
      </c>
      <c r="AK110" s="40">
        <v>27.7334</v>
      </c>
      <c r="AL110" s="40">
        <v>17.697500000000002</v>
      </c>
      <c r="AM110" s="40">
        <v>24.3734</v>
      </c>
      <c r="AN110" s="40">
        <v>22.104500000000002</v>
      </c>
      <c r="AO110" s="40">
        <v>22.3324</v>
      </c>
      <c r="AP110" s="60">
        <f>AE110</f>
        <v>36.747399999999999</v>
      </c>
      <c r="AQ110" s="40">
        <v>18.109300000000001</v>
      </c>
      <c r="AR110" s="8"/>
      <c r="AT110" s="9">
        <v>2020</v>
      </c>
      <c r="AU110" s="47">
        <f t="shared" ref="AU110" si="159">C110</f>
        <v>33.814900000000002</v>
      </c>
      <c r="AV110" s="47">
        <f t="shared" ref="AV110" si="160">D110</f>
        <v>29.873100000000001</v>
      </c>
      <c r="AW110" s="47">
        <f t="shared" ref="AW110" si="161">E110</f>
        <v>37.4298</v>
      </c>
      <c r="AX110" s="47">
        <f t="shared" ref="AX110" si="162">F110</f>
        <v>46.228200000000001</v>
      </c>
      <c r="AY110" s="47">
        <f t="shared" ref="AY110" si="163">G110</f>
        <v>29.808700000000002</v>
      </c>
      <c r="AZ110" s="47">
        <f t="shared" ref="AZ110" si="164">H110</f>
        <v>24.005500000000001</v>
      </c>
      <c r="BA110" s="47">
        <f t="shared" ref="BA110" si="165">I110</f>
        <v>39.433100000000003</v>
      </c>
      <c r="BB110" s="47">
        <f t="shared" ref="BB110" si="166">J110</f>
        <v>52.12</v>
      </c>
      <c r="BC110" s="8"/>
      <c r="BD110" s="8"/>
      <c r="BE110" s="9">
        <v>2020</v>
      </c>
      <c r="BF110" s="60">
        <f>CB110</f>
        <v>26.621099999999998</v>
      </c>
      <c r="BG110" s="40">
        <v>23.380099999999999</v>
      </c>
      <c r="BH110" s="40">
        <v>31.458600000000001</v>
      </c>
      <c r="BI110" s="40">
        <v>29.440899999999999</v>
      </c>
      <c r="BJ110" s="40">
        <v>28.512499999999999</v>
      </c>
      <c r="BK110" s="60">
        <f>BV110</f>
        <v>24.240400000000001</v>
      </c>
      <c r="BL110" s="40">
        <v>31.569400000000002</v>
      </c>
      <c r="BM110" s="40">
        <v>26.66</v>
      </c>
      <c r="BN110" s="8"/>
      <c r="BO110" s="8"/>
      <c r="BP110" s="9">
        <v>2020</v>
      </c>
      <c r="BQ110" s="60">
        <f>CB110</f>
        <v>26.621099999999998</v>
      </c>
      <c r="BR110" s="40">
        <v>24.066400000000002</v>
      </c>
      <c r="BS110" s="40">
        <v>35.593200000000003</v>
      </c>
      <c r="BT110" s="40">
        <v>19.3307</v>
      </c>
      <c r="BU110" s="60">
        <f>CF110</f>
        <v>28.512499999999999</v>
      </c>
      <c r="BV110" s="40">
        <v>24.240400000000001</v>
      </c>
      <c r="BW110" s="40">
        <v>37.330399999999997</v>
      </c>
      <c r="BX110" s="40">
        <v>29.543800000000001</v>
      </c>
      <c r="BY110" s="8"/>
      <c r="BZ110" s="8"/>
      <c r="CA110" s="9">
        <v>2020</v>
      </c>
      <c r="CB110" s="40">
        <v>26.621099999999998</v>
      </c>
      <c r="CC110" s="40">
        <v>24.292200000000001</v>
      </c>
      <c r="CD110" s="60">
        <f>BH110</f>
        <v>31.458600000000001</v>
      </c>
      <c r="CE110" s="60">
        <f t="shared" ref="CE110" si="167">BI110</f>
        <v>29.440899999999999</v>
      </c>
      <c r="CF110" s="60">
        <f t="shared" ref="CF110" si="168">BJ110</f>
        <v>28.512499999999999</v>
      </c>
      <c r="CG110" s="40">
        <v>21.5061</v>
      </c>
      <c r="CH110" s="40">
        <v>35.767800000000001</v>
      </c>
      <c r="CI110" s="40">
        <v>27.475899999999999</v>
      </c>
      <c r="CJ110" s="8"/>
      <c r="CK110" s="8"/>
      <c r="CL110" s="9">
        <v>2020</v>
      </c>
      <c r="CM110" s="40">
        <v>26.267900000000001</v>
      </c>
      <c r="CN110" s="40">
        <v>21.276499999999999</v>
      </c>
      <c r="CO110" s="40">
        <v>34.816899999999997</v>
      </c>
      <c r="CP110" s="40">
        <v>28.6449</v>
      </c>
      <c r="CQ110" s="40">
        <v>22.818100000000001</v>
      </c>
      <c r="CR110" s="40">
        <v>20.160900000000002</v>
      </c>
      <c r="CS110" s="40">
        <v>39.034700000000001</v>
      </c>
      <c r="CT110" s="40">
        <v>29.813199999999998</v>
      </c>
      <c r="CU110" s="8"/>
      <c r="CV110" s="8"/>
      <c r="CW110" s="9">
        <v>2020</v>
      </c>
      <c r="CX110" s="60">
        <f>CM110</f>
        <v>26.267900000000001</v>
      </c>
      <c r="CY110" s="40">
        <v>15.8626</v>
      </c>
      <c r="CZ110" s="60">
        <f t="shared" si="158"/>
        <v>34.816899999999997</v>
      </c>
      <c r="DA110" s="40">
        <v>29.623200000000001</v>
      </c>
      <c r="DB110" s="60">
        <f>CQ110</f>
        <v>22.818100000000001</v>
      </c>
      <c r="DC110" s="40">
        <v>17.982800000000001</v>
      </c>
      <c r="DD110" s="40">
        <v>30.638999999999999</v>
      </c>
      <c r="DE110" s="40">
        <v>29.024699999999999</v>
      </c>
      <c r="DG110" s="10"/>
      <c r="DH110" s="9">
        <v>2020</v>
      </c>
      <c r="DI110" s="47">
        <f t="shared" ref="DI110" si="169">CB110</f>
        <v>26.621099999999998</v>
      </c>
      <c r="DJ110" s="47">
        <f t="shared" ref="DJ110" si="170">CC110</f>
        <v>24.292200000000001</v>
      </c>
      <c r="DK110" s="47">
        <f t="shared" ref="DK110" si="171">CD110</f>
        <v>31.458600000000001</v>
      </c>
      <c r="DL110" s="47">
        <f t="shared" ref="DL110" si="172">CE110</f>
        <v>29.440899999999999</v>
      </c>
      <c r="DM110" s="47">
        <f t="shared" ref="DM110" si="173">CF110</f>
        <v>28.512499999999999</v>
      </c>
      <c r="DN110" s="47">
        <f t="shared" ref="DN110" si="174">CG110</f>
        <v>21.5061</v>
      </c>
      <c r="DO110" s="47">
        <f t="shared" ref="DO110" si="175">CH110</f>
        <v>35.767800000000001</v>
      </c>
      <c r="DP110" s="47">
        <f t="shared" ref="DP110" si="176">CI110</f>
        <v>27.475899999999999</v>
      </c>
    </row>
    <row r="111" spans="1:130" ht="12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</row>
    <row r="112" spans="1:130" ht="12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</row>
    <row r="113" spans="1:120" ht="12" customHeight="1" x14ac:dyDescent="0.25">
      <c r="A113" s="26" t="s">
        <v>62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</row>
    <row r="114" spans="1:120" ht="12" customHeight="1" x14ac:dyDescent="0.25">
      <c r="A114" s="11" t="s">
        <v>31</v>
      </c>
      <c r="B114" s="8"/>
      <c r="C114" s="11" t="s">
        <v>11</v>
      </c>
      <c r="D114" s="11" t="s">
        <v>12</v>
      </c>
      <c r="E114" s="11" t="s">
        <v>13</v>
      </c>
      <c r="F114" s="11" t="s">
        <v>14</v>
      </c>
      <c r="G114" s="11" t="s">
        <v>15</v>
      </c>
      <c r="H114" s="11" t="s">
        <v>16</v>
      </c>
      <c r="I114" s="2" t="s">
        <v>32</v>
      </c>
      <c r="J114" s="2" t="s">
        <v>33</v>
      </c>
      <c r="K114" s="8"/>
      <c r="L114" s="11" t="s">
        <v>31</v>
      </c>
      <c r="M114" s="8"/>
      <c r="N114" s="11" t="s">
        <v>11</v>
      </c>
      <c r="O114" s="11" t="s">
        <v>12</v>
      </c>
      <c r="P114" s="11" t="s">
        <v>13</v>
      </c>
      <c r="Q114" s="11" t="s">
        <v>14</v>
      </c>
      <c r="R114" s="11" t="s">
        <v>15</v>
      </c>
      <c r="S114" s="11" t="s">
        <v>16</v>
      </c>
      <c r="T114" s="2" t="s">
        <v>32</v>
      </c>
      <c r="U114" s="2" t="s">
        <v>33</v>
      </c>
      <c r="V114" s="8"/>
      <c r="W114" s="11" t="s">
        <v>31</v>
      </c>
      <c r="X114" s="8"/>
      <c r="Y114" s="11" t="s">
        <v>11</v>
      </c>
      <c r="Z114" s="11" t="s">
        <v>12</v>
      </c>
      <c r="AA114" s="11" t="s">
        <v>13</v>
      </c>
      <c r="AB114" s="11" t="s">
        <v>14</v>
      </c>
      <c r="AC114" s="11" t="s">
        <v>15</v>
      </c>
      <c r="AD114" s="11" t="s">
        <v>16</v>
      </c>
      <c r="AE114" s="2" t="s">
        <v>32</v>
      </c>
      <c r="AF114" s="2" t="s">
        <v>33</v>
      </c>
      <c r="AG114" s="8"/>
      <c r="AH114" s="11" t="s">
        <v>31</v>
      </c>
      <c r="AI114" s="8"/>
      <c r="AJ114" s="11" t="s">
        <v>11</v>
      </c>
      <c r="AK114" s="11" t="s">
        <v>12</v>
      </c>
      <c r="AL114" s="11" t="s">
        <v>13</v>
      </c>
      <c r="AM114" s="11" t="s">
        <v>14</v>
      </c>
      <c r="AN114" s="11" t="s">
        <v>15</v>
      </c>
      <c r="AO114" s="11" t="s">
        <v>16</v>
      </c>
      <c r="AP114" s="2" t="s">
        <v>32</v>
      </c>
      <c r="AQ114" s="2" t="s">
        <v>33</v>
      </c>
      <c r="AR114" s="8"/>
      <c r="AS114" s="11" t="s">
        <v>31</v>
      </c>
      <c r="AT114" s="8"/>
      <c r="AU114" s="11" t="s">
        <v>11</v>
      </c>
      <c r="AV114" s="11" t="s">
        <v>12</v>
      </c>
      <c r="AW114" s="11" t="s">
        <v>13</v>
      </c>
      <c r="AX114" s="11" t="s">
        <v>14</v>
      </c>
      <c r="AY114" s="11" t="s">
        <v>15</v>
      </c>
      <c r="AZ114" s="11" t="s">
        <v>16</v>
      </c>
      <c r="BA114" s="2" t="s">
        <v>32</v>
      </c>
      <c r="BB114" s="2" t="s">
        <v>33</v>
      </c>
      <c r="BC114" s="8"/>
      <c r="BD114" s="11" t="s">
        <v>31</v>
      </c>
      <c r="BE114" s="8"/>
      <c r="BF114" s="11" t="s">
        <v>17</v>
      </c>
      <c r="BG114" s="11" t="s">
        <v>18</v>
      </c>
      <c r="BH114" s="11" t="s">
        <v>19</v>
      </c>
      <c r="BI114" s="11" t="s">
        <v>20</v>
      </c>
      <c r="BJ114" s="11" t="s">
        <v>21</v>
      </c>
      <c r="BK114" s="11" t="s">
        <v>22</v>
      </c>
      <c r="BL114" s="2" t="s">
        <v>32</v>
      </c>
      <c r="BM114" s="2" t="s">
        <v>33</v>
      </c>
      <c r="BN114" s="8"/>
      <c r="BO114" s="11" t="s">
        <v>31</v>
      </c>
      <c r="BP114" s="8"/>
      <c r="BQ114" s="11" t="s">
        <v>17</v>
      </c>
      <c r="BR114" s="11" t="s">
        <v>18</v>
      </c>
      <c r="BS114" s="11" t="s">
        <v>19</v>
      </c>
      <c r="BT114" s="11" t="s">
        <v>20</v>
      </c>
      <c r="BU114" s="11" t="s">
        <v>21</v>
      </c>
      <c r="BV114" s="11" t="s">
        <v>22</v>
      </c>
      <c r="BW114" s="2" t="s">
        <v>32</v>
      </c>
      <c r="BX114" s="2" t="s">
        <v>33</v>
      </c>
      <c r="BY114" s="8"/>
      <c r="BZ114" s="11" t="s">
        <v>31</v>
      </c>
      <c r="CA114" s="8"/>
      <c r="CB114" s="11" t="s">
        <v>17</v>
      </c>
      <c r="CC114" s="11" t="s">
        <v>18</v>
      </c>
      <c r="CD114" s="11" t="s">
        <v>19</v>
      </c>
      <c r="CE114" s="11" t="s">
        <v>20</v>
      </c>
      <c r="CF114" s="11" t="s">
        <v>21</v>
      </c>
      <c r="CG114" s="11" t="s">
        <v>22</v>
      </c>
      <c r="CH114" s="2" t="s">
        <v>32</v>
      </c>
      <c r="CI114" s="2" t="s">
        <v>33</v>
      </c>
      <c r="CJ114" s="8"/>
      <c r="CK114" s="11" t="s">
        <v>31</v>
      </c>
      <c r="CL114" s="8"/>
      <c r="CM114" s="11" t="s">
        <v>17</v>
      </c>
      <c r="CN114" s="11" t="s">
        <v>18</v>
      </c>
      <c r="CO114" s="11" t="s">
        <v>19</v>
      </c>
      <c r="CP114" s="11" t="s">
        <v>20</v>
      </c>
      <c r="CQ114" s="11" t="s">
        <v>21</v>
      </c>
      <c r="CR114" s="11" t="s">
        <v>22</v>
      </c>
      <c r="CS114" s="2" t="s">
        <v>32</v>
      </c>
      <c r="CT114" s="2" t="s">
        <v>33</v>
      </c>
      <c r="CU114" s="8"/>
      <c r="CV114" s="11" t="s">
        <v>31</v>
      </c>
      <c r="CW114" s="8"/>
      <c r="CX114" s="11" t="s">
        <v>17</v>
      </c>
      <c r="CY114" s="11" t="s">
        <v>18</v>
      </c>
      <c r="CZ114" s="11" t="s">
        <v>19</v>
      </c>
      <c r="DA114" s="11" t="s">
        <v>20</v>
      </c>
      <c r="DB114" s="11" t="s">
        <v>21</v>
      </c>
      <c r="DC114" s="11" t="s">
        <v>22</v>
      </c>
      <c r="DD114" s="2" t="s">
        <v>32</v>
      </c>
      <c r="DE114" s="2" t="s">
        <v>33</v>
      </c>
      <c r="DG114" s="2" t="s">
        <v>31</v>
      </c>
      <c r="DH114" s="8"/>
      <c r="DI114" s="2" t="s">
        <v>17</v>
      </c>
      <c r="DJ114" s="2" t="s">
        <v>18</v>
      </c>
      <c r="DK114" s="2" t="s">
        <v>19</v>
      </c>
      <c r="DL114" s="2" t="s">
        <v>20</v>
      </c>
      <c r="DM114" s="2" t="s">
        <v>21</v>
      </c>
      <c r="DN114" s="2" t="s">
        <v>22</v>
      </c>
      <c r="DO114" s="2" t="s">
        <v>32</v>
      </c>
      <c r="DP114" s="2" t="s">
        <v>33</v>
      </c>
    </row>
    <row r="115" spans="1:120" ht="12" customHeight="1" x14ac:dyDescent="0.25">
      <c r="A115" s="8"/>
      <c r="B115" s="8"/>
      <c r="C115" s="9">
        <v>1</v>
      </c>
      <c r="D115" s="9">
        <v>2</v>
      </c>
      <c r="E115" s="9">
        <v>3</v>
      </c>
      <c r="F115" s="9">
        <v>4</v>
      </c>
      <c r="G115" s="9">
        <v>5</v>
      </c>
      <c r="H115" s="9">
        <v>6</v>
      </c>
      <c r="I115" s="3">
        <v>7</v>
      </c>
      <c r="J115" s="3">
        <v>8</v>
      </c>
      <c r="K115" s="8"/>
      <c r="L115" s="8"/>
      <c r="M115" s="8"/>
      <c r="N115" s="9">
        <v>1</v>
      </c>
      <c r="O115" s="9">
        <v>2</v>
      </c>
      <c r="P115" s="9">
        <v>3</v>
      </c>
      <c r="Q115" s="9">
        <v>4</v>
      </c>
      <c r="R115" s="9">
        <v>5</v>
      </c>
      <c r="S115" s="9">
        <v>6</v>
      </c>
      <c r="T115" s="3">
        <v>7</v>
      </c>
      <c r="U115" s="3">
        <v>8</v>
      </c>
      <c r="V115" s="8"/>
      <c r="W115" s="8"/>
      <c r="X115" s="8"/>
      <c r="Y115" s="9">
        <v>1</v>
      </c>
      <c r="Z115" s="9">
        <v>2</v>
      </c>
      <c r="AA115" s="9">
        <v>3</v>
      </c>
      <c r="AB115" s="9">
        <v>4</v>
      </c>
      <c r="AC115" s="9">
        <v>5</v>
      </c>
      <c r="AD115" s="9">
        <v>6</v>
      </c>
      <c r="AE115" s="3">
        <v>7</v>
      </c>
      <c r="AF115" s="3">
        <v>8</v>
      </c>
      <c r="AG115" s="8"/>
      <c r="AH115" s="8"/>
      <c r="AI115" s="8"/>
      <c r="AJ115" s="9">
        <v>1</v>
      </c>
      <c r="AK115" s="9">
        <v>2</v>
      </c>
      <c r="AL115" s="9">
        <v>3</v>
      </c>
      <c r="AM115" s="9">
        <v>4</v>
      </c>
      <c r="AN115" s="9">
        <v>5</v>
      </c>
      <c r="AO115" s="9">
        <v>6</v>
      </c>
      <c r="AP115" s="3">
        <v>7</v>
      </c>
      <c r="AQ115" s="3">
        <v>8</v>
      </c>
      <c r="AR115" s="8"/>
      <c r="AS115" s="1" t="s">
        <v>49</v>
      </c>
      <c r="AT115" s="8"/>
      <c r="AU115" s="9">
        <v>1</v>
      </c>
      <c r="AV115" s="9">
        <v>2</v>
      </c>
      <c r="AW115" s="9">
        <v>3</v>
      </c>
      <c r="AX115" s="9">
        <v>4</v>
      </c>
      <c r="AY115" s="9">
        <v>5</v>
      </c>
      <c r="AZ115" s="9">
        <v>6</v>
      </c>
      <c r="BA115" s="3">
        <v>7</v>
      </c>
      <c r="BB115" s="3">
        <v>8</v>
      </c>
      <c r="BC115" s="8"/>
      <c r="BD115" s="8"/>
      <c r="BE115" s="8"/>
      <c r="BF115" s="9">
        <v>1</v>
      </c>
      <c r="BG115" s="9">
        <v>2</v>
      </c>
      <c r="BH115" s="9">
        <v>3</v>
      </c>
      <c r="BI115" s="9">
        <v>4</v>
      </c>
      <c r="BJ115" s="9">
        <v>5</v>
      </c>
      <c r="BK115" s="9">
        <v>6</v>
      </c>
      <c r="BL115" s="3">
        <v>7</v>
      </c>
      <c r="BM115" s="3">
        <v>8</v>
      </c>
      <c r="BN115" s="8"/>
      <c r="BO115" s="8"/>
      <c r="BP115" s="8"/>
      <c r="BQ115" s="9">
        <v>1</v>
      </c>
      <c r="BR115" s="9">
        <v>2</v>
      </c>
      <c r="BS115" s="9">
        <v>3</v>
      </c>
      <c r="BT115" s="9">
        <v>4</v>
      </c>
      <c r="BU115" s="9">
        <v>5</v>
      </c>
      <c r="BV115" s="9">
        <v>6</v>
      </c>
      <c r="BW115" s="3">
        <v>7</v>
      </c>
      <c r="BX115" s="3">
        <v>8</v>
      </c>
      <c r="BY115" s="8"/>
      <c r="BZ115" s="8"/>
      <c r="CA115" s="8"/>
      <c r="CB115" s="9">
        <v>1</v>
      </c>
      <c r="CC115" s="9">
        <v>2</v>
      </c>
      <c r="CD115" s="9">
        <v>3</v>
      </c>
      <c r="CE115" s="9">
        <v>4</v>
      </c>
      <c r="CF115" s="9">
        <v>5</v>
      </c>
      <c r="CG115" s="9">
        <v>6</v>
      </c>
      <c r="CH115" s="3">
        <v>7</v>
      </c>
      <c r="CI115" s="3">
        <v>8</v>
      </c>
      <c r="CJ115" s="8"/>
      <c r="CK115" s="8"/>
      <c r="CL115" s="8"/>
      <c r="CM115" s="9">
        <v>1</v>
      </c>
      <c r="CN115" s="9">
        <v>2</v>
      </c>
      <c r="CO115" s="9">
        <v>3</v>
      </c>
      <c r="CP115" s="9">
        <v>4</v>
      </c>
      <c r="CQ115" s="9">
        <v>5</v>
      </c>
      <c r="CR115" s="9">
        <v>6</v>
      </c>
      <c r="CS115" s="3">
        <v>7</v>
      </c>
      <c r="CT115" s="3">
        <v>8</v>
      </c>
      <c r="CU115" s="8"/>
      <c r="CV115" s="8"/>
      <c r="CW115" s="8"/>
      <c r="CX115" s="9">
        <v>1</v>
      </c>
      <c r="CY115" s="9">
        <v>2</v>
      </c>
      <c r="CZ115" s="9">
        <v>3</v>
      </c>
      <c r="DA115" s="9">
        <v>4</v>
      </c>
      <c r="DB115" s="9">
        <v>5</v>
      </c>
      <c r="DC115" s="9">
        <v>6</v>
      </c>
      <c r="DD115" s="3">
        <v>7</v>
      </c>
      <c r="DE115" s="3">
        <v>8</v>
      </c>
      <c r="DG115" s="1" t="s">
        <v>44</v>
      </c>
      <c r="DH115" s="8"/>
      <c r="DI115" s="9">
        <v>1</v>
      </c>
      <c r="DJ115" s="9">
        <v>2</v>
      </c>
      <c r="DK115" s="9">
        <v>3</v>
      </c>
      <c r="DL115" s="9">
        <v>4</v>
      </c>
      <c r="DM115" s="9">
        <v>5</v>
      </c>
      <c r="DN115" s="9">
        <v>6</v>
      </c>
      <c r="DO115" s="3">
        <v>7</v>
      </c>
      <c r="DP115" s="3">
        <v>8</v>
      </c>
    </row>
    <row r="116" spans="1:120" ht="12" customHeight="1" x14ac:dyDescent="0.25">
      <c r="A116" s="8"/>
      <c r="B116" s="8"/>
      <c r="C116" s="8"/>
      <c r="D116" s="8"/>
      <c r="E116" s="8"/>
      <c r="F116" s="8"/>
      <c r="G116" s="8"/>
      <c r="H116" s="8"/>
      <c r="K116" s="8"/>
      <c r="L116" s="8"/>
      <c r="M116" s="8"/>
      <c r="N116" s="8"/>
      <c r="O116" s="8"/>
      <c r="P116" s="8"/>
      <c r="Q116" s="8"/>
      <c r="R116" s="8"/>
      <c r="S116" s="8"/>
      <c r="V116" s="8"/>
      <c r="W116" s="8"/>
      <c r="X116" s="8"/>
      <c r="Y116" s="8"/>
      <c r="Z116" s="8"/>
      <c r="AA116" s="8"/>
      <c r="AB116" s="8"/>
      <c r="AC116" s="8"/>
      <c r="AD116" s="8"/>
      <c r="AG116" s="8"/>
      <c r="AH116" s="8"/>
      <c r="AI116" s="8"/>
      <c r="AJ116" s="8"/>
      <c r="AK116" s="8"/>
      <c r="AL116" s="8"/>
      <c r="AM116" s="8"/>
      <c r="AN116" s="8"/>
      <c r="AO116" s="8"/>
      <c r="AR116" s="8"/>
      <c r="AT116" s="8"/>
      <c r="AU116" s="8"/>
      <c r="AV116" s="8"/>
      <c r="AW116" s="8"/>
      <c r="AX116" s="8"/>
      <c r="AY116" s="8"/>
      <c r="AZ116" s="8"/>
      <c r="BC116" s="8"/>
      <c r="BD116" s="8"/>
      <c r="BE116" s="8"/>
      <c r="BF116" s="8"/>
      <c r="BG116" s="8"/>
      <c r="BH116" s="8"/>
      <c r="BI116" s="8"/>
      <c r="BJ116" s="8"/>
      <c r="BK116" s="8"/>
      <c r="BN116" s="8"/>
      <c r="BO116" s="8"/>
      <c r="BP116" s="8"/>
      <c r="BQ116" s="8"/>
      <c r="BR116" s="8"/>
      <c r="BS116" s="8"/>
      <c r="BT116" s="8"/>
      <c r="BU116" s="8"/>
      <c r="BV116" s="8"/>
      <c r="BY116" s="8"/>
      <c r="BZ116" s="8"/>
      <c r="CA116" s="8"/>
      <c r="CB116" s="8"/>
      <c r="CC116" s="8"/>
      <c r="CD116" s="8"/>
      <c r="CE116" s="8"/>
      <c r="CF116" s="8"/>
      <c r="CG116" s="8"/>
      <c r="CJ116" s="8"/>
      <c r="CK116" s="8"/>
      <c r="CL116" s="8"/>
      <c r="CM116" s="8"/>
      <c r="CN116" s="8"/>
      <c r="CO116" s="8"/>
      <c r="CP116" s="8"/>
      <c r="CQ116" s="8"/>
      <c r="CR116" s="8"/>
      <c r="CU116" s="8"/>
      <c r="CV116" s="8"/>
      <c r="CW116" s="8"/>
      <c r="CX116" s="8"/>
      <c r="CY116" s="8"/>
      <c r="CZ116" s="8"/>
      <c r="DA116" s="8"/>
      <c r="DB116" s="8"/>
      <c r="DC116" s="8"/>
      <c r="DH116" s="8"/>
      <c r="DI116" s="8"/>
      <c r="DJ116" s="8"/>
      <c r="DK116" s="8"/>
      <c r="DL116" s="8"/>
      <c r="DM116" s="8"/>
      <c r="DN116" s="8"/>
    </row>
    <row r="117" spans="1:120" ht="12" customHeight="1" x14ac:dyDescent="0.25">
      <c r="A117" s="8"/>
      <c r="B117" s="9">
        <v>1990</v>
      </c>
      <c r="C117" s="41">
        <v>2686</v>
      </c>
      <c r="D117" s="41">
        <v>2818</v>
      </c>
      <c r="E117" s="41">
        <v>2642</v>
      </c>
      <c r="F117" s="41">
        <v>3193</v>
      </c>
      <c r="G117" s="41">
        <v>3533</v>
      </c>
      <c r="H117" s="41">
        <v>3226</v>
      </c>
      <c r="I117" s="42">
        <f>F117</f>
        <v>3193</v>
      </c>
      <c r="J117" s="42">
        <f>G117</f>
        <v>3533</v>
      </c>
      <c r="K117" s="8"/>
      <c r="L117" s="8"/>
      <c r="M117" s="9">
        <v>1990</v>
      </c>
      <c r="N117" s="41">
        <v>2686</v>
      </c>
      <c r="O117" s="41">
        <v>2422</v>
      </c>
      <c r="P117" s="41">
        <v>2916</v>
      </c>
      <c r="Q117" s="41">
        <v>3220</v>
      </c>
      <c r="R117" s="41">
        <v>2862</v>
      </c>
      <c r="S117" s="41">
        <v>2531</v>
      </c>
      <c r="T117" s="42">
        <f>Q117</f>
        <v>3220</v>
      </c>
      <c r="U117" s="42">
        <f>R117</f>
        <v>2862</v>
      </c>
      <c r="V117" s="8"/>
      <c r="W117" s="8"/>
      <c r="X117" s="9">
        <v>1990</v>
      </c>
      <c r="Y117" s="41">
        <v>0</v>
      </c>
      <c r="Z117" s="41">
        <v>0</v>
      </c>
      <c r="AA117" s="41">
        <v>0</v>
      </c>
      <c r="AB117" s="41">
        <v>0</v>
      </c>
      <c r="AC117" s="41">
        <v>0</v>
      </c>
      <c r="AD117" s="41">
        <v>0</v>
      </c>
      <c r="AE117" s="42">
        <f>AB117</f>
        <v>0</v>
      </c>
      <c r="AF117" s="42">
        <f>AC117</f>
        <v>0</v>
      </c>
      <c r="AG117" s="8"/>
      <c r="AH117" s="8"/>
      <c r="AI117" s="9">
        <v>1990</v>
      </c>
      <c r="AJ117" s="41">
        <v>0</v>
      </c>
      <c r="AK117" s="41">
        <v>0</v>
      </c>
      <c r="AL117" s="41">
        <v>0</v>
      </c>
      <c r="AM117" s="41">
        <v>0</v>
      </c>
      <c r="AN117" s="41">
        <v>0</v>
      </c>
      <c r="AO117" s="41">
        <v>0</v>
      </c>
      <c r="AP117" s="42">
        <f>AM117</f>
        <v>0</v>
      </c>
      <c r="AQ117" s="42">
        <f>AN117</f>
        <v>0</v>
      </c>
      <c r="AR117" s="8"/>
      <c r="AT117" s="9">
        <v>1990</v>
      </c>
      <c r="AU117" s="41">
        <v>0</v>
      </c>
      <c r="AV117" s="41">
        <v>0</v>
      </c>
      <c r="AW117" s="41">
        <v>0</v>
      </c>
      <c r="AX117" s="41">
        <v>0</v>
      </c>
      <c r="AY117" s="41">
        <v>0</v>
      </c>
      <c r="AZ117" s="41">
        <v>0</v>
      </c>
      <c r="BA117" s="42">
        <v>0</v>
      </c>
      <c r="BB117" s="42">
        <v>0</v>
      </c>
      <c r="BC117" s="8"/>
      <c r="BD117" s="8"/>
      <c r="BE117" s="9">
        <v>1990</v>
      </c>
      <c r="BF117" s="41">
        <v>3141</v>
      </c>
      <c r="BG117" s="41">
        <v>3983</v>
      </c>
      <c r="BH117" s="41">
        <v>3508</v>
      </c>
      <c r="BI117" s="41">
        <v>4205</v>
      </c>
      <c r="BJ117" s="41">
        <v>3303</v>
      </c>
      <c r="BK117" s="41">
        <v>4574</v>
      </c>
      <c r="BL117" s="42">
        <f>BJ117</f>
        <v>3303</v>
      </c>
      <c r="BM117" s="42">
        <f>BK117</f>
        <v>4574</v>
      </c>
      <c r="BN117" s="8"/>
      <c r="BO117" s="8"/>
      <c r="BP117" s="9">
        <v>1990</v>
      </c>
      <c r="BQ117" s="41">
        <v>3141</v>
      </c>
      <c r="BR117" s="41">
        <v>3983</v>
      </c>
      <c r="BS117" s="41">
        <v>3508</v>
      </c>
      <c r="BT117" s="41">
        <v>4205</v>
      </c>
      <c r="BU117" s="41">
        <v>3303</v>
      </c>
      <c r="BV117" s="41">
        <v>4574</v>
      </c>
      <c r="BW117" s="42">
        <f>BU117</f>
        <v>3303</v>
      </c>
      <c r="BX117" s="42">
        <f>BV117</f>
        <v>4574</v>
      </c>
      <c r="BY117" s="8"/>
      <c r="BZ117" s="8"/>
      <c r="CA117" s="9">
        <v>1990</v>
      </c>
      <c r="CB117" s="41">
        <v>3141</v>
      </c>
      <c r="CC117" s="41">
        <v>3983</v>
      </c>
      <c r="CD117" s="41">
        <v>3508</v>
      </c>
      <c r="CE117" s="41">
        <v>4205</v>
      </c>
      <c r="CF117" s="41">
        <v>3303</v>
      </c>
      <c r="CG117" s="41">
        <v>4574</v>
      </c>
      <c r="CH117" s="42">
        <f>CF117</f>
        <v>3303</v>
      </c>
      <c r="CI117" s="42">
        <f>CG117</f>
        <v>4574</v>
      </c>
      <c r="CJ117" s="8"/>
      <c r="CK117" s="8"/>
      <c r="CL117" s="9">
        <v>1990</v>
      </c>
      <c r="CM117" s="41">
        <v>3062</v>
      </c>
      <c r="CN117" s="41">
        <v>3700</v>
      </c>
      <c r="CO117" s="41">
        <v>3456</v>
      </c>
      <c r="CP117" s="41">
        <v>4205</v>
      </c>
      <c r="CQ117" s="41">
        <v>3418</v>
      </c>
      <c r="CR117" s="41">
        <v>3705</v>
      </c>
      <c r="CS117" s="42">
        <f>CQ117</f>
        <v>3418</v>
      </c>
      <c r="CT117" s="42">
        <f>CR117</f>
        <v>3705</v>
      </c>
      <c r="CU117" s="8"/>
      <c r="CV117" s="8"/>
      <c r="CW117" s="9">
        <v>1990</v>
      </c>
      <c r="CX117" s="41">
        <v>3062</v>
      </c>
      <c r="CY117" s="41">
        <v>0</v>
      </c>
      <c r="CZ117" s="41">
        <v>3456</v>
      </c>
      <c r="DA117" s="41">
        <v>4205</v>
      </c>
      <c r="DB117" s="41">
        <v>3418</v>
      </c>
      <c r="DC117" s="41">
        <v>3705</v>
      </c>
      <c r="DD117" s="42">
        <f>DB117</f>
        <v>3418</v>
      </c>
      <c r="DE117" s="42">
        <f>DC117</f>
        <v>3705</v>
      </c>
      <c r="DG117" s="4"/>
      <c r="DH117" s="9">
        <v>1990</v>
      </c>
      <c r="DI117" s="41">
        <v>0</v>
      </c>
      <c r="DJ117" s="41">
        <v>0</v>
      </c>
      <c r="DK117" s="41">
        <v>0</v>
      </c>
      <c r="DL117" s="41">
        <v>0</v>
      </c>
      <c r="DM117" s="41">
        <v>0</v>
      </c>
      <c r="DN117" s="41">
        <v>0</v>
      </c>
      <c r="DO117" s="42">
        <v>0</v>
      </c>
      <c r="DP117" s="42">
        <v>0</v>
      </c>
    </row>
    <row r="118" spans="1:120" ht="12" customHeight="1" x14ac:dyDescent="0.25">
      <c r="A118" s="8"/>
      <c r="B118" s="9">
        <v>1991</v>
      </c>
      <c r="C118" s="41">
        <v>2612</v>
      </c>
      <c r="D118" s="41">
        <v>2719</v>
      </c>
      <c r="E118" s="41">
        <v>2643</v>
      </c>
      <c r="F118" s="41">
        <v>3206</v>
      </c>
      <c r="G118" s="41">
        <v>3686</v>
      </c>
      <c r="H118" s="41">
        <v>3380</v>
      </c>
      <c r="I118" s="42">
        <f t="shared" ref="I118:I137" si="177">F118</f>
        <v>3206</v>
      </c>
      <c r="J118" s="42">
        <f t="shared" ref="J118:J137" si="178">G118</f>
        <v>3686</v>
      </c>
      <c r="K118" s="8"/>
      <c r="L118" s="8"/>
      <c r="M118" s="9">
        <v>1991</v>
      </c>
      <c r="N118" s="41">
        <v>2612</v>
      </c>
      <c r="O118" s="41">
        <v>2474</v>
      </c>
      <c r="P118" s="41">
        <v>2896</v>
      </c>
      <c r="Q118" s="41">
        <v>3249</v>
      </c>
      <c r="R118" s="41">
        <v>3108</v>
      </c>
      <c r="S118" s="41">
        <v>2658</v>
      </c>
      <c r="T118" s="42">
        <f t="shared" ref="T118:T137" si="179">Q118</f>
        <v>3249</v>
      </c>
      <c r="U118" s="42">
        <f t="shared" ref="U118:U137" si="180">R118</f>
        <v>3108</v>
      </c>
      <c r="V118" s="8"/>
      <c r="W118" s="8"/>
      <c r="X118" s="9">
        <v>1991</v>
      </c>
      <c r="Y118" s="41">
        <v>0</v>
      </c>
      <c r="Z118" s="41">
        <v>0</v>
      </c>
      <c r="AA118" s="41">
        <v>0</v>
      </c>
      <c r="AB118" s="41">
        <v>0</v>
      </c>
      <c r="AC118" s="41">
        <v>0</v>
      </c>
      <c r="AD118" s="41">
        <v>0</v>
      </c>
      <c r="AE118" s="42">
        <f t="shared" ref="AE118:AE137" si="181">AB118</f>
        <v>0</v>
      </c>
      <c r="AF118" s="42">
        <f t="shared" ref="AF118:AF137" si="182">AC118</f>
        <v>0</v>
      </c>
      <c r="AG118" s="8"/>
      <c r="AH118" s="8"/>
      <c r="AI118" s="9">
        <v>1991</v>
      </c>
      <c r="AJ118" s="41">
        <v>0</v>
      </c>
      <c r="AK118" s="41">
        <v>0</v>
      </c>
      <c r="AL118" s="41">
        <v>0</v>
      </c>
      <c r="AM118" s="41">
        <v>0</v>
      </c>
      <c r="AN118" s="41">
        <v>0</v>
      </c>
      <c r="AO118" s="41">
        <v>0</v>
      </c>
      <c r="AP118" s="42">
        <f t="shared" ref="AP118:AP137" si="183">AM118</f>
        <v>0</v>
      </c>
      <c r="AQ118" s="42">
        <f t="shared" ref="AQ118:AQ137" si="184">AN118</f>
        <v>0</v>
      </c>
      <c r="AR118" s="8"/>
      <c r="AT118" s="9">
        <v>1991</v>
      </c>
      <c r="AU118" s="41">
        <v>0</v>
      </c>
      <c r="AV118" s="41">
        <v>0</v>
      </c>
      <c r="AW118" s="41">
        <v>0</v>
      </c>
      <c r="AX118" s="41">
        <v>0</v>
      </c>
      <c r="AY118" s="41">
        <v>0</v>
      </c>
      <c r="AZ118" s="41">
        <v>0</v>
      </c>
      <c r="BA118" s="42">
        <v>0</v>
      </c>
      <c r="BB118" s="42">
        <v>0</v>
      </c>
      <c r="BC118" s="8"/>
      <c r="BD118" s="8"/>
      <c r="BE118" s="9">
        <v>1991</v>
      </c>
      <c r="BF118" s="41">
        <v>3015</v>
      </c>
      <c r="BG118" s="41">
        <v>4239</v>
      </c>
      <c r="BH118" s="41">
        <v>3546</v>
      </c>
      <c r="BI118" s="41">
        <v>4109</v>
      </c>
      <c r="BJ118" s="41">
        <v>3829</v>
      </c>
      <c r="BK118" s="41">
        <v>5079</v>
      </c>
      <c r="BL118" s="42">
        <f t="shared" ref="BL118:BL137" si="185">BJ118</f>
        <v>3829</v>
      </c>
      <c r="BM118" s="42">
        <f t="shared" ref="BM118:BM137" si="186">BK118</f>
        <v>5079</v>
      </c>
      <c r="BN118" s="8"/>
      <c r="BO118" s="8"/>
      <c r="BP118" s="9">
        <v>1991</v>
      </c>
      <c r="BQ118" s="41">
        <v>3015</v>
      </c>
      <c r="BR118" s="41">
        <v>4239</v>
      </c>
      <c r="BS118" s="41">
        <v>3546</v>
      </c>
      <c r="BT118" s="41">
        <v>4109</v>
      </c>
      <c r="BU118" s="41">
        <v>3829</v>
      </c>
      <c r="BV118" s="41">
        <v>5079</v>
      </c>
      <c r="BW118" s="42">
        <f t="shared" ref="BW118:BW137" si="187">BU118</f>
        <v>3829</v>
      </c>
      <c r="BX118" s="42">
        <f t="shared" ref="BX118:BX137" si="188">BV118</f>
        <v>5079</v>
      </c>
      <c r="BY118" s="8"/>
      <c r="BZ118" s="8"/>
      <c r="CA118" s="9">
        <v>1991</v>
      </c>
      <c r="CB118" s="41">
        <v>3015</v>
      </c>
      <c r="CC118" s="41">
        <v>4239</v>
      </c>
      <c r="CD118" s="41">
        <v>3546</v>
      </c>
      <c r="CE118" s="41">
        <v>4109</v>
      </c>
      <c r="CF118" s="41">
        <v>3829</v>
      </c>
      <c r="CG118" s="41">
        <v>5079</v>
      </c>
      <c r="CH118" s="42">
        <f t="shared" ref="CH118:CH137" si="189">CF118</f>
        <v>3829</v>
      </c>
      <c r="CI118" s="42">
        <f t="shared" ref="CI118:CI137" si="190">CG118</f>
        <v>5079</v>
      </c>
      <c r="CJ118" s="8"/>
      <c r="CK118" s="8"/>
      <c r="CL118" s="9">
        <v>1991</v>
      </c>
      <c r="CM118" s="41">
        <v>3084</v>
      </c>
      <c r="CN118" s="41">
        <v>4229</v>
      </c>
      <c r="CO118" s="41">
        <v>3686</v>
      </c>
      <c r="CP118" s="41">
        <v>4109</v>
      </c>
      <c r="CQ118" s="41">
        <v>3351</v>
      </c>
      <c r="CR118" s="41">
        <v>4161</v>
      </c>
      <c r="CS118" s="42">
        <f t="shared" ref="CS118:CS137" si="191">CQ118</f>
        <v>3351</v>
      </c>
      <c r="CT118" s="42">
        <f t="shared" ref="CT118:CT137" si="192">CR118</f>
        <v>4161</v>
      </c>
      <c r="CU118" s="8"/>
      <c r="CV118" s="8"/>
      <c r="CW118" s="9">
        <v>1991</v>
      </c>
      <c r="CX118" s="41">
        <v>3084</v>
      </c>
      <c r="CY118" s="41">
        <v>0</v>
      </c>
      <c r="CZ118" s="41">
        <v>3686</v>
      </c>
      <c r="DA118" s="41">
        <v>4109</v>
      </c>
      <c r="DB118" s="41">
        <v>3351</v>
      </c>
      <c r="DC118" s="41">
        <v>4161</v>
      </c>
      <c r="DD118" s="42">
        <f t="shared" ref="DD118:DD137" si="193">DB118</f>
        <v>3351</v>
      </c>
      <c r="DE118" s="42">
        <f t="shared" ref="DE118:DE137" si="194">DC118</f>
        <v>4161</v>
      </c>
      <c r="DG118" s="4"/>
      <c r="DH118" s="9">
        <v>1991</v>
      </c>
      <c r="DI118" s="41">
        <v>0</v>
      </c>
      <c r="DJ118" s="41">
        <v>0</v>
      </c>
      <c r="DK118" s="41">
        <v>0</v>
      </c>
      <c r="DL118" s="41">
        <v>0</v>
      </c>
      <c r="DM118" s="41">
        <v>0</v>
      </c>
      <c r="DN118" s="41">
        <v>0</v>
      </c>
      <c r="DO118" s="42">
        <v>0</v>
      </c>
      <c r="DP118" s="42">
        <v>0</v>
      </c>
    </row>
    <row r="119" spans="1:120" ht="12" customHeight="1" x14ac:dyDescent="0.25">
      <c r="A119" s="8"/>
      <c r="B119" s="9">
        <v>1992</v>
      </c>
      <c r="C119" s="41">
        <v>2420</v>
      </c>
      <c r="D119" s="41">
        <v>2633</v>
      </c>
      <c r="E119" s="41">
        <v>2736</v>
      </c>
      <c r="F119" s="41">
        <v>3275</v>
      </c>
      <c r="G119" s="41">
        <v>3663</v>
      </c>
      <c r="H119" s="41">
        <v>3382</v>
      </c>
      <c r="I119" s="42">
        <f t="shared" si="177"/>
        <v>3275</v>
      </c>
      <c r="J119" s="42">
        <f t="shared" si="178"/>
        <v>3663</v>
      </c>
      <c r="K119" s="8"/>
      <c r="L119" s="8"/>
      <c r="M119" s="9">
        <v>1992</v>
      </c>
      <c r="N119" s="41">
        <v>2420</v>
      </c>
      <c r="O119" s="41">
        <v>2547</v>
      </c>
      <c r="P119" s="41">
        <v>2949</v>
      </c>
      <c r="Q119" s="41">
        <v>3228</v>
      </c>
      <c r="R119" s="41">
        <v>3722</v>
      </c>
      <c r="S119" s="41">
        <v>2741</v>
      </c>
      <c r="T119" s="42">
        <f t="shared" si="179"/>
        <v>3228</v>
      </c>
      <c r="U119" s="42">
        <f t="shared" si="180"/>
        <v>3722</v>
      </c>
      <c r="V119" s="8"/>
      <c r="W119" s="8"/>
      <c r="X119" s="9">
        <v>1992</v>
      </c>
      <c r="Y119" s="41">
        <v>0</v>
      </c>
      <c r="Z119" s="41">
        <v>0</v>
      </c>
      <c r="AA119" s="41">
        <v>0</v>
      </c>
      <c r="AB119" s="41">
        <v>0</v>
      </c>
      <c r="AC119" s="41">
        <v>0</v>
      </c>
      <c r="AD119" s="41">
        <v>0</v>
      </c>
      <c r="AE119" s="42">
        <f t="shared" si="181"/>
        <v>0</v>
      </c>
      <c r="AF119" s="42">
        <f t="shared" si="182"/>
        <v>0</v>
      </c>
      <c r="AG119" s="8"/>
      <c r="AH119" s="8"/>
      <c r="AI119" s="9">
        <v>1992</v>
      </c>
      <c r="AJ119" s="41">
        <v>0</v>
      </c>
      <c r="AK119" s="41">
        <v>0</v>
      </c>
      <c r="AL119" s="41">
        <v>0</v>
      </c>
      <c r="AM119" s="41">
        <v>0</v>
      </c>
      <c r="AN119" s="41">
        <v>0</v>
      </c>
      <c r="AO119" s="41">
        <v>0</v>
      </c>
      <c r="AP119" s="42">
        <f t="shared" si="183"/>
        <v>0</v>
      </c>
      <c r="AQ119" s="42">
        <f t="shared" si="184"/>
        <v>0</v>
      </c>
      <c r="AR119" s="8"/>
      <c r="AT119" s="9">
        <v>1992</v>
      </c>
      <c r="AU119" s="41">
        <v>0</v>
      </c>
      <c r="AV119" s="41">
        <v>0</v>
      </c>
      <c r="AW119" s="41">
        <v>0</v>
      </c>
      <c r="AX119" s="41">
        <v>0</v>
      </c>
      <c r="AY119" s="41">
        <v>0</v>
      </c>
      <c r="AZ119" s="41">
        <v>0</v>
      </c>
      <c r="BA119" s="42">
        <v>0</v>
      </c>
      <c r="BB119" s="42">
        <v>0</v>
      </c>
      <c r="BC119" s="8"/>
      <c r="BD119" s="8"/>
      <c r="BE119" s="9">
        <v>1992</v>
      </c>
      <c r="BF119" s="41">
        <v>3242</v>
      </c>
      <c r="BG119" s="41">
        <v>4300</v>
      </c>
      <c r="BH119" s="41">
        <v>3786</v>
      </c>
      <c r="BI119" s="41">
        <v>4508</v>
      </c>
      <c r="BJ119" s="41">
        <v>3817</v>
      </c>
      <c r="BK119" s="41">
        <v>5295</v>
      </c>
      <c r="BL119" s="42">
        <f t="shared" si="185"/>
        <v>3817</v>
      </c>
      <c r="BM119" s="42">
        <f t="shared" si="186"/>
        <v>5295</v>
      </c>
      <c r="BN119" s="8"/>
      <c r="BO119" s="8"/>
      <c r="BP119" s="9">
        <v>1992</v>
      </c>
      <c r="BQ119" s="41">
        <v>3242</v>
      </c>
      <c r="BR119" s="41">
        <v>4300</v>
      </c>
      <c r="BS119" s="41">
        <v>3786</v>
      </c>
      <c r="BT119" s="41">
        <v>4508</v>
      </c>
      <c r="BU119" s="41">
        <v>3817</v>
      </c>
      <c r="BV119" s="41">
        <v>5295</v>
      </c>
      <c r="BW119" s="42">
        <f t="shared" si="187"/>
        <v>3817</v>
      </c>
      <c r="BX119" s="42">
        <f t="shared" si="188"/>
        <v>5295</v>
      </c>
      <c r="BY119" s="8"/>
      <c r="BZ119" s="8"/>
      <c r="CA119" s="9">
        <v>1992</v>
      </c>
      <c r="CB119" s="41">
        <v>3242</v>
      </c>
      <c r="CC119" s="41">
        <v>4300</v>
      </c>
      <c r="CD119" s="41">
        <v>3786</v>
      </c>
      <c r="CE119" s="41">
        <v>4508</v>
      </c>
      <c r="CF119" s="41">
        <v>3817</v>
      </c>
      <c r="CG119" s="41">
        <v>5295</v>
      </c>
      <c r="CH119" s="42">
        <f t="shared" si="189"/>
        <v>3817</v>
      </c>
      <c r="CI119" s="42">
        <f t="shared" si="190"/>
        <v>5295</v>
      </c>
      <c r="CJ119" s="8"/>
      <c r="CK119" s="8"/>
      <c r="CL119" s="9">
        <v>1992</v>
      </c>
      <c r="CM119" s="41">
        <v>3122</v>
      </c>
      <c r="CN119" s="41">
        <v>4950</v>
      </c>
      <c r="CO119" s="41">
        <v>3863</v>
      </c>
      <c r="CP119" s="41">
        <v>4508</v>
      </c>
      <c r="CQ119" s="41">
        <v>3526</v>
      </c>
      <c r="CR119" s="41">
        <v>4383</v>
      </c>
      <c r="CS119" s="42">
        <f t="shared" si="191"/>
        <v>3526</v>
      </c>
      <c r="CT119" s="42">
        <f t="shared" si="192"/>
        <v>4383</v>
      </c>
      <c r="CU119" s="8"/>
      <c r="CV119" s="8"/>
      <c r="CW119" s="9">
        <v>1992</v>
      </c>
      <c r="CX119" s="41">
        <v>3122</v>
      </c>
      <c r="CY119" s="41">
        <v>0</v>
      </c>
      <c r="CZ119" s="41">
        <v>3863</v>
      </c>
      <c r="DA119" s="41">
        <v>4508</v>
      </c>
      <c r="DB119" s="41">
        <v>3526</v>
      </c>
      <c r="DC119" s="41">
        <v>4383</v>
      </c>
      <c r="DD119" s="42">
        <f t="shared" si="193"/>
        <v>3526</v>
      </c>
      <c r="DE119" s="42">
        <f t="shared" si="194"/>
        <v>4383</v>
      </c>
      <c r="DG119" s="4"/>
      <c r="DH119" s="9">
        <v>1992</v>
      </c>
      <c r="DI119" s="41">
        <v>0</v>
      </c>
      <c r="DJ119" s="41">
        <v>0</v>
      </c>
      <c r="DK119" s="41">
        <v>0</v>
      </c>
      <c r="DL119" s="41">
        <v>0</v>
      </c>
      <c r="DM119" s="41">
        <v>0</v>
      </c>
      <c r="DN119" s="41">
        <v>0</v>
      </c>
      <c r="DO119" s="42">
        <v>0</v>
      </c>
      <c r="DP119" s="42">
        <v>0</v>
      </c>
    </row>
    <row r="120" spans="1:120" ht="12" customHeight="1" x14ac:dyDescent="0.25">
      <c r="A120" s="8"/>
      <c r="B120" s="9">
        <v>1993</v>
      </c>
      <c r="C120" s="41">
        <v>2577</v>
      </c>
      <c r="D120" s="41">
        <v>2702</v>
      </c>
      <c r="E120" s="41">
        <v>2641</v>
      </c>
      <c r="F120" s="41">
        <v>3254</v>
      </c>
      <c r="G120" s="41">
        <v>3674</v>
      </c>
      <c r="H120" s="41">
        <v>3353</v>
      </c>
      <c r="I120" s="42">
        <f t="shared" si="177"/>
        <v>3254</v>
      </c>
      <c r="J120" s="42">
        <f t="shared" si="178"/>
        <v>3674</v>
      </c>
      <c r="K120" s="8"/>
      <c r="L120" s="8"/>
      <c r="M120" s="9">
        <v>1993</v>
      </c>
      <c r="N120" s="41">
        <v>2577</v>
      </c>
      <c r="O120" s="41">
        <v>2556</v>
      </c>
      <c r="P120" s="41">
        <v>2861</v>
      </c>
      <c r="Q120" s="41">
        <v>3263</v>
      </c>
      <c r="R120" s="41">
        <v>3762</v>
      </c>
      <c r="S120" s="41">
        <v>2617</v>
      </c>
      <c r="T120" s="42">
        <f t="shared" si="179"/>
        <v>3263</v>
      </c>
      <c r="U120" s="42">
        <f t="shared" si="180"/>
        <v>3762</v>
      </c>
      <c r="V120" s="8"/>
      <c r="W120" s="8"/>
      <c r="X120" s="9">
        <v>1993</v>
      </c>
      <c r="Y120" s="41">
        <v>0</v>
      </c>
      <c r="Z120" s="41">
        <v>0</v>
      </c>
      <c r="AA120" s="41">
        <v>0</v>
      </c>
      <c r="AB120" s="41">
        <v>0</v>
      </c>
      <c r="AC120" s="41">
        <v>0</v>
      </c>
      <c r="AD120" s="41">
        <v>0</v>
      </c>
      <c r="AE120" s="42">
        <f t="shared" si="181"/>
        <v>0</v>
      </c>
      <c r="AF120" s="42">
        <f t="shared" si="182"/>
        <v>0</v>
      </c>
      <c r="AG120" s="8"/>
      <c r="AH120" s="8"/>
      <c r="AI120" s="9">
        <v>1993</v>
      </c>
      <c r="AJ120" s="41">
        <v>0</v>
      </c>
      <c r="AK120" s="41">
        <v>0</v>
      </c>
      <c r="AL120" s="41">
        <v>0</v>
      </c>
      <c r="AM120" s="41">
        <v>0</v>
      </c>
      <c r="AN120" s="41">
        <v>0</v>
      </c>
      <c r="AO120" s="41">
        <v>0</v>
      </c>
      <c r="AP120" s="42">
        <f t="shared" si="183"/>
        <v>0</v>
      </c>
      <c r="AQ120" s="42">
        <f t="shared" si="184"/>
        <v>0</v>
      </c>
      <c r="AR120" s="8"/>
      <c r="AT120" s="9">
        <v>1993</v>
      </c>
      <c r="AU120" s="41">
        <v>0</v>
      </c>
      <c r="AV120" s="41">
        <v>0</v>
      </c>
      <c r="AW120" s="41">
        <v>0</v>
      </c>
      <c r="AX120" s="41">
        <v>0</v>
      </c>
      <c r="AY120" s="41">
        <v>0</v>
      </c>
      <c r="AZ120" s="41">
        <v>0</v>
      </c>
      <c r="BA120" s="42">
        <v>0</v>
      </c>
      <c r="BB120" s="42">
        <v>0</v>
      </c>
      <c r="BC120" s="8"/>
      <c r="BD120" s="8"/>
      <c r="BE120" s="9">
        <v>1993</v>
      </c>
      <c r="BF120" s="41">
        <v>3307</v>
      </c>
      <c r="BG120" s="41">
        <v>4384</v>
      </c>
      <c r="BH120" s="41">
        <v>3864</v>
      </c>
      <c r="BI120" s="41">
        <v>4547</v>
      </c>
      <c r="BJ120" s="41">
        <v>3861</v>
      </c>
      <c r="BK120" s="41">
        <v>5294</v>
      </c>
      <c r="BL120" s="42">
        <f t="shared" si="185"/>
        <v>3861</v>
      </c>
      <c r="BM120" s="42">
        <f t="shared" si="186"/>
        <v>5294</v>
      </c>
      <c r="BN120" s="8"/>
      <c r="BO120" s="8"/>
      <c r="BP120" s="9">
        <v>1993</v>
      </c>
      <c r="BQ120" s="41">
        <v>3307</v>
      </c>
      <c r="BR120" s="41">
        <v>4384</v>
      </c>
      <c r="BS120" s="41">
        <v>3864</v>
      </c>
      <c r="BT120" s="41">
        <v>4547</v>
      </c>
      <c r="BU120" s="41">
        <v>3861</v>
      </c>
      <c r="BV120" s="41">
        <v>5294</v>
      </c>
      <c r="BW120" s="42">
        <f t="shared" si="187"/>
        <v>3861</v>
      </c>
      <c r="BX120" s="42">
        <f t="shared" si="188"/>
        <v>5294</v>
      </c>
      <c r="BY120" s="8"/>
      <c r="BZ120" s="8"/>
      <c r="CA120" s="9">
        <v>1993</v>
      </c>
      <c r="CB120" s="41">
        <v>3307</v>
      </c>
      <c r="CC120" s="41">
        <v>4384</v>
      </c>
      <c r="CD120" s="41">
        <v>3864</v>
      </c>
      <c r="CE120" s="41">
        <v>4547</v>
      </c>
      <c r="CF120" s="41">
        <v>3861</v>
      </c>
      <c r="CG120" s="41">
        <v>5294</v>
      </c>
      <c r="CH120" s="42">
        <f t="shared" si="189"/>
        <v>3861</v>
      </c>
      <c r="CI120" s="42">
        <f t="shared" si="190"/>
        <v>5294</v>
      </c>
      <c r="CJ120" s="8"/>
      <c r="CK120" s="8"/>
      <c r="CL120" s="9">
        <v>1993</v>
      </c>
      <c r="CM120" s="41">
        <v>3098</v>
      </c>
      <c r="CN120" s="41">
        <v>3678</v>
      </c>
      <c r="CO120" s="41">
        <v>4022</v>
      </c>
      <c r="CP120" s="41">
        <v>4547</v>
      </c>
      <c r="CQ120" s="41">
        <v>3537</v>
      </c>
      <c r="CR120" s="41">
        <v>4335</v>
      </c>
      <c r="CS120" s="42">
        <f t="shared" si="191"/>
        <v>3537</v>
      </c>
      <c r="CT120" s="42">
        <f t="shared" si="192"/>
        <v>4335</v>
      </c>
      <c r="CU120" s="8"/>
      <c r="CV120" s="8"/>
      <c r="CW120" s="9">
        <v>1993</v>
      </c>
      <c r="CX120" s="41">
        <v>3098</v>
      </c>
      <c r="CY120" s="41">
        <v>0</v>
      </c>
      <c r="CZ120" s="41">
        <v>4022</v>
      </c>
      <c r="DA120" s="41">
        <v>4547</v>
      </c>
      <c r="DB120" s="41">
        <v>3537</v>
      </c>
      <c r="DC120" s="41">
        <v>4335</v>
      </c>
      <c r="DD120" s="42">
        <f t="shared" si="193"/>
        <v>3537</v>
      </c>
      <c r="DE120" s="42">
        <f t="shared" si="194"/>
        <v>4335</v>
      </c>
      <c r="DG120" s="4"/>
      <c r="DH120" s="9">
        <v>1993</v>
      </c>
      <c r="DI120" s="41">
        <v>0</v>
      </c>
      <c r="DJ120" s="41">
        <v>0</v>
      </c>
      <c r="DK120" s="41">
        <v>0</v>
      </c>
      <c r="DL120" s="41">
        <v>0</v>
      </c>
      <c r="DM120" s="41">
        <v>0</v>
      </c>
      <c r="DN120" s="41">
        <v>0</v>
      </c>
      <c r="DO120" s="42">
        <v>0</v>
      </c>
      <c r="DP120" s="42">
        <v>0</v>
      </c>
    </row>
    <row r="121" spans="1:120" ht="12" customHeight="1" x14ac:dyDescent="0.25">
      <c r="A121" s="8"/>
      <c r="B121" s="9">
        <v>1994</v>
      </c>
      <c r="C121" s="41">
        <v>2938</v>
      </c>
      <c r="D121" s="41">
        <v>2799</v>
      </c>
      <c r="E121" s="41">
        <v>2702</v>
      </c>
      <c r="F121" s="41">
        <v>3267</v>
      </c>
      <c r="G121" s="41">
        <v>3636</v>
      </c>
      <c r="H121" s="41">
        <v>3338</v>
      </c>
      <c r="I121" s="42">
        <f t="shared" si="177"/>
        <v>3267</v>
      </c>
      <c r="J121" s="42">
        <f t="shared" si="178"/>
        <v>3636</v>
      </c>
      <c r="K121" s="8"/>
      <c r="L121" s="8"/>
      <c r="M121" s="9">
        <v>1994</v>
      </c>
      <c r="N121" s="41">
        <v>2938</v>
      </c>
      <c r="O121" s="41">
        <v>2514</v>
      </c>
      <c r="P121" s="41">
        <v>2876</v>
      </c>
      <c r="Q121" s="41">
        <v>3260</v>
      </c>
      <c r="R121" s="41">
        <v>3750</v>
      </c>
      <c r="S121" s="41">
        <v>2670</v>
      </c>
      <c r="T121" s="42">
        <f t="shared" si="179"/>
        <v>3260</v>
      </c>
      <c r="U121" s="42">
        <f t="shared" si="180"/>
        <v>3750</v>
      </c>
      <c r="V121" s="8"/>
      <c r="W121" s="8"/>
      <c r="X121" s="9">
        <v>1994</v>
      </c>
      <c r="Y121" s="41">
        <v>0</v>
      </c>
      <c r="Z121" s="41">
        <v>0</v>
      </c>
      <c r="AA121" s="41">
        <v>0</v>
      </c>
      <c r="AB121" s="41">
        <v>0</v>
      </c>
      <c r="AC121" s="41">
        <v>0</v>
      </c>
      <c r="AD121" s="41">
        <v>0</v>
      </c>
      <c r="AE121" s="42">
        <f t="shared" si="181"/>
        <v>0</v>
      </c>
      <c r="AF121" s="42">
        <f t="shared" si="182"/>
        <v>0</v>
      </c>
      <c r="AG121" s="8"/>
      <c r="AH121" s="8"/>
      <c r="AI121" s="9">
        <v>1994</v>
      </c>
      <c r="AJ121" s="41">
        <v>0</v>
      </c>
      <c r="AK121" s="41">
        <v>0</v>
      </c>
      <c r="AL121" s="41">
        <v>0</v>
      </c>
      <c r="AM121" s="41">
        <v>0</v>
      </c>
      <c r="AN121" s="41">
        <v>0</v>
      </c>
      <c r="AO121" s="41">
        <v>0</v>
      </c>
      <c r="AP121" s="42">
        <f t="shared" si="183"/>
        <v>0</v>
      </c>
      <c r="AQ121" s="42">
        <f t="shared" si="184"/>
        <v>0</v>
      </c>
      <c r="AR121" s="8"/>
      <c r="AT121" s="9">
        <v>1994</v>
      </c>
      <c r="AU121" s="41">
        <v>0</v>
      </c>
      <c r="AV121" s="41">
        <v>0</v>
      </c>
      <c r="AW121" s="41">
        <v>0</v>
      </c>
      <c r="AX121" s="41">
        <v>0</v>
      </c>
      <c r="AY121" s="41">
        <v>0</v>
      </c>
      <c r="AZ121" s="41">
        <v>0</v>
      </c>
      <c r="BA121" s="42">
        <v>0</v>
      </c>
      <c r="BB121" s="42">
        <v>0</v>
      </c>
      <c r="BC121" s="8"/>
      <c r="BD121" s="8"/>
      <c r="BE121" s="9">
        <v>1994</v>
      </c>
      <c r="BF121" s="41">
        <v>3376</v>
      </c>
      <c r="BG121" s="41">
        <v>4487</v>
      </c>
      <c r="BH121" s="41">
        <v>3857</v>
      </c>
      <c r="BI121" s="41">
        <v>4650</v>
      </c>
      <c r="BJ121" s="41">
        <v>3897</v>
      </c>
      <c r="BK121" s="41">
        <v>5317</v>
      </c>
      <c r="BL121" s="42">
        <f t="shared" si="185"/>
        <v>3897</v>
      </c>
      <c r="BM121" s="42">
        <f t="shared" si="186"/>
        <v>5317</v>
      </c>
      <c r="BN121" s="8"/>
      <c r="BO121" s="8"/>
      <c r="BP121" s="9">
        <v>1994</v>
      </c>
      <c r="BQ121" s="41">
        <v>3376</v>
      </c>
      <c r="BR121" s="41">
        <v>4487</v>
      </c>
      <c r="BS121" s="41">
        <v>3857</v>
      </c>
      <c r="BT121" s="41">
        <v>4650</v>
      </c>
      <c r="BU121" s="41">
        <v>3897</v>
      </c>
      <c r="BV121" s="41">
        <v>5317</v>
      </c>
      <c r="BW121" s="42">
        <f t="shared" si="187"/>
        <v>3897</v>
      </c>
      <c r="BX121" s="42">
        <f t="shared" si="188"/>
        <v>5317</v>
      </c>
      <c r="BY121" s="8"/>
      <c r="BZ121" s="8"/>
      <c r="CA121" s="9">
        <v>1994</v>
      </c>
      <c r="CB121" s="41">
        <v>3376</v>
      </c>
      <c r="CC121" s="41">
        <v>4487</v>
      </c>
      <c r="CD121" s="41">
        <v>3857</v>
      </c>
      <c r="CE121" s="41">
        <v>4650</v>
      </c>
      <c r="CF121" s="41">
        <v>3897</v>
      </c>
      <c r="CG121" s="41">
        <v>5317</v>
      </c>
      <c r="CH121" s="42">
        <f t="shared" si="189"/>
        <v>3897</v>
      </c>
      <c r="CI121" s="42">
        <f t="shared" si="190"/>
        <v>5317</v>
      </c>
      <c r="CJ121" s="8"/>
      <c r="CK121" s="8"/>
      <c r="CL121" s="9">
        <v>1994</v>
      </c>
      <c r="CM121" s="41">
        <v>3181</v>
      </c>
      <c r="CN121" s="41">
        <v>3589</v>
      </c>
      <c r="CO121" s="41">
        <v>3959</v>
      </c>
      <c r="CP121" s="41">
        <v>4650</v>
      </c>
      <c r="CQ121" s="41">
        <v>3641</v>
      </c>
      <c r="CR121" s="41">
        <v>4446</v>
      </c>
      <c r="CS121" s="42">
        <f t="shared" si="191"/>
        <v>3641</v>
      </c>
      <c r="CT121" s="42">
        <f t="shared" si="192"/>
        <v>4446</v>
      </c>
      <c r="CU121" s="8"/>
      <c r="CV121" s="8"/>
      <c r="CW121" s="9">
        <v>1994</v>
      </c>
      <c r="CX121" s="41">
        <v>3181</v>
      </c>
      <c r="CY121" s="41">
        <v>0</v>
      </c>
      <c r="CZ121" s="41">
        <v>3959</v>
      </c>
      <c r="DA121" s="41">
        <v>4650</v>
      </c>
      <c r="DB121" s="41">
        <v>3641</v>
      </c>
      <c r="DC121" s="41">
        <v>4446</v>
      </c>
      <c r="DD121" s="42">
        <f t="shared" si="193"/>
        <v>3641</v>
      </c>
      <c r="DE121" s="42">
        <f t="shared" si="194"/>
        <v>4446</v>
      </c>
      <c r="DG121" s="4"/>
      <c r="DH121" s="9">
        <v>1994</v>
      </c>
      <c r="DI121" s="41">
        <v>0</v>
      </c>
      <c r="DJ121" s="41">
        <v>0</v>
      </c>
      <c r="DK121" s="41">
        <v>0</v>
      </c>
      <c r="DL121" s="41">
        <v>0</v>
      </c>
      <c r="DM121" s="41">
        <v>0</v>
      </c>
      <c r="DN121" s="41">
        <v>0</v>
      </c>
      <c r="DO121" s="42">
        <v>0</v>
      </c>
      <c r="DP121" s="42">
        <v>0</v>
      </c>
    </row>
    <row r="122" spans="1:120" ht="12" customHeight="1" x14ac:dyDescent="0.25">
      <c r="A122" s="8"/>
      <c r="B122" s="9">
        <v>1995</v>
      </c>
      <c r="C122" s="41">
        <v>0</v>
      </c>
      <c r="D122" s="41">
        <v>2913.2715330276365</v>
      </c>
      <c r="E122" s="41">
        <v>2719.9442235827305</v>
      </c>
      <c r="F122" s="41">
        <v>3309.6836374056738</v>
      </c>
      <c r="G122" s="41">
        <v>3642.5194686591949</v>
      </c>
      <c r="H122" s="41">
        <v>2865.2541966426857</v>
      </c>
      <c r="I122" s="42">
        <f t="shared" si="177"/>
        <v>3309.6836374056738</v>
      </c>
      <c r="J122" s="42">
        <f t="shared" si="178"/>
        <v>3642.5194686591949</v>
      </c>
      <c r="K122" s="8"/>
      <c r="L122" s="8"/>
      <c r="M122" s="9">
        <v>1995</v>
      </c>
      <c r="N122" s="41">
        <v>2853.4294294294295</v>
      </c>
      <c r="O122" s="41">
        <v>2479.0881226053639</v>
      </c>
      <c r="P122" s="41">
        <v>2873.9163455688499</v>
      </c>
      <c r="Q122" s="41">
        <v>3265.1657899510246</v>
      </c>
      <c r="R122" s="41">
        <v>3450</v>
      </c>
      <c r="S122" s="41">
        <v>2552.3853211009173</v>
      </c>
      <c r="T122" s="42">
        <f t="shared" si="179"/>
        <v>3265.1657899510246</v>
      </c>
      <c r="U122" s="42">
        <f t="shared" si="180"/>
        <v>3450</v>
      </c>
      <c r="V122" s="8"/>
      <c r="W122" s="8"/>
      <c r="X122" s="9">
        <v>1995</v>
      </c>
      <c r="Y122" s="41">
        <v>3442.2637362637361</v>
      </c>
      <c r="Z122" s="41">
        <v>3140.2597173144877</v>
      </c>
      <c r="AA122" s="41">
        <v>3207.0447696943606</v>
      </c>
      <c r="AB122" s="41">
        <v>3730.0297619047619</v>
      </c>
      <c r="AC122" s="41">
        <v>3730.0297619047619</v>
      </c>
      <c r="AD122" s="41">
        <v>4233.8571428571431</v>
      </c>
      <c r="AE122" s="42">
        <f t="shared" si="181"/>
        <v>3730.0297619047619</v>
      </c>
      <c r="AF122" s="42">
        <f t="shared" si="182"/>
        <v>3730.0297619047619</v>
      </c>
      <c r="AG122" s="8"/>
      <c r="AH122" s="8"/>
      <c r="AI122" s="9">
        <v>1995</v>
      </c>
      <c r="AJ122" s="41">
        <v>3206.5822784810125</v>
      </c>
      <c r="AK122" s="41">
        <v>3950</v>
      </c>
      <c r="AL122" s="41">
        <v>3455</v>
      </c>
      <c r="AM122" s="41">
        <v>3730.0297619047619</v>
      </c>
      <c r="AN122" s="41">
        <v>3730.0297619047619</v>
      </c>
      <c r="AO122" s="41">
        <v>3307.1</v>
      </c>
      <c r="AP122" s="42">
        <f t="shared" si="183"/>
        <v>3730.0297619047619</v>
      </c>
      <c r="AQ122" s="42">
        <f t="shared" si="184"/>
        <v>3730.0297619047619</v>
      </c>
      <c r="AR122" s="8"/>
      <c r="AT122" s="9">
        <v>1995</v>
      </c>
      <c r="AU122" s="41">
        <v>0</v>
      </c>
      <c r="AV122" s="41">
        <v>0</v>
      </c>
      <c r="AW122" s="41">
        <v>0</v>
      </c>
      <c r="AX122" s="41">
        <v>0</v>
      </c>
      <c r="AY122" s="41">
        <v>0</v>
      </c>
      <c r="AZ122" s="41">
        <v>0</v>
      </c>
      <c r="BA122" s="42">
        <v>0</v>
      </c>
      <c r="BB122" s="42">
        <v>0</v>
      </c>
      <c r="BC122" s="8"/>
      <c r="BD122" s="8"/>
      <c r="BE122" s="9">
        <v>1995</v>
      </c>
      <c r="BF122" s="41">
        <v>4121.5715344699775</v>
      </c>
      <c r="BG122" s="41">
        <v>5038.9835858585857</v>
      </c>
      <c r="BH122" s="41">
        <v>3882.3923095643709</v>
      </c>
      <c r="BI122" s="41">
        <v>4828.0051150895142</v>
      </c>
      <c r="BJ122" s="41">
        <v>3888.504577822991</v>
      </c>
      <c r="BK122" s="41">
        <v>4835.6265876375955</v>
      </c>
      <c r="BL122" s="42">
        <f t="shared" si="185"/>
        <v>3888.504577822991</v>
      </c>
      <c r="BM122" s="42">
        <f t="shared" si="186"/>
        <v>4835.6265876375955</v>
      </c>
      <c r="BN122" s="8"/>
      <c r="BO122" s="8"/>
      <c r="BP122" s="9">
        <v>1995</v>
      </c>
      <c r="BQ122" s="41">
        <v>3866.3303013075611</v>
      </c>
      <c r="BR122" s="41">
        <v>4902.0604395604396</v>
      </c>
      <c r="BS122" s="41">
        <v>4219.2282568122437</v>
      </c>
      <c r="BT122" s="41">
        <v>5325.2631578947367</v>
      </c>
      <c r="BU122" s="41">
        <v>4453.9951573849876</v>
      </c>
      <c r="BV122" s="41">
        <v>4835.6265876375955</v>
      </c>
      <c r="BW122" s="42">
        <f t="shared" si="187"/>
        <v>4453.9951573849876</v>
      </c>
      <c r="BX122" s="42">
        <f t="shared" si="188"/>
        <v>4835.6265876375955</v>
      </c>
      <c r="BY122" s="8"/>
      <c r="BZ122" s="8"/>
      <c r="CA122" s="9">
        <v>1995</v>
      </c>
      <c r="CB122" s="41">
        <v>4099.6222915298749</v>
      </c>
      <c r="CC122" s="41">
        <v>5152.6833034111314</v>
      </c>
      <c r="CD122" s="41">
        <v>4258.6366767111494</v>
      </c>
      <c r="CE122" s="41">
        <v>4905.6571067060313</v>
      </c>
      <c r="CF122" s="41">
        <v>4170.1961069145846</v>
      </c>
      <c r="CG122" s="41">
        <v>5675.0678119349004</v>
      </c>
      <c r="CH122" s="42">
        <f t="shared" si="189"/>
        <v>4170.1961069145846</v>
      </c>
      <c r="CI122" s="42">
        <f t="shared" si="190"/>
        <v>5675.0678119349004</v>
      </c>
      <c r="CJ122" s="8"/>
      <c r="CK122" s="8"/>
      <c r="CL122" s="9">
        <v>1995</v>
      </c>
      <c r="CM122" s="41">
        <v>3614.8482991112473</v>
      </c>
      <c r="CN122" s="41">
        <v>4902.0604395604396</v>
      </c>
      <c r="CO122" s="41">
        <v>4263.6815920398012</v>
      </c>
      <c r="CP122" s="41">
        <v>5000</v>
      </c>
      <c r="CQ122" s="41">
        <v>4340.770015298317</v>
      </c>
      <c r="CR122" s="41">
        <v>5250</v>
      </c>
      <c r="CS122" s="42">
        <f t="shared" si="191"/>
        <v>4340.770015298317</v>
      </c>
      <c r="CT122" s="42">
        <f t="shared" si="192"/>
        <v>5250</v>
      </c>
      <c r="CU122" s="8"/>
      <c r="CV122" s="8"/>
      <c r="CW122" s="9">
        <v>1995</v>
      </c>
      <c r="CX122" s="41">
        <v>3177.556818181818</v>
      </c>
      <c r="CY122" s="41">
        <v>0</v>
      </c>
      <c r="CZ122" s="41">
        <v>4263.6815920398012</v>
      </c>
      <c r="DA122" s="41">
        <v>5000</v>
      </c>
      <c r="DB122" s="41">
        <v>4037.371763556424</v>
      </c>
      <c r="DC122" s="41">
        <v>4750</v>
      </c>
      <c r="DD122" s="42">
        <f t="shared" si="193"/>
        <v>4037.371763556424</v>
      </c>
      <c r="DE122" s="42">
        <f t="shared" si="194"/>
        <v>4750</v>
      </c>
      <c r="DG122" s="4"/>
      <c r="DH122" s="9">
        <v>1995</v>
      </c>
      <c r="DI122" s="41">
        <v>0</v>
      </c>
      <c r="DJ122" s="41">
        <v>0</v>
      </c>
      <c r="DK122" s="41">
        <v>0</v>
      </c>
      <c r="DL122" s="41">
        <v>0</v>
      </c>
      <c r="DM122" s="41">
        <v>0</v>
      </c>
      <c r="DN122" s="41">
        <v>0</v>
      </c>
      <c r="DO122" s="42">
        <v>0</v>
      </c>
      <c r="DP122" s="42">
        <v>0</v>
      </c>
    </row>
    <row r="123" spans="1:120" ht="12" customHeight="1" x14ac:dyDescent="0.25">
      <c r="A123" s="8"/>
      <c r="B123" s="9">
        <v>1996</v>
      </c>
      <c r="C123" s="41">
        <v>0</v>
      </c>
      <c r="D123" s="41">
        <v>2902.9052095573825</v>
      </c>
      <c r="E123" s="41">
        <v>2740.4119124006152</v>
      </c>
      <c r="F123" s="41">
        <v>3296.057781380267</v>
      </c>
      <c r="G123" s="41">
        <v>3710.0647209421404</v>
      </c>
      <c r="H123" s="41">
        <v>2850.1573275862074</v>
      </c>
      <c r="I123" s="42">
        <f t="shared" si="177"/>
        <v>3296.057781380267</v>
      </c>
      <c r="J123" s="42">
        <f t="shared" si="178"/>
        <v>3710.0647209421404</v>
      </c>
      <c r="K123" s="8"/>
      <c r="L123" s="8"/>
      <c r="M123" s="9">
        <v>1996</v>
      </c>
      <c r="N123" s="41">
        <v>2622.9940119760477</v>
      </c>
      <c r="O123" s="41">
        <v>2499.3788932567281</v>
      </c>
      <c r="P123" s="41">
        <v>2790.0188521855193</v>
      </c>
      <c r="Q123" s="41">
        <v>3241.6643720617863</v>
      </c>
      <c r="R123" s="41">
        <v>3325</v>
      </c>
      <c r="S123" s="41">
        <v>2767.359375</v>
      </c>
      <c r="T123" s="42">
        <f t="shared" si="179"/>
        <v>3241.6643720617863</v>
      </c>
      <c r="U123" s="42">
        <f t="shared" si="180"/>
        <v>3325</v>
      </c>
      <c r="V123" s="8"/>
      <c r="W123" s="8"/>
      <c r="X123" s="9">
        <v>1996</v>
      </c>
      <c r="Y123" s="41">
        <v>3341.4811320754711</v>
      </c>
      <c r="Z123" s="41">
        <v>3080.7483660130715</v>
      </c>
      <c r="AA123" s="41">
        <v>3080.8637083993658</v>
      </c>
      <c r="AB123" s="41">
        <v>3253.9188034188028</v>
      </c>
      <c r="AC123" s="41">
        <v>3253.9188034188028</v>
      </c>
      <c r="AD123" s="41">
        <v>3299.6059113300494</v>
      </c>
      <c r="AE123" s="42">
        <f t="shared" si="181"/>
        <v>3253.9188034188028</v>
      </c>
      <c r="AF123" s="42">
        <f t="shared" si="182"/>
        <v>3253.9188034188028</v>
      </c>
      <c r="AG123" s="8"/>
      <c r="AH123" s="8"/>
      <c r="AI123" s="9">
        <v>1996</v>
      </c>
      <c r="AJ123" s="41">
        <v>3140.2133333333336</v>
      </c>
      <c r="AK123" s="41">
        <v>3080.7483660130715</v>
      </c>
      <c r="AL123" s="41">
        <v>3080.8637083993658</v>
      </c>
      <c r="AM123" s="41">
        <v>3253.9188034188028</v>
      </c>
      <c r="AN123" s="41">
        <v>3253.9188034188028</v>
      </c>
      <c r="AO123" s="41">
        <v>3310</v>
      </c>
      <c r="AP123" s="42">
        <f t="shared" si="183"/>
        <v>3253.9188034188028</v>
      </c>
      <c r="AQ123" s="42">
        <f t="shared" si="184"/>
        <v>3253.9188034188028</v>
      </c>
      <c r="AR123" s="8"/>
      <c r="AT123" s="9">
        <v>1996</v>
      </c>
      <c r="AU123" s="41">
        <v>0</v>
      </c>
      <c r="AV123" s="41">
        <v>0</v>
      </c>
      <c r="AW123" s="41">
        <v>0</v>
      </c>
      <c r="AX123" s="41">
        <v>0</v>
      </c>
      <c r="AY123" s="41">
        <v>0</v>
      </c>
      <c r="AZ123" s="41">
        <v>0</v>
      </c>
      <c r="BA123" s="42">
        <v>0</v>
      </c>
      <c r="BB123" s="42">
        <v>0</v>
      </c>
      <c r="BC123" s="8"/>
      <c r="BD123" s="8"/>
      <c r="BE123" s="9">
        <v>1996</v>
      </c>
      <c r="BF123" s="41">
        <v>4066.9948630136987</v>
      </c>
      <c r="BG123" s="41">
        <v>5184.9710982658962</v>
      </c>
      <c r="BH123" s="41">
        <v>4163.6646906824744</v>
      </c>
      <c r="BI123" s="41">
        <v>4836.1244019138758</v>
      </c>
      <c r="BJ123" s="41">
        <v>4004.0434134922325</v>
      </c>
      <c r="BK123" s="41">
        <v>4836.5504358655044</v>
      </c>
      <c r="BL123" s="42">
        <f t="shared" si="185"/>
        <v>4004.0434134922325</v>
      </c>
      <c r="BM123" s="42">
        <f t="shared" si="186"/>
        <v>4836.5504358655044</v>
      </c>
      <c r="BN123" s="8"/>
      <c r="BO123" s="8"/>
      <c r="BP123" s="9">
        <v>1996</v>
      </c>
      <c r="BQ123" s="41">
        <v>3756.7708333333335</v>
      </c>
      <c r="BR123" s="41">
        <v>4850.1617375231053</v>
      </c>
      <c r="BS123" s="41">
        <v>4207.2876447876451</v>
      </c>
      <c r="BT123" s="41">
        <v>5407.3071718538567</v>
      </c>
      <c r="BU123" s="41">
        <v>4488.5786802030461</v>
      </c>
      <c r="BV123" s="41">
        <v>4836.5504358655044</v>
      </c>
      <c r="BW123" s="42">
        <f t="shared" si="187"/>
        <v>4488.5786802030461</v>
      </c>
      <c r="BX123" s="42">
        <f t="shared" si="188"/>
        <v>4836.5504358655044</v>
      </c>
      <c r="BY123" s="8"/>
      <c r="BZ123" s="8"/>
      <c r="CA123" s="9">
        <v>1996</v>
      </c>
      <c r="CB123" s="41">
        <v>4113.5165550595239</v>
      </c>
      <c r="CC123" s="41">
        <v>5180.1730029901755</v>
      </c>
      <c r="CD123" s="41">
        <v>4109.8641975308637</v>
      </c>
      <c r="CE123" s="41">
        <v>4796.2158808933</v>
      </c>
      <c r="CF123" s="41">
        <v>4212.0047193243918</v>
      </c>
      <c r="CG123" s="41">
        <v>5599.3485740153919</v>
      </c>
      <c r="CH123" s="42">
        <f t="shared" si="189"/>
        <v>4212.0047193243918</v>
      </c>
      <c r="CI123" s="42">
        <f t="shared" si="190"/>
        <v>5599.3485740153919</v>
      </c>
      <c r="CJ123" s="8"/>
      <c r="CK123" s="8"/>
      <c r="CL123" s="9">
        <v>1996</v>
      </c>
      <c r="CM123" s="41">
        <v>3582.9303675048354</v>
      </c>
      <c r="CN123" s="41">
        <v>4850.1617375231053</v>
      </c>
      <c r="CO123" s="41">
        <v>4254.6728971962621</v>
      </c>
      <c r="CP123" s="41">
        <v>4796.2158808933</v>
      </c>
      <c r="CQ123" s="41">
        <v>3869.3915181315306</v>
      </c>
      <c r="CR123" s="41">
        <v>5250</v>
      </c>
      <c r="CS123" s="42">
        <f t="shared" si="191"/>
        <v>3869.3915181315306</v>
      </c>
      <c r="CT123" s="42">
        <f t="shared" si="192"/>
        <v>5250</v>
      </c>
      <c r="CU123" s="8"/>
      <c r="CV123" s="8"/>
      <c r="CW123" s="9">
        <v>1996</v>
      </c>
      <c r="CX123" s="41">
        <v>3062.5</v>
      </c>
      <c r="CY123" s="41">
        <v>0</v>
      </c>
      <c r="CZ123" s="41">
        <v>4254.6728971962621</v>
      </c>
      <c r="DA123" s="41">
        <v>4796.2158808933</v>
      </c>
      <c r="DB123" s="41">
        <v>4151.545454545455</v>
      </c>
      <c r="DC123" s="41">
        <v>4750</v>
      </c>
      <c r="DD123" s="42">
        <f t="shared" si="193"/>
        <v>4151.545454545455</v>
      </c>
      <c r="DE123" s="42">
        <f t="shared" si="194"/>
        <v>4750</v>
      </c>
      <c r="DG123" s="4"/>
      <c r="DH123" s="9">
        <v>1996</v>
      </c>
      <c r="DI123" s="41">
        <v>0</v>
      </c>
      <c r="DJ123" s="41">
        <v>0</v>
      </c>
      <c r="DK123" s="41">
        <v>0</v>
      </c>
      <c r="DL123" s="41">
        <v>0</v>
      </c>
      <c r="DM123" s="41">
        <v>0</v>
      </c>
      <c r="DN123" s="41">
        <v>0</v>
      </c>
      <c r="DO123" s="42">
        <v>0</v>
      </c>
      <c r="DP123" s="42">
        <v>0</v>
      </c>
    </row>
    <row r="124" spans="1:120" ht="12" customHeight="1" x14ac:dyDescent="0.25">
      <c r="A124" s="8"/>
      <c r="B124" s="9">
        <v>1997</v>
      </c>
      <c r="C124" s="41">
        <v>3035.5263157894738</v>
      </c>
      <c r="D124" s="41">
        <v>2937.1631814119746</v>
      </c>
      <c r="E124" s="41">
        <v>2732.917222830959</v>
      </c>
      <c r="F124" s="41">
        <v>3354.3351648351654</v>
      </c>
      <c r="G124" s="41">
        <v>3655.2152654172337</v>
      </c>
      <c r="H124" s="41">
        <v>2623.4404145077715</v>
      </c>
      <c r="I124" s="42">
        <f t="shared" si="177"/>
        <v>3354.3351648351654</v>
      </c>
      <c r="J124" s="42">
        <f t="shared" si="178"/>
        <v>3655.2152654172337</v>
      </c>
      <c r="K124" s="8"/>
      <c r="L124" s="8"/>
      <c r="M124" s="9">
        <v>1997</v>
      </c>
      <c r="N124" s="41">
        <v>2857.8188405797109</v>
      </c>
      <c r="O124" s="41">
        <v>2521.4295146105878</v>
      </c>
      <c r="P124" s="41">
        <v>2989.1506754893849</v>
      </c>
      <c r="Q124" s="41">
        <v>3233.4734867025609</v>
      </c>
      <c r="R124" s="41">
        <v>3325</v>
      </c>
      <c r="S124" s="41">
        <v>2467.8082191780818</v>
      </c>
      <c r="T124" s="42">
        <f t="shared" si="179"/>
        <v>3233.4734867025609</v>
      </c>
      <c r="U124" s="42">
        <f t="shared" si="180"/>
        <v>3325</v>
      </c>
      <c r="V124" s="8"/>
      <c r="W124" s="8"/>
      <c r="X124" s="9">
        <v>1997</v>
      </c>
      <c r="Y124" s="41">
        <v>3522.2077294685996</v>
      </c>
      <c r="Z124" s="41">
        <v>3085.8616504854367</v>
      </c>
      <c r="AA124" s="41">
        <v>3094.7491770901902</v>
      </c>
      <c r="AB124" s="41">
        <v>3563.514851485148</v>
      </c>
      <c r="AC124" s="41">
        <v>3563.514851485148</v>
      </c>
      <c r="AD124" s="41">
        <v>3134.3714285714282</v>
      </c>
      <c r="AE124" s="42">
        <f t="shared" si="181"/>
        <v>3563.514851485148</v>
      </c>
      <c r="AF124" s="42">
        <f t="shared" si="182"/>
        <v>3563.514851485148</v>
      </c>
      <c r="AG124" s="8"/>
      <c r="AH124" s="8"/>
      <c r="AI124" s="9">
        <v>1997</v>
      </c>
      <c r="AJ124" s="41">
        <v>3121.4791666666674</v>
      </c>
      <c r="AK124" s="41">
        <v>4375</v>
      </c>
      <c r="AL124" s="41">
        <v>3094.7491770901902</v>
      </c>
      <c r="AM124" s="41">
        <v>3563.514851485148</v>
      </c>
      <c r="AN124" s="41">
        <v>3563.514851485148</v>
      </c>
      <c r="AO124" s="41">
        <v>2985.3396226415089</v>
      </c>
      <c r="AP124" s="42">
        <f t="shared" si="183"/>
        <v>3563.514851485148</v>
      </c>
      <c r="AQ124" s="42">
        <f t="shared" si="184"/>
        <v>3563.514851485148</v>
      </c>
      <c r="AR124" s="8"/>
      <c r="AT124" s="9">
        <v>1997</v>
      </c>
      <c r="AU124" s="41">
        <v>0</v>
      </c>
      <c r="AV124" s="41">
        <v>0</v>
      </c>
      <c r="AW124" s="41">
        <v>0</v>
      </c>
      <c r="AX124" s="41">
        <v>0</v>
      </c>
      <c r="AY124" s="41">
        <v>0</v>
      </c>
      <c r="AZ124" s="41">
        <v>0</v>
      </c>
      <c r="BA124" s="42">
        <v>0</v>
      </c>
      <c r="BB124" s="42">
        <v>0</v>
      </c>
      <c r="BC124" s="8"/>
      <c r="BD124" s="8"/>
      <c r="BE124" s="9">
        <v>1997</v>
      </c>
      <c r="BF124" s="41">
        <v>4194.9509116409536</v>
      </c>
      <c r="BG124" s="41">
        <v>5210.5465742879142</v>
      </c>
      <c r="BH124" s="41">
        <v>4214.4463181562678</v>
      </c>
      <c r="BI124" s="41">
        <v>4808.0508474576272</v>
      </c>
      <c r="BJ124" s="41">
        <v>3929.0547629039024</v>
      </c>
      <c r="BK124" s="41">
        <v>4993.0905695611582</v>
      </c>
      <c r="BL124" s="42">
        <f t="shared" si="185"/>
        <v>3929.0547629039024</v>
      </c>
      <c r="BM124" s="42">
        <f t="shared" si="186"/>
        <v>4993.0905695611582</v>
      </c>
      <c r="BN124" s="8"/>
      <c r="BO124" s="8"/>
      <c r="BP124" s="9">
        <v>1997</v>
      </c>
      <c r="BQ124" s="41">
        <v>3880.1712841632348</v>
      </c>
      <c r="BR124" s="41">
        <v>4928.1836584468165</v>
      </c>
      <c r="BS124" s="41">
        <v>4179.7301394784718</v>
      </c>
      <c r="BT124" s="41">
        <v>5303.9634146341459</v>
      </c>
      <c r="BU124" s="41">
        <v>4484.0425531914898</v>
      </c>
      <c r="BV124" s="41">
        <v>4993.0905695611582</v>
      </c>
      <c r="BW124" s="42">
        <f t="shared" si="187"/>
        <v>4484.0425531914898</v>
      </c>
      <c r="BX124" s="42">
        <f t="shared" si="188"/>
        <v>4993.0905695611582</v>
      </c>
      <c r="BY124" s="8"/>
      <c r="BZ124" s="8"/>
      <c r="CA124" s="9">
        <v>1997</v>
      </c>
      <c r="CB124" s="41">
        <v>3883.7226941747572</v>
      </c>
      <c r="CC124" s="41">
        <v>5226.7057569296376</v>
      </c>
      <c r="CD124" s="41">
        <v>4260.1241900647947</v>
      </c>
      <c r="CE124" s="41">
        <v>4936.141304347826</v>
      </c>
      <c r="CF124" s="41">
        <v>4341.4184499710818</v>
      </c>
      <c r="CG124" s="41">
        <v>5583.6155003762224</v>
      </c>
      <c r="CH124" s="42">
        <f t="shared" si="189"/>
        <v>4341.4184499710818</v>
      </c>
      <c r="CI124" s="42">
        <f t="shared" si="190"/>
        <v>5583.6155003762224</v>
      </c>
      <c r="CJ124" s="8"/>
      <c r="CK124" s="8"/>
      <c r="CL124" s="9">
        <v>1997</v>
      </c>
      <c r="CM124" s="41">
        <v>3534.8376132930512</v>
      </c>
      <c r="CN124" s="41">
        <v>4928.1836584468165</v>
      </c>
      <c r="CO124" s="41">
        <v>4256.666666666667</v>
      </c>
      <c r="CP124" s="41">
        <v>5500</v>
      </c>
      <c r="CQ124" s="41">
        <v>4050.911376492772</v>
      </c>
      <c r="CR124" s="41">
        <v>5250</v>
      </c>
      <c r="CS124" s="42">
        <f t="shared" si="191"/>
        <v>4050.911376492772</v>
      </c>
      <c r="CT124" s="42">
        <f t="shared" si="192"/>
        <v>5250</v>
      </c>
      <c r="CU124" s="8"/>
      <c r="CV124" s="8"/>
      <c r="CW124" s="9">
        <v>1997</v>
      </c>
      <c r="CX124" s="41">
        <v>3534.8376132930512</v>
      </c>
      <c r="CY124" s="41">
        <v>0</v>
      </c>
      <c r="CZ124" s="41">
        <v>4256.666666666667</v>
      </c>
      <c r="DA124" s="41">
        <v>5500</v>
      </c>
      <c r="DB124" s="41">
        <v>3935.367803837953</v>
      </c>
      <c r="DC124" s="41">
        <v>4750</v>
      </c>
      <c r="DD124" s="42">
        <f t="shared" si="193"/>
        <v>3935.367803837953</v>
      </c>
      <c r="DE124" s="42">
        <f t="shared" si="194"/>
        <v>4750</v>
      </c>
      <c r="DG124" s="4"/>
      <c r="DH124" s="9">
        <v>1997</v>
      </c>
      <c r="DI124" s="41">
        <v>0</v>
      </c>
      <c r="DJ124" s="41">
        <v>0</v>
      </c>
      <c r="DK124" s="41">
        <v>0</v>
      </c>
      <c r="DL124" s="41">
        <v>0</v>
      </c>
      <c r="DM124" s="41">
        <v>0</v>
      </c>
      <c r="DN124" s="41">
        <v>0</v>
      </c>
      <c r="DO124" s="42">
        <v>0</v>
      </c>
      <c r="DP124" s="42">
        <v>0</v>
      </c>
    </row>
    <row r="125" spans="1:120" ht="12" customHeight="1" x14ac:dyDescent="0.25">
      <c r="A125" s="8"/>
      <c r="B125" s="9">
        <v>1998</v>
      </c>
      <c r="C125" s="41">
        <v>3001.0416666666665</v>
      </c>
      <c r="D125" s="41">
        <v>2903.0342495323066</v>
      </c>
      <c r="E125" s="41">
        <v>2762.2526826400112</v>
      </c>
      <c r="F125" s="41">
        <v>3323.8938466201903</v>
      </c>
      <c r="G125" s="41">
        <v>3680.83</v>
      </c>
      <c r="H125" s="41">
        <v>3210.6238532110092</v>
      </c>
      <c r="I125" s="42">
        <f t="shared" si="177"/>
        <v>3323.8938466201903</v>
      </c>
      <c r="J125" s="42">
        <f t="shared" si="178"/>
        <v>3680.83</v>
      </c>
      <c r="K125" s="8"/>
      <c r="L125" s="8"/>
      <c r="M125" s="9">
        <v>1998</v>
      </c>
      <c r="N125" s="41">
        <v>3033.32</v>
      </c>
      <c r="O125" s="41">
        <v>2558.3181973369747</v>
      </c>
      <c r="P125" s="41">
        <v>2834.6659595531041</v>
      </c>
      <c r="Q125" s="41">
        <v>3214.7541810707285</v>
      </c>
      <c r="R125" s="41">
        <v>3450</v>
      </c>
      <c r="S125" s="41">
        <v>3164</v>
      </c>
      <c r="T125" s="42">
        <f t="shared" si="179"/>
        <v>3214.7541810707285</v>
      </c>
      <c r="U125" s="42">
        <f t="shared" si="180"/>
        <v>3450</v>
      </c>
      <c r="V125" s="8"/>
      <c r="W125" s="8"/>
      <c r="X125" s="9">
        <v>1998</v>
      </c>
      <c r="Y125" s="41">
        <v>3530.9859154929577</v>
      </c>
      <c r="Z125" s="41">
        <v>2956.0020161290322</v>
      </c>
      <c r="AA125" s="41">
        <v>3137.6453154875712</v>
      </c>
      <c r="AB125" s="41">
        <v>3534.5473790322585</v>
      </c>
      <c r="AC125" s="41">
        <v>3534.5473790322585</v>
      </c>
      <c r="AD125" s="41">
        <v>3190.1353383458654</v>
      </c>
      <c r="AE125" s="42">
        <f t="shared" si="181"/>
        <v>3534.5473790322585</v>
      </c>
      <c r="AF125" s="42">
        <f t="shared" si="182"/>
        <v>3534.5473790322585</v>
      </c>
      <c r="AG125" s="8"/>
      <c r="AH125" s="8"/>
      <c r="AI125" s="9">
        <v>1998</v>
      </c>
      <c r="AJ125" s="41">
        <v>3088.9583333333335</v>
      </c>
      <c r="AK125" s="41">
        <v>2956.0020161290322</v>
      </c>
      <c r="AL125" s="41">
        <v>3137.6453154875712</v>
      </c>
      <c r="AM125" s="41">
        <v>3534.5473790322585</v>
      </c>
      <c r="AN125" s="41">
        <v>3534.5473790322585</v>
      </c>
      <c r="AO125" s="41">
        <v>2943.7654320987654</v>
      </c>
      <c r="AP125" s="42">
        <f t="shared" si="183"/>
        <v>3534.5473790322585</v>
      </c>
      <c r="AQ125" s="42">
        <f t="shared" si="184"/>
        <v>3534.5473790322585</v>
      </c>
      <c r="AR125" s="8"/>
      <c r="AT125" s="9">
        <v>1998</v>
      </c>
      <c r="AU125" s="41">
        <v>0</v>
      </c>
      <c r="AV125" s="41">
        <v>0</v>
      </c>
      <c r="AW125" s="41">
        <v>0</v>
      </c>
      <c r="AX125" s="41">
        <v>0</v>
      </c>
      <c r="AY125" s="41">
        <v>0</v>
      </c>
      <c r="AZ125" s="41">
        <v>0</v>
      </c>
      <c r="BA125" s="42">
        <v>0</v>
      </c>
      <c r="BB125" s="42">
        <v>0</v>
      </c>
      <c r="BC125" s="8"/>
      <c r="BD125" s="8"/>
      <c r="BE125" s="9">
        <v>1998</v>
      </c>
      <c r="BF125" s="41">
        <v>4262.1997956055184</v>
      </c>
      <c r="BG125" s="41">
        <v>5274.3163724472133</v>
      </c>
      <c r="BH125" s="41">
        <v>4245.2689243027889</v>
      </c>
      <c r="BI125" s="41">
        <v>4876.847290640394</v>
      </c>
      <c r="BJ125" s="41">
        <v>3987.3783454987833</v>
      </c>
      <c r="BK125" s="41">
        <v>5058.0162195882722</v>
      </c>
      <c r="BL125" s="42">
        <f t="shared" si="185"/>
        <v>3987.3783454987833</v>
      </c>
      <c r="BM125" s="42">
        <f t="shared" si="186"/>
        <v>5058.0162195882722</v>
      </c>
      <c r="BN125" s="8"/>
      <c r="BO125" s="8"/>
      <c r="BP125" s="9">
        <v>1998</v>
      </c>
      <c r="BQ125" s="41">
        <v>3901.1394101876676</v>
      </c>
      <c r="BR125" s="41">
        <v>5018.0049668874171</v>
      </c>
      <c r="BS125" s="41">
        <v>4183.6116347966599</v>
      </c>
      <c r="BT125" s="41">
        <v>5335.9073359073363</v>
      </c>
      <c r="BU125" s="41">
        <v>4419.2552767821589</v>
      </c>
      <c r="BV125" s="41">
        <v>5174.4276795005198</v>
      </c>
      <c r="BW125" s="42">
        <f t="shared" si="187"/>
        <v>4419.2552767821589</v>
      </c>
      <c r="BX125" s="42">
        <f t="shared" si="188"/>
        <v>5174.4276795005198</v>
      </c>
      <c r="BY125" s="8"/>
      <c r="BZ125" s="8"/>
      <c r="CA125" s="9">
        <v>1998</v>
      </c>
      <c r="CB125" s="41">
        <v>3746.0623131754428</v>
      </c>
      <c r="CC125" s="41">
        <v>5238.5294792383575</v>
      </c>
      <c r="CD125" s="41">
        <v>4254.7227926078031</v>
      </c>
      <c r="CE125" s="41">
        <v>4950.5474452554745</v>
      </c>
      <c r="CF125" s="41">
        <v>4378.1376518218622</v>
      </c>
      <c r="CG125" s="41">
        <v>5421.560402684564</v>
      </c>
      <c r="CH125" s="42">
        <f t="shared" si="189"/>
        <v>4378.1376518218622</v>
      </c>
      <c r="CI125" s="42">
        <f t="shared" si="190"/>
        <v>5421.560402684564</v>
      </c>
      <c r="CJ125" s="8"/>
      <c r="CK125" s="8"/>
      <c r="CL125" s="9">
        <v>1998</v>
      </c>
      <c r="CM125" s="41">
        <v>3547.9218917950557</v>
      </c>
      <c r="CN125" s="41">
        <v>5018.0049668874171</v>
      </c>
      <c r="CO125" s="41">
        <v>4250</v>
      </c>
      <c r="CP125" s="41">
        <v>4950.5474452554745</v>
      </c>
      <c r="CQ125" s="41">
        <v>4064.0629596940275</v>
      </c>
      <c r="CR125" s="41">
        <v>5703.4482758620688</v>
      </c>
      <c r="CS125" s="42">
        <f t="shared" si="191"/>
        <v>4064.0629596940275</v>
      </c>
      <c r="CT125" s="42">
        <f t="shared" si="192"/>
        <v>5703.4482758620688</v>
      </c>
      <c r="CU125" s="8"/>
      <c r="CV125" s="8"/>
      <c r="CW125" s="9">
        <v>1998</v>
      </c>
      <c r="CX125" s="41">
        <v>3547.9218917950557</v>
      </c>
      <c r="CY125" s="41">
        <v>0</v>
      </c>
      <c r="CZ125" s="41">
        <v>4250</v>
      </c>
      <c r="DA125" s="41">
        <v>4950.5474452554745</v>
      </c>
      <c r="DB125" s="41">
        <v>3821.7220279720282</v>
      </c>
      <c r="DC125" s="41">
        <v>4750</v>
      </c>
      <c r="DD125" s="42">
        <f t="shared" si="193"/>
        <v>3821.7220279720282</v>
      </c>
      <c r="DE125" s="42">
        <f t="shared" si="194"/>
        <v>4750</v>
      </c>
      <c r="DG125" s="4"/>
      <c r="DH125" s="9">
        <v>1998</v>
      </c>
      <c r="DI125" s="41">
        <v>0</v>
      </c>
      <c r="DJ125" s="41">
        <v>0</v>
      </c>
      <c r="DK125" s="41">
        <v>0</v>
      </c>
      <c r="DL125" s="41">
        <v>0</v>
      </c>
      <c r="DM125" s="41">
        <v>0</v>
      </c>
      <c r="DN125" s="41">
        <v>0</v>
      </c>
      <c r="DO125" s="42">
        <v>0</v>
      </c>
      <c r="DP125" s="42">
        <v>0</v>
      </c>
    </row>
    <row r="126" spans="1:120" ht="12" customHeight="1" x14ac:dyDescent="0.25">
      <c r="A126" s="8"/>
      <c r="B126" s="9">
        <v>1999</v>
      </c>
      <c r="C126" s="41">
        <v>3003.90625</v>
      </c>
      <c r="D126" s="41">
        <v>2944.2416964741951</v>
      </c>
      <c r="E126" s="41">
        <v>2790.0199639136254</v>
      </c>
      <c r="F126" s="41">
        <v>3313.115005204977</v>
      </c>
      <c r="G126" s="41">
        <v>3708.7579805520086</v>
      </c>
      <c r="H126" s="41">
        <v>2734.7321178120619</v>
      </c>
      <c r="I126" s="42">
        <f t="shared" si="177"/>
        <v>3313.115005204977</v>
      </c>
      <c r="J126" s="42">
        <f t="shared" si="178"/>
        <v>3708.7579805520086</v>
      </c>
      <c r="K126" s="8"/>
      <c r="L126" s="8"/>
      <c r="M126" s="9">
        <v>1999</v>
      </c>
      <c r="N126" s="41">
        <v>3035</v>
      </c>
      <c r="O126" s="41">
        <v>2494.9336478914774</v>
      </c>
      <c r="P126" s="41">
        <v>2890.8932770961146</v>
      </c>
      <c r="Q126" s="41">
        <v>3255.4255990449392</v>
      </c>
      <c r="R126" s="41">
        <v>3450</v>
      </c>
      <c r="S126" s="41">
        <v>3172.8</v>
      </c>
      <c r="T126" s="42">
        <f t="shared" si="179"/>
        <v>3255.4255990449392</v>
      </c>
      <c r="U126" s="42">
        <f t="shared" si="180"/>
        <v>3450</v>
      </c>
      <c r="V126" s="8"/>
      <c r="W126" s="8"/>
      <c r="X126" s="9">
        <v>1999</v>
      </c>
      <c r="Y126" s="41">
        <v>3592.6398305084745</v>
      </c>
      <c r="Z126" s="41">
        <v>2917.1162343900096</v>
      </c>
      <c r="AA126" s="41">
        <v>3189.3456614509246</v>
      </c>
      <c r="AB126" s="41">
        <v>3473.056354916067</v>
      </c>
      <c r="AC126" s="41">
        <v>3473.056354916067</v>
      </c>
      <c r="AD126" s="41">
        <v>3312.2017045454545</v>
      </c>
      <c r="AE126" s="42">
        <f t="shared" si="181"/>
        <v>3473.056354916067</v>
      </c>
      <c r="AF126" s="42">
        <f t="shared" si="182"/>
        <v>3473.056354916067</v>
      </c>
      <c r="AG126" s="8"/>
      <c r="AH126" s="8"/>
      <c r="AI126" s="9">
        <v>1999</v>
      </c>
      <c r="AJ126" s="41">
        <v>3128.7931034482758</v>
      </c>
      <c r="AK126" s="41">
        <v>4380</v>
      </c>
      <c r="AL126" s="41">
        <v>3189.3456614509246</v>
      </c>
      <c r="AM126" s="41">
        <v>3473.056354916067</v>
      </c>
      <c r="AN126" s="41">
        <v>3473.056354916067</v>
      </c>
      <c r="AO126" s="41">
        <v>2966.8965517241381</v>
      </c>
      <c r="AP126" s="42">
        <f t="shared" si="183"/>
        <v>3473.056354916067</v>
      </c>
      <c r="AQ126" s="42">
        <f t="shared" si="184"/>
        <v>3473.056354916067</v>
      </c>
      <c r="AR126" s="8"/>
      <c r="AT126" s="9">
        <v>1999</v>
      </c>
      <c r="AU126" s="41">
        <v>0</v>
      </c>
      <c r="AV126" s="41">
        <v>0</v>
      </c>
      <c r="AW126" s="41">
        <v>0</v>
      </c>
      <c r="AX126" s="41">
        <v>0</v>
      </c>
      <c r="AY126" s="41">
        <v>0</v>
      </c>
      <c r="AZ126" s="41">
        <v>0</v>
      </c>
      <c r="BA126" s="42">
        <v>0</v>
      </c>
      <c r="BB126" s="42">
        <v>0</v>
      </c>
      <c r="BC126" s="8"/>
      <c r="BD126" s="8"/>
      <c r="BE126" s="9">
        <v>1999</v>
      </c>
      <c r="BF126" s="41">
        <v>4316.5553435114507</v>
      </c>
      <c r="BG126" s="41">
        <v>5375.5024115755623</v>
      </c>
      <c r="BH126" s="41">
        <v>4239.5659432387311</v>
      </c>
      <c r="BI126" s="41">
        <v>4975.5985267034994</v>
      </c>
      <c r="BJ126" s="41">
        <v>4074.5165227187381</v>
      </c>
      <c r="BK126" s="41">
        <v>5065.4323381155491</v>
      </c>
      <c r="BL126" s="42">
        <f t="shared" si="185"/>
        <v>4074.5165227187381</v>
      </c>
      <c r="BM126" s="42">
        <f t="shared" si="186"/>
        <v>5065.4323381155491</v>
      </c>
      <c r="BN126" s="8"/>
      <c r="BO126" s="8"/>
      <c r="BP126" s="9">
        <v>1999</v>
      </c>
      <c r="BQ126" s="41">
        <v>3956.2434233602244</v>
      </c>
      <c r="BR126" s="41">
        <v>5062.749572162008</v>
      </c>
      <c r="BS126" s="41">
        <v>4236.0458284371325</v>
      </c>
      <c r="BT126" s="41">
        <v>5238.7173396674589</v>
      </c>
      <c r="BU126" s="41">
        <v>4423.4531392174704</v>
      </c>
      <c r="BV126" s="41">
        <v>5184.8995331844935</v>
      </c>
      <c r="BW126" s="42">
        <f t="shared" si="187"/>
        <v>4423.4531392174704</v>
      </c>
      <c r="BX126" s="42">
        <f t="shared" si="188"/>
        <v>5184.8995331844935</v>
      </c>
      <c r="BY126" s="8"/>
      <c r="BZ126" s="8"/>
      <c r="CA126" s="9">
        <v>1999</v>
      </c>
      <c r="CB126" s="41">
        <v>4212.9137722132473</v>
      </c>
      <c r="CC126" s="41">
        <v>4985.9515186915887</v>
      </c>
      <c r="CD126" s="41">
        <v>4250</v>
      </c>
      <c r="CE126" s="41">
        <v>4991.4231266149873</v>
      </c>
      <c r="CF126" s="41">
        <v>4367.6541563275432</v>
      </c>
      <c r="CG126" s="41">
        <v>5676.0994502748626</v>
      </c>
      <c r="CH126" s="42">
        <f t="shared" si="189"/>
        <v>4367.6541563275432</v>
      </c>
      <c r="CI126" s="42">
        <f t="shared" si="190"/>
        <v>5676.0994502748626</v>
      </c>
      <c r="CJ126" s="8"/>
      <c r="CK126" s="8"/>
      <c r="CL126" s="9">
        <v>1999</v>
      </c>
      <c r="CM126" s="41">
        <v>3678.1019978969507</v>
      </c>
      <c r="CN126" s="41">
        <v>5062.749572162008</v>
      </c>
      <c r="CO126" s="41">
        <v>4250</v>
      </c>
      <c r="CP126" s="41">
        <v>5500</v>
      </c>
      <c r="CQ126" s="41">
        <v>4072.5158759805754</v>
      </c>
      <c r="CR126" s="41">
        <v>5726.7080745341618</v>
      </c>
      <c r="CS126" s="42">
        <f t="shared" si="191"/>
        <v>4072.5158759805754</v>
      </c>
      <c r="CT126" s="42">
        <f t="shared" si="192"/>
        <v>5726.7080745341618</v>
      </c>
      <c r="CU126" s="8"/>
      <c r="CV126" s="8"/>
      <c r="CW126" s="9">
        <v>1999</v>
      </c>
      <c r="CX126" s="41">
        <v>3678.1019978969507</v>
      </c>
      <c r="CY126" s="41">
        <v>0</v>
      </c>
      <c r="CZ126" s="41">
        <v>4500</v>
      </c>
      <c r="DA126" s="41">
        <v>5500</v>
      </c>
      <c r="DB126" s="41">
        <v>3811.1245100994875</v>
      </c>
      <c r="DC126" s="41">
        <v>4865.4159869494288</v>
      </c>
      <c r="DD126" s="42">
        <f t="shared" si="193"/>
        <v>3811.1245100994875</v>
      </c>
      <c r="DE126" s="42">
        <f t="shared" si="194"/>
        <v>4865.4159869494288</v>
      </c>
      <c r="DG126" s="4"/>
      <c r="DH126" s="9">
        <v>1999</v>
      </c>
      <c r="DI126" s="41">
        <v>0</v>
      </c>
      <c r="DJ126" s="41">
        <v>0</v>
      </c>
      <c r="DK126" s="41">
        <v>0</v>
      </c>
      <c r="DL126" s="41">
        <v>0</v>
      </c>
      <c r="DM126" s="41">
        <v>0</v>
      </c>
      <c r="DN126" s="41">
        <v>0</v>
      </c>
      <c r="DO126" s="42">
        <v>0</v>
      </c>
      <c r="DP126" s="42">
        <v>0</v>
      </c>
    </row>
    <row r="127" spans="1:120" ht="12" customHeight="1" x14ac:dyDescent="0.25">
      <c r="A127" s="8"/>
      <c r="B127" s="9">
        <v>2000</v>
      </c>
      <c r="C127" s="41">
        <v>4011</v>
      </c>
      <c r="D127" s="41">
        <v>2955.2089503661514</v>
      </c>
      <c r="E127" s="41">
        <v>2783.799824766355</v>
      </c>
      <c r="F127" s="41">
        <v>3308.1166176077068</v>
      </c>
      <c r="G127" s="41">
        <v>3680.4998308525032</v>
      </c>
      <c r="H127" s="41">
        <v>3016.5683192261185</v>
      </c>
      <c r="I127" s="42">
        <f t="shared" si="177"/>
        <v>3308.1166176077068</v>
      </c>
      <c r="J127" s="42">
        <f t="shared" si="178"/>
        <v>3680.4998308525032</v>
      </c>
      <c r="K127" s="8"/>
      <c r="L127" s="8"/>
      <c r="M127" s="9">
        <v>2000</v>
      </c>
      <c r="N127" s="41">
        <v>0</v>
      </c>
      <c r="O127" s="41">
        <v>2552.2579612168652</v>
      </c>
      <c r="P127" s="41">
        <v>2802.1983158803841</v>
      </c>
      <c r="Q127" s="41">
        <v>3277.6338040600176</v>
      </c>
      <c r="R127" s="41">
        <v>3450</v>
      </c>
      <c r="S127" s="41">
        <v>2554.6646706586826</v>
      </c>
      <c r="T127" s="42">
        <f t="shared" si="179"/>
        <v>3277.6338040600176</v>
      </c>
      <c r="U127" s="42">
        <f t="shared" si="180"/>
        <v>3450</v>
      </c>
      <c r="V127" s="8"/>
      <c r="W127" s="8"/>
      <c r="X127" s="9">
        <v>2000</v>
      </c>
      <c r="Y127" s="41">
        <v>3562.9446494464946</v>
      </c>
      <c r="Z127" s="41">
        <v>2911.490036231884</v>
      </c>
      <c r="AA127" s="41">
        <v>3163.3787114845936</v>
      </c>
      <c r="AB127" s="41">
        <v>3562.1785714285716</v>
      </c>
      <c r="AC127" s="41">
        <v>4152.9359223300971</v>
      </c>
      <c r="AD127" s="41">
        <v>3158.1973333333335</v>
      </c>
      <c r="AE127" s="42">
        <f t="shared" si="181"/>
        <v>3562.1785714285716</v>
      </c>
      <c r="AF127" s="42">
        <f t="shared" si="182"/>
        <v>4152.9359223300971</v>
      </c>
      <c r="AG127" s="8"/>
      <c r="AH127" s="8"/>
      <c r="AI127" s="9">
        <v>2000</v>
      </c>
      <c r="AJ127" s="41">
        <v>3130.2295081967213</v>
      </c>
      <c r="AK127" s="41">
        <v>4380</v>
      </c>
      <c r="AL127" s="41">
        <v>3163.3787114845936</v>
      </c>
      <c r="AM127" s="41">
        <v>3562.1785714285716</v>
      </c>
      <c r="AN127" s="41">
        <v>4152.9359223300971</v>
      </c>
      <c r="AO127" s="41">
        <v>2938.0522875816991</v>
      </c>
      <c r="AP127" s="42">
        <f t="shared" si="183"/>
        <v>3562.1785714285716</v>
      </c>
      <c r="AQ127" s="42">
        <f t="shared" si="184"/>
        <v>4152.9359223300971</v>
      </c>
      <c r="AR127" s="8"/>
      <c r="AT127" s="9">
        <v>2000</v>
      </c>
      <c r="AU127" s="41">
        <v>0</v>
      </c>
      <c r="AV127" s="41">
        <v>0</v>
      </c>
      <c r="AW127" s="41">
        <v>0</v>
      </c>
      <c r="AX127" s="41">
        <v>0</v>
      </c>
      <c r="AY127" s="41">
        <v>0</v>
      </c>
      <c r="AZ127" s="41">
        <v>0</v>
      </c>
      <c r="BA127" s="42">
        <v>0</v>
      </c>
      <c r="BB127" s="42">
        <v>0</v>
      </c>
      <c r="BC127" s="8"/>
      <c r="BD127" s="8"/>
      <c r="BE127" s="9">
        <v>2000</v>
      </c>
      <c r="BF127" s="41">
        <v>4329.0322580645161</v>
      </c>
      <c r="BG127" s="41">
        <v>5317.9190751445085</v>
      </c>
      <c r="BH127" s="41">
        <v>4273.8738738738739</v>
      </c>
      <c r="BI127" s="41">
        <v>4880.208333333333</v>
      </c>
      <c r="BJ127" s="41">
        <v>4030.5100182149363</v>
      </c>
      <c r="BK127" s="41">
        <v>5102.5896414342633</v>
      </c>
      <c r="BL127" s="42">
        <f t="shared" si="185"/>
        <v>4030.5100182149363</v>
      </c>
      <c r="BM127" s="42">
        <f t="shared" si="186"/>
        <v>5102.5896414342633</v>
      </c>
      <c r="BN127" s="8"/>
      <c r="BO127" s="8"/>
      <c r="BP127" s="9">
        <v>2000</v>
      </c>
      <c r="BQ127" s="41">
        <v>3814.4633507853405</v>
      </c>
      <c r="BR127" s="41">
        <v>4961.9205298013248</v>
      </c>
      <c r="BS127" s="41">
        <v>4382.1202531645567</v>
      </c>
      <c r="BT127" s="41">
        <v>5217.5925925925922</v>
      </c>
      <c r="BU127" s="41">
        <v>4395.7182320441989</v>
      </c>
      <c r="BV127" s="41">
        <v>5487.8917378917376</v>
      </c>
      <c r="BW127" s="42">
        <f t="shared" si="187"/>
        <v>4395.7182320441989</v>
      </c>
      <c r="BX127" s="42">
        <f t="shared" si="188"/>
        <v>5487.8917378917376</v>
      </c>
      <c r="BY127" s="8"/>
      <c r="BZ127" s="8"/>
      <c r="CA127" s="9">
        <v>2000</v>
      </c>
      <c r="CB127" s="41">
        <v>4219.7407975460119</v>
      </c>
      <c r="CC127" s="41">
        <v>5180.1055408970979</v>
      </c>
      <c r="CD127" s="41">
        <v>4256.972111553785</v>
      </c>
      <c r="CE127" s="41">
        <v>4918.060606060606</v>
      </c>
      <c r="CF127" s="41">
        <v>4274.8457943925232</v>
      </c>
      <c r="CG127" s="41">
        <v>5598.5915492957747</v>
      </c>
      <c r="CH127" s="42">
        <f t="shared" si="189"/>
        <v>4274.8457943925232</v>
      </c>
      <c r="CI127" s="42">
        <f t="shared" si="190"/>
        <v>5598.5915492957747</v>
      </c>
      <c r="CJ127" s="8"/>
      <c r="CK127" s="8"/>
      <c r="CL127" s="9">
        <v>2000</v>
      </c>
      <c r="CM127" s="41">
        <v>3812.9664179104479</v>
      </c>
      <c r="CN127" s="41">
        <v>5250</v>
      </c>
      <c r="CO127" s="41">
        <v>4250</v>
      </c>
      <c r="CP127" s="41">
        <v>5500</v>
      </c>
      <c r="CQ127" s="41">
        <v>4151.9933554817271</v>
      </c>
      <c r="CR127" s="41">
        <v>5555.5555555555557</v>
      </c>
      <c r="CS127" s="42">
        <f t="shared" si="191"/>
        <v>4151.9933554817271</v>
      </c>
      <c r="CT127" s="42">
        <f t="shared" si="192"/>
        <v>5555.5555555555557</v>
      </c>
      <c r="CU127" s="8"/>
      <c r="CV127" s="8"/>
      <c r="CW127" s="9">
        <v>2000</v>
      </c>
      <c r="CX127" s="41">
        <v>3500</v>
      </c>
      <c r="CY127" s="41">
        <v>0</v>
      </c>
      <c r="CZ127" s="41">
        <v>4250</v>
      </c>
      <c r="DA127" s="41">
        <v>5500</v>
      </c>
      <c r="DB127" s="41">
        <v>3885.806916426513</v>
      </c>
      <c r="DC127" s="41">
        <v>5053.2786885245905</v>
      </c>
      <c r="DD127" s="42">
        <f t="shared" si="193"/>
        <v>3885.806916426513</v>
      </c>
      <c r="DE127" s="42">
        <f t="shared" si="194"/>
        <v>5053.2786885245905</v>
      </c>
      <c r="DG127" s="4"/>
      <c r="DH127" s="9">
        <v>2000</v>
      </c>
      <c r="DI127" s="41">
        <v>0</v>
      </c>
      <c r="DJ127" s="41">
        <v>0</v>
      </c>
      <c r="DK127" s="41">
        <v>0</v>
      </c>
      <c r="DL127" s="41">
        <v>0</v>
      </c>
      <c r="DM127" s="41">
        <v>0</v>
      </c>
      <c r="DN127" s="41">
        <v>0</v>
      </c>
      <c r="DO127" s="42">
        <v>0</v>
      </c>
      <c r="DP127" s="42">
        <v>0</v>
      </c>
    </row>
    <row r="128" spans="1:120" ht="12" customHeight="1" x14ac:dyDescent="0.25">
      <c r="A128" s="8"/>
      <c r="B128" s="9">
        <v>2001</v>
      </c>
      <c r="C128" s="41">
        <v>3228</v>
      </c>
      <c r="D128" s="41">
        <v>2959.2835021984324</v>
      </c>
      <c r="E128" s="41">
        <v>2818.7853771971822</v>
      </c>
      <c r="F128" s="41">
        <v>3345.9465343364814</v>
      </c>
      <c r="G128" s="41">
        <v>3609.266839990546</v>
      </c>
      <c r="H128" s="41">
        <v>2924.0438756855574</v>
      </c>
      <c r="I128" s="42">
        <f t="shared" si="177"/>
        <v>3345.9465343364814</v>
      </c>
      <c r="J128" s="42">
        <f t="shared" si="178"/>
        <v>3609.266839990546</v>
      </c>
      <c r="K128" s="8"/>
      <c r="L128" s="8"/>
      <c r="M128" s="9">
        <v>2001</v>
      </c>
      <c r="N128" s="41">
        <v>0</v>
      </c>
      <c r="O128" s="41">
        <v>2758.576164874552</v>
      </c>
      <c r="P128" s="41">
        <v>2729.335745707393</v>
      </c>
      <c r="Q128" s="41">
        <v>3306.3918851642879</v>
      </c>
      <c r="R128" s="41">
        <v>3593.375680580762</v>
      </c>
      <c r="S128" s="41">
        <v>2415.464705882353</v>
      </c>
      <c r="T128" s="42">
        <f t="shared" si="179"/>
        <v>3306.3918851642879</v>
      </c>
      <c r="U128" s="42">
        <f t="shared" si="180"/>
        <v>3593.375680580762</v>
      </c>
      <c r="V128" s="8"/>
      <c r="W128" s="8"/>
      <c r="X128" s="9">
        <v>2001</v>
      </c>
      <c r="Y128" s="41">
        <v>3500.2837837837837</v>
      </c>
      <c r="Z128" s="41">
        <v>2955.8257940327239</v>
      </c>
      <c r="AA128" s="41">
        <v>3212.521986166008</v>
      </c>
      <c r="AB128" s="41">
        <v>3653.2193732193732</v>
      </c>
      <c r="AC128" s="41">
        <v>3653.2193732193732</v>
      </c>
      <c r="AD128" s="41">
        <v>3146.3957219251338</v>
      </c>
      <c r="AE128" s="42">
        <f t="shared" si="181"/>
        <v>3653.2193732193732</v>
      </c>
      <c r="AF128" s="42">
        <f t="shared" si="182"/>
        <v>3653.2193732193732</v>
      </c>
      <c r="AG128" s="8"/>
      <c r="AH128" s="8"/>
      <c r="AI128" s="9">
        <v>2001</v>
      </c>
      <c r="AJ128" s="41">
        <v>3165.1971830985917</v>
      </c>
      <c r="AK128" s="41">
        <v>4380</v>
      </c>
      <c r="AL128" s="41">
        <v>3212.521986166008</v>
      </c>
      <c r="AM128" s="41">
        <v>3653.2193732193732</v>
      </c>
      <c r="AN128" s="41">
        <v>3653.2193732193732</v>
      </c>
      <c r="AO128" s="41">
        <v>2946.6184210526317</v>
      </c>
      <c r="AP128" s="42">
        <f t="shared" si="183"/>
        <v>3653.2193732193732</v>
      </c>
      <c r="AQ128" s="42">
        <f t="shared" si="184"/>
        <v>3653.2193732193732</v>
      </c>
      <c r="AR128" s="8"/>
      <c r="AT128" s="9">
        <v>2001</v>
      </c>
      <c r="AU128" s="41">
        <v>0</v>
      </c>
      <c r="AV128" s="41">
        <v>0</v>
      </c>
      <c r="AW128" s="41">
        <v>0</v>
      </c>
      <c r="AX128" s="41">
        <v>0</v>
      </c>
      <c r="AY128" s="41">
        <v>0</v>
      </c>
      <c r="AZ128" s="41">
        <v>0</v>
      </c>
      <c r="BA128" s="42">
        <v>0</v>
      </c>
      <c r="BB128" s="42">
        <v>0</v>
      </c>
      <c r="BC128" s="8"/>
      <c r="BD128" s="8"/>
      <c r="BE128" s="9">
        <v>2001</v>
      </c>
      <c r="BF128" s="41">
        <v>4355.5011303692536</v>
      </c>
      <c r="BG128" s="41">
        <v>5275.2852697095432</v>
      </c>
      <c r="BH128" s="41">
        <v>4469.1915872494246</v>
      </c>
      <c r="BI128" s="41">
        <v>4852.9752704791345</v>
      </c>
      <c r="BJ128" s="41">
        <v>3929.2128689676715</v>
      </c>
      <c r="BK128" s="41">
        <v>5191.5258711721226</v>
      </c>
      <c r="BL128" s="42">
        <f t="shared" si="185"/>
        <v>3929.2128689676715</v>
      </c>
      <c r="BM128" s="42">
        <f t="shared" si="186"/>
        <v>5191.5258711721226</v>
      </c>
      <c r="BN128" s="8"/>
      <c r="BO128" s="8"/>
      <c r="BP128" s="9">
        <v>2001</v>
      </c>
      <c r="BQ128" s="41">
        <v>4010.6710554257802</v>
      </c>
      <c r="BR128" s="41">
        <v>5052.3131291497111</v>
      </c>
      <c r="BS128" s="41">
        <v>4391.1478187208813</v>
      </c>
      <c r="BT128" s="41">
        <v>5338.5826771653547</v>
      </c>
      <c r="BU128" s="41">
        <v>3993.6019458544838</v>
      </c>
      <c r="BV128" s="41">
        <v>5404.24</v>
      </c>
      <c r="BW128" s="42">
        <f t="shared" si="187"/>
        <v>3993.6019458544838</v>
      </c>
      <c r="BX128" s="42">
        <f t="shared" si="188"/>
        <v>5404.24</v>
      </c>
      <c r="BY128" s="8"/>
      <c r="BZ128" s="8"/>
      <c r="CA128" s="9">
        <v>2001</v>
      </c>
      <c r="CB128" s="41">
        <v>4040.1160258591358</v>
      </c>
      <c r="CC128" s="41">
        <v>5125.0624642925159</v>
      </c>
      <c r="CD128" s="41">
        <v>4227.4119448698311</v>
      </c>
      <c r="CE128" s="41">
        <v>4971.2183173588928</v>
      </c>
      <c r="CF128" s="41">
        <v>4159.8625270312014</v>
      </c>
      <c r="CG128" s="41">
        <v>5658.7813620071684</v>
      </c>
      <c r="CH128" s="42">
        <f t="shared" si="189"/>
        <v>4159.8625270312014</v>
      </c>
      <c r="CI128" s="42">
        <f t="shared" si="190"/>
        <v>5658.7813620071684</v>
      </c>
      <c r="CJ128" s="8"/>
      <c r="CK128" s="8"/>
      <c r="CL128" s="9">
        <v>2001</v>
      </c>
      <c r="CM128" s="41">
        <v>3918.6089530151685</v>
      </c>
      <c r="CN128" s="41">
        <v>4856.0439560439563</v>
      </c>
      <c r="CO128" s="41">
        <v>4250</v>
      </c>
      <c r="CP128" s="41">
        <v>4761.25</v>
      </c>
      <c r="CQ128" s="41">
        <v>4123.3426966292136</v>
      </c>
      <c r="CR128" s="41">
        <v>5409.75</v>
      </c>
      <c r="CS128" s="42">
        <f t="shared" si="191"/>
        <v>4123.3426966292136</v>
      </c>
      <c r="CT128" s="42">
        <f t="shared" si="192"/>
        <v>5409.75</v>
      </c>
      <c r="CU128" s="8"/>
      <c r="CV128" s="8"/>
      <c r="CW128" s="9">
        <v>2001</v>
      </c>
      <c r="CX128" s="41">
        <v>3918.6089530151685</v>
      </c>
      <c r="CY128" s="41">
        <v>0</v>
      </c>
      <c r="CZ128" s="41">
        <v>4500</v>
      </c>
      <c r="DA128" s="41">
        <v>4761.25</v>
      </c>
      <c r="DB128" s="41">
        <v>3836.1656930430163</v>
      </c>
      <c r="DC128" s="41">
        <v>4875.710227272727</v>
      </c>
      <c r="DD128" s="42">
        <f t="shared" si="193"/>
        <v>3836.1656930430163</v>
      </c>
      <c r="DE128" s="42">
        <f t="shared" si="194"/>
        <v>4875.710227272727</v>
      </c>
      <c r="DG128" s="4"/>
      <c r="DH128" s="9">
        <v>2001</v>
      </c>
      <c r="DI128" s="41">
        <v>0</v>
      </c>
      <c r="DJ128" s="41">
        <v>0</v>
      </c>
      <c r="DK128" s="41">
        <v>0</v>
      </c>
      <c r="DL128" s="41">
        <v>0</v>
      </c>
      <c r="DM128" s="41">
        <v>0</v>
      </c>
      <c r="DN128" s="41">
        <v>0</v>
      </c>
      <c r="DO128" s="42">
        <v>0</v>
      </c>
      <c r="DP128" s="42">
        <v>0</v>
      </c>
    </row>
    <row r="129" spans="1:120" ht="12" customHeight="1" x14ac:dyDescent="0.25">
      <c r="A129" s="8"/>
      <c r="B129" s="9">
        <v>2002</v>
      </c>
      <c r="C129" s="41">
        <v>3285.5544235924931</v>
      </c>
      <c r="D129" s="41">
        <v>3007.1364574674426</v>
      </c>
      <c r="E129" s="41">
        <v>2817.009835010675</v>
      </c>
      <c r="F129" s="41">
        <v>3308.8175765780015</v>
      </c>
      <c r="G129" s="41">
        <v>3592.3333148307797</v>
      </c>
      <c r="H129" s="41">
        <v>3261.9976044412897</v>
      </c>
      <c r="I129" s="42">
        <f t="shared" si="177"/>
        <v>3308.8175765780015</v>
      </c>
      <c r="J129" s="42">
        <f t="shared" si="178"/>
        <v>3592.3333148307797</v>
      </c>
      <c r="K129" s="8"/>
      <c r="L129" s="8"/>
      <c r="M129" s="9">
        <v>2002</v>
      </c>
      <c r="N129" s="41">
        <v>3950</v>
      </c>
      <c r="O129" s="41">
        <v>2759.5550206665216</v>
      </c>
      <c r="P129" s="41">
        <v>2744.4383847303479</v>
      </c>
      <c r="Q129" s="41">
        <v>3287.6941259622513</v>
      </c>
      <c r="R129" s="41">
        <v>3597.6796205465425</v>
      </c>
      <c r="S129" s="41">
        <v>2313.4762991390935</v>
      </c>
      <c r="T129" s="42">
        <f t="shared" si="179"/>
        <v>3287.6941259622513</v>
      </c>
      <c r="U129" s="42">
        <f t="shared" si="180"/>
        <v>3597.6796205465425</v>
      </c>
      <c r="V129" s="8"/>
      <c r="W129" s="8"/>
      <c r="X129" s="9">
        <v>2002</v>
      </c>
      <c r="Y129" s="41">
        <v>3330.9999650868463</v>
      </c>
      <c r="Z129" s="41">
        <v>3058.3573133947079</v>
      </c>
      <c r="AA129" s="41">
        <v>3317.0040015503614</v>
      </c>
      <c r="AB129" s="41">
        <v>3613.7450788225028</v>
      </c>
      <c r="AC129" s="41">
        <v>3613.7450788225028</v>
      </c>
      <c r="AD129" s="41">
        <v>3235.8335136806309</v>
      </c>
      <c r="AE129" s="42">
        <f t="shared" si="181"/>
        <v>3613.7450788225028</v>
      </c>
      <c r="AF129" s="42">
        <f t="shared" si="182"/>
        <v>3613.7450788225028</v>
      </c>
      <c r="AG129" s="8"/>
      <c r="AH129" s="8"/>
      <c r="AI129" s="9">
        <v>2002</v>
      </c>
      <c r="AJ129" s="41">
        <v>3216.1409401783394</v>
      </c>
      <c r="AK129" s="41">
        <v>3784.44</v>
      </c>
      <c r="AL129" s="41">
        <v>3317.0040015503614</v>
      </c>
      <c r="AM129" s="41">
        <v>3613.7450788225028</v>
      </c>
      <c r="AN129" s="41">
        <v>3613.7450788225028</v>
      </c>
      <c r="AO129" s="41">
        <v>2962.5259363295881</v>
      </c>
      <c r="AP129" s="42">
        <f t="shared" si="183"/>
        <v>3613.7450788225028</v>
      </c>
      <c r="AQ129" s="42">
        <f t="shared" si="184"/>
        <v>3613.7450788225028</v>
      </c>
      <c r="AR129" s="8"/>
      <c r="AT129" s="9">
        <v>2002</v>
      </c>
      <c r="AU129" s="41">
        <v>0</v>
      </c>
      <c r="AV129" s="41">
        <v>0</v>
      </c>
      <c r="AW129" s="41">
        <v>0</v>
      </c>
      <c r="AX129" s="41">
        <v>0</v>
      </c>
      <c r="AY129" s="41">
        <v>0</v>
      </c>
      <c r="AZ129" s="41">
        <v>0</v>
      </c>
      <c r="BA129" s="42">
        <v>0</v>
      </c>
      <c r="BB129" s="42">
        <v>0</v>
      </c>
      <c r="BC129" s="8"/>
      <c r="BD129" s="8"/>
      <c r="BE129" s="9">
        <v>2002</v>
      </c>
      <c r="BF129" s="41">
        <v>4300.3823498335887</v>
      </c>
      <c r="BG129" s="41">
        <v>5247.1991541445514</v>
      </c>
      <c r="BH129" s="41">
        <v>4472.0238949746135</v>
      </c>
      <c r="BI129" s="41">
        <v>4831.2325283331147</v>
      </c>
      <c r="BJ129" s="41">
        <v>4140.8236639330298</v>
      </c>
      <c r="BK129" s="41">
        <v>5041.3252324090399</v>
      </c>
      <c r="BL129" s="42">
        <f t="shared" si="185"/>
        <v>4140.8236639330298</v>
      </c>
      <c r="BM129" s="42">
        <f t="shared" si="186"/>
        <v>5041.3252324090399</v>
      </c>
      <c r="BN129" s="8"/>
      <c r="BO129" s="8"/>
      <c r="BP129" s="9">
        <v>2002</v>
      </c>
      <c r="BQ129" s="41">
        <v>3914.1930966306945</v>
      </c>
      <c r="BR129" s="41">
        <v>5115.0982892949232</v>
      </c>
      <c r="BS129" s="41">
        <v>4398.4612141652615</v>
      </c>
      <c r="BT129" s="41">
        <v>5213.0902130165896</v>
      </c>
      <c r="BU129" s="41">
        <v>4104.9260027462897</v>
      </c>
      <c r="BV129" s="41">
        <v>4975.2867211843813</v>
      </c>
      <c r="BW129" s="42">
        <f t="shared" si="187"/>
        <v>4104.9260027462897</v>
      </c>
      <c r="BX129" s="42">
        <f t="shared" si="188"/>
        <v>4975.2867211843813</v>
      </c>
      <c r="BY129" s="8"/>
      <c r="BZ129" s="8"/>
      <c r="CA129" s="9">
        <v>2002</v>
      </c>
      <c r="CB129" s="41">
        <v>4165.7990724140618</v>
      </c>
      <c r="CC129" s="41">
        <v>5131.6889086729416</v>
      </c>
      <c r="CD129" s="41">
        <v>4261.7820109518816</v>
      </c>
      <c r="CE129" s="41">
        <v>5002.2593537792372</v>
      </c>
      <c r="CF129" s="41">
        <v>4083.1941547844608</v>
      </c>
      <c r="CG129" s="41">
        <v>5479.8409437763539</v>
      </c>
      <c r="CH129" s="42">
        <f t="shared" si="189"/>
        <v>4083.1941547844608</v>
      </c>
      <c r="CI129" s="42">
        <f t="shared" si="190"/>
        <v>5479.8409437763539</v>
      </c>
      <c r="CJ129" s="8"/>
      <c r="CK129" s="8"/>
      <c r="CL129" s="9">
        <v>2002</v>
      </c>
      <c r="CM129" s="41">
        <v>3969.9116633291565</v>
      </c>
      <c r="CN129" s="41">
        <v>4848.4214836489446</v>
      </c>
      <c r="CO129" s="41">
        <v>4250</v>
      </c>
      <c r="CP129" s="41">
        <v>5007.4968309301221</v>
      </c>
      <c r="CQ129" s="41">
        <v>4061.918581035834</v>
      </c>
      <c r="CR129" s="41">
        <v>5486.8493676096396</v>
      </c>
      <c r="CS129" s="42">
        <f t="shared" si="191"/>
        <v>4061.918581035834</v>
      </c>
      <c r="CT129" s="42">
        <f t="shared" si="192"/>
        <v>5486.8493676096396</v>
      </c>
      <c r="CU129" s="8"/>
      <c r="CV129" s="8"/>
      <c r="CW129" s="9">
        <v>2002</v>
      </c>
      <c r="CX129" s="41">
        <v>3969.9116633291565</v>
      </c>
      <c r="CY129" s="41">
        <v>0</v>
      </c>
      <c r="CZ129" s="41">
        <v>4500</v>
      </c>
      <c r="DA129" s="41">
        <v>5007.4968309301221</v>
      </c>
      <c r="DB129" s="41">
        <v>3744.1511580784936</v>
      </c>
      <c r="DC129" s="41">
        <v>4792.6577550619222</v>
      </c>
      <c r="DD129" s="42">
        <f t="shared" si="193"/>
        <v>3744.1511580784936</v>
      </c>
      <c r="DE129" s="42">
        <f t="shared" si="194"/>
        <v>4792.6577550619222</v>
      </c>
      <c r="DG129" s="4"/>
      <c r="DH129" s="9">
        <v>2002</v>
      </c>
      <c r="DI129" s="41">
        <v>0</v>
      </c>
      <c r="DJ129" s="41">
        <v>0</v>
      </c>
      <c r="DK129" s="41">
        <v>0</v>
      </c>
      <c r="DL129" s="41">
        <v>0</v>
      </c>
      <c r="DM129" s="41">
        <v>0</v>
      </c>
      <c r="DN129" s="41">
        <v>0</v>
      </c>
      <c r="DO129" s="42">
        <v>0</v>
      </c>
      <c r="DP129" s="42">
        <v>0</v>
      </c>
    </row>
    <row r="130" spans="1:120" ht="12" customHeight="1" x14ac:dyDescent="0.25">
      <c r="A130" s="8"/>
      <c r="B130" s="9">
        <v>2003</v>
      </c>
      <c r="C130" s="41">
        <v>3337.841416656785</v>
      </c>
      <c r="D130" s="41">
        <v>3184.534114301915</v>
      </c>
      <c r="E130" s="41">
        <v>2832.250732830742</v>
      </c>
      <c r="F130" s="41">
        <v>3307.4442832439977</v>
      </c>
      <c r="G130" s="41">
        <v>3639.0175890431615</v>
      </c>
      <c r="H130" s="41">
        <v>3225.076627851905</v>
      </c>
      <c r="I130" s="42">
        <f t="shared" si="177"/>
        <v>3307.4442832439977</v>
      </c>
      <c r="J130" s="42">
        <f t="shared" si="178"/>
        <v>3639.0175890431615</v>
      </c>
      <c r="K130" s="8"/>
      <c r="L130" s="8"/>
      <c r="M130" s="9">
        <v>2003</v>
      </c>
      <c r="N130" s="41">
        <v>3950</v>
      </c>
      <c r="O130" s="41">
        <v>2918.2584253702189</v>
      </c>
      <c r="P130" s="41">
        <v>2780.6251794106465</v>
      </c>
      <c r="Q130" s="41">
        <v>3241.815562731817</v>
      </c>
      <c r="R130" s="41">
        <v>3569.3402900601345</v>
      </c>
      <c r="S130" s="41">
        <v>3059.9827207388375</v>
      </c>
      <c r="T130" s="42">
        <f t="shared" si="179"/>
        <v>3241.815562731817</v>
      </c>
      <c r="U130" s="42">
        <f t="shared" si="180"/>
        <v>3569.3402900601345</v>
      </c>
      <c r="V130" s="8"/>
      <c r="W130" s="8"/>
      <c r="X130" s="9">
        <v>2003</v>
      </c>
      <c r="Y130" s="41">
        <v>3191.004339414927</v>
      </c>
      <c r="Z130" s="41">
        <v>3151.542857142857</v>
      </c>
      <c r="AA130" s="41">
        <v>3316.0955522708368</v>
      </c>
      <c r="AB130" s="41">
        <v>3550.9898698572201</v>
      </c>
      <c r="AC130" s="41">
        <v>3550.9898698572201</v>
      </c>
      <c r="AD130" s="41">
        <v>3446.5056194055596</v>
      </c>
      <c r="AE130" s="42">
        <f t="shared" si="181"/>
        <v>3550.9898698572201</v>
      </c>
      <c r="AF130" s="42">
        <f t="shared" si="182"/>
        <v>3550.9898698572201</v>
      </c>
      <c r="AG130" s="8"/>
      <c r="AH130" s="8"/>
      <c r="AI130" s="9">
        <v>2003</v>
      </c>
      <c r="AJ130" s="41">
        <v>3411.0396649172385</v>
      </c>
      <c r="AK130" s="41">
        <v>3800.1136363636365</v>
      </c>
      <c r="AL130" s="41">
        <v>3316.0955522708368</v>
      </c>
      <c r="AM130" s="41">
        <v>3550.9898698572201</v>
      </c>
      <c r="AN130" s="41">
        <v>3550.9898698572201</v>
      </c>
      <c r="AO130" s="41">
        <v>3124.7519731862903</v>
      </c>
      <c r="AP130" s="42">
        <f t="shared" si="183"/>
        <v>3550.9898698572201</v>
      </c>
      <c r="AQ130" s="42">
        <f t="shared" si="184"/>
        <v>3550.9898698572201</v>
      </c>
      <c r="AR130" s="8"/>
      <c r="AT130" s="9">
        <v>2003</v>
      </c>
      <c r="AU130" s="41">
        <v>0</v>
      </c>
      <c r="AV130" s="41">
        <v>0</v>
      </c>
      <c r="AW130" s="41">
        <v>0</v>
      </c>
      <c r="AX130" s="41">
        <v>0</v>
      </c>
      <c r="AY130" s="41">
        <v>0</v>
      </c>
      <c r="AZ130" s="41">
        <v>0</v>
      </c>
      <c r="BA130" s="42">
        <v>0</v>
      </c>
      <c r="BB130" s="42">
        <v>0</v>
      </c>
      <c r="BC130" s="8"/>
      <c r="BD130" s="8"/>
      <c r="BE130" s="9">
        <v>2003</v>
      </c>
      <c r="BF130" s="41">
        <v>4221.6040389832215</v>
      </c>
      <c r="BG130" s="41">
        <v>5412.8958607650493</v>
      </c>
      <c r="BH130" s="41">
        <v>4324.2050492630106</v>
      </c>
      <c r="BI130" s="41">
        <v>4808.7476164891541</v>
      </c>
      <c r="BJ130" s="41">
        <v>4092.3530483980207</v>
      </c>
      <c r="BK130" s="41">
        <v>4990.6439900295964</v>
      </c>
      <c r="BL130" s="42">
        <f t="shared" si="185"/>
        <v>4092.3530483980207</v>
      </c>
      <c r="BM130" s="42">
        <f t="shared" si="186"/>
        <v>4990.6439900295964</v>
      </c>
      <c r="BN130" s="8"/>
      <c r="BO130" s="8"/>
      <c r="BP130" s="9">
        <v>2003</v>
      </c>
      <c r="BQ130" s="41">
        <v>4117.7860378591004</v>
      </c>
      <c r="BR130" s="41">
        <v>5192.9529313392395</v>
      </c>
      <c r="BS130" s="41">
        <v>4403.0807527302168</v>
      </c>
      <c r="BT130" s="41">
        <v>5189.2259127093057</v>
      </c>
      <c r="BU130" s="41">
        <v>3795.0731768861974</v>
      </c>
      <c r="BV130" s="41">
        <v>5281.261306028865</v>
      </c>
      <c r="BW130" s="42">
        <f t="shared" si="187"/>
        <v>3795.0731768861974</v>
      </c>
      <c r="BX130" s="42">
        <f t="shared" si="188"/>
        <v>5281.261306028865</v>
      </c>
      <c r="BY130" s="8"/>
      <c r="BZ130" s="8"/>
      <c r="CA130" s="9">
        <v>2003</v>
      </c>
      <c r="CB130" s="41">
        <v>3945.3526986237807</v>
      </c>
      <c r="CC130" s="41">
        <v>5069.0861881829769</v>
      </c>
      <c r="CD130" s="41">
        <v>4257.6229671612882</v>
      </c>
      <c r="CE130" s="41">
        <v>5229.8566908215171</v>
      </c>
      <c r="CF130" s="41">
        <v>3955.9134673109188</v>
      </c>
      <c r="CG130" s="41">
        <v>5537.8184572861655</v>
      </c>
      <c r="CH130" s="42">
        <f t="shared" si="189"/>
        <v>3955.9134673109188</v>
      </c>
      <c r="CI130" s="42">
        <f t="shared" si="190"/>
        <v>5537.8184572861655</v>
      </c>
      <c r="CJ130" s="8"/>
      <c r="CK130" s="8"/>
      <c r="CL130" s="9">
        <v>2003</v>
      </c>
      <c r="CM130" s="41">
        <v>4011.2192728775049</v>
      </c>
      <c r="CN130" s="41">
        <v>4869.943582832736</v>
      </c>
      <c r="CO130" s="41">
        <v>4250</v>
      </c>
      <c r="CP130" s="41">
        <v>4810.3826055701993</v>
      </c>
      <c r="CQ130" s="41">
        <v>4137.2654180697018</v>
      </c>
      <c r="CR130" s="41">
        <v>5269.4614146813765</v>
      </c>
      <c r="CS130" s="42">
        <f t="shared" si="191"/>
        <v>4137.2654180697018</v>
      </c>
      <c r="CT130" s="42">
        <f t="shared" si="192"/>
        <v>5269.4614146813765</v>
      </c>
      <c r="CU130" s="8"/>
      <c r="CV130" s="8"/>
      <c r="CW130" s="9">
        <v>2003</v>
      </c>
      <c r="CX130" s="41">
        <v>4011.2192728775049</v>
      </c>
      <c r="CY130" s="41">
        <v>0</v>
      </c>
      <c r="CZ130" s="41">
        <v>4500</v>
      </c>
      <c r="DA130" s="41">
        <v>4810.3826055701993</v>
      </c>
      <c r="DB130" s="41">
        <v>3832.1565835536953</v>
      </c>
      <c r="DC130" s="41">
        <v>4809.4943838436229</v>
      </c>
      <c r="DD130" s="42">
        <f t="shared" si="193"/>
        <v>3832.1565835536953</v>
      </c>
      <c r="DE130" s="42">
        <f t="shared" si="194"/>
        <v>4809.4943838436229</v>
      </c>
      <c r="DG130" s="4"/>
      <c r="DH130" s="9">
        <v>2003</v>
      </c>
      <c r="DI130" s="41">
        <v>0</v>
      </c>
      <c r="DJ130" s="41">
        <v>0</v>
      </c>
      <c r="DK130" s="41">
        <v>0</v>
      </c>
      <c r="DL130" s="41">
        <v>0</v>
      </c>
      <c r="DM130" s="41">
        <v>0</v>
      </c>
      <c r="DN130" s="41">
        <v>0</v>
      </c>
      <c r="DO130" s="42">
        <v>0</v>
      </c>
      <c r="DP130" s="42">
        <v>0</v>
      </c>
    </row>
    <row r="131" spans="1:120" ht="12" customHeight="1" x14ac:dyDescent="0.25">
      <c r="A131" s="8"/>
      <c r="B131" s="9">
        <v>2004</v>
      </c>
      <c r="C131" s="41">
        <v>3331.1684308841841</v>
      </c>
      <c r="D131" s="41">
        <v>3048.0653744900774</v>
      </c>
      <c r="E131" s="41">
        <v>2905.0569429747115</v>
      </c>
      <c r="F131" s="41">
        <v>3338.5988790266128</v>
      </c>
      <c r="G131" s="41">
        <v>3636.1785046014274</v>
      </c>
      <c r="H131" s="41">
        <v>3250.2219200923491</v>
      </c>
      <c r="I131" s="42">
        <f t="shared" si="177"/>
        <v>3338.5988790266128</v>
      </c>
      <c r="J131" s="42">
        <f t="shared" si="178"/>
        <v>3636.1785046014274</v>
      </c>
      <c r="K131" s="8"/>
      <c r="L131" s="8"/>
      <c r="M131" s="9">
        <v>2004</v>
      </c>
      <c r="N131" s="41">
        <v>3950</v>
      </c>
      <c r="O131" s="41">
        <v>2914.3081895683695</v>
      </c>
      <c r="P131" s="41">
        <v>2780.2130380411695</v>
      </c>
      <c r="Q131" s="41">
        <v>3315.0952793565475</v>
      </c>
      <c r="R131" s="41">
        <v>3791.7967558656424</v>
      </c>
      <c r="S131" s="41">
        <v>3224.5970724813246</v>
      </c>
      <c r="T131" s="42">
        <f t="shared" si="179"/>
        <v>3315.0952793565475</v>
      </c>
      <c r="U131" s="42">
        <f t="shared" si="180"/>
        <v>3791.7967558656424</v>
      </c>
      <c r="V131" s="8"/>
      <c r="W131" s="8"/>
      <c r="X131" s="9">
        <v>2004</v>
      </c>
      <c r="Y131" s="41">
        <v>3124.8891310042627</v>
      </c>
      <c r="Z131" s="41">
        <v>3414.5300387596899</v>
      </c>
      <c r="AA131" s="41">
        <v>3337.3667177994585</v>
      </c>
      <c r="AB131" s="41">
        <v>3586.1099095875247</v>
      </c>
      <c r="AC131" s="41">
        <v>3586.1099095875247</v>
      </c>
      <c r="AD131" s="41">
        <v>3475.7733951106507</v>
      </c>
      <c r="AE131" s="42">
        <f t="shared" si="181"/>
        <v>3586.1099095875247</v>
      </c>
      <c r="AF131" s="42">
        <f t="shared" si="182"/>
        <v>3586.1099095875247</v>
      </c>
      <c r="AG131" s="8"/>
      <c r="AH131" s="8"/>
      <c r="AI131" s="9">
        <v>2004</v>
      </c>
      <c r="AJ131" s="41">
        <v>3656.1522043386985</v>
      </c>
      <c r="AK131" s="41">
        <v>3765.4602774274904</v>
      </c>
      <c r="AL131" s="41">
        <v>3337.3667177994585</v>
      </c>
      <c r="AM131" s="41">
        <v>3586.1099095875247</v>
      </c>
      <c r="AN131" s="41">
        <v>3586.1099095875247</v>
      </c>
      <c r="AO131" s="41">
        <v>3129.1311283477244</v>
      </c>
      <c r="AP131" s="42">
        <f t="shared" si="183"/>
        <v>3586.1099095875247</v>
      </c>
      <c r="AQ131" s="42">
        <f t="shared" si="184"/>
        <v>3586.1099095875247</v>
      </c>
      <c r="AR131" s="8"/>
      <c r="AT131" s="9">
        <v>2004</v>
      </c>
      <c r="AU131" s="41">
        <v>0</v>
      </c>
      <c r="AV131" s="41">
        <v>0</v>
      </c>
      <c r="AW131" s="41">
        <v>0</v>
      </c>
      <c r="AX131" s="41">
        <v>0</v>
      </c>
      <c r="AY131" s="41">
        <v>0</v>
      </c>
      <c r="AZ131" s="41">
        <v>0</v>
      </c>
      <c r="BA131" s="42">
        <v>0</v>
      </c>
      <c r="BB131" s="42">
        <v>0</v>
      </c>
      <c r="BC131" s="8"/>
      <c r="BD131" s="8"/>
      <c r="BE131" s="9">
        <v>2004</v>
      </c>
      <c r="BF131" s="41">
        <v>4400.2211556559387</v>
      </c>
      <c r="BG131" s="41">
        <v>5316.9666918184757</v>
      </c>
      <c r="BH131" s="41">
        <v>4489.1149686966419</v>
      </c>
      <c r="BI131" s="41">
        <v>5000</v>
      </c>
      <c r="BJ131" s="41">
        <v>4119.8269833114055</v>
      </c>
      <c r="BK131" s="41">
        <v>5168.1709609598865</v>
      </c>
      <c r="BL131" s="42">
        <f t="shared" si="185"/>
        <v>4119.8269833114055</v>
      </c>
      <c r="BM131" s="42">
        <f t="shared" si="186"/>
        <v>5168.1709609598865</v>
      </c>
      <c r="BN131" s="8"/>
      <c r="BO131" s="8"/>
      <c r="BP131" s="9">
        <v>2004</v>
      </c>
      <c r="BQ131" s="41">
        <v>3954.5963638417784</v>
      </c>
      <c r="BR131" s="41">
        <v>5591.0206239250156</v>
      </c>
      <c r="BS131" s="41">
        <v>4021.4852538143741</v>
      </c>
      <c r="BT131" s="41">
        <v>5353.0911008437124</v>
      </c>
      <c r="BU131" s="41">
        <v>3980.347470086434</v>
      </c>
      <c r="BV131" s="41">
        <v>5172.5924577640626</v>
      </c>
      <c r="BW131" s="42">
        <f t="shared" si="187"/>
        <v>3980.347470086434</v>
      </c>
      <c r="BX131" s="42">
        <f t="shared" si="188"/>
        <v>5172.5924577640626</v>
      </c>
      <c r="BY131" s="8"/>
      <c r="BZ131" s="8"/>
      <c r="CA131" s="9">
        <v>2004</v>
      </c>
      <c r="CB131" s="41">
        <v>4320.3896565982941</v>
      </c>
      <c r="CC131" s="41">
        <v>5098.2042374342846</v>
      </c>
      <c r="CD131" s="41">
        <v>4259.2270102513903</v>
      </c>
      <c r="CE131" s="41">
        <v>5284.6277613497996</v>
      </c>
      <c r="CF131" s="41">
        <v>4073.8619889424663</v>
      </c>
      <c r="CG131" s="41">
        <v>5509.7136942440102</v>
      </c>
      <c r="CH131" s="42">
        <f t="shared" si="189"/>
        <v>4073.8619889424663</v>
      </c>
      <c r="CI131" s="42">
        <f t="shared" si="190"/>
        <v>5509.7136942440102</v>
      </c>
      <c r="CJ131" s="8"/>
      <c r="CK131" s="8"/>
      <c r="CL131" s="9">
        <v>2004</v>
      </c>
      <c r="CM131" s="41">
        <v>3964.9073286753678</v>
      </c>
      <c r="CN131" s="41">
        <v>5367.5533155750381</v>
      </c>
      <c r="CO131" s="41">
        <v>4500</v>
      </c>
      <c r="CP131" s="41">
        <v>4750</v>
      </c>
      <c r="CQ131" s="41">
        <v>4243.6173178643885</v>
      </c>
      <c r="CR131" s="41">
        <v>5376.1011481406222</v>
      </c>
      <c r="CS131" s="42">
        <f t="shared" si="191"/>
        <v>4243.6173178643885</v>
      </c>
      <c r="CT131" s="42">
        <f t="shared" si="192"/>
        <v>5376.1011481406222</v>
      </c>
      <c r="CU131" s="8"/>
      <c r="CV131" s="8"/>
      <c r="CW131" s="9">
        <v>2004</v>
      </c>
      <c r="CX131" s="41">
        <v>3964.9073286753678</v>
      </c>
      <c r="CY131" s="41">
        <v>0</v>
      </c>
      <c r="CZ131" s="41">
        <v>4500</v>
      </c>
      <c r="DA131" s="41">
        <v>4821.4020821352369</v>
      </c>
      <c r="DB131" s="41">
        <v>3889.4110699268149</v>
      </c>
      <c r="DC131" s="41">
        <v>4934.9583754765426</v>
      </c>
      <c r="DD131" s="42">
        <f t="shared" si="193"/>
        <v>3889.4110699268149</v>
      </c>
      <c r="DE131" s="42">
        <f t="shared" si="194"/>
        <v>4934.9583754765426</v>
      </c>
      <c r="DG131" s="4"/>
      <c r="DH131" s="9">
        <v>2004</v>
      </c>
      <c r="DI131" s="41">
        <v>0</v>
      </c>
      <c r="DJ131" s="41">
        <v>0</v>
      </c>
      <c r="DK131" s="41">
        <v>0</v>
      </c>
      <c r="DL131" s="41">
        <v>0</v>
      </c>
      <c r="DM131" s="41">
        <v>0</v>
      </c>
      <c r="DN131" s="41">
        <v>0</v>
      </c>
      <c r="DO131" s="42">
        <v>0</v>
      </c>
      <c r="DP131" s="42">
        <v>0</v>
      </c>
    </row>
    <row r="132" spans="1:120" ht="12" customHeight="1" x14ac:dyDescent="0.25">
      <c r="A132" s="8"/>
      <c r="B132" s="9">
        <v>2005</v>
      </c>
      <c r="C132" s="41">
        <v>3438.5965092402466</v>
      </c>
      <c r="D132" s="41">
        <v>3029.3878811627433</v>
      </c>
      <c r="E132" s="41">
        <v>2885.7486605607132</v>
      </c>
      <c r="F132" s="41">
        <v>3339.5568209106523</v>
      </c>
      <c r="G132" s="41">
        <v>3668.8166950114669</v>
      </c>
      <c r="H132" s="41">
        <v>3254.1088717819284</v>
      </c>
      <c r="I132" s="42">
        <f t="shared" si="177"/>
        <v>3339.5568209106523</v>
      </c>
      <c r="J132" s="42">
        <f t="shared" si="178"/>
        <v>3668.8166950114669</v>
      </c>
      <c r="K132" s="8"/>
      <c r="L132" s="8"/>
      <c r="M132" s="9">
        <v>2005</v>
      </c>
      <c r="N132" s="41">
        <v>3950</v>
      </c>
      <c r="O132" s="41">
        <v>2757.8656225992854</v>
      </c>
      <c r="P132" s="41">
        <v>2732.24943924738</v>
      </c>
      <c r="Q132" s="41">
        <v>3299.8697978526798</v>
      </c>
      <c r="R132" s="41">
        <v>3832.4831664900807</v>
      </c>
      <c r="S132" s="41">
        <v>3193.2905946746346</v>
      </c>
      <c r="T132" s="42">
        <f t="shared" si="179"/>
        <v>3299.8697978526798</v>
      </c>
      <c r="U132" s="42">
        <f t="shared" si="180"/>
        <v>3832.4831664900807</v>
      </c>
      <c r="V132" s="8"/>
      <c r="W132" s="8"/>
      <c r="X132" s="9">
        <v>2005</v>
      </c>
      <c r="Y132" s="41">
        <v>2999.2407658833768</v>
      </c>
      <c r="Z132" s="41">
        <v>3568.908466680783</v>
      </c>
      <c r="AA132" s="41">
        <v>3367.1026362881653</v>
      </c>
      <c r="AB132" s="41">
        <v>3695.3366381739984</v>
      </c>
      <c r="AC132" s="41">
        <v>3695.3366381739984</v>
      </c>
      <c r="AD132" s="41">
        <v>3494.997434419141</v>
      </c>
      <c r="AE132" s="42">
        <f t="shared" si="181"/>
        <v>3695.3366381739984</v>
      </c>
      <c r="AF132" s="42">
        <f t="shared" si="182"/>
        <v>3695.3366381739984</v>
      </c>
      <c r="AG132" s="8"/>
      <c r="AH132" s="8"/>
      <c r="AI132" s="9">
        <v>2005</v>
      </c>
      <c r="AJ132" s="41">
        <v>3482.9876384238992</v>
      </c>
      <c r="AK132" s="41">
        <v>3568.908466680783</v>
      </c>
      <c r="AL132" s="41">
        <v>3367.1026362881653</v>
      </c>
      <c r="AM132" s="41">
        <v>4127.1973684210525</v>
      </c>
      <c r="AN132" s="41">
        <v>4376</v>
      </c>
      <c r="AO132" s="41">
        <v>2854.0216375706909</v>
      </c>
      <c r="AP132" s="42">
        <f t="shared" si="183"/>
        <v>4127.1973684210525</v>
      </c>
      <c r="AQ132" s="42">
        <f t="shared" si="184"/>
        <v>4376</v>
      </c>
      <c r="AR132" s="8"/>
      <c r="AT132" s="9">
        <v>2005</v>
      </c>
      <c r="AU132" s="41">
        <v>0</v>
      </c>
      <c r="AV132" s="41">
        <v>0</v>
      </c>
      <c r="AW132" s="41">
        <v>0</v>
      </c>
      <c r="AX132" s="41">
        <v>0</v>
      </c>
      <c r="AY132" s="41">
        <v>0</v>
      </c>
      <c r="AZ132" s="41">
        <v>0</v>
      </c>
      <c r="BA132" s="42">
        <v>0</v>
      </c>
      <c r="BB132" s="42">
        <v>0</v>
      </c>
      <c r="BC132" s="8"/>
      <c r="BD132" s="8"/>
      <c r="BE132" s="9">
        <v>2005</v>
      </c>
      <c r="BF132" s="41">
        <v>4500</v>
      </c>
      <c r="BG132" s="41">
        <v>5278.4698913539241</v>
      </c>
      <c r="BH132" s="41">
        <v>4334.9699731557248</v>
      </c>
      <c r="BI132" s="41">
        <v>4750</v>
      </c>
      <c r="BJ132" s="41">
        <v>4031.4054952474939</v>
      </c>
      <c r="BK132" s="41">
        <v>5011.7439343419119</v>
      </c>
      <c r="BL132" s="42">
        <f t="shared" si="185"/>
        <v>4031.4054952474939</v>
      </c>
      <c r="BM132" s="42">
        <f t="shared" si="186"/>
        <v>5011.7439343419119</v>
      </c>
      <c r="BN132" s="8"/>
      <c r="BO132" s="8"/>
      <c r="BP132" s="9">
        <v>2005</v>
      </c>
      <c r="BQ132" s="41">
        <v>4024.7269142179102</v>
      </c>
      <c r="BR132" s="41">
        <v>5446.6677435605397</v>
      </c>
      <c r="BS132" s="41">
        <v>4396.8141322386236</v>
      </c>
      <c r="BT132" s="41">
        <v>5196.222023276634</v>
      </c>
      <c r="BU132" s="41">
        <v>3900.1928008369132</v>
      </c>
      <c r="BV132" s="41">
        <v>5236.7015417211587</v>
      </c>
      <c r="BW132" s="42">
        <f t="shared" si="187"/>
        <v>3900.1928008369132</v>
      </c>
      <c r="BX132" s="42">
        <f t="shared" si="188"/>
        <v>5236.7015417211587</v>
      </c>
      <c r="BY132" s="8"/>
      <c r="BZ132" s="8"/>
      <c r="CA132" s="9">
        <v>2005</v>
      </c>
      <c r="CB132" s="41">
        <v>4179.9187206162387</v>
      </c>
      <c r="CC132" s="41">
        <v>5253.6710023302658</v>
      </c>
      <c r="CD132" s="41">
        <v>4262.0061131449884</v>
      </c>
      <c r="CE132" s="41">
        <v>4924.1385883661769</v>
      </c>
      <c r="CF132" s="41">
        <v>4039.3490157017191</v>
      </c>
      <c r="CG132" s="41">
        <v>5495.6760340594765</v>
      </c>
      <c r="CH132" s="42">
        <f t="shared" si="189"/>
        <v>4039.3490157017191</v>
      </c>
      <c r="CI132" s="42">
        <f t="shared" si="190"/>
        <v>5495.6760340594765</v>
      </c>
      <c r="CJ132" s="8"/>
      <c r="CK132" s="8"/>
      <c r="CL132" s="9">
        <v>2005</v>
      </c>
      <c r="CM132" s="41">
        <v>4307.1493591786666</v>
      </c>
      <c r="CN132" s="41">
        <v>5300.8960884438056</v>
      </c>
      <c r="CO132" s="41">
        <v>4500</v>
      </c>
      <c r="CP132" s="41">
        <v>4750</v>
      </c>
      <c r="CQ132" s="41">
        <v>4196.9260339148723</v>
      </c>
      <c r="CR132" s="41">
        <v>5177.489905787349</v>
      </c>
      <c r="CS132" s="42">
        <f t="shared" si="191"/>
        <v>4196.9260339148723</v>
      </c>
      <c r="CT132" s="42">
        <f t="shared" si="192"/>
        <v>5177.489905787349</v>
      </c>
      <c r="CU132" s="8"/>
      <c r="CV132" s="8"/>
      <c r="CW132" s="9">
        <v>2005</v>
      </c>
      <c r="CX132" s="41">
        <v>4307.1493591786666</v>
      </c>
      <c r="CY132" s="41">
        <v>0</v>
      </c>
      <c r="CZ132" s="41">
        <v>4500</v>
      </c>
      <c r="DA132" s="41">
        <v>4830.2947508908001</v>
      </c>
      <c r="DB132" s="41">
        <v>3922.5176272873223</v>
      </c>
      <c r="DC132" s="41">
        <v>4874.5684829648935</v>
      </c>
      <c r="DD132" s="42">
        <f t="shared" si="193"/>
        <v>3922.5176272873223</v>
      </c>
      <c r="DE132" s="42">
        <f t="shared" si="194"/>
        <v>4874.5684829648935</v>
      </c>
      <c r="DG132" s="4"/>
      <c r="DH132" s="9">
        <v>2005</v>
      </c>
      <c r="DI132" s="41">
        <v>0</v>
      </c>
      <c r="DJ132" s="41">
        <v>0</v>
      </c>
      <c r="DK132" s="41">
        <v>0</v>
      </c>
      <c r="DL132" s="41">
        <v>0</v>
      </c>
      <c r="DM132" s="41">
        <v>0</v>
      </c>
      <c r="DN132" s="41">
        <v>0</v>
      </c>
      <c r="DO132" s="42">
        <v>0</v>
      </c>
      <c r="DP132" s="42">
        <v>0</v>
      </c>
    </row>
    <row r="133" spans="1:120" ht="12" customHeight="1" x14ac:dyDescent="0.25">
      <c r="A133" s="8"/>
      <c r="B133" s="9">
        <v>2006</v>
      </c>
      <c r="C133" s="41">
        <v>3998.5724907063195</v>
      </c>
      <c r="D133" s="41">
        <v>3026.924500849439</v>
      </c>
      <c r="E133" s="41">
        <v>2970.4291646663464</v>
      </c>
      <c r="F133" s="41">
        <v>3388.150974439845</v>
      </c>
      <c r="G133" s="41">
        <v>3738.3255374473479</v>
      </c>
      <c r="H133" s="41">
        <v>3050.1069683814571</v>
      </c>
      <c r="I133" s="42">
        <f t="shared" si="177"/>
        <v>3388.150974439845</v>
      </c>
      <c r="J133" s="42">
        <f t="shared" si="178"/>
        <v>3738.3255374473479</v>
      </c>
      <c r="K133" s="8"/>
      <c r="L133" s="8"/>
      <c r="M133" s="9">
        <v>2006</v>
      </c>
      <c r="N133" s="41">
        <v>3950</v>
      </c>
      <c r="O133" s="41">
        <v>2871.159680688811</v>
      </c>
      <c r="P133" s="41">
        <v>2775.8825796864635</v>
      </c>
      <c r="Q133" s="41">
        <v>3270.9454012037795</v>
      </c>
      <c r="R133" s="41">
        <v>3621.0185717234494</v>
      </c>
      <c r="S133" s="41">
        <v>3333.6175860303429</v>
      </c>
      <c r="T133" s="42">
        <f t="shared" si="179"/>
        <v>3270.9454012037795</v>
      </c>
      <c r="U133" s="42">
        <f t="shared" si="180"/>
        <v>3621.0185717234494</v>
      </c>
      <c r="V133" s="8"/>
      <c r="W133" s="8"/>
      <c r="X133" s="9">
        <v>2006</v>
      </c>
      <c r="Y133" s="41">
        <v>2941.3117655387227</v>
      </c>
      <c r="Z133" s="41">
        <v>3396.124827688066</v>
      </c>
      <c r="AA133" s="41">
        <v>3351.25018426817</v>
      </c>
      <c r="AB133" s="41">
        <v>3640.012319405776</v>
      </c>
      <c r="AC133" s="41">
        <v>4374.1978878116342</v>
      </c>
      <c r="AD133" s="41">
        <v>3212.7401922167955</v>
      </c>
      <c r="AE133" s="42">
        <f t="shared" si="181"/>
        <v>3640.012319405776</v>
      </c>
      <c r="AF133" s="42">
        <f t="shared" si="182"/>
        <v>4374.1978878116342</v>
      </c>
      <c r="AG133" s="8"/>
      <c r="AH133" s="8"/>
      <c r="AI133" s="9">
        <v>2006</v>
      </c>
      <c r="AJ133" s="41">
        <v>3534.6948844644676</v>
      </c>
      <c r="AK133" s="41">
        <v>3371.4043435340573</v>
      </c>
      <c r="AL133" s="41">
        <v>4066.4555605854835</v>
      </c>
      <c r="AM133" s="41">
        <v>5341.3616714697409</v>
      </c>
      <c r="AN133" s="41">
        <v>5860</v>
      </c>
      <c r="AO133" s="41">
        <v>3129.0652781102863</v>
      </c>
      <c r="AP133" s="42">
        <f t="shared" si="183"/>
        <v>5341.3616714697409</v>
      </c>
      <c r="AQ133" s="42">
        <f t="shared" si="184"/>
        <v>5860</v>
      </c>
      <c r="AR133" s="8"/>
      <c r="AT133" s="9">
        <v>2006</v>
      </c>
      <c r="AU133" s="41">
        <v>0</v>
      </c>
      <c r="AV133" s="41">
        <v>0</v>
      </c>
      <c r="AW133" s="41">
        <v>0</v>
      </c>
      <c r="AX133" s="41">
        <v>0</v>
      </c>
      <c r="AY133" s="41">
        <v>0</v>
      </c>
      <c r="AZ133" s="41">
        <v>0</v>
      </c>
      <c r="BA133" s="42">
        <v>0</v>
      </c>
      <c r="BB133" s="42">
        <v>0</v>
      </c>
      <c r="BC133" s="8"/>
      <c r="BD133" s="8"/>
      <c r="BE133" s="9">
        <v>2006</v>
      </c>
      <c r="BF133" s="41">
        <v>4500</v>
      </c>
      <c r="BG133" s="41">
        <v>5364</v>
      </c>
      <c r="BH133" s="41">
        <v>4388</v>
      </c>
      <c r="BI133" s="41">
        <v>4750</v>
      </c>
      <c r="BJ133" s="41">
        <v>3960</v>
      </c>
      <c r="BK133" s="41">
        <v>5087</v>
      </c>
      <c r="BL133" s="42">
        <f t="shared" si="185"/>
        <v>3960</v>
      </c>
      <c r="BM133" s="42">
        <f t="shared" si="186"/>
        <v>5087</v>
      </c>
      <c r="BN133" s="8"/>
      <c r="BO133" s="8"/>
      <c r="BP133" s="9">
        <v>2006</v>
      </c>
      <c r="BQ133" s="41">
        <v>3815</v>
      </c>
      <c r="BR133" s="41">
        <v>5648</v>
      </c>
      <c r="BS133" s="41">
        <v>4370</v>
      </c>
      <c r="BT133" s="41">
        <v>4973</v>
      </c>
      <c r="BU133" s="41">
        <v>3900</v>
      </c>
      <c r="BV133" s="41">
        <v>5423</v>
      </c>
      <c r="BW133" s="42">
        <f t="shared" si="187"/>
        <v>3900</v>
      </c>
      <c r="BX133" s="42">
        <f t="shared" si="188"/>
        <v>5423</v>
      </c>
      <c r="BY133" s="8"/>
      <c r="BZ133" s="8"/>
      <c r="CA133" s="9">
        <v>2006</v>
      </c>
      <c r="CB133" s="41">
        <v>4238</v>
      </c>
      <c r="CC133" s="41">
        <v>5253</v>
      </c>
      <c r="CD133" s="41">
        <v>4500</v>
      </c>
      <c r="CE133" s="41">
        <v>4941</v>
      </c>
      <c r="CF133" s="41">
        <v>3902</v>
      </c>
      <c r="CG133" s="41">
        <v>5255</v>
      </c>
      <c r="CH133" s="42">
        <f t="shared" si="189"/>
        <v>3902</v>
      </c>
      <c r="CI133" s="42">
        <f t="shared" si="190"/>
        <v>5255</v>
      </c>
      <c r="CJ133" s="8"/>
      <c r="CK133" s="8"/>
      <c r="CL133" s="9">
        <v>2006</v>
      </c>
      <c r="CM133" s="41">
        <v>4236</v>
      </c>
      <c r="CN133" s="41">
        <v>5299</v>
      </c>
      <c r="CO133" s="41">
        <v>4500</v>
      </c>
      <c r="CP133" s="41">
        <v>4750</v>
      </c>
      <c r="CQ133" s="41">
        <v>4252</v>
      </c>
      <c r="CR133" s="41">
        <v>5090</v>
      </c>
      <c r="CS133" s="42">
        <f t="shared" si="191"/>
        <v>4252</v>
      </c>
      <c r="CT133" s="42">
        <f t="shared" si="192"/>
        <v>5090</v>
      </c>
      <c r="CU133" s="8"/>
      <c r="CV133" s="8"/>
      <c r="CW133" s="9">
        <v>2006</v>
      </c>
      <c r="CX133" s="41">
        <v>4236</v>
      </c>
      <c r="CY133" s="41">
        <v>0</v>
      </c>
      <c r="CZ133" s="41">
        <v>4500</v>
      </c>
      <c r="DA133" s="41">
        <v>4750</v>
      </c>
      <c r="DB133" s="41">
        <v>3935</v>
      </c>
      <c r="DC133" s="41">
        <v>4821</v>
      </c>
      <c r="DD133" s="42">
        <f t="shared" si="193"/>
        <v>3935</v>
      </c>
      <c r="DE133" s="42">
        <f t="shared" si="194"/>
        <v>4821</v>
      </c>
      <c r="DG133" s="4"/>
      <c r="DH133" s="9">
        <v>2006</v>
      </c>
      <c r="DI133" s="41">
        <v>0</v>
      </c>
      <c r="DJ133" s="41">
        <v>0</v>
      </c>
      <c r="DK133" s="41">
        <v>0</v>
      </c>
      <c r="DL133" s="41">
        <v>0</v>
      </c>
      <c r="DM133" s="41">
        <v>0</v>
      </c>
      <c r="DN133" s="41">
        <v>0</v>
      </c>
      <c r="DO133" s="42">
        <v>0</v>
      </c>
      <c r="DP133" s="42">
        <v>0</v>
      </c>
    </row>
    <row r="134" spans="1:120" ht="12" customHeight="1" x14ac:dyDescent="0.25">
      <c r="A134" s="8"/>
      <c r="B134" s="9">
        <v>2007</v>
      </c>
      <c r="C134" s="41">
        <v>3742.7549461992362</v>
      </c>
      <c r="D134" s="41">
        <v>3064.8541571366754</v>
      </c>
      <c r="E134" s="41">
        <v>2981.9342896567769</v>
      </c>
      <c r="F134" s="41">
        <v>3418.0795431815909</v>
      </c>
      <c r="G134" s="41">
        <v>3762.0701518516935</v>
      </c>
      <c r="H134" s="41">
        <v>3174.2631811566862</v>
      </c>
      <c r="I134" s="42">
        <f t="shared" si="177"/>
        <v>3418.0795431815909</v>
      </c>
      <c r="J134" s="42">
        <f t="shared" si="178"/>
        <v>3762.0701518516935</v>
      </c>
      <c r="K134" s="8"/>
      <c r="L134" s="8"/>
      <c r="M134" s="9">
        <v>2007</v>
      </c>
      <c r="N134" s="41">
        <v>3840</v>
      </c>
      <c r="O134" s="41">
        <v>2770.5186949049048</v>
      </c>
      <c r="P134" s="41">
        <v>2771.4009953005766</v>
      </c>
      <c r="Q134" s="41">
        <v>3316.5415183175505</v>
      </c>
      <c r="R134" s="41">
        <v>3629.594123860838</v>
      </c>
      <c r="S134" s="41">
        <v>3287.4073681165009</v>
      </c>
      <c r="T134" s="42">
        <f t="shared" si="179"/>
        <v>3316.5415183175505</v>
      </c>
      <c r="U134" s="42">
        <f t="shared" si="180"/>
        <v>3629.594123860838</v>
      </c>
      <c r="V134" s="8"/>
      <c r="W134" s="8"/>
      <c r="X134" s="9">
        <v>2007</v>
      </c>
      <c r="Y134" s="41">
        <v>2665.5982008113988</v>
      </c>
      <c r="Z134" s="41">
        <v>3579.7977469780394</v>
      </c>
      <c r="AA134" s="41">
        <v>3495.8729122287914</v>
      </c>
      <c r="AB134" s="41">
        <v>3699.9599917455566</v>
      </c>
      <c r="AC134" s="41">
        <v>4501.2622501642118</v>
      </c>
      <c r="AD134" s="41">
        <v>3505.3454722492697</v>
      </c>
      <c r="AE134" s="42">
        <f t="shared" si="181"/>
        <v>3699.9599917455566</v>
      </c>
      <c r="AF134" s="42">
        <f t="shared" si="182"/>
        <v>4501.2622501642118</v>
      </c>
      <c r="AG134" s="8"/>
      <c r="AH134" s="8"/>
      <c r="AI134" s="9">
        <v>2007</v>
      </c>
      <c r="AJ134" s="41">
        <v>3410.6106381529662</v>
      </c>
      <c r="AK134" s="41">
        <v>4176.3905882352938</v>
      </c>
      <c r="AL134" s="41">
        <v>5438.0140679953111</v>
      </c>
      <c r="AM134" s="41">
        <v>4680.0359342915808</v>
      </c>
      <c r="AN134" s="41">
        <v>4377.8214777420835</v>
      </c>
      <c r="AO134" s="41">
        <v>3068.4185499772484</v>
      </c>
      <c r="AP134" s="42">
        <f t="shared" si="183"/>
        <v>4680.0359342915808</v>
      </c>
      <c r="AQ134" s="42">
        <f t="shared" si="184"/>
        <v>4377.8214777420835</v>
      </c>
      <c r="AR134" s="8"/>
      <c r="AT134" s="9">
        <v>2007</v>
      </c>
      <c r="AU134" s="41">
        <v>0</v>
      </c>
      <c r="AV134" s="41">
        <v>0</v>
      </c>
      <c r="AW134" s="41">
        <v>0</v>
      </c>
      <c r="AX134" s="41">
        <v>0</v>
      </c>
      <c r="AY134" s="41">
        <v>0</v>
      </c>
      <c r="AZ134" s="41">
        <v>0</v>
      </c>
      <c r="BA134" s="42">
        <v>0</v>
      </c>
      <c r="BB134" s="42">
        <v>0</v>
      </c>
      <c r="BC134" s="8"/>
      <c r="BD134" s="8"/>
      <c r="BE134" s="9">
        <v>2007</v>
      </c>
      <c r="BF134" s="41">
        <v>4500</v>
      </c>
      <c r="BG134" s="41">
        <v>5340.7814161720817</v>
      </c>
      <c r="BH134" s="41">
        <v>4387.8284324257957</v>
      </c>
      <c r="BI134" s="41">
        <v>4750</v>
      </c>
      <c r="BJ134" s="41">
        <v>4027.5017964975245</v>
      </c>
      <c r="BK134" s="41">
        <v>5067.4973970374458</v>
      </c>
      <c r="BL134" s="42">
        <f t="shared" si="185"/>
        <v>4027.5017964975245</v>
      </c>
      <c r="BM134" s="42">
        <f t="shared" si="186"/>
        <v>5067.4973970374458</v>
      </c>
      <c r="BN134" s="8"/>
      <c r="BO134" s="8"/>
      <c r="BP134" s="9">
        <v>2007</v>
      </c>
      <c r="BQ134" s="41">
        <v>3742.2384414753574</v>
      </c>
      <c r="BR134" s="41">
        <v>5486.6117254329229</v>
      </c>
      <c r="BS134" s="41">
        <v>4500</v>
      </c>
      <c r="BT134" s="41">
        <v>4750</v>
      </c>
      <c r="BU134" s="41">
        <v>4164.4268143128838</v>
      </c>
      <c r="BV134" s="41">
        <v>5221.9446401610467</v>
      </c>
      <c r="BW134" s="42">
        <f t="shared" si="187"/>
        <v>4164.4268143128838</v>
      </c>
      <c r="BX134" s="42">
        <f t="shared" si="188"/>
        <v>5221.9446401610467</v>
      </c>
      <c r="BY134" s="8"/>
      <c r="BZ134" s="8"/>
      <c r="CA134" s="9">
        <v>2007</v>
      </c>
      <c r="CB134" s="41">
        <v>4089.4355970763349</v>
      </c>
      <c r="CC134" s="41">
        <v>5333.6092493297583</v>
      </c>
      <c r="CD134" s="41">
        <v>4500</v>
      </c>
      <c r="CE134" s="41">
        <v>5000.019423941395</v>
      </c>
      <c r="CF134" s="41">
        <v>3912.2879040628172</v>
      </c>
      <c r="CG134" s="41">
        <v>5607.9897237666246</v>
      </c>
      <c r="CH134" s="42">
        <f t="shared" si="189"/>
        <v>3912.2879040628172</v>
      </c>
      <c r="CI134" s="42">
        <f t="shared" si="190"/>
        <v>5607.9897237666246</v>
      </c>
      <c r="CJ134" s="8"/>
      <c r="CK134" s="8"/>
      <c r="CL134" s="9">
        <v>2007</v>
      </c>
      <c r="CM134" s="41">
        <v>4285.3022854307583</v>
      </c>
      <c r="CN134" s="41">
        <v>5675.2454255352595</v>
      </c>
      <c r="CO134" s="41">
        <v>4500</v>
      </c>
      <c r="CP134" s="41">
        <v>4750</v>
      </c>
      <c r="CQ134" s="41">
        <v>4256.7916939915613</v>
      </c>
      <c r="CR134" s="41">
        <v>5067.4048555116942</v>
      </c>
      <c r="CS134" s="42">
        <f t="shared" si="191"/>
        <v>4256.7916939915613</v>
      </c>
      <c r="CT134" s="42">
        <f t="shared" si="192"/>
        <v>5067.4048555116942</v>
      </c>
      <c r="CU134" s="8"/>
      <c r="CV134" s="8"/>
      <c r="CW134" s="9">
        <v>2007</v>
      </c>
      <c r="CX134" s="41">
        <v>4285.3022854307583</v>
      </c>
      <c r="CY134" s="41">
        <v>0</v>
      </c>
      <c r="CZ134" s="41">
        <v>4500</v>
      </c>
      <c r="DA134" s="41">
        <v>4758.1593651569847</v>
      </c>
      <c r="DB134" s="41">
        <v>4020.4702757942932</v>
      </c>
      <c r="DC134" s="41">
        <v>4993.5432629655234</v>
      </c>
      <c r="DD134" s="42">
        <f t="shared" si="193"/>
        <v>4020.4702757942932</v>
      </c>
      <c r="DE134" s="42">
        <f t="shared" si="194"/>
        <v>4993.5432629655234</v>
      </c>
      <c r="DG134" s="4"/>
      <c r="DH134" s="9">
        <v>2007</v>
      </c>
      <c r="DI134" s="41">
        <v>0</v>
      </c>
      <c r="DJ134" s="41">
        <v>0</v>
      </c>
      <c r="DK134" s="41">
        <v>0</v>
      </c>
      <c r="DL134" s="41">
        <v>0</v>
      </c>
      <c r="DM134" s="41">
        <v>0</v>
      </c>
      <c r="DN134" s="41">
        <v>0</v>
      </c>
      <c r="DO134" s="42">
        <v>0</v>
      </c>
      <c r="DP134" s="42">
        <v>0</v>
      </c>
    </row>
    <row r="135" spans="1:120" ht="12" customHeight="1" x14ac:dyDescent="0.25">
      <c r="A135" s="8"/>
      <c r="B135" s="9">
        <v>2008</v>
      </c>
      <c r="C135" s="41">
        <v>3797.5774848592805</v>
      </c>
      <c r="D135" s="41">
        <v>3043.0382983884328</v>
      </c>
      <c r="E135" s="41">
        <v>3028.0569707539235</v>
      </c>
      <c r="F135" s="41">
        <v>3353.0550292928378</v>
      </c>
      <c r="G135" s="41">
        <v>3755.3512049864057</v>
      </c>
      <c r="H135" s="41">
        <v>3046.5932100975742</v>
      </c>
      <c r="I135" s="42">
        <f t="shared" si="177"/>
        <v>3353.0550292928378</v>
      </c>
      <c r="J135" s="42">
        <f t="shared" si="178"/>
        <v>3755.3512049864057</v>
      </c>
      <c r="K135" s="8"/>
      <c r="L135" s="8"/>
      <c r="M135" s="9">
        <v>2008</v>
      </c>
      <c r="N135" s="41">
        <v>3880</v>
      </c>
      <c r="O135" s="41">
        <v>2811.7077099048638</v>
      </c>
      <c r="P135" s="41">
        <v>2951.0803358811099</v>
      </c>
      <c r="Q135" s="41">
        <v>3330.606211158497</v>
      </c>
      <c r="R135" s="41">
        <v>3518.0583882797805</v>
      </c>
      <c r="S135" s="41">
        <v>3316.9979971960747</v>
      </c>
      <c r="T135" s="42">
        <f t="shared" si="179"/>
        <v>3330.606211158497</v>
      </c>
      <c r="U135" s="42">
        <f t="shared" si="180"/>
        <v>3518.0583882797805</v>
      </c>
      <c r="V135" s="8"/>
      <c r="W135" s="8"/>
      <c r="X135" s="9">
        <v>2008</v>
      </c>
      <c r="Y135" s="41">
        <v>4103.7730185914297</v>
      </c>
      <c r="Z135" s="41">
        <v>3651.1361136987543</v>
      </c>
      <c r="AA135" s="41">
        <v>3508.4972757981909</v>
      </c>
      <c r="AB135" s="41">
        <v>3779.6244971018477</v>
      </c>
      <c r="AC135" s="41">
        <v>4593.0003312476993</v>
      </c>
      <c r="AD135" s="41">
        <v>3090.3078319882611</v>
      </c>
      <c r="AE135" s="42">
        <f t="shared" si="181"/>
        <v>3779.6244971018477</v>
      </c>
      <c r="AF135" s="42">
        <f t="shared" si="182"/>
        <v>4593.0003312476993</v>
      </c>
      <c r="AG135" s="8"/>
      <c r="AH135" s="8"/>
      <c r="AI135" s="9">
        <v>2008</v>
      </c>
      <c r="AJ135" s="41">
        <v>3446.9967420077378</v>
      </c>
      <c r="AK135" s="41">
        <v>5655</v>
      </c>
      <c r="AL135" s="41">
        <v>5537.0741839762613</v>
      </c>
      <c r="AM135" s="41">
        <v>5500.0662824207493</v>
      </c>
      <c r="AN135" s="41">
        <v>4520.0693325661678</v>
      </c>
      <c r="AO135" s="41">
        <v>3201.31192269433</v>
      </c>
      <c r="AP135" s="42">
        <f t="shared" si="183"/>
        <v>5500.0662824207493</v>
      </c>
      <c r="AQ135" s="42">
        <f t="shared" si="184"/>
        <v>4520.0693325661678</v>
      </c>
      <c r="AR135" s="8"/>
      <c r="AT135" s="9">
        <v>2008</v>
      </c>
      <c r="AU135" s="41">
        <v>0</v>
      </c>
      <c r="AV135" s="41">
        <v>0</v>
      </c>
      <c r="AW135" s="41">
        <v>0</v>
      </c>
      <c r="AX135" s="41">
        <v>0</v>
      </c>
      <c r="AY135" s="41">
        <v>0</v>
      </c>
      <c r="AZ135" s="41">
        <v>0</v>
      </c>
      <c r="BA135" s="42">
        <v>0</v>
      </c>
      <c r="BB135" s="42">
        <v>0</v>
      </c>
      <c r="BC135" s="8"/>
      <c r="BD135" s="8"/>
      <c r="BE135" s="9">
        <v>2008</v>
      </c>
      <c r="BF135" s="41">
        <v>4048.3453365871078</v>
      </c>
      <c r="BG135" s="41">
        <v>5505.9156537665613</v>
      </c>
      <c r="BH135" s="41">
        <v>4500</v>
      </c>
      <c r="BI135" s="41">
        <v>4777.1570536045228</v>
      </c>
      <c r="BJ135" s="41">
        <v>4137.3334669527694</v>
      </c>
      <c r="BK135" s="41">
        <v>5075.0891422257937</v>
      </c>
      <c r="BL135" s="42">
        <f t="shared" si="185"/>
        <v>4137.3334669527694</v>
      </c>
      <c r="BM135" s="42">
        <f t="shared" si="186"/>
        <v>5075.0891422257937</v>
      </c>
      <c r="BN135" s="8"/>
      <c r="BO135" s="8"/>
      <c r="BP135" s="9">
        <v>2008</v>
      </c>
      <c r="BQ135" s="41">
        <v>3668.6185893391757</v>
      </c>
      <c r="BR135" s="41">
        <v>5295.6140350877195</v>
      </c>
      <c r="BS135" s="41">
        <v>4904.4774798690378</v>
      </c>
      <c r="BT135" s="41">
        <v>4904.4774798690378</v>
      </c>
      <c r="BU135" s="41">
        <v>4016.1986209571173</v>
      </c>
      <c r="BV135" s="41">
        <v>5144.1845692541128</v>
      </c>
      <c r="BW135" s="42">
        <f t="shared" si="187"/>
        <v>4016.1986209571173</v>
      </c>
      <c r="BX135" s="42">
        <f t="shared" si="188"/>
        <v>5144.1845692541128</v>
      </c>
      <c r="BY135" s="8"/>
      <c r="BZ135" s="8"/>
      <c r="CA135" s="9">
        <v>2008</v>
      </c>
      <c r="CB135" s="41">
        <v>4048.3453365871078</v>
      </c>
      <c r="CC135" s="41">
        <v>5491.5146606524268</v>
      </c>
      <c r="CD135" s="41">
        <v>4500</v>
      </c>
      <c r="CE135" s="41">
        <v>4904.4774798690378</v>
      </c>
      <c r="CF135" s="41">
        <v>3924.2866512848186</v>
      </c>
      <c r="CG135" s="41">
        <v>5229.4865829067785</v>
      </c>
      <c r="CH135" s="42">
        <f t="shared" si="189"/>
        <v>3924.2866512848186</v>
      </c>
      <c r="CI135" s="42">
        <f t="shared" si="190"/>
        <v>5229.4865829067785</v>
      </c>
      <c r="CJ135" s="8"/>
      <c r="CK135" s="8"/>
      <c r="CL135" s="9">
        <v>2008</v>
      </c>
      <c r="CM135" s="41">
        <v>4264.3673489178673</v>
      </c>
      <c r="CN135" s="41">
        <v>5816.5630163179685</v>
      </c>
      <c r="CO135" s="41">
        <v>4500</v>
      </c>
      <c r="CP135" s="41">
        <v>4750</v>
      </c>
      <c r="CQ135" s="41">
        <v>4092.4152583718278</v>
      </c>
      <c r="CR135" s="41">
        <v>5066.7032298276872</v>
      </c>
      <c r="CS135" s="42">
        <f t="shared" si="191"/>
        <v>4092.4152583718278</v>
      </c>
      <c r="CT135" s="42">
        <f t="shared" si="192"/>
        <v>5066.7032298276872</v>
      </c>
      <c r="CU135" s="8"/>
      <c r="CV135" s="8"/>
      <c r="CW135" s="9">
        <v>2008</v>
      </c>
      <c r="CX135" s="41">
        <v>4264.3673489178673</v>
      </c>
      <c r="CY135" s="41">
        <v>5816.5630163179685</v>
      </c>
      <c r="CZ135" s="41">
        <v>4500</v>
      </c>
      <c r="DA135" s="41">
        <v>4750</v>
      </c>
      <c r="DB135" s="41">
        <v>3996.8132002398643</v>
      </c>
      <c r="DC135" s="41">
        <v>5105.0943523859332</v>
      </c>
      <c r="DD135" s="42">
        <f t="shared" si="193"/>
        <v>3996.8132002398643</v>
      </c>
      <c r="DE135" s="42">
        <f t="shared" si="194"/>
        <v>5105.0943523859332</v>
      </c>
      <c r="DG135" s="4"/>
      <c r="DH135" s="9">
        <v>2008</v>
      </c>
      <c r="DI135" s="41">
        <v>0</v>
      </c>
      <c r="DJ135" s="41">
        <v>0</v>
      </c>
      <c r="DK135" s="41">
        <v>0</v>
      </c>
      <c r="DL135" s="41">
        <v>0</v>
      </c>
      <c r="DM135" s="41">
        <v>0</v>
      </c>
      <c r="DN135" s="41">
        <v>0</v>
      </c>
      <c r="DO135" s="42">
        <v>0</v>
      </c>
      <c r="DP135" s="42">
        <v>0</v>
      </c>
    </row>
    <row r="136" spans="1:120" ht="12" customHeight="1" x14ac:dyDescent="0.25">
      <c r="A136" s="8"/>
      <c r="B136" s="9">
        <v>2009</v>
      </c>
      <c r="C136" s="41">
        <v>3790.9887429643527</v>
      </c>
      <c r="D136" s="41">
        <v>2872.8797569354369</v>
      </c>
      <c r="E136" s="41">
        <v>2939.6730649505757</v>
      </c>
      <c r="F136" s="41">
        <v>3420.3879230247821</v>
      </c>
      <c r="G136" s="41">
        <v>3791.7091818891072</v>
      </c>
      <c r="H136" s="41">
        <v>3136.9411995769756</v>
      </c>
      <c r="I136" s="42">
        <f t="shared" si="177"/>
        <v>3420.3879230247821</v>
      </c>
      <c r="J136" s="42">
        <f t="shared" si="178"/>
        <v>3791.7091818891072</v>
      </c>
      <c r="K136" s="9"/>
      <c r="L136" s="9"/>
      <c r="M136" s="9">
        <v>2009</v>
      </c>
      <c r="N136" s="41">
        <v>3311.9052998837014</v>
      </c>
      <c r="O136" s="41">
        <v>2809.1163636393985</v>
      </c>
      <c r="P136" s="41">
        <v>2907.4263688698002</v>
      </c>
      <c r="Q136" s="41">
        <v>3255.6612705054708</v>
      </c>
      <c r="R136" s="41">
        <v>3276.4126557902027</v>
      </c>
      <c r="S136" s="41">
        <v>2864</v>
      </c>
      <c r="T136" s="42">
        <f t="shared" si="179"/>
        <v>3255.6612705054708</v>
      </c>
      <c r="U136" s="42">
        <f t="shared" si="180"/>
        <v>3276.4126557902027</v>
      </c>
      <c r="V136" s="9"/>
      <c r="W136" s="9"/>
      <c r="X136" s="9">
        <v>2009</v>
      </c>
      <c r="Y136" s="41">
        <v>2797.0951381022915</v>
      </c>
      <c r="Z136" s="41">
        <v>3565.233260831827</v>
      </c>
      <c r="AA136" s="41">
        <v>3444.4534602392037</v>
      </c>
      <c r="AB136" s="41">
        <v>3725.6912647861691</v>
      </c>
      <c r="AC136" s="41">
        <v>4606.4045853000671</v>
      </c>
      <c r="AD136" s="41">
        <v>2893.9362630966239</v>
      </c>
      <c r="AE136" s="42">
        <f t="shared" si="181"/>
        <v>3725.6912647861691</v>
      </c>
      <c r="AF136" s="42">
        <f t="shared" si="182"/>
        <v>4606.4045853000671</v>
      </c>
      <c r="AG136" s="9"/>
      <c r="AH136" s="9"/>
      <c r="AI136" s="9">
        <v>2009</v>
      </c>
      <c r="AJ136" s="41">
        <v>3389.12009745662</v>
      </c>
      <c r="AK136" s="41">
        <v>5478</v>
      </c>
      <c r="AL136" s="41">
        <v>5436.3295711060946</v>
      </c>
      <c r="AM136" s="41">
        <v>5529.0709219858154</v>
      </c>
      <c r="AN136" s="41">
        <v>4295.6582914572864</v>
      </c>
      <c r="AO136" s="41">
        <v>3102.6093674162757</v>
      </c>
      <c r="AP136" s="42">
        <f t="shared" si="183"/>
        <v>5529.0709219858154</v>
      </c>
      <c r="AQ136" s="42">
        <f t="shared" si="184"/>
        <v>4295.6582914572864</v>
      </c>
      <c r="AR136" s="9"/>
      <c r="AT136" s="9">
        <v>2009</v>
      </c>
      <c r="AU136" s="41">
        <v>0</v>
      </c>
      <c r="AV136" s="41">
        <v>0</v>
      </c>
      <c r="AW136" s="41">
        <v>0</v>
      </c>
      <c r="AX136" s="41">
        <v>0</v>
      </c>
      <c r="AY136" s="41">
        <v>0</v>
      </c>
      <c r="AZ136" s="41">
        <v>0</v>
      </c>
      <c r="BA136" s="42">
        <v>0</v>
      </c>
      <c r="BB136" s="42">
        <v>0</v>
      </c>
      <c r="BC136" s="9"/>
      <c r="BD136" s="9"/>
      <c r="BE136" s="9">
        <v>2009</v>
      </c>
      <c r="BF136" s="41">
        <v>4216</v>
      </c>
      <c r="BG136" s="41">
        <v>5414.7005831294209</v>
      </c>
      <c r="BH136" s="41">
        <v>4500</v>
      </c>
      <c r="BI136" s="41">
        <v>4854.7535519470057</v>
      </c>
      <c r="BJ136" s="41">
        <v>4130.9142542952213</v>
      </c>
      <c r="BK136" s="41">
        <v>5040</v>
      </c>
      <c r="BL136" s="42">
        <f t="shared" si="185"/>
        <v>4130.9142542952213</v>
      </c>
      <c r="BM136" s="42">
        <f t="shared" si="186"/>
        <v>5040</v>
      </c>
      <c r="BN136" s="9"/>
      <c r="BO136" s="9"/>
      <c r="BP136" s="9">
        <v>2009</v>
      </c>
      <c r="BQ136" s="41">
        <v>3730.8233252204445</v>
      </c>
      <c r="BR136" s="41">
        <v>5694.7737081728465</v>
      </c>
      <c r="BS136" s="41">
        <v>4500</v>
      </c>
      <c r="BT136" s="41">
        <v>4750</v>
      </c>
      <c r="BU136" s="41">
        <v>3955.2775841065286</v>
      </c>
      <c r="BV136" s="41">
        <v>5013.68082632191</v>
      </c>
      <c r="BW136" s="42">
        <f t="shared" si="187"/>
        <v>3955.2775841065286</v>
      </c>
      <c r="BX136" s="42">
        <f t="shared" si="188"/>
        <v>5013.68082632191</v>
      </c>
      <c r="BY136" s="9"/>
      <c r="BZ136" s="9"/>
      <c r="CA136" s="9">
        <v>2009</v>
      </c>
      <c r="CB136" s="41">
        <v>4216</v>
      </c>
      <c r="CC136" s="41">
        <v>5453.2239839716258</v>
      </c>
      <c r="CD136" s="41">
        <v>4500</v>
      </c>
      <c r="CE136" s="41">
        <v>5271.175181027038</v>
      </c>
      <c r="CF136" s="41">
        <v>3772.073705515264</v>
      </c>
      <c r="CG136" s="41">
        <v>5339.7236571543208</v>
      </c>
      <c r="CH136" s="42">
        <f t="shared" si="189"/>
        <v>3772.073705515264</v>
      </c>
      <c r="CI136" s="42">
        <f t="shared" si="190"/>
        <v>5339.7236571543208</v>
      </c>
      <c r="CJ136" s="9"/>
      <c r="CK136" s="9"/>
      <c r="CL136" s="9">
        <v>2009</v>
      </c>
      <c r="CM136" s="41">
        <v>4215.9885373611296</v>
      </c>
      <c r="CN136" s="41">
        <v>5498.788017130807</v>
      </c>
      <c r="CO136" s="41">
        <v>4500</v>
      </c>
      <c r="CP136" s="41">
        <v>4750</v>
      </c>
      <c r="CQ136" s="41">
        <v>3997.4092314664249</v>
      </c>
      <c r="CR136" s="41">
        <v>5040.2490224325993</v>
      </c>
      <c r="CS136" s="42">
        <f t="shared" si="191"/>
        <v>3997.4092314664249</v>
      </c>
      <c r="CT136" s="42">
        <f t="shared" si="192"/>
        <v>5040.2490224325993</v>
      </c>
      <c r="CU136" s="9"/>
      <c r="CV136" s="9"/>
      <c r="CW136" s="9">
        <v>2009</v>
      </c>
      <c r="CX136" s="41">
        <v>4437.744140625</v>
      </c>
      <c r="CY136" s="41">
        <v>4835.7976653696496</v>
      </c>
      <c r="CZ136" s="41">
        <v>4500</v>
      </c>
      <c r="DA136" s="41">
        <v>4750</v>
      </c>
      <c r="DB136" s="41">
        <v>3978.6302938710933</v>
      </c>
      <c r="DC136" s="41">
        <v>5033.2684383696442</v>
      </c>
      <c r="DD136" s="42">
        <f t="shared" si="193"/>
        <v>3978.6302938710933</v>
      </c>
      <c r="DE136" s="42">
        <f t="shared" si="194"/>
        <v>5033.2684383696442</v>
      </c>
      <c r="DG136" s="4"/>
      <c r="DH136" s="9">
        <v>2009</v>
      </c>
      <c r="DI136" s="41">
        <v>0</v>
      </c>
      <c r="DJ136" s="41">
        <v>0</v>
      </c>
      <c r="DK136" s="41">
        <v>0</v>
      </c>
      <c r="DL136" s="41">
        <v>0</v>
      </c>
      <c r="DM136" s="41">
        <v>0</v>
      </c>
      <c r="DN136" s="41">
        <v>0</v>
      </c>
      <c r="DO136" s="42">
        <v>0</v>
      </c>
      <c r="DP136" s="42">
        <v>0</v>
      </c>
    </row>
    <row r="137" spans="1:120" ht="12" customHeight="1" x14ac:dyDescent="0.25">
      <c r="A137" s="8"/>
      <c r="B137" s="9">
        <v>2010</v>
      </c>
      <c r="C137" s="41">
        <v>2790.0305705998612</v>
      </c>
      <c r="D137" s="41">
        <v>3226.8819874568526</v>
      </c>
      <c r="E137" s="41">
        <v>3083.4032552326498</v>
      </c>
      <c r="F137" s="41">
        <v>3467.1126476269951</v>
      </c>
      <c r="G137" s="41">
        <v>3814.8891370370952</v>
      </c>
      <c r="H137" s="41">
        <v>3229.8289024085338</v>
      </c>
      <c r="I137" s="42">
        <f t="shared" si="177"/>
        <v>3467.1126476269951</v>
      </c>
      <c r="J137" s="42">
        <f t="shared" si="178"/>
        <v>3814.8891370370952</v>
      </c>
      <c r="K137" s="9"/>
      <c r="L137" s="9"/>
      <c r="M137" s="9">
        <v>2010</v>
      </c>
      <c r="N137" s="41">
        <v>3703.3108108108108</v>
      </c>
      <c r="O137" s="41">
        <v>2732.6397600186619</v>
      </c>
      <c r="P137" s="41">
        <v>2775.3069519017804</v>
      </c>
      <c r="Q137" s="41">
        <v>3174.1889843748386</v>
      </c>
      <c r="R137" s="41">
        <v>3316.8022319148099</v>
      </c>
      <c r="S137" s="41">
        <v>2987.4810309392878</v>
      </c>
      <c r="T137" s="42">
        <f t="shared" si="179"/>
        <v>3174.1889843748386</v>
      </c>
      <c r="U137" s="42">
        <f t="shared" si="180"/>
        <v>3316.8022319148099</v>
      </c>
      <c r="V137" s="9"/>
      <c r="W137" s="9"/>
      <c r="X137" s="9">
        <v>2010</v>
      </c>
      <c r="Y137" s="41">
        <v>2790.0305705998612</v>
      </c>
      <c r="Z137" s="41">
        <v>3226.8819874568526</v>
      </c>
      <c r="AA137" s="41">
        <v>3083.4032552326498</v>
      </c>
      <c r="AB137" s="41">
        <v>3467.1126476269951</v>
      </c>
      <c r="AC137" s="41">
        <v>4452.0831847062755</v>
      </c>
      <c r="AD137" s="41">
        <v>2610.3006506950605</v>
      </c>
      <c r="AE137" s="42">
        <f t="shared" si="181"/>
        <v>3467.1126476269951</v>
      </c>
      <c r="AF137" s="42">
        <f t="shared" si="182"/>
        <v>4452.0831847062755</v>
      </c>
      <c r="AG137" s="9"/>
      <c r="AH137" s="9"/>
      <c r="AI137" s="9">
        <v>2010</v>
      </c>
      <c r="AJ137" s="41">
        <v>3442.3773905652361</v>
      </c>
      <c r="AK137" s="41">
        <v>4191.7103209019951</v>
      </c>
      <c r="AL137" s="41">
        <v>5459.0712830957227</v>
      </c>
      <c r="AM137" s="41">
        <v>5379.9619289340098</v>
      </c>
      <c r="AN137" s="41">
        <v>4259.3806540342302</v>
      </c>
      <c r="AO137" s="41">
        <v>2885.336242726517</v>
      </c>
      <c r="AP137" s="42">
        <f t="shared" si="183"/>
        <v>5379.9619289340098</v>
      </c>
      <c r="AQ137" s="42">
        <f t="shared" si="184"/>
        <v>4259.3806540342302</v>
      </c>
      <c r="AR137" s="9"/>
      <c r="AT137" s="9">
        <v>2010</v>
      </c>
      <c r="AU137" s="41">
        <v>0</v>
      </c>
      <c r="AV137" s="41">
        <v>0</v>
      </c>
      <c r="AW137" s="41">
        <v>0</v>
      </c>
      <c r="AX137" s="41">
        <v>0</v>
      </c>
      <c r="AY137" s="41">
        <v>0</v>
      </c>
      <c r="AZ137" s="41">
        <v>0</v>
      </c>
      <c r="BA137" s="42">
        <v>0</v>
      </c>
      <c r="BB137" s="42">
        <v>0</v>
      </c>
      <c r="BC137" s="9"/>
      <c r="BD137" s="9"/>
      <c r="BE137" s="9">
        <v>2010</v>
      </c>
      <c r="BF137" s="41">
        <v>3755.4327845340185</v>
      </c>
      <c r="BG137" s="41">
        <v>5097.1127529811574</v>
      </c>
      <c r="BH137" s="41">
        <v>3405</v>
      </c>
      <c r="BI137" s="41">
        <v>4467.4752469367959</v>
      </c>
      <c r="BJ137" s="41">
        <v>3698.1690966418928</v>
      </c>
      <c r="BK137" s="41">
        <v>4206.8413397703625</v>
      </c>
      <c r="BL137" s="42">
        <f t="shared" si="185"/>
        <v>3698.1690966418928</v>
      </c>
      <c r="BM137" s="42">
        <f t="shared" si="186"/>
        <v>4206.8413397703625</v>
      </c>
      <c r="BN137" s="9"/>
      <c r="BO137" s="9"/>
      <c r="BP137" s="9">
        <v>2010</v>
      </c>
      <c r="BQ137" s="41">
        <v>3201.5018824656877</v>
      </c>
      <c r="BR137" s="41">
        <v>4857.9914676253638</v>
      </c>
      <c r="BS137" s="41">
        <v>3405</v>
      </c>
      <c r="BT137" s="41">
        <v>4467.4752469367959</v>
      </c>
      <c r="BU137" s="41">
        <v>3405.7464852183671</v>
      </c>
      <c r="BV137" s="41">
        <v>4530.3668896577219</v>
      </c>
      <c r="BW137" s="42">
        <f t="shared" si="187"/>
        <v>3405.7464852183671</v>
      </c>
      <c r="BX137" s="42">
        <f t="shared" si="188"/>
        <v>4530.3668896577219</v>
      </c>
      <c r="BY137" s="9"/>
      <c r="BZ137" s="9"/>
      <c r="CA137" s="9">
        <v>2010</v>
      </c>
      <c r="CB137" s="41">
        <v>3755.4327845340185</v>
      </c>
      <c r="CC137" s="41">
        <v>5168.2519974908146</v>
      </c>
      <c r="CD137" s="41">
        <v>3405</v>
      </c>
      <c r="CE137" s="41">
        <v>4994.3378793956408</v>
      </c>
      <c r="CF137" s="41">
        <v>3665.8310266465874</v>
      </c>
      <c r="CG137" s="41">
        <v>4988.7696090964719</v>
      </c>
      <c r="CH137" s="42">
        <f t="shared" si="189"/>
        <v>3665.8310266465874</v>
      </c>
      <c r="CI137" s="42">
        <f t="shared" si="190"/>
        <v>4988.7696090964719</v>
      </c>
      <c r="CJ137" s="9"/>
      <c r="CK137" s="9"/>
      <c r="CL137" s="9">
        <v>2010</v>
      </c>
      <c r="CM137" s="41">
        <v>4001.2475066099405</v>
      </c>
      <c r="CN137" s="41">
        <v>5283.6315735407925</v>
      </c>
      <c r="CO137" s="41">
        <v>3405</v>
      </c>
      <c r="CP137" s="41">
        <v>4274.1730576555237</v>
      </c>
      <c r="CQ137" s="41">
        <v>3674.3810968426014</v>
      </c>
      <c r="CR137" s="41">
        <v>4610.5382435410174</v>
      </c>
      <c r="CS137" s="42">
        <f t="shared" si="191"/>
        <v>3674.3810968426014</v>
      </c>
      <c r="CT137" s="42">
        <f t="shared" si="192"/>
        <v>4610.5382435410174</v>
      </c>
      <c r="CU137" s="9"/>
      <c r="CV137" s="9"/>
      <c r="CW137" s="9">
        <v>2010</v>
      </c>
      <c r="CX137" s="41">
        <v>4001.2475066099405</v>
      </c>
      <c r="CY137" s="41">
        <v>4504</v>
      </c>
      <c r="CZ137" s="41">
        <v>3422</v>
      </c>
      <c r="DA137" s="41">
        <v>4384.3225331825852</v>
      </c>
      <c r="DB137" s="41">
        <v>3504.745080683489</v>
      </c>
      <c r="DC137" s="41">
        <v>4631.0597467057614</v>
      </c>
      <c r="DD137" s="42">
        <f t="shared" si="193"/>
        <v>3504.745080683489</v>
      </c>
      <c r="DE137" s="42">
        <f t="shared" si="194"/>
        <v>4631.0597467057614</v>
      </c>
      <c r="DG137" s="4"/>
      <c r="DH137" s="9">
        <v>2010</v>
      </c>
      <c r="DI137" s="41">
        <v>0</v>
      </c>
      <c r="DJ137" s="41">
        <v>0</v>
      </c>
      <c r="DK137" s="41">
        <v>0</v>
      </c>
      <c r="DL137" s="41">
        <v>0</v>
      </c>
      <c r="DM137" s="41">
        <v>0</v>
      </c>
      <c r="DN137" s="41">
        <v>0</v>
      </c>
      <c r="DO137" s="42">
        <v>0</v>
      </c>
      <c r="DP137" s="42">
        <v>0</v>
      </c>
    </row>
    <row r="138" spans="1:120" ht="12" customHeight="1" x14ac:dyDescent="0.25">
      <c r="B138" s="3">
        <v>2011</v>
      </c>
      <c r="C138" s="42">
        <v>3025.5177959478146</v>
      </c>
      <c r="D138" s="42">
        <v>3289.1256507882044</v>
      </c>
      <c r="E138" s="42">
        <v>3543.3108534171984</v>
      </c>
      <c r="F138" s="42">
        <v>3758.1414532076542</v>
      </c>
      <c r="G138" s="42">
        <v>4096.5323902808141</v>
      </c>
      <c r="H138" s="42">
        <v>3617.0869424431312</v>
      </c>
      <c r="I138" s="42">
        <v>3581.076276949982</v>
      </c>
      <c r="J138" s="42">
        <v>4281.0079626289726</v>
      </c>
      <c r="M138" s="3">
        <v>2011</v>
      </c>
      <c r="N138" s="41">
        <v>3896.2427745664741</v>
      </c>
      <c r="O138" s="42">
        <v>3331.8507236459691</v>
      </c>
      <c r="P138" s="41">
        <v>3214.8512791208304</v>
      </c>
      <c r="Q138" s="41">
        <v>3527.9419101071362</v>
      </c>
      <c r="R138" s="41">
        <v>3639.9625073736383</v>
      </c>
      <c r="S138" s="41">
        <v>3114.5785147493152</v>
      </c>
      <c r="T138" s="42">
        <v>3521.8124298230518</v>
      </c>
      <c r="U138" s="42">
        <v>4143.8086881691397</v>
      </c>
      <c r="X138" s="3">
        <v>2011</v>
      </c>
      <c r="Y138" s="42">
        <v>3025.5177959478146</v>
      </c>
      <c r="Z138" s="42">
        <v>3897.6709719915229</v>
      </c>
      <c r="AA138" s="42">
        <v>3669.2051638763187</v>
      </c>
      <c r="AB138" s="42">
        <v>4377.7626699629172</v>
      </c>
      <c r="AC138" s="42">
        <v>4814.8478000797559</v>
      </c>
      <c r="AD138" s="42">
        <v>3597.3559977187756</v>
      </c>
      <c r="AE138" s="42">
        <v>3689.424528921279</v>
      </c>
      <c r="AF138" s="42">
        <v>4337.7243536966898</v>
      </c>
      <c r="AI138" s="3">
        <v>2011</v>
      </c>
      <c r="AJ138" s="42">
        <v>3807.7256944444443</v>
      </c>
      <c r="AK138" s="42">
        <v>4910.630090012859</v>
      </c>
      <c r="AL138" s="42">
        <v>6000</v>
      </c>
      <c r="AM138" s="42">
        <v>5996.9635627530361</v>
      </c>
      <c r="AN138" s="42">
        <v>4615.3350515463917</v>
      </c>
      <c r="AO138" s="42">
        <v>3530.9135039717562</v>
      </c>
      <c r="AP138" s="42">
        <v>3689.424528921279</v>
      </c>
      <c r="AQ138" s="42">
        <v>4337.7243536966898</v>
      </c>
      <c r="AT138" s="3">
        <v>2011</v>
      </c>
      <c r="AU138" s="41">
        <v>0</v>
      </c>
      <c r="AV138" s="41">
        <v>0</v>
      </c>
      <c r="AW138" s="41">
        <v>0</v>
      </c>
      <c r="AX138" s="41">
        <v>0</v>
      </c>
      <c r="AY138" s="41">
        <v>0</v>
      </c>
      <c r="AZ138" s="41">
        <v>0</v>
      </c>
      <c r="BA138" s="42">
        <v>0</v>
      </c>
      <c r="BB138" s="42">
        <v>0</v>
      </c>
      <c r="BE138" s="3">
        <v>2011</v>
      </c>
      <c r="BF138" s="42">
        <v>3834.2441732456832</v>
      </c>
      <c r="BG138" s="42">
        <v>5042.3591008707681</v>
      </c>
      <c r="BH138" s="42">
        <v>3625</v>
      </c>
      <c r="BI138" s="42">
        <v>4500</v>
      </c>
      <c r="BJ138" s="42">
        <v>4250</v>
      </c>
      <c r="BK138" s="42">
        <v>5386.6422203545289</v>
      </c>
      <c r="BL138" s="42">
        <v>3984.4034668672148</v>
      </c>
      <c r="BM138" s="42">
        <v>5042.9699852727254</v>
      </c>
      <c r="BP138" s="3">
        <v>2011</v>
      </c>
      <c r="BQ138" s="42">
        <v>3787.4231394444837</v>
      </c>
      <c r="BR138" s="42">
        <v>5418.9603599028833</v>
      </c>
      <c r="BS138" s="42">
        <v>3625</v>
      </c>
      <c r="BT138" s="42">
        <v>6038.4731442365719</v>
      </c>
      <c r="BU138" s="42">
        <v>4750</v>
      </c>
      <c r="BV138" s="42">
        <v>6289.5906275249126</v>
      </c>
      <c r="BW138" s="42">
        <v>3849.3237399576947</v>
      </c>
      <c r="BX138" s="42">
        <v>4839.8796017204595</v>
      </c>
      <c r="CA138" s="3">
        <v>2011</v>
      </c>
      <c r="CB138" s="42">
        <v>3834.2441732456832</v>
      </c>
      <c r="CC138" s="42">
        <v>5150.5666937002352</v>
      </c>
      <c r="CD138" s="42">
        <v>3625</v>
      </c>
      <c r="CE138" s="42">
        <v>5178.7711449741364</v>
      </c>
      <c r="CF138" s="42">
        <v>4750</v>
      </c>
      <c r="CG138" s="42">
        <v>5386.6422203545289</v>
      </c>
      <c r="CH138" s="42">
        <v>3497.6879181424638</v>
      </c>
      <c r="CI138" s="42">
        <v>5112.819800651916</v>
      </c>
      <c r="CL138" s="3">
        <v>2011</v>
      </c>
      <c r="CM138" s="42">
        <v>4321.8774925623393</v>
      </c>
      <c r="CN138" s="42">
        <v>5436.7945871746206</v>
      </c>
      <c r="CO138" s="42">
        <v>3625</v>
      </c>
      <c r="CP138" s="42">
        <v>4552.0323964635172</v>
      </c>
      <c r="CQ138" s="42">
        <v>4750</v>
      </c>
      <c r="CR138" s="42">
        <v>5510.830615443263</v>
      </c>
      <c r="CS138" s="42">
        <v>3840.917142247069</v>
      </c>
      <c r="CT138" s="42">
        <v>4698.5275791330359</v>
      </c>
      <c r="CW138" s="3">
        <v>2011</v>
      </c>
      <c r="CX138" s="42">
        <v>4321.8774925623393</v>
      </c>
      <c r="CY138" s="42">
        <v>4750</v>
      </c>
      <c r="CZ138" s="42">
        <v>3625</v>
      </c>
      <c r="DA138" s="42">
        <v>4750</v>
      </c>
      <c r="DB138" s="42">
        <v>4750</v>
      </c>
      <c r="DC138" s="42">
        <v>5510.830615443263</v>
      </c>
      <c r="DD138" s="42">
        <v>3886.5565866154093</v>
      </c>
      <c r="DE138" s="42">
        <v>4880.4871969870219</v>
      </c>
      <c r="DG138" s="10"/>
      <c r="DH138" s="3">
        <v>2011</v>
      </c>
      <c r="DI138" s="41">
        <v>0</v>
      </c>
      <c r="DJ138" s="41">
        <v>0</v>
      </c>
      <c r="DK138" s="41">
        <v>0</v>
      </c>
      <c r="DL138" s="41">
        <v>0</v>
      </c>
      <c r="DM138" s="41">
        <v>0</v>
      </c>
      <c r="DN138" s="41">
        <v>0</v>
      </c>
      <c r="DO138" s="42">
        <v>0</v>
      </c>
      <c r="DP138" s="42">
        <v>0</v>
      </c>
    </row>
    <row r="139" spans="1:120" ht="12" customHeight="1" x14ac:dyDescent="0.25">
      <c r="B139" s="3">
        <v>2012</v>
      </c>
      <c r="C139" s="42">
        <v>2710.3060638385164</v>
      </c>
      <c r="D139" s="42">
        <v>3483.0225306635616</v>
      </c>
      <c r="E139" s="42">
        <v>3401.1829764822655</v>
      </c>
      <c r="F139" s="42">
        <v>3655.9162245296725</v>
      </c>
      <c r="G139" s="42">
        <v>4046.3466914724127</v>
      </c>
      <c r="H139" s="42">
        <v>3620.378679109835</v>
      </c>
      <c r="I139" s="42">
        <v>3732.8358998096592</v>
      </c>
      <c r="J139" s="42">
        <v>4266.1526053170428</v>
      </c>
      <c r="M139" s="3">
        <v>2012</v>
      </c>
      <c r="N139" s="41">
        <v>2375</v>
      </c>
      <c r="O139" s="42">
        <v>3696.7762299343258</v>
      </c>
      <c r="P139" s="42">
        <v>3053.0531236811471</v>
      </c>
      <c r="Q139" s="42">
        <v>3516.6595213241872</v>
      </c>
      <c r="R139" s="41">
        <v>3674.5219168038616</v>
      </c>
      <c r="S139" s="41">
        <v>3177.6524948809138</v>
      </c>
      <c r="T139" s="42">
        <v>3467.5403386506609</v>
      </c>
      <c r="U139" s="42">
        <v>4218.6162649517801</v>
      </c>
      <c r="X139" s="3">
        <v>2012</v>
      </c>
      <c r="Y139" s="42">
        <v>2985.4279586098955</v>
      </c>
      <c r="Z139" s="42">
        <v>3779.6453469486346</v>
      </c>
      <c r="AA139" s="42">
        <v>3651.2585258754793</v>
      </c>
      <c r="AB139" s="42">
        <v>4056.0116252969456</v>
      </c>
      <c r="AC139" s="42">
        <v>4931.8691666435871</v>
      </c>
      <c r="AD139" s="42">
        <v>3246.0441918596425</v>
      </c>
      <c r="AE139" s="42">
        <v>3793.3683700411084</v>
      </c>
      <c r="AF139" s="42">
        <v>4371.824118804795</v>
      </c>
      <c r="AI139" s="3">
        <v>2012</v>
      </c>
      <c r="AJ139" s="42">
        <v>3767.708242855902</v>
      </c>
      <c r="AK139" s="42">
        <v>4393.5036771638697</v>
      </c>
      <c r="AL139" s="42">
        <v>5508.893280632411</v>
      </c>
      <c r="AM139" s="42">
        <v>3730.0465917147776</v>
      </c>
      <c r="AN139" s="42">
        <v>4648.8525286867825</v>
      </c>
      <c r="AO139" s="42">
        <v>3743.0135279458882</v>
      </c>
      <c r="AP139" s="42">
        <v>3793.3683700411084</v>
      </c>
      <c r="AQ139" s="42">
        <v>4371.824118804795</v>
      </c>
      <c r="AT139" s="3">
        <v>2012</v>
      </c>
      <c r="AU139" s="41">
        <v>0</v>
      </c>
      <c r="AV139" s="41">
        <v>0</v>
      </c>
      <c r="AW139" s="41">
        <v>0</v>
      </c>
      <c r="AX139" s="41">
        <v>0</v>
      </c>
      <c r="AY139" s="41">
        <v>0</v>
      </c>
      <c r="AZ139" s="41">
        <v>0</v>
      </c>
      <c r="BA139" s="42">
        <v>0</v>
      </c>
      <c r="BB139" s="42">
        <v>0</v>
      </c>
      <c r="BE139" s="3">
        <v>2012</v>
      </c>
      <c r="BF139" s="42">
        <v>4341.1053711838022</v>
      </c>
      <c r="BG139" s="42">
        <v>5148.3172506344827</v>
      </c>
      <c r="BH139" s="42">
        <v>3625</v>
      </c>
      <c r="BI139" s="42">
        <v>4500</v>
      </c>
      <c r="BJ139" s="42">
        <v>4556.8316040371465</v>
      </c>
      <c r="BK139" s="42">
        <v>5376.2071729112404</v>
      </c>
      <c r="BL139" s="42">
        <v>4137.6741407079189</v>
      </c>
      <c r="BM139" s="42">
        <v>4897.277776881373</v>
      </c>
      <c r="BP139" s="3">
        <v>2012</v>
      </c>
      <c r="BQ139" s="42">
        <v>4341.1053711838022</v>
      </c>
      <c r="BR139" s="42">
        <v>5425.1854950571351</v>
      </c>
      <c r="BS139" s="42">
        <v>3625</v>
      </c>
      <c r="BT139" s="42">
        <v>6074.8203686348015</v>
      </c>
      <c r="BU139" s="42">
        <v>6286.2589972065334</v>
      </c>
      <c r="BV139" s="42">
        <v>3837.891228748068</v>
      </c>
      <c r="BW139" s="42">
        <v>4851.7486707622802</v>
      </c>
      <c r="BX139" s="42">
        <v>3800.4984097432316</v>
      </c>
      <c r="CA139" s="3">
        <v>2012</v>
      </c>
      <c r="CB139" s="42">
        <v>4341.1053711838022</v>
      </c>
      <c r="CC139" s="42">
        <v>5152.3687412954323</v>
      </c>
      <c r="CD139" s="42">
        <v>3625</v>
      </c>
      <c r="CE139" s="42">
        <v>5086.1406206318143</v>
      </c>
      <c r="CF139" s="42">
        <v>6286.2589972065334</v>
      </c>
      <c r="CG139" s="42">
        <v>5376.2071729112404</v>
      </c>
      <c r="CH139" s="42">
        <v>4851.7486707622802</v>
      </c>
      <c r="CI139" s="42">
        <v>5106.8701698824416</v>
      </c>
      <c r="CL139" s="3">
        <v>2012</v>
      </c>
      <c r="CM139" s="42">
        <v>4341.1053711838022</v>
      </c>
      <c r="CN139" s="42">
        <v>5482.7063896931541</v>
      </c>
      <c r="CO139" s="42">
        <v>3750</v>
      </c>
      <c r="CP139" s="42">
        <v>4571.5842048806653</v>
      </c>
      <c r="CQ139" s="42">
        <v>4750</v>
      </c>
      <c r="CR139" s="42">
        <v>5568.1105369579873</v>
      </c>
      <c r="CS139" s="42">
        <v>3840.2381864623244</v>
      </c>
      <c r="CT139" s="42">
        <v>4588.787467400236</v>
      </c>
      <c r="CW139" s="3">
        <v>2012</v>
      </c>
      <c r="CX139" s="42">
        <v>4341.1053711838022</v>
      </c>
      <c r="CY139" s="42">
        <v>5000</v>
      </c>
      <c r="CZ139" s="42">
        <v>3750</v>
      </c>
      <c r="DA139" s="42">
        <v>4750</v>
      </c>
      <c r="DB139" s="42">
        <v>4750</v>
      </c>
      <c r="DC139" s="42">
        <v>6000</v>
      </c>
      <c r="DD139" s="42">
        <v>3854.1993185895335</v>
      </c>
      <c r="DE139" s="42">
        <v>4934.7657596506979</v>
      </c>
      <c r="DG139" s="10"/>
      <c r="DH139" s="3">
        <v>2012</v>
      </c>
      <c r="DI139" s="41">
        <v>0</v>
      </c>
      <c r="DJ139" s="41">
        <v>0</v>
      </c>
      <c r="DK139" s="41">
        <v>0</v>
      </c>
      <c r="DL139" s="41">
        <v>0</v>
      </c>
      <c r="DM139" s="41">
        <v>0</v>
      </c>
      <c r="DN139" s="41">
        <v>0</v>
      </c>
      <c r="DO139" s="42">
        <v>0</v>
      </c>
      <c r="DP139" s="42">
        <v>0</v>
      </c>
    </row>
    <row r="140" spans="1:120" ht="12" customHeight="1" x14ac:dyDescent="0.25">
      <c r="B140" s="3">
        <v>2013</v>
      </c>
      <c r="C140" s="42">
        <v>2748.9314940852373</v>
      </c>
      <c r="D140" s="42">
        <v>3275.8962383933404</v>
      </c>
      <c r="E140" s="42">
        <v>3461.7785819849178</v>
      </c>
      <c r="F140" s="42">
        <v>3660.1011945470477</v>
      </c>
      <c r="G140" s="42">
        <v>4183.0941543480567</v>
      </c>
      <c r="H140" s="42">
        <v>3607.0248384051129</v>
      </c>
      <c r="I140" s="42">
        <v>3854.8156131262585</v>
      </c>
      <c r="J140" s="42">
        <v>4296.9761768131393</v>
      </c>
      <c r="M140" s="3">
        <v>2013</v>
      </c>
      <c r="N140" s="41">
        <v>3072.3960654485263</v>
      </c>
      <c r="O140" s="42">
        <v>3863.9002773913821</v>
      </c>
      <c r="P140" s="42">
        <v>3072.0567135133911</v>
      </c>
      <c r="Q140" s="42">
        <v>3444.9607321716817</v>
      </c>
      <c r="R140" s="41">
        <v>3609.5275473167644</v>
      </c>
      <c r="S140" s="42">
        <v>3208.2613790551377</v>
      </c>
      <c r="T140" s="42">
        <v>3418.7558194690887</v>
      </c>
      <c r="U140" s="42">
        <v>4233.5770979834015</v>
      </c>
      <c r="X140" s="3">
        <v>2013</v>
      </c>
      <c r="Y140" s="42">
        <v>2976.1390460072153</v>
      </c>
      <c r="Z140" s="42">
        <v>3898.0787946195824</v>
      </c>
      <c r="AA140" s="42">
        <v>3666.9993236205801</v>
      </c>
      <c r="AB140" s="42">
        <v>4018.7776810387249</v>
      </c>
      <c r="AC140" s="42">
        <v>4557.7365431178987</v>
      </c>
      <c r="AD140" s="42">
        <v>3172.8820553060232</v>
      </c>
      <c r="AE140" s="42">
        <v>3917.3298553805703</v>
      </c>
      <c r="AF140" s="42">
        <v>4341.4562248206739</v>
      </c>
      <c r="AI140" s="3">
        <v>2013</v>
      </c>
      <c r="AJ140" s="42">
        <v>3685.6792684076554</v>
      </c>
      <c r="AK140" s="42">
        <v>4774.6729237770196</v>
      </c>
      <c r="AL140" s="42">
        <v>5591.0623946037103</v>
      </c>
      <c r="AM140" s="42">
        <v>5977.7882797731572</v>
      </c>
      <c r="AN140" s="42">
        <v>4692.0254403131112</v>
      </c>
      <c r="AO140" s="42">
        <v>3492.6636904761904</v>
      </c>
      <c r="AP140" s="42">
        <v>3917.3298553805703</v>
      </c>
      <c r="AQ140" s="42">
        <v>4341.4562248206739</v>
      </c>
      <c r="AT140" s="3">
        <v>2013</v>
      </c>
      <c r="AU140" s="41">
        <v>0</v>
      </c>
      <c r="AV140" s="41">
        <v>0</v>
      </c>
      <c r="AW140" s="41">
        <v>0</v>
      </c>
      <c r="AX140" s="41">
        <v>0</v>
      </c>
      <c r="AY140" s="41">
        <v>0</v>
      </c>
      <c r="AZ140" s="41">
        <v>0</v>
      </c>
      <c r="BA140" s="42">
        <v>0</v>
      </c>
      <c r="BB140" s="42">
        <v>0</v>
      </c>
      <c r="BE140" s="3">
        <v>2013</v>
      </c>
      <c r="BF140" s="42">
        <v>4261.2522321230263</v>
      </c>
      <c r="BG140" s="42">
        <v>5128.5447673904791</v>
      </c>
      <c r="BH140" s="42">
        <v>3625</v>
      </c>
      <c r="BI140" s="42">
        <v>4727.4101819893312</v>
      </c>
      <c r="BJ140" s="42">
        <v>4584.6385093810877</v>
      </c>
      <c r="BK140" s="42">
        <v>5363.7369731624085</v>
      </c>
      <c r="BL140" s="42">
        <v>3620.3399028356821</v>
      </c>
      <c r="BM140" s="42">
        <v>4866.8171837450573</v>
      </c>
      <c r="BP140" s="3">
        <v>2013</v>
      </c>
      <c r="BQ140" s="42">
        <v>4261.2522321230263</v>
      </c>
      <c r="BR140" s="42">
        <v>5417.0724634465969</v>
      </c>
      <c r="BS140" s="42">
        <v>3625</v>
      </c>
      <c r="BT140" s="42">
        <v>6070.3767123287671</v>
      </c>
      <c r="BU140" s="42">
        <v>4750</v>
      </c>
      <c r="BV140" s="42">
        <v>6283.4086367190894</v>
      </c>
      <c r="BW140" s="42">
        <v>4000</v>
      </c>
      <c r="BX140" s="42">
        <v>4873.9233965624244</v>
      </c>
      <c r="CA140" s="3">
        <v>2013</v>
      </c>
      <c r="CB140" s="42">
        <v>4261.2522321230263</v>
      </c>
      <c r="CC140" s="42">
        <v>5150.4086953112746</v>
      </c>
      <c r="CD140" s="42">
        <v>3500</v>
      </c>
      <c r="CE140" s="42">
        <v>5123.7683612404035</v>
      </c>
      <c r="CF140" s="42">
        <v>4750</v>
      </c>
      <c r="CG140" s="42">
        <v>5363.7369731624085</v>
      </c>
      <c r="CH140" s="42">
        <v>3625</v>
      </c>
      <c r="CI140" s="42">
        <v>4798.5713990579288</v>
      </c>
      <c r="CL140" s="3">
        <v>2013</v>
      </c>
      <c r="CM140" s="42">
        <v>4261.2522321230263</v>
      </c>
      <c r="CN140" s="42">
        <v>5485.5468597334584</v>
      </c>
      <c r="CO140" s="42">
        <v>3500</v>
      </c>
      <c r="CP140" s="42">
        <v>4590.5710189523743</v>
      </c>
      <c r="CQ140" s="42">
        <v>4750</v>
      </c>
      <c r="CR140" s="42">
        <v>5584.7964369453766</v>
      </c>
      <c r="CS140" s="42">
        <v>3822.3828472336777</v>
      </c>
      <c r="CT140" s="42">
        <v>4679.6947953300596</v>
      </c>
      <c r="CW140" s="3">
        <v>2013</v>
      </c>
      <c r="CX140" s="42">
        <v>4261.2522321230263</v>
      </c>
      <c r="CY140" s="42">
        <v>5000</v>
      </c>
      <c r="CZ140" s="42">
        <v>3750</v>
      </c>
      <c r="DA140" s="42">
        <v>4750</v>
      </c>
      <c r="DB140" s="42">
        <v>4750</v>
      </c>
      <c r="DC140" s="42">
        <v>5584.7964369453766</v>
      </c>
      <c r="DD140" s="42">
        <v>3825.9504850425533</v>
      </c>
      <c r="DE140" s="42">
        <v>4881.6020410996398</v>
      </c>
      <c r="DG140" s="10"/>
      <c r="DH140" s="3">
        <v>2013</v>
      </c>
      <c r="DI140" s="41">
        <v>0</v>
      </c>
      <c r="DJ140" s="41">
        <v>0</v>
      </c>
      <c r="DK140" s="41">
        <v>0</v>
      </c>
      <c r="DL140" s="41">
        <v>0</v>
      </c>
      <c r="DM140" s="41">
        <v>0</v>
      </c>
      <c r="DN140" s="41">
        <v>0</v>
      </c>
      <c r="DO140" s="42">
        <v>0</v>
      </c>
      <c r="DP140" s="42">
        <v>0</v>
      </c>
    </row>
    <row r="141" spans="1:120" ht="12" customHeight="1" x14ac:dyDescent="0.25">
      <c r="B141" s="3">
        <v>2014</v>
      </c>
      <c r="C141" s="42">
        <v>2388.603552077062</v>
      </c>
      <c r="D141" s="42">
        <v>3016.0054254976239</v>
      </c>
      <c r="E141" s="42">
        <v>3131.2054621858756</v>
      </c>
      <c r="F141" s="42">
        <v>3388.1520620920264</v>
      </c>
      <c r="G141" s="42">
        <v>3927.0303398109045</v>
      </c>
      <c r="H141" s="42">
        <v>3558.2094508662317</v>
      </c>
      <c r="I141" s="42">
        <v>3444.4482185382076</v>
      </c>
      <c r="J141" s="42">
        <v>3999.4285783783125</v>
      </c>
      <c r="M141" s="3">
        <v>2014</v>
      </c>
      <c r="N141" s="42">
        <v>2668.6049276853601</v>
      </c>
      <c r="O141" s="42">
        <v>3428.2179161606123</v>
      </c>
      <c r="P141" s="42">
        <v>2728.6736263504508</v>
      </c>
      <c r="Q141" s="42">
        <v>3196.705326243602</v>
      </c>
      <c r="R141" s="42">
        <v>3373.2007381061871</v>
      </c>
      <c r="S141" s="42">
        <v>3011.80161566283</v>
      </c>
      <c r="T141" s="42">
        <v>3218.3123370115172</v>
      </c>
      <c r="U141" s="42">
        <v>3813.4122786553376</v>
      </c>
      <c r="X141" s="3">
        <v>2014</v>
      </c>
      <c r="Y141" s="42">
        <v>3144.2387305437637</v>
      </c>
      <c r="Z141" s="42">
        <v>3727.0504649261738</v>
      </c>
      <c r="AA141" s="42">
        <v>3342.7877591505321</v>
      </c>
      <c r="AB141" s="42">
        <v>3786.7131631003558</v>
      </c>
      <c r="AC141" s="42">
        <v>4175.8818769981362</v>
      </c>
      <c r="AD141" s="42">
        <v>3153.5651377576846</v>
      </c>
      <c r="AE141" s="42">
        <v>3511.9541201328102</v>
      </c>
      <c r="AF141" s="42">
        <v>4054.6425495262706</v>
      </c>
      <c r="AI141" s="3">
        <v>2014</v>
      </c>
      <c r="AJ141" s="42">
        <v>3365.9318997948017</v>
      </c>
      <c r="AK141" s="42">
        <v>4436.9267903451009</v>
      </c>
      <c r="AL141" s="42">
        <v>5191.9699499165272</v>
      </c>
      <c r="AM141" s="42">
        <v>4220.9375534644996</v>
      </c>
      <c r="AN141" s="42">
        <v>4211.413762287757</v>
      </c>
      <c r="AO141" s="42">
        <v>3016.0674343343117</v>
      </c>
      <c r="AP141" s="42">
        <v>3511.9541201328102</v>
      </c>
      <c r="AQ141" s="42">
        <v>4054.6425495262706</v>
      </c>
      <c r="AT141" s="3">
        <v>2014</v>
      </c>
      <c r="AU141" s="41">
        <v>0</v>
      </c>
      <c r="AV141" s="41">
        <v>0</v>
      </c>
      <c r="AW141" s="41">
        <v>0</v>
      </c>
      <c r="AX141" s="41">
        <v>0</v>
      </c>
      <c r="AY141" s="41">
        <v>0</v>
      </c>
      <c r="AZ141" s="41">
        <v>0</v>
      </c>
      <c r="BA141" s="42">
        <v>0</v>
      </c>
      <c r="BB141" s="42">
        <v>0</v>
      </c>
      <c r="BE141" s="3">
        <v>2014</v>
      </c>
      <c r="BF141" s="42">
        <v>4065.161110809624</v>
      </c>
      <c r="BG141" s="42">
        <v>4962.2859324519704</v>
      </c>
      <c r="BH141" s="42">
        <v>3828</v>
      </c>
      <c r="BI141" s="42">
        <v>4566.6456185354018</v>
      </c>
      <c r="BJ141" s="42">
        <v>4168.3816722114743</v>
      </c>
      <c r="BK141" s="42">
        <v>5710.392298965633</v>
      </c>
      <c r="BL141" s="42">
        <v>3648.6501173638931</v>
      </c>
      <c r="BM141" s="42">
        <v>4701.7518072527246</v>
      </c>
      <c r="BP141" s="3">
        <v>2014</v>
      </c>
      <c r="BQ141" s="42">
        <v>4065.161110809624</v>
      </c>
      <c r="BR141" s="42">
        <v>5447.4977176920647</v>
      </c>
      <c r="BS141" s="42">
        <v>3828</v>
      </c>
      <c r="BT141" s="42">
        <v>5395.7204914436152</v>
      </c>
      <c r="BU141" s="42">
        <v>4405.8955005786993</v>
      </c>
      <c r="BV141" s="42">
        <v>5721.2209602689736</v>
      </c>
      <c r="BW141" s="42">
        <v>3675.3859361070668</v>
      </c>
      <c r="BX141" s="42">
        <v>4496.8063804342319</v>
      </c>
      <c r="CA141" s="3">
        <v>2014</v>
      </c>
      <c r="CB141" s="42">
        <v>4065.161110809624</v>
      </c>
      <c r="CC141" s="42">
        <v>5286.7162289866446</v>
      </c>
      <c r="CD141" s="42">
        <v>3261.5</v>
      </c>
      <c r="CE141" s="42">
        <v>5640.9765322504481</v>
      </c>
      <c r="CF141" s="42">
        <v>4405.8955005786993</v>
      </c>
      <c r="CG141" s="42">
        <v>5710.392298965633</v>
      </c>
      <c r="CH141" s="42">
        <v>3358</v>
      </c>
      <c r="CI141" s="42">
        <v>4599.6984083610878</v>
      </c>
      <c r="CL141" s="3">
        <v>2014</v>
      </c>
      <c r="CM141" s="42">
        <v>4065.161110809624</v>
      </c>
      <c r="CN141" s="42">
        <v>6884.6113676661289</v>
      </c>
      <c r="CO141" s="42">
        <v>3261.5</v>
      </c>
      <c r="CP141" s="42">
        <v>4518.5820703888712</v>
      </c>
      <c r="CQ141" s="42">
        <v>4405.8955005786993</v>
      </c>
      <c r="CR141" s="42">
        <v>5576.6302469312413</v>
      </c>
      <c r="CS141" s="42">
        <v>3779.662275720294</v>
      </c>
      <c r="CT141" s="42">
        <v>4431.6191861802909</v>
      </c>
      <c r="CW141" s="3">
        <v>2014</v>
      </c>
      <c r="CX141" s="42">
        <v>4065.161110809624</v>
      </c>
      <c r="CY141" s="42">
        <v>4528.6112203342227</v>
      </c>
      <c r="CZ141" s="42">
        <v>3457</v>
      </c>
      <c r="DA141" s="42">
        <v>4513.2363200105183</v>
      </c>
      <c r="DB141" s="42">
        <v>4405.8955005786993</v>
      </c>
      <c r="DC141" s="42">
        <v>5576.6302469312413</v>
      </c>
      <c r="DD141" s="42">
        <v>3433.4275304213816</v>
      </c>
      <c r="DE141" s="42">
        <v>4491.1628362121583</v>
      </c>
      <c r="DG141" s="10"/>
      <c r="DH141" s="3">
        <v>2014</v>
      </c>
      <c r="DI141" s="41">
        <v>0</v>
      </c>
      <c r="DJ141" s="41">
        <v>0</v>
      </c>
      <c r="DK141" s="41">
        <v>0</v>
      </c>
      <c r="DL141" s="41">
        <v>0</v>
      </c>
      <c r="DM141" s="41">
        <v>0</v>
      </c>
      <c r="DN141" s="41">
        <v>0</v>
      </c>
      <c r="DO141" s="42">
        <v>0</v>
      </c>
      <c r="DP141" s="42">
        <v>0</v>
      </c>
    </row>
    <row r="142" spans="1:120" ht="12" customHeight="1" x14ac:dyDescent="0.25">
      <c r="B142" s="3">
        <v>2015</v>
      </c>
      <c r="C142" s="42">
        <v>2393.2463483688243</v>
      </c>
      <c r="D142" s="42">
        <v>3102.6456243500684</v>
      </c>
      <c r="E142" s="42">
        <v>3209.6504075265475</v>
      </c>
      <c r="F142" s="42">
        <v>3434.3392862020505</v>
      </c>
      <c r="G142" s="42">
        <v>3945.529481491466</v>
      </c>
      <c r="H142" s="42">
        <v>3503.2407153995432</v>
      </c>
      <c r="I142" s="42">
        <v>3367.6663957517949</v>
      </c>
      <c r="J142" s="42">
        <v>3961.4615812283146</v>
      </c>
      <c r="M142" s="3">
        <v>2015</v>
      </c>
      <c r="N142" s="42">
        <v>2748.5880054797299</v>
      </c>
      <c r="O142" s="42">
        <v>3752.3299387616239</v>
      </c>
      <c r="P142" s="42">
        <v>2783.6709039577909</v>
      </c>
      <c r="Q142" s="42">
        <v>3182.3305797665589</v>
      </c>
      <c r="R142" s="42">
        <v>3450.4320130385504</v>
      </c>
      <c r="S142" s="42">
        <v>2878.5375621890521</v>
      </c>
      <c r="T142" s="42">
        <v>3189.7434020333671</v>
      </c>
      <c r="U142" s="42">
        <v>4101.0509235614563</v>
      </c>
      <c r="X142" s="3">
        <v>2015</v>
      </c>
      <c r="Y142" s="42">
        <v>3013.4117278797999</v>
      </c>
      <c r="Z142" s="42">
        <v>3381.0276815694156</v>
      </c>
      <c r="AA142" s="42">
        <v>3372.1375003526309</v>
      </c>
      <c r="AB142" s="42">
        <v>3640.6940628105012</v>
      </c>
      <c r="AC142" s="42">
        <v>4295.4680027300365</v>
      </c>
      <c r="AD142" s="42">
        <v>3004.4722254103053</v>
      </c>
      <c r="AE142" s="42">
        <v>3330.0851590741149</v>
      </c>
      <c r="AF142" s="42">
        <v>4050.9541484716156</v>
      </c>
      <c r="AI142" s="3">
        <v>2015</v>
      </c>
      <c r="AJ142" s="42">
        <v>3401.5853481894151</v>
      </c>
      <c r="AK142" s="42">
        <v>4592.716257783778</v>
      </c>
      <c r="AL142" s="42">
        <v>5218.4250764525996</v>
      </c>
      <c r="AM142" s="42">
        <v>4158.9472405063289</v>
      </c>
      <c r="AN142" s="42">
        <v>4226.1738636363634</v>
      </c>
      <c r="AO142" s="42">
        <v>3088.1437897829278</v>
      </c>
      <c r="AP142" s="42">
        <v>3330.0851590741149</v>
      </c>
      <c r="AQ142" s="42">
        <v>4050.9541484716156</v>
      </c>
      <c r="AT142" s="3">
        <v>2015</v>
      </c>
      <c r="AU142" s="41">
        <v>0</v>
      </c>
      <c r="AV142" s="41">
        <v>0</v>
      </c>
      <c r="AW142" s="41">
        <v>0</v>
      </c>
      <c r="AX142" s="41">
        <v>0</v>
      </c>
      <c r="AY142" s="41">
        <v>0</v>
      </c>
      <c r="AZ142" s="41">
        <v>0</v>
      </c>
      <c r="BA142" s="42">
        <v>0</v>
      </c>
      <c r="BB142" s="42">
        <v>0</v>
      </c>
      <c r="BE142" s="3">
        <v>2015</v>
      </c>
      <c r="BF142" s="42">
        <v>4305.0012581977653</v>
      </c>
      <c r="BG142" s="42">
        <v>4720.9959075618435</v>
      </c>
      <c r="BH142" s="42">
        <v>3603.5</v>
      </c>
      <c r="BI142" s="42">
        <v>4566.86342734756</v>
      </c>
      <c r="BJ142" s="42">
        <v>4167.2489312641128</v>
      </c>
      <c r="BK142" s="42">
        <v>5672.2092253977298</v>
      </c>
      <c r="BL142" s="42">
        <v>3633.921095051423</v>
      </c>
      <c r="BM142" s="42">
        <v>4642.7856914668137</v>
      </c>
      <c r="BP142" s="3">
        <v>2015</v>
      </c>
      <c r="BQ142" s="42">
        <v>4305.0012581977653</v>
      </c>
      <c r="BR142" s="42">
        <v>4303.9300747382094</v>
      </c>
      <c r="BS142" s="42">
        <v>3602.0444024029243</v>
      </c>
      <c r="BT142" s="42">
        <v>5048.5372912187859</v>
      </c>
      <c r="BU142" s="42">
        <v>4530.6348914797909</v>
      </c>
      <c r="BV142" s="42">
        <v>5818.9028381534035</v>
      </c>
      <c r="BW142" s="42">
        <v>3730.0201415177216</v>
      </c>
      <c r="BX142" s="42">
        <v>4483.3113515262348</v>
      </c>
      <c r="CA142" s="3">
        <v>2015</v>
      </c>
      <c r="CB142" s="42">
        <v>4305.0012581977653</v>
      </c>
      <c r="CC142" s="42">
        <v>5310.2926056036349</v>
      </c>
      <c r="CD142" s="42">
        <v>3260.8856513953142</v>
      </c>
      <c r="CE142" s="42">
        <v>5877.463921901528</v>
      </c>
      <c r="CF142" s="42">
        <v>4530.6348914797909</v>
      </c>
      <c r="CG142" s="42">
        <v>5672.2092253977298</v>
      </c>
      <c r="CH142" s="42">
        <v>3286.763192001481</v>
      </c>
      <c r="CI142" s="42">
        <v>4565.7079526072121</v>
      </c>
      <c r="CL142" s="3">
        <v>2015</v>
      </c>
      <c r="CM142" s="42">
        <v>4069.2779370312928</v>
      </c>
      <c r="CN142" s="42">
        <v>6913.4389134275616</v>
      </c>
      <c r="CO142" s="42">
        <v>3260.8856513953142</v>
      </c>
      <c r="CP142" s="42">
        <v>4519.5557801343639</v>
      </c>
      <c r="CQ142" s="42">
        <v>4530.6348914797909</v>
      </c>
      <c r="CR142" s="42">
        <v>5551.3179265668441</v>
      </c>
      <c r="CS142" s="42">
        <v>3564.3678159176443</v>
      </c>
      <c r="CT142" s="42">
        <v>4448.1006354705632</v>
      </c>
      <c r="CW142" s="3">
        <v>2015</v>
      </c>
      <c r="CX142" s="42">
        <v>4069.2779370312928</v>
      </c>
      <c r="CY142" s="42">
        <v>6913.4389134275616</v>
      </c>
      <c r="CZ142" s="42">
        <v>3369.690388000105</v>
      </c>
      <c r="DA142" s="42">
        <v>4519</v>
      </c>
      <c r="DB142" s="42">
        <v>4530.6348914797909</v>
      </c>
      <c r="DC142" s="42">
        <v>5551.3179265668441</v>
      </c>
      <c r="DD142" s="42">
        <v>3461.9372615478396</v>
      </c>
      <c r="DE142" s="42">
        <v>4520.0576321700391</v>
      </c>
      <c r="DG142" s="10"/>
      <c r="DH142" s="3">
        <v>2015</v>
      </c>
      <c r="DI142" s="41">
        <v>0</v>
      </c>
      <c r="DJ142" s="41">
        <v>0</v>
      </c>
      <c r="DK142" s="41">
        <v>0</v>
      </c>
      <c r="DL142" s="41">
        <v>0</v>
      </c>
      <c r="DM142" s="41">
        <v>0</v>
      </c>
      <c r="DN142" s="41">
        <v>0</v>
      </c>
      <c r="DO142" s="42">
        <v>0</v>
      </c>
      <c r="DP142" s="42">
        <v>0</v>
      </c>
    </row>
    <row r="143" spans="1:120" ht="12" customHeight="1" x14ac:dyDescent="0.25">
      <c r="B143" s="3">
        <v>2016</v>
      </c>
      <c r="C143" s="42">
        <v>2393.3096092924961</v>
      </c>
      <c r="D143" s="42">
        <v>3160.3404435340922</v>
      </c>
      <c r="E143" s="42">
        <v>3069.5747558553653</v>
      </c>
      <c r="F143" s="42">
        <v>3437.3417000808467</v>
      </c>
      <c r="G143" s="42">
        <v>3981.5998758644191</v>
      </c>
      <c r="H143" s="42">
        <v>3399.6467600791675</v>
      </c>
      <c r="I143" s="42">
        <v>3292.5508202592027</v>
      </c>
      <c r="J143" s="42">
        <v>3965.8626039964561</v>
      </c>
      <c r="M143" s="3">
        <v>2016</v>
      </c>
      <c r="N143" s="42">
        <v>2761.617609357475</v>
      </c>
      <c r="O143" s="42">
        <v>2848.8639345074962</v>
      </c>
      <c r="P143" s="42">
        <v>2826.3428915422282</v>
      </c>
      <c r="Q143" s="42">
        <v>3130.9596942026819</v>
      </c>
      <c r="R143" s="42">
        <v>3419.2322126557006</v>
      </c>
      <c r="S143" s="42">
        <v>2546.378592152977</v>
      </c>
      <c r="T143" s="42">
        <v>3226.9361623786212</v>
      </c>
      <c r="U143" s="42">
        <v>3997.4712447451639</v>
      </c>
      <c r="X143" s="3">
        <v>2016</v>
      </c>
      <c r="Y143" s="42">
        <v>2999.0602582496372</v>
      </c>
      <c r="Z143" s="42">
        <v>3451.8711721095015</v>
      </c>
      <c r="AA143" s="42">
        <v>3327.3078941636991</v>
      </c>
      <c r="AB143" s="42">
        <v>3819.0720191838845</v>
      </c>
      <c r="AC143" s="42">
        <v>4171.6177803557612</v>
      </c>
      <c r="AD143" s="42">
        <v>3165.4628744679108</v>
      </c>
      <c r="AE143" s="42">
        <v>3328.1161280101396</v>
      </c>
      <c r="AF143" s="42">
        <v>3948.8309908120182</v>
      </c>
      <c r="AI143" s="3">
        <v>2016</v>
      </c>
      <c r="AJ143" s="42">
        <v>3303.1382646691636</v>
      </c>
      <c r="AK143" s="42">
        <v>4775.5268727373968</v>
      </c>
      <c r="AL143" s="42">
        <v>5434.808245445829</v>
      </c>
      <c r="AM143" s="42">
        <v>4344.8266823737304</v>
      </c>
      <c r="AN143" s="42">
        <v>4186.5047846889956</v>
      </c>
      <c r="AO143" s="42">
        <v>2989.6014332323466</v>
      </c>
      <c r="AP143" s="42">
        <v>3328.1161280101396</v>
      </c>
      <c r="AQ143" s="42">
        <v>3948.8309908120182</v>
      </c>
      <c r="AT143" s="3">
        <v>2016</v>
      </c>
      <c r="AU143" s="50">
        <f>C143</f>
        <v>2393.3096092924961</v>
      </c>
      <c r="AV143" s="50">
        <f t="shared" ref="AV143:BB146" si="195">D143</f>
        <v>3160.3404435340922</v>
      </c>
      <c r="AW143" s="50">
        <f t="shared" si="195"/>
        <v>3069.5747558553653</v>
      </c>
      <c r="AX143" s="50">
        <f t="shared" si="195"/>
        <v>3437.3417000808467</v>
      </c>
      <c r="AY143" s="50">
        <f t="shared" si="195"/>
        <v>3981.5998758644191</v>
      </c>
      <c r="AZ143" s="50">
        <f t="shared" si="195"/>
        <v>3399.6467600791675</v>
      </c>
      <c r="BA143" s="50">
        <f t="shared" si="195"/>
        <v>3292.5508202592027</v>
      </c>
      <c r="BB143" s="50">
        <f t="shared" si="195"/>
        <v>3965.8626039964561</v>
      </c>
      <c r="BE143" s="3">
        <v>2016</v>
      </c>
      <c r="BF143" s="42">
        <v>4331.4377069662314</v>
      </c>
      <c r="BG143" s="42">
        <v>4694.7915181758899</v>
      </c>
      <c r="BH143" s="42">
        <v>3603.5</v>
      </c>
      <c r="BI143" s="42">
        <v>4566.9064515298014</v>
      </c>
      <c r="BJ143" s="42">
        <v>4180.1035688430693</v>
      </c>
      <c r="BK143" s="42">
        <v>5669.8753314832447</v>
      </c>
      <c r="BL143" s="42">
        <v>3566.3008619056127</v>
      </c>
      <c r="BM143" s="42">
        <v>4513.1875746673659</v>
      </c>
      <c r="BP143" s="3">
        <v>2016</v>
      </c>
      <c r="BQ143" s="42">
        <v>4331.4377069662314</v>
      </c>
      <c r="BR143" s="42">
        <v>4292.8670972774489</v>
      </c>
      <c r="BS143" s="42">
        <v>3619.9137202907064</v>
      </c>
      <c r="BT143" s="42">
        <v>5054.1953790028374</v>
      </c>
      <c r="BU143" s="42">
        <v>4803.0613026819901</v>
      </c>
      <c r="BV143" s="42">
        <v>5811.7708951213199</v>
      </c>
      <c r="BW143" s="42">
        <v>3706.0245448198079</v>
      </c>
      <c r="BX143" s="42">
        <v>4509.6971334971313</v>
      </c>
      <c r="CA143" s="3">
        <v>2016</v>
      </c>
      <c r="CB143" s="42">
        <v>4331.4377069662314</v>
      </c>
      <c r="CC143" s="42">
        <v>5306.9801855654841</v>
      </c>
      <c r="CD143" s="42">
        <v>3262.73427672956</v>
      </c>
      <c r="CE143" s="42">
        <v>6111.3728873239406</v>
      </c>
      <c r="CF143" s="42">
        <v>4803.0613026819901</v>
      </c>
      <c r="CG143" s="42">
        <v>5669.8753314832447</v>
      </c>
      <c r="CH143" s="42">
        <v>3370.4335185667564</v>
      </c>
      <c r="CI143" s="42">
        <v>4582.9855534586741</v>
      </c>
      <c r="CL143" s="3">
        <v>2016</v>
      </c>
      <c r="CM143" s="42">
        <v>4099.5854244798074</v>
      </c>
      <c r="CN143" s="42">
        <v>5084.6882798719544</v>
      </c>
      <c r="CO143" s="42">
        <v>3262.73427672956</v>
      </c>
      <c r="CP143" s="42">
        <v>4526.0804235681517</v>
      </c>
      <c r="CQ143" s="42">
        <v>4554.9637033174249</v>
      </c>
      <c r="CR143" s="42">
        <v>5556.1615999316036</v>
      </c>
      <c r="CS143" s="42">
        <v>3645.9755189611492</v>
      </c>
      <c r="CT143" s="42">
        <v>4419.8025274264155</v>
      </c>
      <c r="CW143" s="3">
        <v>2016</v>
      </c>
      <c r="CX143" s="42">
        <v>4099.5854244798074</v>
      </c>
      <c r="CY143" s="42">
        <v>5084.6882798719544</v>
      </c>
      <c r="CZ143" s="42">
        <v>3262.73427672956</v>
      </c>
      <c r="DA143" s="42">
        <v>4526.0804235681517</v>
      </c>
      <c r="DB143" s="42">
        <v>4554.9637033174249</v>
      </c>
      <c r="DC143" s="42">
        <v>5556.1615999316036</v>
      </c>
      <c r="DD143" s="42">
        <v>3645.9755189611492</v>
      </c>
      <c r="DE143" s="42">
        <v>4419.8025274264155</v>
      </c>
      <c r="DG143" s="10"/>
      <c r="DH143" s="3">
        <v>2016</v>
      </c>
      <c r="DI143" s="50">
        <f>CB143</f>
        <v>4331.4377069662314</v>
      </c>
      <c r="DJ143" s="50">
        <f t="shared" ref="DJ143:DP143" si="196">CC143</f>
        <v>5306.9801855654841</v>
      </c>
      <c r="DK143" s="50">
        <f t="shared" si="196"/>
        <v>3262.73427672956</v>
      </c>
      <c r="DL143" s="50">
        <f t="shared" si="196"/>
        <v>6111.3728873239406</v>
      </c>
      <c r="DM143" s="50">
        <f t="shared" si="196"/>
        <v>4803.0613026819901</v>
      </c>
      <c r="DN143" s="50">
        <f t="shared" si="196"/>
        <v>5669.8753314832447</v>
      </c>
      <c r="DO143" s="50">
        <f t="shared" si="196"/>
        <v>3370.4335185667564</v>
      </c>
      <c r="DP143" s="50">
        <f t="shared" si="196"/>
        <v>4582.9855534586741</v>
      </c>
    </row>
    <row r="144" spans="1:120" ht="12" customHeight="1" x14ac:dyDescent="0.25">
      <c r="B144" s="3">
        <v>2017</v>
      </c>
      <c r="C144" s="53">
        <v>2366</v>
      </c>
      <c r="D144" s="53">
        <v>3295.76</v>
      </c>
      <c r="E144" s="53">
        <v>2992.75</v>
      </c>
      <c r="F144" s="53">
        <v>3517.99</v>
      </c>
      <c r="G144" s="53">
        <v>4048.38</v>
      </c>
      <c r="H144" s="53">
        <v>3139.77</v>
      </c>
      <c r="I144" s="53">
        <v>3429.7</v>
      </c>
      <c r="J144" s="53">
        <v>3890.49</v>
      </c>
      <c r="M144" s="3">
        <v>2017</v>
      </c>
      <c r="N144" s="53">
        <v>2794.85</v>
      </c>
      <c r="O144" s="53">
        <v>2956.84</v>
      </c>
      <c r="P144" s="53">
        <v>2811.34</v>
      </c>
      <c r="Q144" s="53">
        <v>3140.67</v>
      </c>
      <c r="R144" s="53">
        <v>3335.58</v>
      </c>
      <c r="S144" s="53">
        <v>2713.07</v>
      </c>
      <c r="T144" s="53">
        <v>3332.92</v>
      </c>
      <c r="U144" s="53">
        <v>3884.35</v>
      </c>
      <c r="X144" s="3">
        <v>2017</v>
      </c>
      <c r="Y144" s="54">
        <v>3197.1</v>
      </c>
      <c r="Z144" s="54">
        <v>3525.85</v>
      </c>
      <c r="AA144" s="53">
        <v>3359.77</v>
      </c>
      <c r="AB144" s="53">
        <v>3723.18</v>
      </c>
      <c r="AC144" s="53">
        <v>4051.42</v>
      </c>
      <c r="AD144" s="54">
        <v>3342.99</v>
      </c>
      <c r="AE144" s="53">
        <v>3384.39</v>
      </c>
      <c r="AF144" s="53">
        <v>3966.07</v>
      </c>
      <c r="AI144" s="3">
        <v>2017</v>
      </c>
      <c r="AJ144" s="54">
        <v>3860.81</v>
      </c>
      <c r="AK144" s="54">
        <v>4387</v>
      </c>
      <c r="AL144" s="53">
        <f>AA144</f>
        <v>3359.77</v>
      </c>
      <c r="AM144" s="53">
        <f t="shared" ref="AM144:AN144" si="197">AB144</f>
        <v>3723.18</v>
      </c>
      <c r="AN144" s="53">
        <f t="shared" si="197"/>
        <v>4051.42</v>
      </c>
      <c r="AO144" s="54">
        <v>3363.83</v>
      </c>
      <c r="AP144" s="53">
        <f t="shared" ref="AP144" si="198">AE144</f>
        <v>3384.39</v>
      </c>
      <c r="AQ144" s="53">
        <f t="shared" ref="AQ144" si="199">AF144</f>
        <v>3966.07</v>
      </c>
      <c r="AT144" s="3">
        <v>2017</v>
      </c>
      <c r="AU144" s="50">
        <f t="shared" ref="AU144:AU146" si="200">C144</f>
        <v>2366</v>
      </c>
      <c r="AV144" s="50">
        <f t="shared" si="195"/>
        <v>3295.76</v>
      </c>
      <c r="AW144" s="50">
        <f t="shared" si="195"/>
        <v>2992.75</v>
      </c>
      <c r="AX144" s="50">
        <f t="shared" si="195"/>
        <v>3517.99</v>
      </c>
      <c r="AY144" s="50">
        <f t="shared" si="195"/>
        <v>4048.38</v>
      </c>
      <c r="AZ144" s="50">
        <f t="shared" si="195"/>
        <v>3139.77</v>
      </c>
      <c r="BA144" s="50">
        <f t="shared" si="195"/>
        <v>3429.7</v>
      </c>
      <c r="BB144" s="50">
        <f t="shared" si="195"/>
        <v>3890.49</v>
      </c>
      <c r="BE144" s="3">
        <v>2017</v>
      </c>
      <c r="BF144" s="49">
        <f>CB144</f>
        <v>4365.0600000000004</v>
      </c>
      <c r="BG144" s="53">
        <v>5193.1719955169838</v>
      </c>
      <c r="BH144" s="49">
        <f>CD144</f>
        <v>3655.51</v>
      </c>
      <c r="BI144" s="54">
        <v>4325.74</v>
      </c>
      <c r="BJ144" s="53">
        <v>4204.7903221950764</v>
      </c>
      <c r="BK144" s="49">
        <f>CG144</f>
        <v>5524.24</v>
      </c>
      <c r="BL144" s="53">
        <v>3546.5934023403706</v>
      </c>
      <c r="BM144" s="53">
        <v>4700.6633409009437</v>
      </c>
      <c r="BP144" s="3">
        <v>2017</v>
      </c>
      <c r="BQ144" s="50">
        <f>CB144</f>
        <v>4365.0600000000004</v>
      </c>
      <c r="BR144" s="53">
        <v>4226.1400000000003</v>
      </c>
      <c r="BS144" s="54">
        <v>3655.51</v>
      </c>
      <c r="BT144" s="50">
        <f>CE144</f>
        <v>5384.52</v>
      </c>
      <c r="BU144" s="50">
        <f>BJ144</f>
        <v>4204.7903221950764</v>
      </c>
      <c r="BV144" s="53">
        <v>5710.53</v>
      </c>
      <c r="BW144" s="54">
        <v>3534.62</v>
      </c>
      <c r="BX144" s="54">
        <v>4385.6000000000004</v>
      </c>
      <c r="CA144" s="3">
        <v>2017</v>
      </c>
      <c r="CB144" s="54">
        <v>4365.0600000000004</v>
      </c>
      <c r="CC144" s="54">
        <v>4565.1899999999996</v>
      </c>
      <c r="CD144" s="50">
        <f>BS144</f>
        <v>3655.51</v>
      </c>
      <c r="CE144" s="53">
        <v>5384.52</v>
      </c>
      <c r="CF144" s="53">
        <v>4499.93</v>
      </c>
      <c r="CG144" s="53">
        <v>5524.24</v>
      </c>
      <c r="CH144" s="53">
        <v>3357.9</v>
      </c>
      <c r="CI144" s="53">
        <v>4289.8</v>
      </c>
      <c r="CL144" s="3">
        <v>2017</v>
      </c>
      <c r="CM144" s="53">
        <v>4167.0814835705678</v>
      </c>
      <c r="CN144" s="53">
        <v>5072.3768948724755</v>
      </c>
      <c r="CO144" s="50">
        <f>BS144</f>
        <v>3655.51</v>
      </c>
      <c r="CP144" s="54">
        <v>4442.57</v>
      </c>
      <c r="CQ144" s="53">
        <v>4620.83</v>
      </c>
      <c r="CR144" s="53">
        <v>5555.24</v>
      </c>
      <c r="CS144" s="54">
        <v>3541.3</v>
      </c>
      <c r="CT144" s="54">
        <v>4328.74</v>
      </c>
      <c r="CW144" s="3">
        <v>2017</v>
      </c>
      <c r="CX144" s="50">
        <f>CM144</f>
        <v>4167.0814835705678</v>
      </c>
      <c r="CY144" s="50">
        <f>CN144</f>
        <v>5072.3768948724755</v>
      </c>
      <c r="CZ144" s="50">
        <f>BS144</f>
        <v>3655.51</v>
      </c>
      <c r="DA144" s="50">
        <f>CP144</f>
        <v>4442.57</v>
      </c>
      <c r="DB144" s="50">
        <f>CQ144</f>
        <v>4620.83</v>
      </c>
      <c r="DC144" s="53">
        <v>5627.069603524229</v>
      </c>
      <c r="DD144" s="54">
        <v>3756.44</v>
      </c>
      <c r="DE144" s="54">
        <v>4578.55</v>
      </c>
      <c r="DG144" s="10"/>
      <c r="DH144" s="3">
        <v>2017</v>
      </c>
      <c r="DI144" s="50">
        <f t="shared" ref="DI144:DI146" si="201">CB144</f>
        <v>4365.0600000000004</v>
      </c>
      <c r="DJ144" s="50">
        <f t="shared" ref="DJ144:DJ146" si="202">CC144</f>
        <v>4565.1899999999996</v>
      </c>
      <c r="DK144" s="50">
        <f t="shared" ref="DK144:DK146" si="203">CD144</f>
        <v>3655.51</v>
      </c>
      <c r="DL144" s="50">
        <f t="shared" ref="DL144:DL146" si="204">CE144</f>
        <v>5384.52</v>
      </c>
      <c r="DM144" s="50">
        <f t="shared" ref="DM144:DM146" si="205">CF144</f>
        <v>4499.93</v>
      </c>
      <c r="DN144" s="50">
        <f t="shared" ref="DN144:DN146" si="206">CG144</f>
        <v>5524.24</v>
      </c>
      <c r="DO144" s="50">
        <f t="shared" ref="DO144:DO146" si="207">CH144</f>
        <v>3357.9</v>
      </c>
      <c r="DP144" s="50">
        <f t="shared" ref="DP144:DP146" si="208">CI144</f>
        <v>4289.8</v>
      </c>
    </row>
    <row r="145" spans="2:144" ht="12" customHeight="1" x14ac:dyDescent="0.25">
      <c r="B145" s="3">
        <v>2018</v>
      </c>
      <c r="C145" s="53">
        <v>2508.91</v>
      </c>
      <c r="D145" s="53">
        <v>3330.21</v>
      </c>
      <c r="E145" s="53">
        <v>2953.19</v>
      </c>
      <c r="F145" s="53">
        <v>3375.18</v>
      </c>
      <c r="G145" s="53">
        <v>4098.79</v>
      </c>
      <c r="H145" s="53">
        <v>3055.13</v>
      </c>
      <c r="I145" s="53">
        <v>3370.83</v>
      </c>
      <c r="J145" s="53">
        <v>3903.69</v>
      </c>
      <c r="M145" s="3">
        <v>2018</v>
      </c>
      <c r="N145" s="53">
        <v>2783.06</v>
      </c>
      <c r="O145" s="53">
        <v>3040.59</v>
      </c>
      <c r="P145" s="53">
        <v>3001.19</v>
      </c>
      <c r="Q145" s="53">
        <v>3110.06</v>
      </c>
      <c r="R145" s="53">
        <v>3220.72</v>
      </c>
      <c r="S145" s="53">
        <v>2682.03</v>
      </c>
      <c r="T145" s="53">
        <v>3317.48</v>
      </c>
      <c r="U145" s="53">
        <v>3861.8</v>
      </c>
      <c r="X145" s="3">
        <v>2018</v>
      </c>
      <c r="Y145" s="54">
        <v>3232.86</v>
      </c>
      <c r="Z145" s="53">
        <v>3640.21</v>
      </c>
      <c r="AA145" s="53">
        <v>3492.83</v>
      </c>
      <c r="AB145" s="53">
        <v>3748.56</v>
      </c>
      <c r="AC145" s="53">
        <v>4068.99</v>
      </c>
      <c r="AD145" s="53">
        <v>3339.53</v>
      </c>
      <c r="AE145" s="53">
        <v>3298.59</v>
      </c>
      <c r="AF145" s="53">
        <v>3916.13</v>
      </c>
      <c r="AI145" s="3">
        <v>2018</v>
      </c>
      <c r="AJ145" s="54">
        <v>4010.01</v>
      </c>
      <c r="AK145" s="50">
        <f>Z145</f>
        <v>3640.21</v>
      </c>
      <c r="AL145" s="50">
        <f t="shared" ref="AL145:AN145" si="209">AA145</f>
        <v>3492.83</v>
      </c>
      <c r="AM145" s="50">
        <f t="shared" si="209"/>
        <v>3748.56</v>
      </c>
      <c r="AN145" s="50">
        <f t="shared" si="209"/>
        <v>4068.99</v>
      </c>
      <c r="AO145" s="54">
        <v>3297.84</v>
      </c>
      <c r="AP145" s="50">
        <f t="shared" ref="AP145" si="210">AE145</f>
        <v>3298.59</v>
      </c>
      <c r="AQ145" s="50">
        <f t="shared" ref="AQ145" si="211">AF145</f>
        <v>3916.13</v>
      </c>
      <c r="AT145" s="3">
        <v>2018</v>
      </c>
      <c r="AU145" s="50">
        <f t="shared" si="200"/>
        <v>2508.91</v>
      </c>
      <c r="AV145" s="50">
        <f t="shared" si="195"/>
        <v>3330.21</v>
      </c>
      <c r="AW145" s="50">
        <f t="shared" si="195"/>
        <v>2953.19</v>
      </c>
      <c r="AX145" s="50">
        <f t="shared" si="195"/>
        <v>3375.18</v>
      </c>
      <c r="AY145" s="50">
        <f t="shared" si="195"/>
        <v>4098.79</v>
      </c>
      <c r="AZ145" s="50">
        <f t="shared" si="195"/>
        <v>3055.13</v>
      </c>
      <c r="BA145" s="50">
        <f t="shared" si="195"/>
        <v>3370.83</v>
      </c>
      <c r="BB145" s="50">
        <f t="shared" si="195"/>
        <v>3903.69</v>
      </c>
      <c r="BE145" s="3">
        <v>2018</v>
      </c>
      <c r="BF145" s="49">
        <f t="shared" ref="BF145:BF147" si="212">CB145</f>
        <v>4153.0400067983028</v>
      </c>
      <c r="BG145" s="53">
        <v>4502</v>
      </c>
      <c r="BH145" s="54">
        <v>3484.88</v>
      </c>
      <c r="BI145" s="54">
        <v>4415.13</v>
      </c>
      <c r="BJ145" s="53">
        <v>4057.6</v>
      </c>
      <c r="BK145" s="49">
        <f t="shared" ref="BK145:BK147" si="213">CG145</f>
        <v>5503.1748818957176</v>
      </c>
      <c r="BL145" s="53">
        <v>3993.45</v>
      </c>
      <c r="BM145" s="53">
        <v>4304.53</v>
      </c>
      <c r="BP145" s="3">
        <v>2018</v>
      </c>
      <c r="BQ145" s="50">
        <f t="shared" ref="BQ145:BQ147" si="214">CB145</f>
        <v>4153.0400067983028</v>
      </c>
      <c r="BR145" s="53">
        <v>4498.2</v>
      </c>
      <c r="BS145" s="53">
        <v>3580.53</v>
      </c>
      <c r="BT145" s="53">
        <v>5574.56</v>
      </c>
      <c r="BU145" s="50">
        <f t="shared" ref="BU145:BU147" si="215">BJ145</f>
        <v>4057.6</v>
      </c>
      <c r="BV145" s="53">
        <v>5530.7</v>
      </c>
      <c r="BW145" s="53">
        <v>3452.93</v>
      </c>
      <c r="BX145" s="53">
        <v>4411.1899999999996</v>
      </c>
      <c r="CA145" s="3">
        <v>2018</v>
      </c>
      <c r="CB145" s="53">
        <v>4153.0400067983028</v>
      </c>
      <c r="CC145" s="53">
        <v>5128.9468201170448</v>
      </c>
      <c r="CD145" s="50">
        <f t="shared" ref="CD145:CD146" si="216">BS145</f>
        <v>3580.53</v>
      </c>
      <c r="CE145" s="50">
        <f>BT145</f>
        <v>5574.56</v>
      </c>
      <c r="CF145" s="53">
        <v>4178.4307692307693</v>
      </c>
      <c r="CG145" s="53">
        <v>5503.1748818957176</v>
      </c>
      <c r="CH145" s="53">
        <v>3451.5563844312846</v>
      </c>
      <c r="CI145" s="53">
        <v>4208.2956719832682</v>
      </c>
      <c r="CL145" s="3">
        <v>2018</v>
      </c>
      <c r="CM145" s="53">
        <v>4181.8900000000003</v>
      </c>
      <c r="CN145" s="53">
        <v>5478.65</v>
      </c>
      <c r="CO145" s="53">
        <v>3271</v>
      </c>
      <c r="CP145" s="53">
        <v>4419.24</v>
      </c>
      <c r="CQ145" s="53">
        <v>4624.66</v>
      </c>
      <c r="CR145" s="53">
        <v>5527.92</v>
      </c>
      <c r="CS145" s="53">
        <v>3513</v>
      </c>
      <c r="CT145" s="53">
        <v>4455.41</v>
      </c>
      <c r="CW145" s="3">
        <v>2018</v>
      </c>
      <c r="CX145" s="50">
        <f>CM145</f>
        <v>4181.8900000000003</v>
      </c>
      <c r="CY145" s="50">
        <f>CN145</f>
        <v>5478.65</v>
      </c>
      <c r="CZ145" s="53">
        <v>4234.2591047040969</v>
      </c>
      <c r="DA145" s="50">
        <f>CP145</f>
        <v>4419.24</v>
      </c>
      <c r="DB145" s="50">
        <f>CQ145</f>
        <v>4624.66</v>
      </c>
      <c r="DC145" s="53">
        <v>5719.4877126654064</v>
      </c>
      <c r="DD145" s="53">
        <v>3612.1016561442034</v>
      </c>
      <c r="DE145" s="53">
        <v>4364.6526182535554</v>
      </c>
      <c r="DG145" s="10"/>
      <c r="DH145" s="3">
        <v>2018</v>
      </c>
      <c r="DI145" s="50">
        <f t="shared" si="201"/>
        <v>4153.0400067983028</v>
      </c>
      <c r="DJ145" s="50">
        <f t="shared" si="202"/>
        <v>5128.9468201170448</v>
      </c>
      <c r="DK145" s="50">
        <f t="shared" si="203"/>
        <v>3580.53</v>
      </c>
      <c r="DL145" s="50">
        <f t="shared" si="204"/>
        <v>5574.56</v>
      </c>
      <c r="DM145" s="50">
        <f t="shared" si="205"/>
        <v>4178.4307692307693</v>
      </c>
      <c r="DN145" s="50">
        <f t="shared" si="206"/>
        <v>5503.1748818957176</v>
      </c>
      <c r="DO145" s="50">
        <f t="shared" si="207"/>
        <v>3451.5563844312846</v>
      </c>
      <c r="DP145" s="50">
        <f t="shared" si="208"/>
        <v>4208.2956719832682</v>
      </c>
    </row>
    <row r="146" spans="2:144" ht="12" customHeight="1" x14ac:dyDescent="0.25">
      <c r="B146" s="3">
        <v>2019</v>
      </c>
      <c r="C146" s="53">
        <v>2499.3200000000002</v>
      </c>
      <c r="D146" s="53">
        <v>3100.79</v>
      </c>
      <c r="E146" s="53">
        <v>2953.7</v>
      </c>
      <c r="F146" s="53">
        <v>3539.03</v>
      </c>
      <c r="G146" s="53">
        <v>3956.57</v>
      </c>
      <c r="H146" s="53">
        <v>3293.38</v>
      </c>
      <c r="I146" s="53">
        <v>3391.01</v>
      </c>
      <c r="J146" s="53">
        <v>3931.86</v>
      </c>
      <c r="M146" s="3">
        <v>2019</v>
      </c>
      <c r="N146" s="53">
        <v>2779.28</v>
      </c>
      <c r="O146" s="53">
        <v>3840.64</v>
      </c>
      <c r="P146" s="53">
        <v>2966.71</v>
      </c>
      <c r="Q146" s="53">
        <v>3076.66</v>
      </c>
      <c r="R146" s="53">
        <v>3200.76</v>
      </c>
      <c r="S146" s="53">
        <v>2552.89</v>
      </c>
      <c r="T146" s="53">
        <v>3253.61</v>
      </c>
      <c r="U146" s="53">
        <v>3737.37</v>
      </c>
      <c r="X146" s="3">
        <v>2019</v>
      </c>
      <c r="Y146" s="53">
        <v>3099.68</v>
      </c>
      <c r="Z146" s="53">
        <v>3451.8</v>
      </c>
      <c r="AA146" s="53">
        <v>3729.02</v>
      </c>
      <c r="AB146" s="53">
        <v>3645.75</v>
      </c>
      <c r="AC146" s="53">
        <v>4252.41</v>
      </c>
      <c r="AD146" s="53">
        <v>3302.58</v>
      </c>
      <c r="AE146" s="53">
        <v>3304.03</v>
      </c>
      <c r="AF146" s="53">
        <v>4010.15</v>
      </c>
      <c r="AI146" s="3">
        <v>2019</v>
      </c>
      <c r="AJ146" s="53">
        <v>3716.96</v>
      </c>
      <c r="AK146" s="53">
        <v>4365.8500000000004</v>
      </c>
      <c r="AL146" s="53">
        <v>5203</v>
      </c>
      <c r="AM146" s="53">
        <v>4158.12</v>
      </c>
      <c r="AN146" s="53">
        <v>4425.12</v>
      </c>
      <c r="AO146" s="53">
        <v>3279.54</v>
      </c>
      <c r="AP146" s="50">
        <f>AE146</f>
        <v>3304.03</v>
      </c>
      <c r="AQ146" s="53">
        <v>6069</v>
      </c>
      <c r="AT146" s="3">
        <v>2019</v>
      </c>
      <c r="AU146" s="50">
        <f t="shared" si="200"/>
        <v>2499.3200000000002</v>
      </c>
      <c r="AV146" s="50">
        <f t="shared" si="195"/>
        <v>3100.79</v>
      </c>
      <c r="AW146" s="50">
        <f t="shared" si="195"/>
        <v>2953.7</v>
      </c>
      <c r="AX146" s="50">
        <f t="shared" si="195"/>
        <v>3539.03</v>
      </c>
      <c r="AY146" s="50">
        <f t="shared" si="195"/>
        <v>3956.57</v>
      </c>
      <c r="AZ146" s="50">
        <f t="shared" si="195"/>
        <v>3293.38</v>
      </c>
      <c r="BA146" s="50">
        <f t="shared" si="195"/>
        <v>3391.01</v>
      </c>
      <c r="BB146" s="50">
        <f t="shared" si="195"/>
        <v>3931.86</v>
      </c>
      <c r="BE146" s="3">
        <v>2019</v>
      </c>
      <c r="BF146" s="49">
        <f t="shared" si="212"/>
        <v>3936.1099571009258</v>
      </c>
      <c r="BG146" s="53">
        <v>4827.5</v>
      </c>
      <c r="BH146" s="53">
        <v>3509</v>
      </c>
      <c r="BI146" s="53">
        <v>4453.33</v>
      </c>
      <c r="BJ146" s="53">
        <v>4505.5600000000004</v>
      </c>
      <c r="BK146" s="49">
        <f t="shared" si="213"/>
        <v>5445.4810765579241</v>
      </c>
      <c r="BL146" s="53">
        <v>3460.1442806835207</v>
      </c>
      <c r="BM146" s="53">
        <v>4466.5770694117473</v>
      </c>
      <c r="BP146" s="3">
        <v>2019</v>
      </c>
      <c r="BQ146" s="50">
        <f t="shared" si="214"/>
        <v>3936.1099571009258</v>
      </c>
      <c r="BR146" s="53">
        <v>4082.2110954150139</v>
      </c>
      <c r="BS146" s="53">
        <v>3470</v>
      </c>
      <c r="BT146" s="50">
        <f>CE146</f>
        <v>4453.33</v>
      </c>
      <c r="BU146" s="50">
        <f t="shared" si="215"/>
        <v>4505.5600000000004</v>
      </c>
      <c r="BV146" s="53">
        <v>5443</v>
      </c>
      <c r="BW146" s="53">
        <v>3476.3809568596103</v>
      </c>
      <c r="BX146" s="53">
        <v>4384.8305944294207</v>
      </c>
      <c r="CA146" s="3">
        <v>2019</v>
      </c>
      <c r="CB146" s="44">
        <v>3936.1099571009258</v>
      </c>
      <c r="CC146" s="44">
        <v>4787.2185622717998</v>
      </c>
      <c r="CD146" s="50">
        <f t="shared" si="216"/>
        <v>3470</v>
      </c>
      <c r="CE146" s="49">
        <f t="shared" ref="CE146:CF146" si="217">BI146</f>
        <v>4453.33</v>
      </c>
      <c r="CF146" s="49">
        <f t="shared" si="217"/>
        <v>4505.5600000000004</v>
      </c>
      <c r="CG146" s="44">
        <v>5445.4810765579241</v>
      </c>
      <c r="CH146" s="44">
        <v>3366.3462099794856</v>
      </c>
      <c r="CI146" s="44">
        <v>4095.2575182475284</v>
      </c>
      <c r="CL146" s="3">
        <v>2019</v>
      </c>
      <c r="CM146" s="53">
        <v>4010.2715981991673</v>
      </c>
      <c r="CN146" s="53">
        <v>4894.6967431304547</v>
      </c>
      <c r="CO146" s="53">
        <v>3273</v>
      </c>
      <c r="CP146" s="53">
        <v>4435.4612891887073</v>
      </c>
      <c r="CQ146" s="53">
        <v>4400</v>
      </c>
      <c r="CR146" s="53">
        <v>5584.2866382353768</v>
      </c>
      <c r="CS146" s="53">
        <v>3446.450933978073</v>
      </c>
      <c r="CT146" s="53">
        <v>4157.0575305571228</v>
      </c>
      <c r="CW146" s="3">
        <v>2019</v>
      </c>
      <c r="CX146" s="50">
        <f>CM146</f>
        <v>4010.2715981991673</v>
      </c>
      <c r="CY146" s="50">
        <f t="shared" ref="CY146:CZ146" si="218">CN146</f>
        <v>4894.6967431304547</v>
      </c>
      <c r="CZ146" s="50">
        <f t="shared" si="218"/>
        <v>3273</v>
      </c>
      <c r="DA146" s="53">
        <v>4252</v>
      </c>
      <c r="DB146" s="50">
        <f>CQ146</f>
        <v>4400</v>
      </c>
      <c r="DC146" s="53">
        <v>5682.656407035176</v>
      </c>
      <c r="DD146" s="53">
        <v>3588.5881269568422</v>
      </c>
      <c r="DE146" s="53">
        <v>4330.079877475674</v>
      </c>
      <c r="DG146" s="10"/>
      <c r="DH146" s="3">
        <v>2019</v>
      </c>
      <c r="DI146" s="50">
        <f t="shared" si="201"/>
        <v>3936.1099571009258</v>
      </c>
      <c r="DJ146" s="50">
        <f t="shared" si="202"/>
        <v>4787.2185622717998</v>
      </c>
      <c r="DK146" s="50">
        <f t="shared" si="203"/>
        <v>3470</v>
      </c>
      <c r="DL146" s="50">
        <f t="shared" si="204"/>
        <v>4453.33</v>
      </c>
      <c r="DM146" s="50">
        <f t="shared" si="205"/>
        <v>4505.5600000000004</v>
      </c>
      <c r="DN146" s="50">
        <f t="shared" si="206"/>
        <v>5445.4810765579241</v>
      </c>
      <c r="DO146" s="50">
        <f t="shared" si="207"/>
        <v>3366.3462099794856</v>
      </c>
      <c r="DP146" s="50">
        <f t="shared" si="208"/>
        <v>4095.2575182475284</v>
      </c>
    </row>
    <row r="147" spans="2:144" ht="12" customHeight="1" x14ac:dyDescent="0.25">
      <c r="B147" s="3">
        <v>2020</v>
      </c>
      <c r="C147" s="49">
        <f>N147</f>
        <v>2787.3</v>
      </c>
      <c r="D147" s="53">
        <v>3304.52</v>
      </c>
      <c r="E147" s="53">
        <v>3107.19</v>
      </c>
      <c r="F147" s="53">
        <v>3475</v>
      </c>
      <c r="G147" s="53">
        <v>4041</v>
      </c>
      <c r="H147" s="53">
        <v>3287.6</v>
      </c>
      <c r="I147" s="53">
        <v>3293.91</v>
      </c>
      <c r="J147" s="53">
        <v>3949.91</v>
      </c>
      <c r="M147" s="3">
        <v>2020</v>
      </c>
      <c r="N147" s="53">
        <v>2787.3</v>
      </c>
      <c r="O147" s="53">
        <v>3874.14</v>
      </c>
      <c r="P147" s="53">
        <v>3022.01</v>
      </c>
      <c r="Q147" s="53">
        <v>3131.06</v>
      </c>
      <c r="R147" s="53">
        <v>3205.63</v>
      </c>
      <c r="S147" s="53">
        <v>2891.04</v>
      </c>
      <c r="T147" s="53">
        <v>3251.36</v>
      </c>
      <c r="U147" s="53">
        <v>3830.63</v>
      </c>
      <c r="X147" s="3">
        <v>2020</v>
      </c>
      <c r="Y147" s="53">
        <v>3622.89</v>
      </c>
      <c r="Z147" s="53">
        <v>3596.85</v>
      </c>
      <c r="AA147" s="53">
        <v>3751.77</v>
      </c>
      <c r="AB147" s="53">
        <v>3736.66</v>
      </c>
      <c r="AC147" s="53">
        <v>4238.32</v>
      </c>
      <c r="AD147" s="53">
        <v>3445.42</v>
      </c>
      <c r="AE147" s="53">
        <v>3396.5</v>
      </c>
      <c r="AF147" s="53">
        <v>3893.15</v>
      </c>
      <c r="AI147" s="3">
        <v>2020</v>
      </c>
      <c r="AJ147" s="53">
        <v>3703.02</v>
      </c>
      <c r="AK147" s="53">
        <v>4233.9799999999996</v>
      </c>
      <c r="AL147" s="53">
        <v>5203</v>
      </c>
      <c r="AM147" s="53">
        <v>4039.4</v>
      </c>
      <c r="AN147" s="53">
        <v>4455.6499999999996</v>
      </c>
      <c r="AO147" s="53">
        <v>3243.75</v>
      </c>
      <c r="AP147" s="50">
        <f>AE147</f>
        <v>3396.5</v>
      </c>
      <c r="AQ147" s="53">
        <v>6069</v>
      </c>
      <c r="AT147" s="3">
        <v>2020</v>
      </c>
      <c r="AU147" s="50">
        <f t="shared" ref="AU147" si="219">C147</f>
        <v>2787.3</v>
      </c>
      <c r="AV147" s="50">
        <f t="shared" ref="AV147" si="220">D147</f>
        <v>3304.52</v>
      </c>
      <c r="AW147" s="50">
        <f t="shared" ref="AW147" si="221">E147</f>
        <v>3107.19</v>
      </c>
      <c r="AX147" s="50">
        <f t="shared" ref="AX147" si="222">F147</f>
        <v>3475</v>
      </c>
      <c r="AY147" s="50">
        <f t="shared" ref="AY147" si="223">G147</f>
        <v>4041</v>
      </c>
      <c r="AZ147" s="50">
        <f t="shared" ref="AZ147" si="224">H147</f>
        <v>3287.6</v>
      </c>
      <c r="BA147" s="50">
        <f t="shared" ref="BA147" si="225">I147</f>
        <v>3293.91</v>
      </c>
      <c r="BB147" s="50">
        <f t="shared" ref="BB147" si="226">J147</f>
        <v>3949.91</v>
      </c>
      <c r="BE147" s="3">
        <v>2020</v>
      </c>
      <c r="BF147" s="49">
        <f t="shared" si="212"/>
        <v>4298.3</v>
      </c>
      <c r="BG147" s="53">
        <v>4973.8</v>
      </c>
      <c r="BH147" s="53">
        <v>3509</v>
      </c>
      <c r="BI147" s="53">
        <v>4406</v>
      </c>
      <c r="BJ147" s="53">
        <v>4229.67</v>
      </c>
      <c r="BK147" s="49">
        <f t="shared" si="213"/>
        <v>5665.61</v>
      </c>
      <c r="BL147" s="53">
        <v>3604.68</v>
      </c>
      <c r="BM147" s="53">
        <v>4550.72</v>
      </c>
      <c r="BP147" s="3">
        <v>2020</v>
      </c>
      <c r="BQ147" s="50">
        <f t="shared" si="214"/>
        <v>4298.3</v>
      </c>
      <c r="BR147" s="53">
        <v>4334.2</v>
      </c>
      <c r="BS147" s="53">
        <v>3691.32</v>
      </c>
      <c r="BT147" s="53">
        <v>5677.51</v>
      </c>
      <c r="BU147" s="50">
        <f t="shared" si="215"/>
        <v>4229.67</v>
      </c>
      <c r="BV147" s="53">
        <v>5637.36</v>
      </c>
      <c r="BW147" s="53">
        <v>3435.01</v>
      </c>
      <c r="BX147" s="53">
        <v>4335.4399999999996</v>
      </c>
      <c r="CA147" s="3">
        <v>2020</v>
      </c>
      <c r="CB147" s="53">
        <v>4298.3</v>
      </c>
      <c r="CC147" s="53">
        <v>5237.5600000000004</v>
      </c>
      <c r="CD147" s="50">
        <f t="shared" ref="CD147" si="227">BS147</f>
        <v>3691.32</v>
      </c>
      <c r="CE147" s="49">
        <f t="shared" ref="CE147" si="228">BI147</f>
        <v>4406</v>
      </c>
      <c r="CF147" s="49">
        <f t="shared" ref="CF147" si="229">BJ147</f>
        <v>4229.67</v>
      </c>
      <c r="CG147" s="53">
        <v>5665.61</v>
      </c>
      <c r="CH147" s="53">
        <v>3488.04</v>
      </c>
      <c r="CI147" s="53">
        <v>4285.0200000000004</v>
      </c>
      <c r="CL147" s="3">
        <v>2020</v>
      </c>
      <c r="CM147" s="53">
        <v>4133.63</v>
      </c>
      <c r="CN147" s="53">
        <v>5044.75</v>
      </c>
      <c r="CO147" s="53">
        <v>3280</v>
      </c>
      <c r="CP147" s="53">
        <v>4434.1499999999996</v>
      </c>
      <c r="CQ147" s="53">
        <v>4637.83</v>
      </c>
      <c r="CR147" s="53">
        <v>5585.31</v>
      </c>
      <c r="CS147" s="53">
        <v>3523.16</v>
      </c>
      <c r="CT147" s="53">
        <v>4245.0200000000004</v>
      </c>
      <c r="CW147" s="3">
        <v>2020</v>
      </c>
      <c r="CX147" s="53">
        <v>4069</v>
      </c>
      <c r="CY147" s="50">
        <f t="shared" ref="CY147" si="230">CN147</f>
        <v>5044.75</v>
      </c>
      <c r="CZ147" s="50">
        <f t="shared" ref="CZ147" si="231">CO147</f>
        <v>3280</v>
      </c>
      <c r="DA147" s="53">
        <v>4299.16</v>
      </c>
      <c r="DB147" s="50">
        <f>CQ147</f>
        <v>4637.83</v>
      </c>
      <c r="DC147" s="53">
        <v>5730.1</v>
      </c>
      <c r="DD147" s="53">
        <v>3802.74</v>
      </c>
      <c r="DE147" s="53">
        <v>4374.72</v>
      </c>
      <c r="DG147" s="10"/>
      <c r="DH147" s="3">
        <v>2020</v>
      </c>
      <c r="DI147" s="50">
        <f t="shared" ref="DI147" si="232">CB147</f>
        <v>4298.3</v>
      </c>
      <c r="DJ147" s="50">
        <f t="shared" ref="DJ147" si="233">CC147</f>
        <v>5237.5600000000004</v>
      </c>
      <c r="DK147" s="50">
        <f t="shared" ref="DK147" si="234">CD147</f>
        <v>3691.32</v>
      </c>
      <c r="DL147" s="50">
        <f t="shared" ref="DL147" si="235">CE147</f>
        <v>4406</v>
      </c>
      <c r="DM147" s="50">
        <f t="shared" ref="DM147" si="236">CF147</f>
        <v>4229.67</v>
      </c>
      <c r="DN147" s="50">
        <f t="shared" ref="DN147" si="237">CG147</f>
        <v>5665.61</v>
      </c>
      <c r="DO147" s="50">
        <f t="shared" ref="DO147" si="238">CH147</f>
        <v>3488.04</v>
      </c>
      <c r="DP147" s="50">
        <f t="shared" ref="DP147" si="239">CI147</f>
        <v>4285.0200000000004</v>
      </c>
    </row>
    <row r="148" spans="2:144" ht="12" customHeight="1" x14ac:dyDescent="0.25">
      <c r="C148" s="20"/>
      <c r="D148" s="20"/>
      <c r="E148" s="20"/>
      <c r="F148" s="20"/>
      <c r="G148" s="20"/>
      <c r="H148" s="20"/>
      <c r="I148" s="20"/>
      <c r="J148" s="20"/>
    </row>
    <row r="152" spans="2:144" ht="12" customHeight="1" x14ac:dyDescent="0.25">
      <c r="C152" s="3"/>
      <c r="D152" s="3"/>
      <c r="E152" s="3"/>
      <c r="F152" s="3"/>
      <c r="G152" s="3"/>
      <c r="H152" s="3"/>
      <c r="I152" s="3"/>
      <c r="J152" s="3"/>
      <c r="N152" s="3"/>
      <c r="O152" s="3"/>
      <c r="P152" s="3"/>
      <c r="Q152" s="3"/>
      <c r="R152" s="3"/>
      <c r="S152" s="3"/>
      <c r="T152" s="3"/>
      <c r="U152" s="3"/>
      <c r="AE152" s="3"/>
      <c r="AF152" s="3"/>
      <c r="AP152" s="3"/>
      <c r="AQ152" s="3"/>
      <c r="BA152" s="3"/>
      <c r="BB152" s="3"/>
      <c r="BF152" s="3"/>
      <c r="BG152" s="3"/>
      <c r="BH152" s="3"/>
      <c r="BI152" s="3"/>
      <c r="BJ152" s="3"/>
      <c r="BK152" s="3"/>
      <c r="BL152" s="3"/>
      <c r="BM152" s="3"/>
      <c r="BQ152" s="3"/>
      <c r="BR152" s="3"/>
      <c r="BS152" s="3"/>
      <c r="BT152" s="3"/>
      <c r="BU152" s="3"/>
      <c r="BV152" s="3"/>
      <c r="BW152" s="3"/>
      <c r="BX152" s="3"/>
      <c r="CB152" s="3"/>
      <c r="CC152" s="3"/>
      <c r="CD152" s="3"/>
      <c r="CE152" s="3"/>
      <c r="CF152" s="3"/>
      <c r="CG152" s="3"/>
      <c r="CH152" s="3"/>
      <c r="CI152" s="3"/>
      <c r="CM152" s="3"/>
      <c r="CN152" s="3"/>
      <c r="CO152" s="3"/>
      <c r="CP152" s="3"/>
      <c r="CQ152" s="3"/>
      <c r="CR152" s="3"/>
      <c r="CS152" s="3"/>
      <c r="CT152" s="3"/>
      <c r="CX152" s="3"/>
      <c r="CY152" s="3"/>
      <c r="CZ152" s="3"/>
      <c r="DA152" s="3"/>
      <c r="DB152" s="3"/>
      <c r="DC152" s="3"/>
      <c r="DD152" s="3"/>
      <c r="DE152" s="3"/>
      <c r="DG152" s="3"/>
      <c r="DO152" s="3"/>
      <c r="DP152" s="3"/>
      <c r="DQ152" s="3"/>
      <c r="DR152" s="3"/>
      <c r="DS152" s="3"/>
      <c r="DT152" s="3"/>
      <c r="DU152" s="3"/>
      <c r="DV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</row>
    <row r="154" spans="2:144" ht="12" customHeight="1" x14ac:dyDescent="0.25">
      <c r="B154" s="3"/>
      <c r="C154" s="12"/>
      <c r="D154" s="12"/>
      <c r="E154" s="12"/>
      <c r="F154" s="12"/>
      <c r="G154" s="12"/>
      <c r="H154" s="12"/>
      <c r="I154" s="12"/>
      <c r="J154" s="12"/>
      <c r="M154" s="3"/>
      <c r="N154" s="12"/>
      <c r="O154" s="12"/>
      <c r="P154" s="12"/>
      <c r="Q154" s="12"/>
      <c r="R154" s="12"/>
      <c r="S154" s="12"/>
      <c r="T154" s="12"/>
      <c r="U154" s="12"/>
      <c r="AE154" s="12"/>
      <c r="AF154" s="12"/>
      <c r="AP154" s="12"/>
      <c r="AQ154" s="12"/>
      <c r="BA154" s="12"/>
      <c r="BB154" s="12"/>
      <c r="BE154" s="3"/>
      <c r="BF154" s="12"/>
      <c r="BG154" s="12"/>
      <c r="BH154" s="12"/>
      <c r="BI154" s="12"/>
      <c r="BJ154" s="12"/>
      <c r="BK154" s="12"/>
      <c r="BL154" s="12"/>
      <c r="BM154" s="12"/>
      <c r="BO154" s="4"/>
      <c r="BP154" s="3"/>
      <c r="BQ154" s="12"/>
      <c r="BR154" s="12"/>
      <c r="BS154" s="12"/>
      <c r="BT154" s="12"/>
      <c r="BU154" s="12"/>
      <c r="BV154" s="12"/>
      <c r="BW154" s="12"/>
      <c r="BX154" s="12"/>
      <c r="CA154" s="3"/>
      <c r="CB154" s="12"/>
      <c r="CC154" s="12"/>
      <c r="CD154" s="12"/>
      <c r="CE154" s="12"/>
      <c r="CF154" s="12"/>
      <c r="CG154" s="12"/>
      <c r="CH154" s="12"/>
      <c r="CI154" s="12"/>
      <c r="CL154" s="3"/>
      <c r="CM154" s="12"/>
      <c r="CN154" s="12"/>
      <c r="CO154" s="12"/>
      <c r="CP154" s="12"/>
      <c r="CQ154" s="12"/>
      <c r="CR154" s="12"/>
      <c r="CS154" s="12"/>
      <c r="CT154" s="12"/>
      <c r="CW154" s="3"/>
      <c r="CX154" s="12"/>
      <c r="CY154" s="12"/>
      <c r="CZ154" s="12"/>
      <c r="DA154" s="12"/>
      <c r="DB154" s="12"/>
      <c r="DC154" s="12"/>
      <c r="DD154" s="12"/>
      <c r="DE154" s="12"/>
      <c r="DG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</row>
    <row r="155" spans="2:144" ht="12" customHeight="1" x14ac:dyDescent="0.25">
      <c r="B155" s="3"/>
      <c r="C155" s="12"/>
      <c r="D155" s="12"/>
      <c r="E155" s="12"/>
      <c r="F155" s="12"/>
      <c r="G155" s="12"/>
      <c r="H155" s="12"/>
      <c r="I155" s="12"/>
      <c r="J155" s="12"/>
      <c r="M155" s="3"/>
      <c r="N155" s="12"/>
      <c r="O155" s="12"/>
      <c r="P155" s="12"/>
      <c r="Q155" s="12"/>
      <c r="R155" s="12"/>
      <c r="S155" s="12"/>
      <c r="T155" s="12"/>
      <c r="U155" s="12"/>
      <c r="AE155" s="12"/>
      <c r="AF155" s="12"/>
      <c r="AP155" s="12"/>
      <c r="AQ155" s="12"/>
      <c r="BA155" s="12"/>
      <c r="BB155" s="12"/>
      <c r="BE155" s="3"/>
      <c r="BF155" s="12"/>
      <c r="BG155" s="12"/>
      <c r="BH155" s="12"/>
      <c r="BI155" s="12"/>
      <c r="BJ155" s="12"/>
      <c r="BK155" s="12"/>
      <c r="BL155" s="12"/>
      <c r="BM155" s="12"/>
      <c r="BO155" s="4"/>
      <c r="BP155" s="3"/>
      <c r="BQ155" s="12"/>
      <c r="BR155" s="12"/>
      <c r="BS155" s="12"/>
      <c r="BT155" s="12"/>
      <c r="BU155" s="12"/>
      <c r="BV155" s="12"/>
      <c r="BW155" s="12"/>
      <c r="BX155" s="12"/>
      <c r="CA155" s="3"/>
      <c r="CB155" s="12"/>
      <c r="CC155" s="12"/>
      <c r="CD155" s="12"/>
      <c r="CE155" s="12"/>
      <c r="CF155" s="12"/>
      <c r="CG155" s="12"/>
      <c r="CH155" s="12"/>
      <c r="CI155" s="12"/>
      <c r="CL155" s="3"/>
      <c r="CM155" s="12"/>
      <c r="CN155" s="12"/>
      <c r="CO155" s="12"/>
      <c r="CP155" s="12"/>
      <c r="CQ155" s="12"/>
      <c r="CR155" s="12"/>
      <c r="CS155" s="12"/>
      <c r="CT155" s="12"/>
      <c r="CW155" s="3"/>
      <c r="CX155" s="12"/>
      <c r="CY155" s="12"/>
      <c r="CZ155" s="12"/>
      <c r="DA155" s="12"/>
      <c r="DB155" s="12"/>
      <c r="DC155" s="12"/>
      <c r="DD155" s="12"/>
      <c r="DE155" s="12"/>
      <c r="DG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</row>
    <row r="156" spans="2:144" ht="12" customHeight="1" x14ac:dyDescent="0.25">
      <c r="B156" s="3"/>
      <c r="C156" s="12"/>
      <c r="D156" s="12"/>
      <c r="E156" s="12"/>
      <c r="F156" s="12"/>
      <c r="G156" s="12"/>
      <c r="H156" s="12"/>
      <c r="I156" s="12"/>
      <c r="J156" s="12"/>
      <c r="L156" s="4"/>
      <c r="M156" s="3"/>
      <c r="N156" s="12"/>
      <c r="O156" s="12"/>
      <c r="P156" s="12"/>
      <c r="Q156" s="12"/>
      <c r="R156" s="12"/>
      <c r="S156" s="12"/>
      <c r="T156" s="12"/>
      <c r="U156" s="12"/>
      <c r="AE156" s="12"/>
      <c r="AF156" s="12"/>
      <c r="AP156" s="12"/>
      <c r="AQ156" s="12"/>
      <c r="BA156" s="12"/>
      <c r="BB156" s="12"/>
      <c r="BE156" s="3"/>
      <c r="BF156" s="12"/>
      <c r="BG156" s="12"/>
      <c r="BH156" s="12"/>
      <c r="BI156" s="12"/>
      <c r="BJ156" s="12"/>
      <c r="BK156" s="12"/>
      <c r="BL156" s="12"/>
      <c r="BM156" s="12"/>
      <c r="BO156" s="4"/>
      <c r="BP156" s="3"/>
      <c r="BQ156" s="12"/>
      <c r="BR156" s="12"/>
      <c r="BS156" s="12"/>
      <c r="BT156" s="12"/>
      <c r="BU156" s="12"/>
      <c r="BV156" s="12"/>
      <c r="BW156" s="12"/>
      <c r="BX156" s="12"/>
      <c r="CA156" s="3"/>
      <c r="CB156" s="12"/>
      <c r="CC156" s="12"/>
      <c r="CD156" s="12"/>
      <c r="CE156" s="12"/>
      <c r="CF156" s="12"/>
      <c r="CG156" s="12"/>
      <c r="CH156" s="12"/>
      <c r="CI156" s="12"/>
      <c r="CL156" s="3"/>
      <c r="CM156" s="12"/>
      <c r="CN156" s="12"/>
      <c r="CO156" s="12"/>
      <c r="CP156" s="12"/>
      <c r="CQ156" s="12"/>
      <c r="CR156" s="12"/>
      <c r="CS156" s="12"/>
      <c r="CT156" s="12"/>
      <c r="CW156" s="3"/>
      <c r="CX156" s="12"/>
      <c r="CY156" s="12"/>
      <c r="CZ156" s="12"/>
      <c r="DA156" s="12"/>
      <c r="DB156" s="12"/>
      <c r="DC156" s="12"/>
      <c r="DD156" s="12"/>
      <c r="DE156" s="12"/>
      <c r="DG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</row>
    <row r="157" spans="2:144" ht="12" customHeight="1" x14ac:dyDescent="0.25">
      <c r="B157" s="3"/>
      <c r="C157" s="12"/>
      <c r="D157" s="12"/>
      <c r="E157" s="12"/>
      <c r="F157" s="12"/>
      <c r="G157" s="12"/>
      <c r="H157" s="12"/>
      <c r="I157" s="12"/>
      <c r="J157" s="12"/>
      <c r="M157" s="3"/>
      <c r="N157" s="12"/>
      <c r="O157" s="12"/>
      <c r="P157" s="12"/>
      <c r="Q157" s="12"/>
      <c r="R157" s="12"/>
      <c r="S157" s="12"/>
      <c r="T157" s="12"/>
      <c r="U157" s="12"/>
      <c r="AE157" s="12"/>
      <c r="AF157" s="12"/>
      <c r="AP157" s="12"/>
      <c r="AQ157" s="12"/>
      <c r="BA157" s="12"/>
      <c r="BB157" s="12"/>
      <c r="BE157" s="3"/>
      <c r="BF157" s="12"/>
      <c r="BG157" s="12"/>
      <c r="BH157" s="12"/>
      <c r="BI157" s="12"/>
      <c r="BJ157" s="12"/>
      <c r="BK157" s="12"/>
      <c r="BL157" s="12"/>
      <c r="BM157" s="12"/>
      <c r="BO157" s="4"/>
      <c r="BP157" s="3"/>
      <c r="BQ157" s="12"/>
      <c r="BR157" s="12"/>
      <c r="BS157" s="12"/>
      <c r="BT157" s="12"/>
      <c r="BU157" s="12"/>
      <c r="BV157" s="12"/>
      <c r="BW157" s="12"/>
      <c r="BX157" s="12"/>
      <c r="CA157" s="3"/>
      <c r="CB157" s="12"/>
      <c r="CC157" s="12"/>
      <c r="CD157" s="12"/>
      <c r="CE157" s="12"/>
      <c r="CF157" s="12"/>
      <c r="CG157" s="12"/>
      <c r="CH157" s="12"/>
      <c r="CI157" s="12"/>
      <c r="CL157" s="3"/>
      <c r="CM157" s="12"/>
      <c r="CN157" s="12"/>
      <c r="CO157" s="12"/>
      <c r="CP157" s="12"/>
      <c r="CQ157" s="12"/>
      <c r="CR157" s="12"/>
      <c r="CS157" s="12"/>
      <c r="CT157" s="12"/>
      <c r="CW157" s="3"/>
      <c r="CX157" s="12"/>
      <c r="CY157" s="12"/>
      <c r="CZ157" s="12"/>
      <c r="DA157" s="12"/>
      <c r="DB157" s="12"/>
      <c r="DC157" s="12"/>
      <c r="DD157" s="12"/>
      <c r="DE157" s="12"/>
      <c r="DG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</row>
    <row r="158" spans="2:144" ht="12" customHeight="1" x14ac:dyDescent="0.25">
      <c r="B158" s="3"/>
      <c r="C158" s="12"/>
      <c r="D158" s="12"/>
      <c r="E158" s="12"/>
      <c r="F158" s="12"/>
      <c r="G158" s="12"/>
      <c r="H158" s="12"/>
      <c r="I158" s="12"/>
      <c r="J158" s="12"/>
      <c r="L158" s="4"/>
      <c r="M158" s="3"/>
      <c r="N158" s="12"/>
      <c r="O158" s="12"/>
      <c r="P158" s="12"/>
      <c r="Q158" s="12"/>
      <c r="R158" s="12"/>
      <c r="S158" s="12"/>
      <c r="T158" s="12"/>
      <c r="U158" s="12"/>
      <c r="AE158" s="12"/>
      <c r="AF158" s="12"/>
      <c r="AP158" s="12"/>
      <c r="AQ158" s="12"/>
      <c r="BA158" s="12"/>
      <c r="BB158" s="12"/>
      <c r="BE158" s="3"/>
      <c r="BF158" s="12"/>
      <c r="BG158" s="12"/>
      <c r="BH158" s="12"/>
      <c r="BI158" s="12"/>
      <c r="BJ158" s="12"/>
      <c r="BK158" s="12"/>
      <c r="BL158" s="12"/>
      <c r="BM158" s="12"/>
      <c r="BO158" s="4"/>
      <c r="BP158" s="3"/>
      <c r="BQ158" s="12"/>
      <c r="BR158" s="12"/>
      <c r="BS158" s="12"/>
      <c r="BT158" s="12"/>
      <c r="BU158" s="12"/>
      <c r="BV158" s="12"/>
      <c r="BW158" s="12"/>
      <c r="BX158" s="12"/>
      <c r="CA158" s="3"/>
      <c r="CB158" s="12"/>
      <c r="CC158" s="12"/>
      <c r="CD158" s="12"/>
      <c r="CE158" s="12"/>
      <c r="CF158" s="12"/>
      <c r="CG158" s="12"/>
      <c r="CH158" s="12"/>
      <c r="CI158" s="12"/>
      <c r="CL158" s="3"/>
      <c r="CM158" s="12"/>
      <c r="CN158" s="12"/>
      <c r="CO158" s="12"/>
      <c r="CP158" s="12"/>
      <c r="CQ158" s="12"/>
      <c r="CR158" s="12"/>
      <c r="CS158" s="12"/>
      <c r="CT158" s="12"/>
      <c r="CW158" s="3"/>
      <c r="CX158" s="12"/>
      <c r="CY158" s="12"/>
      <c r="CZ158" s="12"/>
      <c r="DA158" s="12"/>
      <c r="DB158" s="12"/>
      <c r="DC158" s="12"/>
      <c r="DD158" s="12"/>
      <c r="DE158" s="12"/>
      <c r="DG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</row>
    <row r="159" spans="2:144" ht="12" customHeight="1" x14ac:dyDescent="0.25">
      <c r="B159" s="3"/>
      <c r="C159" s="12"/>
      <c r="D159" s="12"/>
      <c r="E159" s="12"/>
      <c r="F159" s="12"/>
      <c r="G159" s="12"/>
      <c r="H159" s="12"/>
      <c r="I159" s="12"/>
      <c r="J159" s="12"/>
      <c r="M159" s="3"/>
      <c r="N159" s="12"/>
      <c r="O159" s="12"/>
      <c r="P159" s="12"/>
      <c r="Q159" s="12"/>
      <c r="R159" s="12"/>
      <c r="S159" s="12"/>
      <c r="T159" s="12"/>
      <c r="U159" s="12"/>
      <c r="AE159" s="12"/>
      <c r="AF159" s="12"/>
      <c r="AP159" s="12"/>
      <c r="AQ159" s="12"/>
      <c r="BA159" s="12"/>
      <c r="BB159" s="12"/>
      <c r="BE159" s="3"/>
      <c r="BF159" s="12"/>
      <c r="BG159" s="12"/>
      <c r="BH159" s="12"/>
      <c r="BI159" s="12"/>
      <c r="BJ159" s="12"/>
      <c r="BK159" s="12"/>
      <c r="BL159" s="12"/>
      <c r="BM159" s="12"/>
      <c r="BO159" s="4"/>
      <c r="BP159" s="3"/>
      <c r="BQ159" s="12"/>
      <c r="BR159" s="12"/>
      <c r="BS159" s="12"/>
      <c r="BT159" s="12"/>
      <c r="BU159" s="12"/>
      <c r="BV159" s="12"/>
      <c r="BW159" s="12"/>
      <c r="BX159" s="12"/>
      <c r="CA159" s="3"/>
      <c r="CB159" s="12"/>
      <c r="CC159" s="12"/>
      <c r="CD159" s="12"/>
      <c r="CE159" s="12"/>
      <c r="CF159" s="12"/>
      <c r="CG159" s="12"/>
      <c r="CH159" s="12"/>
      <c r="CI159" s="12"/>
      <c r="CL159" s="3"/>
      <c r="CM159" s="12"/>
      <c r="CN159" s="12"/>
      <c r="CO159" s="12"/>
      <c r="CP159" s="12"/>
      <c r="CQ159" s="12"/>
      <c r="CR159" s="12"/>
      <c r="CS159" s="12"/>
      <c r="CT159" s="12"/>
      <c r="CW159" s="3"/>
      <c r="CX159" s="12"/>
      <c r="CY159" s="12"/>
      <c r="CZ159" s="12"/>
      <c r="DA159" s="12"/>
      <c r="DB159" s="12"/>
      <c r="DC159" s="12"/>
      <c r="DD159" s="12"/>
      <c r="DE159" s="12"/>
      <c r="DG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</row>
    <row r="160" spans="2:144" ht="12" customHeight="1" x14ac:dyDescent="0.25">
      <c r="B160" s="3"/>
      <c r="C160" s="12"/>
      <c r="D160" s="12"/>
      <c r="E160" s="12"/>
      <c r="F160" s="12"/>
      <c r="G160" s="12"/>
      <c r="H160" s="12"/>
      <c r="I160" s="12"/>
      <c r="J160" s="12"/>
      <c r="M160" s="3"/>
      <c r="N160" s="12"/>
      <c r="O160" s="12"/>
      <c r="P160" s="12"/>
      <c r="Q160" s="12"/>
      <c r="R160" s="12"/>
      <c r="S160" s="12"/>
      <c r="T160" s="12"/>
      <c r="U160" s="12"/>
      <c r="AE160" s="12"/>
      <c r="AF160" s="12"/>
      <c r="AP160" s="12"/>
      <c r="AQ160" s="12"/>
      <c r="BA160" s="12"/>
      <c r="BB160" s="12"/>
      <c r="BE160" s="3"/>
      <c r="BF160" s="12"/>
      <c r="BG160" s="12"/>
      <c r="BH160" s="12"/>
      <c r="BI160" s="12"/>
      <c r="BJ160" s="12"/>
      <c r="BK160" s="12"/>
      <c r="BL160" s="12"/>
      <c r="BM160" s="12"/>
      <c r="BO160" s="4"/>
      <c r="BP160" s="3"/>
      <c r="BQ160" s="12"/>
      <c r="BR160" s="12"/>
      <c r="BS160" s="12"/>
      <c r="BT160" s="12"/>
      <c r="BU160" s="12"/>
      <c r="BV160" s="12"/>
      <c r="BW160" s="12"/>
      <c r="BX160" s="12"/>
      <c r="CA160" s="3"/>
      <c r="CB160" s="12"/>
      <c r="CC160" s="12"/>
      <c r="CD160" s="12"/>
      <c r="CE160" s="12"/>
      <c r="CF160" s="12"/>
      <c r="CG160" s="12"/>
      <c r="CH160" s="12"/>
      <c r="CI160" s="12"/>
      <c r="CL160" s="3"/>
      <c r="CM160" s="12"/>
      <c r="CN160" s="12"/>
      <c r="CO160" s="12"/>
      <c r="CP160" s="12"/>
      <c r="CQ160" s="12"/>
      <c r="CR160" s="12"/>
      <c r="CS160" s="12"/>
      <c r="CT160" s="12"/>
      <c r="CW160" s="3"/>
      <c r="CX160" s="12"/>
      <c r="CY160" s="12"/>
      <c r="CZ160" s="12"/>
      <c r="DA160" s="12"/>
      <c r="DB160" s="12"/>
      <c r="DC160" s="12"/>
      <c r="DD160" s="12"/>
      <c r="DE160" s="12"/>
      <c r="DG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</row>
    <row r="161" spans="2:144" ht="12" customHeight="1" x14ac:dyDescent="0.25">
      <c r="B161" s="3"/>
      <c r="C161" s="12"/>
      <c r="D161" s="12"/>
      <c r="E161" s="12"/>
      <c r="F161" s="12"/>
      <c r="G161" s="12"/>
      <c r="H161" s="12"/>
      <c r="I161" s="12"/>
      <c r="J161" s="12"/>
      <c r="M161" s="3"/>
      <c r="N161" s="12"/>
      <c r="O161" s="12"/>
      <c r="P161" s="12"/>
      <c r="Q161" s="12"/>
      <c r="R161" s="12"/>
      <c r="S161" s="12"/>
      <c r="T161" s="12"/>
      <c r="U161" s="12"/>
      <c r="AE161" s="12"/>
      <c r="AF161" s="12"/>
      <c r="AP161" s="12"/>
      <c r="AQ161" s="12"/>
      <c r="BA161" s="12"/>
      <c r="BB161" s="12"/>
      <c r="BE161" s="3"/>
      <c r="BF161" s="12"/>
      <c r="BG161" s="12"/>
      <c r="BH161" s="12"/>
      <c r="BI161" s="12"/>
      <c r="BJ161" s="12"/>
      <c r="BK161" s="12"/>
      <c r="BL161" s="12"/>
      <c r="BM161" s="12"/>
      <c r="BO161" s="4"/>
      <c r="BP161" s="3"/>
      <c r="BQ161" s="12"/>
      <c r="BR161" s="12"/>
      <c r="BS161" s="12"/>
      <c r="BT161" s="12"/>
      <c r="BU161" s="12"/>
      <c r="BV161" s="12"/>
      <c r="BW161" s="12"/>
      <c r="BX161" s="12"/>
      <c r="CA161" s="3"/>
      <c r="CB161" s="12"/>
      <c r="CC161" s="12"/>
      <c r="CD161" s="12"/>
      <c r="CE161" s="12"/>
      <c r="CF161" s="12"/>
      <c r="CG161" s="12"/>
      <c r="CH161" s="12"/>
      <c r="CI161" s="12"/>
      <c r="CL161" s="3"/>
      <c r="CM161" s="12"/>
      <c r="CN161" s="12"/>
      <c r="CO161" s="12"/>
      <c r="CP161" s="12"/>
      <c r="CQ161" s="12"/>
      <c r="CR161" s="12"/>
      <c r="CS161" s="12"/>
      <c r="CT161" s="12"/>
      <c r="CW161" s="3"/>
      <c r="CX161" s="12"/>
      <c r="CY161" s="12"/>
      <c r="CZ161" s="12"/>
      <c r="DA161" s="12"/>
      <c r="DB161" s="12"/>
      <c r="DC161" s="12"/>
      <c r="DD161" s="12"/>
      <c r="DE161" s="12"/>
      <c r="DG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</row>
    <row r="162" spans="2:144" ht="12" customHeight="1" x14ac:dyDescent="0.25">
      <c r="B162" s="3"/>
      <c r="C162" s="12"/>
      <c r="D162" s="12"/>
      <c r="E162" s="12"/>
      <c r="F162" s="12"/>
      <c r="G162" s="12"/>
      <c r="H162" s="12"/>
      <c r="I162" s="12"/>
      <c r="J162" s="12"/>
      <c r="M162" s="3"/>
      <c r="N162" s="12"/>
      <c r="O162" s="12"/>
      <c r="P162" s="12"/>
      <c r="Q162" s="12"/>
      <c r="R162" s="12"/>
      <c r="S162" s="12"/>
      <c r="T162" s="12"/>
      <c r="U162" s="12"/>
      <c r="AE162" s="12"/>
      <c r="AF162" s="12"/>
      <c r="AP162" s="12"/>
      <c r="AQ162" s="12"/>
      <c r="BA162" s="12"/>
      <c r="BB162" s="12"/>
      <c r="BE162" s="3"/>
      <c r="BF162" s="12"/>
      <c r="BG162" s="12"/>
      <c r="BH162" s="12"/>
      <c r="BI162" s="12"/>
      <c r="BJ162" s="12"/>
      <c r="BK162" s="12"/>
      <c r="BL162" s="12"/>
      <c r="BM162" s="12"/>
      <c r="BO162" s="4"/>
      <c r="BP162" s="3"/>
      <c r="BQ162" s="12"/>
      <c r="BR162" s="12"/>
      <c r="BS162" s="12"/>
      <c r="BT162" s="12"/>
      <c r="BU162" s="12"/>
      <c r="BV162" s="12"/>
      <c r="BW162" s="12"/>
      <c r="BX162" s="12"/>
      <c r="CA162" s="3"/>
      <c r="CB162" s="12"/>
      <c r="CC162" s="12"/>
      <c r="CD162" s="12"/>
      <c r="CE162" s="12"/>
      <c r="CF162" s="12"/>
      <c r="CG162" s="12"/>
      <c r="CH162" s="12"/>
      <c r="CI162" s="12"/>
      <c r="CL162" s="3"/>
      <c r="CM162" s="12"/>
      <c r="CN162" s="12"/>
      <c r="CO162" s="12"/>
      <c r="CP162" s="12"/>
      <c r="CQ162" s="12"/>
      <c r="CR162" s="12"/>
      <c r="CS162" s="12"/>
      <c r="CT162" s="12"/>
      <c r="CW162" s="3"/>
      <c r="CX162" s="12"/>
      <c r="CY162" s="12"/>
      <c r="CZ162" s="12"/>
      <c r="DA162" s="12"/>
      <c r="DB162" s="12"/>
      <c r="DC162" s="12"/>
      <c r="DD162" s="12"/>
      <c r="DE162" s="12"/>
      <c r="DG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</row>
    <row r="163" spans="2:144" ht="12" customHeight="1" x14ac:dyDescent="0.25">
      <c r="B163" s="3"/>
      <c r="C163" s="12"/>
      <c r="D163" s="12"/>
      <c r="E163" s="12"/>
      <c r="F163" s="12"/>
      <c r="G163" s="12"/>
      <c r="H163" s="12"/>
      <c r="I163" s="12"/>
      <c r="J163" s="12"/>
      <c r="M163" s="3"/>
      <c r="N163" s="12"/>
      <c r="O163" s="12"/>
      <c r="P163" s="12"/>
      <c r="Q163" s="12"/>
      <c r="R163" s="12"/>
      <c r="S163" s="12"/>
      <c r="T163" s="12"/>
      <c r="U163" s="12"/>
      <c r="AE163" s="12"/>
      <c r="AF163" s="12"/>
      <c r="AP163" s="12"/>
      <c r="AQ163" s="12"/>
      <c r="BA163" s="12"/>
      <c r="BB163" s="12"/>
      <c r="BE163" s="3"/>
      <c r="BF163" s="12"/>
      <c r="BG163" s="12"/>
      <c r="BH163" s="12"/>
      <c r="BI163" s="12"/>
      <c r="BJ163" s="12"/>
      <c r="BK163" s="12"/>
      <c r="BL163" s="12"/>
      <c r="BM163" s="12"/>
      <c r="BO163" s="4"/>
      <c r="BP163" s="3"/>
      <c r="BQ163" s="12"/>
      <c r="BR163" s="12"/>
      <c r="BS163" s="12"/>
      <c r="BT163" s="12"/>
      <c r="BU163" s="12"/>
      <c r="BV163" s="12"/>
      <c r="BW163" s="12"/>
      <c r="BX163" s="12"/>
      <c r="CA163" s="3"/>
      <c r="CB163" s="12"/>
      <c r="CC163" s="12"/>
      <c r="CD163" s="12"/>
      <c r="CE163" s="12"/>
      <c r="CF163" s="12"/>
      <c r="CG163" s="12"/>
      <c r="CH163" s="12"/>
      <c r="CI163" s="12"/>
      <c r="CL163" s="3"/>
      <c r="CM163" s="12"/>
      <c r="CN163" s="12"/>
      <c r="CO163" s="12"/>
      <c r="CP163" s="12"/>
      <c r="CQ163" s="12"/>
      <c r="CR163" s="12"/>
      <c r="CS163" s="12"/>
      <c r="CT163" s="12"/>
      <c r="CW163" s="3"/>
      <c r="CX163" s="12"/>
      <c r="CY163" s="12"/>
      <c r="CZ163" s="12"/>
      <c r="DA163" s="12"/>
      <c r="DB163" s="12"/>
      <c r="DC163" s="12"/>
      <c r="DD163" s="12"/>
      <c r="DE163" s="12"/>
      <c r="DG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</row>
    <row r="164" spans="2:144" ht="12" customHeight="1" x14ac:dyDescent="0.25">
      <c r="B164" s="3"/>
      <c r="C164" s="12"/>
      <c r="D164" s="12"/>
      <c r="E164" s="12"/>
      <c r="F164" s="12"/>
      <c r="G164" s="12"/>
      <c r="H164" s="12"/>
      <c r="I164" s="12"/>
      <c r="J164" s="12"/>
      <c r="M164" s="3"/>
      <c r="N164" s="12"/>
      <c r="O164" s="12"/>
      <c r="P164" s="12"/>
      <c r="Q164" s="12"/>
      <c r="R164" s="12"/>
      <c r="S164" s="12"/>
      <c r="T164" s="12"/>
      <c r="U164" s="12"/>
      <c r="AE164" s="12"/>
      <c r="AF164" s="12"/>
      <c r="AP164" s="12"/>
      <c r="AQ164" s="12"/>
      <c r="BA164" s="12"/>
      <c r="BB164" s="12"/>
      <c r="BE164" s="3"/>
      <c r="BF164" s="12"/>
      <c r="BG164" s="12"/>
      <c r="BH164" s="12"/>
      <c r="BI164" s="12"/>
      <c r="BJ164" s="12"/>
      <c r="BK164" s="12"/>
      <c r="BL164" s="12"/>
      <c r="BM164" s="12"/>
      <c r="BO164" s="4"/>
      <c r="BP164" s="3"/>
      <c r="BQ164" s="12"/>
      <c r="BR164" s="12"/>
      <c r="BS164" s="12"/>
      <c r="BT164" s="12"/>
      <c r="BU164" s="12"/>
      <c r="BV164" s="12"/>
      <c r="BW164" s="12"/>
      <c r="BX164" s="12"/>
      <c r="CA164" s="3"/>
      <c r="CB164" s="12"/>
      <c r="CC164" s="12"/>
      <c r="CD164" s="12"/>
      <c r="CE164" s="12"/>
      <c r="CF164" s="12"/>
      <c r="CG164" s="12"/>
      <c r="CH164" s="12"/>
      <c r="CI164" s="12"/>
      <c r="CL164" s="3"/>
      <c r="CM164" s="12"/>
      <c r="CN164" s="12"/>
      <c r="CO164" s="12"/>
      <c r="CP164" s="12"/>
      <c r="CQ164" s="12"/>
      <c r="CR164" s="12"/>
      <c r="CS164" s="12"/>
      <c r="CT164" s="12"/>
      <c r="CW164" s="3"/>
      <c r="CX164" s="12"/>
      <c r="CY164" s="12"/>
      <c r="CZ164" s="12"/>
      <c r="DA164" s="12"/>
      <c r="DB164" s="12"/>
      <c r="DC164" s="12"/>
      <c r="DD164" s="12"/>
      <c r="DE164" s="12"/>
      <c r="DG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</row>
    <row r="165" spans="2:144" ht="12" customHeight="1" x14ac:dyDescent="0.25">
      <c r="B165" s="3"/>
      <c r="C165" s="12"/>
      <c r="D165" s="12"/>
      <c r="E165" s="12"/>
      <c r="F165" s="12"/>
      <c r="G165" s="12"/>
      <c r="H165" s="12"/>
      <c r="I165" s="12"/>
      <c r="J165" s="12"/>
      <c r="M165" s="3"/>
      <c r="N165" s="12"/>
      <c r="O165" s="12"/>
      <c r="P165" s="12"/>
      <c r="Q165" s="12"/>
      <c r="R165" s="12"/>
      <c r="S165" s="12"/>
      <c r="T165" s="12"/>
      <c r="U165" s="12"/>
      <c r="AE165" s="12"/>
      <c r="AF165" s="12"/>
      <c r="AP165" s="12"/>
      <c r="AQ165" s="12"/>
      <c r="BA165" s="12"/>
      <c r="BB165" s="12"/>
      <c r="BE165" s="3"/>
      <c r="BF165" s="12"/>
      <c r="BG165" s="12"/>
      <c r="BH165" s="12"/>
      <c r="BI165" s="12"/>
      <c r="BJ165" s="12"/>
      <c r="BK165" s="12"/>
      <c r="BL165" s="12"/>
      <c r="BM165" s="12"/>
      <c r="BO165" s="4"/>
      <c r="BP165" s="3"/>
      <c r="BQ165" s="12"/>
      <c r="BR165" s="12"/>
      <c r="BS165" s="12"/>
      <c r="BT165" s="12"/>
      <c r="BU165" s="12"/>
      <c r="BV165" s="12"/>
      <c r="BW165" s="12"/>
      <c r="BX165" s="12"/>
      <c r="CA165" s="3"/>
      <c r="CB165" s="12"/>
      <c r="CC165" s="12"/>
      <c r="CD165" s="12"/>
      <c r="CE165" s="12"/>
      <c r="CF165" s="12"/>
      <c r="CG165" s="12"/>
      <c r="CH165" s="12"/>
      <c r="CI165" s="12"/>
      <c r="CL165" s="3"/>
      <c r="CM165" s="12"/>
      <c r="CN165" s="12"/>
      <c r="CO165" s="12"/>
      <c r="CP165" s="12"/>
      <c r="CQ165" s="12"/>
      <c r="CR165" s="12"/>
      <c r="CS165" s="12"/>
      <c r="CT165" s="12"/>
      <c r="CW165" s="3"/>
      <c r="CX165" s="12"/>
      <c r="CY165" s="12"/>
      <c r="CZ165" s="12"/>
      <c r="DA165" s="12"/>
      <c r="DB165" s="12"/>
      <c r="DC165" s="12"/>
      <c r="DD165" s="12"/>
      <c r="DE165" s="12"/>
      <c r="DG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</row>
    <row r="166" spans="2:144" ht="12" customHeight="1" x14ac:dyDescent="0.25">
      <c r="B166" s="3"/>
      <c r="C166" s="12"/>
      <c r="D166" s="12"/>
      <c r="E166" s="12"/>
      <c r="F166" s="12"/>
      <c r="G166" s="12"/>
      <c r="H166" s="12"/>
      <c r="I166" s="12"/>
      <c r="J166" s="12"/>
      <c r="L166" s="4"/>
      <c r="M166" s="3"/>
      <c r="N166" s="12"/>
      <c r="O166" s="12"/>
      <c r="P166" s="12"/>
      <c r="Q166" s="12"/>
      <c r="R166" s="12"/>
      <c r="S166" s="12"/>
      <c r="T166" s="12"/>
      <c r="U166" s="12"/>
      <c r="AE166" s="12"/>
      <c r="AF166" s="12"/>
      <c r="AP166" s="12"/>
      <c r="AQ166" s="12"/>
      <c r="BA166" s="12"/>
      <c r="BB166" s="12"/>
      <c r="BE166" s="3"/>
      <c r="BF166" s="12"/>
      <c r="BG166" s="12"/>
      <c r="BH166" s="12"/>
      <c r="BI166" s="12"/>
      <c r="BJ166" s="12"/>
      <c r="BK166" s="12"/>
      <c r="BL166" s="12"/>
      <c r="BM166" s="12"/>
      <c r="BO166" s="4"/>
      <c r="BP166" s="3"/>
      <c r="BQ166" s="12"/>
      <c r="BR166" s="12"/>
      <c r="BS166" s="12"/>
      <c r="BT166" s="12"/>
      <c r="BU166" s="12"/>
      <c r="BV166" s="12"/>
      <c r="BW166" s="12"/>
      <c r="BX166" s="12"/>
      <c r="CA166" s="3"/>
      <c r="CB166" s="12"/>
      <c r="CC166" s="12"/>
      <c r="CD166" s="12"/>
      <c r="CE166" s="12"/>
      <c r="CF166" s="12"/>
      <c r="CG166" s="12"/>
      <c r="CH166" s="12"/>
      <c r="CI166" s="12"/>
      <c r="CK166" s="4"/>
      <c r="CL166" s="3"/>
      <c r="CM166" s="12"/>
      <c r="CN166" s="12"/>
      <c r="CO166" s="12"/>
      <c r="CP166" s="12"/>
      <c r="CQ166" s="12"/>
      <c r="CR166" s="12"/>
      <c r="CS166" s="12"/>
      <c r="CT166" s="12"/>
      <c r="CV166" s="4"/>
      <c r="CW166" s="3"/>
      <c r="CX166" s="12"/>
      <c r="CY166" s="12"/>
      <c r="CZ166" s="12"/>
      <c r="DA166" s="12"/>
      <c r="DB166" s="12"/>
      <c r="DC166" s="12"/>
      <c r="DD166" s="12"/>
      <c r="DE166" s="12"/>
      <c r="DG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</row>
    <row r="167" spans="2:144" ht="12" customHeight="1" x14ac:dyDescent="0.25">
      <c r="B167" s="3"/>
      <c r="C167" s="12"/>
      <c r="D167" s="12"/>
      <c r="E167" s="12"/>
      <c r="F167" s="12"/>
      <c r="G167" s="12"/>
      <c r="H167" s="12"/>
      <c r="I167" s="12"/>
      <c r="J167" s="12"/>
      <c r="L167" s="4"/>
      <c r="M167" s="3"/>
      <c r="N167" s="12"/>
      <c r="O167" s="12"/>
      <c r="P167" s="12"/>
      <c r="Q167" s="12"/>
      <c r="R167" s="12"/>
      <c r="S167" s="12"/>
      <c r="T167" s="12"/>
      <c r="U167" s="12"/>
      <c r="AE167" s="12"/>
      <c r="AF167" s="12"/>
      <c r="AP167" s="12"/>
      <c r="AQ167" s="12"/>
      <c r="BA167" s="12"/>
      <c r="BB167" s="12"/>
      <c r="BE167" s="3"/>
      <c r="BF167" s="12"/>
      <c r="BG167" s="12"/>
      <c r="BH167" s="12"/>
      <c r="BI167" s="12"/>
      <c r="BJ167" s="12"/>
      <c r="BK167" s="12"/>
      <c r="BL167" s="12"/>
      <c r="BM167" s="12"/>
      <c r="BO167" s="4"/>
      <c r="BP167" s="3"/>
      <c r="BQ167" s="12"/>
      <c r="BR167" s="12"/>
      <c r="BS167" s="12"/>
      <c r="BT167" s="12"/>
      <c r="BU167" s="12"/>
      <c r="BV167" s="12"/>
      <c r="BW167" s="12"/>
      <c r="BX167" s="12"/>
      <c r="CA167" s="3"/>
      <c r="CB167" s="12"/>
      <c r="CC167" s="12"/>
      <c r="CD167" s="12"/>
      <c r="CE167" s="12"/>
      <c r="CF167" s="12"/>
      <c r="CG167" s="12"/>
      <c r="CH167" s="12"/>
      <c r="CI167" s="12"/>
      <c r="CL167" s="3"/>
      <c r="CM167" s="12"/>
      <c r="CN167" s="12"/>
      <c r="CO167" s="12"/>
      <c r="CP167" s="12"/>
      <c r="CQ167" s="12"/>
      <c r="CR167" s="12"/>
      <c r="CS167" s="12"/>
      <c r="CT167" s="12"/>
      <c r="CW167" s="3"/>
      <c r="CX167" s="12"/>
      <c r="CY167" s="12"/>
      <c r="CZ167" s="12"/>
      <c r="DA167" s="12"/>
      <c r="DB167" s="12"/>
      <c r="DC167" s="12"/>
      <c r="DD167" s="12"/>
      <c r="DE167" s="12"/>
      <c r="DG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</row>
    <row r="168" spans="2:144" ht="12" customHeight="1" x14ac:dyDescent="0.25">
      <c r="B168" s="3"/>
      <c r="C168" s="12"/>
      <c r="D168" s="12"/>
      <c r="E168" s="12"/>
      <c r="F168" s="12"/>
      <c r="G168" s="12"/>
      <c r="H168" s="12"/>
      <c r="I168" s="12"/>
      <c r="J168" s="12"/>
      <c r="L168" s="4"/>
      <c r="M168" s="3"/>
      <c r="N168" s="12"/>
      <c r="O168" s="12"/>
      <c r="P168" s="12"/>
      <c r="Q168" s="12"/>
      <c r="R168" s="12"/>
      <c r="S168" s="12"/>
      <c r="T168" s="12"/>
      <c r="U168" s="12"/>
      <c r="AE168" s="12"/>
      <c r="AF168" s="12"/>
      <c r="AP168" s="12"/>
      <c r="AQ168" s="12"/>
      <c r="BA168" s="12"/>
      <c r="BB168" s="12"/>
      <c r="BE168" s="3"/>
      <c r="BF168" s="12"/>
      <c r="BG168" s="12"/>
      <c r="BH168" s="12"/>
      <c r="BI168" s="12"/>
      <c r="BJ168" s="12"/>
      <c r="BK168" s="12"/>
      <c r="BL168" s="12"/>
      <c r="BM168" s="12"/>
      <c r="BO168" s="4"/>
      <c r="BP168" s="3"/>
      <c r="BQ168" s="12"/>
      <c r="BR168" s="12"/>
      <c r="BS168" s="12"/>
      <c r="BT168" s="12"/>
      <c r="BU168" s="12"/>
      <c r="BV168" s="12"/>
      <c r="BW168" s="12"/>
      <c r="BX168" s="12"/>
      <c r="CA168" s="3"/>
      <c r="CB168" s="12"/>
      <c r="CC168" s="12"/>
      <c r="CD168" s="12"/>
      <c r="CE168" s="12"/>
      <c r="CF168" s="12"/>
      <c r="CG168" s="12"/>
      <c r="CH168" s="12"/>
      <c r="CI168" s="12"/>
      <c r="CL168" s="3"/>
      <c r="CM168" s="12"/>
      <c r="CN168" s="12"/>
      <c r="CO168" s="12"/>
      <c r="CP168" s="12"/>
      <c r="CQ168" s="12"/>
      <c r="CR168" s="12"/>
      <c r="CS168" s="12"/>
      <c r="CT168" s="12"/>
      <c r="CW168" s="3"/>
      <c r="CX168" s="12"/>
      <c r="CY168" s="12"/>
      <c r="CZ168" s="12"/>
      <c r="DA168" s="12"/>
      <c r="DB168" s="12"/>
      <c r="DC168" s="12"/>
      <c r="DD168" s="12"/>
      <c r="DE168" s="12"/>
      <c r="DG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</row>
    <row r="169" spans="2:144" ht="12" customHeight="1" x14ac:dyDescent="0.25">
      <c r="B169" s="3"/>
      <c r="C169" s="12"/>
      <c r="D169" s="12"/>
      <c r="E169" s="12"/>
      <c r="F169" s="12"/>
      <c r="G169" s="12"/>
      <c r="H169" s="12"/>
      <c r="I169" s="12"/>
      <c r="J169" s="12"/>
      <c r="L169" s="4"/>
      <c r="M169" s="3"/>
      <c r="N169" s="12"/>
      <c r="O169" s="12"/>
      <c r="P169" s="12"/>
      <c r="Q169" s="12"/>
      <c r="R169" s="12"/>
      <c r="S169" s="12"/>
      <c r="T169" s="12"/>
      <c r="U169" s="12"/>
      <c r="AE169" s="12"/>
      <c r="AF169" s="12"/>
      <c r="AP169" s="12"/>
      <c r="AQ169" s="12"/>
      <c r="BA169" s="12"/>
      <c r="BB169" s="12"/>
      <c r="BE169" s="3"/>
      <c r="BF169" s="12"/>
      <c r="BG169" s="12"/>
      <c r="BH169" s="12"/>
      <c r="BI169" s="12"/>
      <c r="BJ169" s="12"/>
      <c r="BK169" s="12"/>
      <c r="BL169" s="12"/>
      <c r="BM169" s="12"/>
      <c r="BO169" s="4"/>
      <c r="BP169" s="3"/>
      <c r="BQ169" s="12"/>
      <c r="BR169" s="12"/>
      <c r="BS169" s="12"/>
      <c r="BT169" s="12"/>
      <c r="BU169" s="12"/>
      <c r="BV169" s="12"/>
      <c r="BW169" s="12"/>
      <c r="BX169" s="12"/>
      <c r="CA169" s="3"/>
      <c r="CB169" s="12"/>
      <c r="CC169" s="12"/>
      <c r="CD169" s="12"/>
      <c r="CE169" s="12"/>
      <c r="CF169" s="12"/>
      <c r="CG169" s="12"/>
      <c r="CH169" s="12"/>
      <c r="CI169" s="12"/>
      <c r="CL169" s="3"/>
      <c r="CM169" s="12"/>
      <c r="CN169" s="12"/>
      <c r="CO169" s="12"/>
      <c r="CP169" s="12"/>
      <c r="CQ169" s="12"/>
      <c r="CR169" s="12"/>
      <c r="CS169" s="12"/>
      <c r="CT169" s="12"/>
      <c r="CW169" s="3"/>
      <c r="CX169" s="12"/>
      <c r="CY169" s="12"/>
      <c r="CZ169" s="12"/>
      <c r="DA169" s="12"/>
      <c r="DB169" s="12"/>
      <c r="DC169" s="12"/>
      <c r="DD169" s="12"/>
      <c r="DE169" s="12"/>
      <c r="DG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</row>
    <row r="170" spans="2:144" ht="12" customHeight="1" x14ac:dyDescent="0.25">
      <c r="B170" s="3"/>
      <c r="C170" s="3"/>
      <c r="D170" s="3"/>
      <c r="E170" s="3"/>
      <c r="F170" s="3"/>
      <c r="G170" s="3"/>
      <c r="H170" s="3"/>
      <c r="I170" s="3"/>
      <c r="J170" s="3"/>
      <c r="M170" s="3"/>
      <c r="N170" s="3"/>
      <c r="O170" s="3"/>
      <c r="P170" s="3"/>
      <c r="Q170" s="3"/>
      <c r="R170" s="3"/>
      <c r="S170" s="3"/>
      <c r="T170" s="3"/>
      <c r="U170" s="3"/>
      <c r="AE170" s="3"/>
      <c r="AF170" s="3"/>
      <c r="AP170" s="3"/>
      <c r="AQ170" s="3"/>
      <c r="BA170" s="3"/>
      <c r="BB170" s="3"/>
      <c r="BE170" s="3"/>
      <c r="BF170" s="3"/>
      <c r="BG170" s="3"/>
      <c r="BH170" s="3"/>
      <c r="BI170" s="3"/>
      <c r="BJ170" s="3"/>
      <c r="BK170" s="3"/>
      <c r="BL170" s="3"/>
      <c r="BM170" s="3"/>
      <c r="BP170" s="3"/>
      <c r="BQ170" s="3"/>
      <c r="BR170" s="3"/>
      <c r="BS170" s="3"/>
      <c r="BT170" s="3"/>
      <c r="BU170" s="3"/>
      <c r="BV170" s="3"/>
      <c r="BW170" s="3"/>
      <c r="BX170" s="3"/>
      <c r="CA170" s="3"/>
      <c r="CB170" s="3"/>
      <c r="CC170" s="3"/>
      <c r="CD170" s="3"/>
      <c r="CE170" s="3"/>
      <c r="CF170" s="3"/>
      <c r="CG170" s="3"/>
      <c r="CH170" s="3"/>
      <c r="CI170" s="3"/>
      <c r="CL170" s="3"/>
      <c r="CM170" s="3"/>
      <c r="CN170" s="3"/>
      <c r="CO170" s="3"/>
      <c r="CP170" s="3"/>
      <c r="CQ170" s="3"/>
      <c r="CR170" s="3"/>
      <c r="CS170" s="3"/>
      <c r="CT170" s="3"/>
      <c r="CW170" s="3"/>
      <c r="CX170" s="3"/>
      <c r="CY170" s="3"/>
      <c r="CZ170" s="3"/>
      <c r="DA170" s="3"/>
      <c r="DB170" s="3"/>
      <c r="DC170" s="3"/>
      <c r="DD170" s="3"/>
      <c r="DE170" s="3"/>
      <c r="DG170" s="3"/>
      <c r="DO170" s="3"/>
      <c r="DP170" s="3"/>
      <c r="DV170" s="12"/>
    </row>
    <row r="171" spans="2:144" ht="12" customHeight="1" x14ac:dyDescent="0.25">
      <c r="B171" s="3"/>
      <c r="C171" s="3"/>
      <c r="D171" s="3"/>
      <c r="E171" s="3"/>
      <c r="F171" s="3"/>
      <c r="G171" s="3"/>
      <c r="H171" s="3"/>
      <c r="I171" s="3"/>
      <c r="J171" s="3"/>
      <c r="M171" s="3"/>
      <c r="N171" s="3"/>
      <c r="O171" s="3"/>
      <c r="P171" s="3"/>
      <c r="Q171" s="3"/>
      <c r="R171" s="3"/>
      <c r="S171" s="3"/>
      <c r="T171" s="3"/>
      <c r="U171" s="3"/>
      <c r="AE171" s="3"/>
      <c r="AF171" s="3"/>
      <c r="AP171" s="3"/>
      <c r="AQ171" s="3"/>
      <c r="BA171" s="3"/>
      <c r="BB171" s="3"/>
      <c r="BE171" s="3"/>
      <c r="BF171" s="3"/>
      <c r="BG171" s="3"/>
      <c r="BH171" s="3"/>
      <c r="BI171" s="3"/>
      <c r="BJ171" s="3"/>
      <c r="BK171" s="3"/>
      <c r="BL171" s="3"/>
      <c r="BM171" s="3"/>
      <c r="BP171" s="3"/>
      <c r="BQ171" s="3"/>
      <c r="BR171" s="3"/>
      <c r="BS171" s="3"/>
      <c r="BT171" s="3"/>
      <c r="BU171" s="3"/>
      <c r="BV171" s="3"/>
      <c r="BW171" s="3"/>
      <c r="BX171" s="3"/>
      <c r="CA171" s="3"/>
      <c r="CB171" s="3"/>
      <c r="CC171" s="3"/>
      <c r="CD171" s="3"/>
      <c r="CE171" s="3"/>
      <c r="CF171" s="3"/>
      <c r="CG171" s="3"/>
      <c r="CH171" s="3"/>
      <c r="CI171" s="3"/>
      <c r="CL171" s="3"/>
      <c r="CM171" s="3"/>
      <c r="CN171" s="3"/>
      <c r="CO171" s="3"/>
      <c r="CP171" s="3"/>
      <c r="CQ171" s="3"/>
      <c r="CR171" s="3"/>
      <c r="CS171" s="3"/>
      <c r="CT171" s="3"/>
      <c r="CW171" s="3"/>
      <c r="CX171" s="3"/>
      <c r="CY171" s="3"/>
      <c r="CZ171" s="3"/>
      <c r="DA171" s="3"/>
      <c r="DB171" s="3"/>
      <c r="DC171" s="3"/>
      <c r="DD171" s="3"/>
      <c r="DE171" s="3"/>
      <c r="DG171" s="3"/>
      <c r="DO171" s="3"/>
      <c r="DP171" s="3"/>
    </row>
    <row r="172" spans="2:144" ht="12" customHeight="1" x14ac:dyDescent="0.25">
      <c r="B172" s="3"/>
      <c r="C172" s="3"/>
      <c r="D172" s="3"/>
      <c r="E172" s="3"/>
      <c r="F172" s="3"/>
      <c r="G172" s="12"/>
      <c r="H172" s="12"/>
      <c r="I172" s="12"/>
      <c r="J172" s="12"/>
      <c r="K172" s="12"/>
      <c r="M172" s="3"/>
      <c r="N172" s="3"/>
      <c r="O172" s="3"/>
      <c r="P172" s="3"/>
      <c r="Q172" s="3"/>
      <c r="R172" s="3"/>
      <c r="S172" s="3"/>
      <c r="T172" s="12"/>
      <c r="U172" s="12"/>
      <c r="AE172" s="12"/>
      <c r="AF172" s="12"/>
      <c r="AP172" s="12"/>
      <c r="AQ172" s="12"/>
      <c r="BA172" s="12"/>
      <c r="BB172" s="12"/>
      <c r="BE172" s="3"/>
      <c r="BF172" s="3"/>
      <c r="BG172" s="3"/>
      <c r="BH172" s="3"/>
      <c r="BI172" s="3"/>
      <c r="BJ172" s="3"/>
      <c r="BK172" s="3"/>
      <c r="BL172" s="12"/>
      <c r="BM172" s="12"/>
      <c r="BP172" s="3"/>
      <c r="BQ172" s="3"/>
      <c r="BR172" s="3"/>
      <c r="BS172" s="3"/>
      <c r="BT172" s="3"/>
      <c r="BU172" s="3"/>
      <c r="BV172" s="3"/>
      <c r="BW172" s="12"/>
      <c r="BX172" s="12"/>
      <c r="CA172" s="3"/>
      <c r="CB172" s="3"/>
      <c r="CC172" s="3"/>
      <c r="CD172" s="3"/>
      <c r="CE172" s="3"/>
      <c r="CF172" s="3"/>
      <c r="CG172" s="3"/>
      <c r="CH172" s="12"/>
      <c r="CI172" s="12"/>
      <c r="CL172" s="3"/>
      <c r="CM172" s="3"/>
      <c r="CN172" s="3"/>
      <c r="CO172" s="3"/>
      <c r="CP172" s="3"/>
      <c r="CQ172" s="3"/>
      <c r="CR172" s="3"/>
      <c r="CS172" s="12"/>
      <c r="CT172" s="12"/>
      <c r="CW172" s="3"/>
      <c r="CX172" s="3"/>
      <c r="CY172" s="3"/>
      <c r="CZ172" s="3"/>
      <c r="DA172" s="3"/>
      <c r="DB172" s="3"/>
      <c r="DC172" s="3"/>
      <c r="DD172" s="12"/>
      <c r="DE172" s="12"/>
      <c r="DG172" s="3"/>
      <c r="DO172" s="12"/>
      <c r="DP172" s="12"/>
    </row>
    <row r="173" spans="2:144" ht="12" customHeight="1" x14ac:dyDescent="0.25">
      <c r="B173" s="3"/>
      <c r="C173" s="3"/>
      <c r="D173" s="3"/>
      <c r="E173" s="3"/>
      <c r="F173" s="3"/>
      <c r="G173" s="3"/>
      <c r="H173" s="3"/>
      <c r="I173" s="3"/>
      <c r="J173" s="3"/>
      <c r="M173" s="3"/>
      <c r="N173" s="3"/>
      <c r="O173" s="3"/>
      <c r="P173" s="3"/>
      <c r="Q173" s="3"/>
      <c r="R173" s="3"/>
      <c r="S173" s="3"/>
      <c r="T173" s="3"/>
      <c r="U173" s="3"/>
      <c r="AE173" s="3"/>
      <c r="AF173" s="3"/>
      <c r="AP173" s="3"/>
      <c r="AQ173" s="3"/>
      <c r="BA173" s="3"/>
      <c r="BB173" s="3"/>
      <c r="BE173" s="3"/>
      <c r="BF173" s="3"/>
      <c r="BG173" s="3"/>
      <c r="BH173" s="3"/>
      <c r="BI173" s="3"/>
      <c r="BJ173" s="3"/>
      <c r="BK173" s="3"/>
      <c r="BL173" s="3"/>
      <c r="BM173" s="3"/>
      <c r="BP173" s="3"/>
      <c r="BQ173" s="3"/>
      <c r="BR173" s="3"/>
      <c r="BS173" s="3"/>
      <c r="BT173" s="3"/>
      <c r="BU173" s="3"/>
      <c r="BV173" s="3"/>
      <c r="BW173" s="3"/>
      <c r="BX173" s="3"/>
      <c r="CA173" s="3"/>
      <c r="CB173" s="3"/>
      <c r="CC173" s="3"/>
      <c r="CD173" s="3"/>
      <c r="CE173" s="3"/>
      <c r="CF173" s="3"/>
      <c r="CG173" s="3"/>
      <c r="CH173" s="3"/>
      <c r="CI173" s="3"/>
      <c r="CL173" s="3"/>
      <c r="CM173" s="3"/>
      <c r="CN173" s="3"/>
      <c r="CO173" s="3"/>
      <c r="CP173" s="3"/>
      <c r="CQ173" s="3"/>
      <c r="CR173" s="3"/>
      <c r="CS173" s="3"/>
      <c r="CT173" s="3"/>
      <c r="CW173" s="3"/>
      <c r="CX173" s="3"/>
      <c r="CY173" s="3"/>
      <c r="CZ173" s="3"/>
      <c r="DA173" s="3"/>
      <c r="DB173" s="3"/>
      <c r="DC173" s="3"/>
      <c r="DD173" s="3"/>
      <c r="DE173" s="3"/>
      <c r="DG173" s="3"/>
      <c r="DO173" s="3"/>
      <c r="DP173" s="3"/>
    </row>
    <row r="174" spans="2:144" ht="12" customHeight="1" x14ac:dyDescent="0.25">
      <c r="B174" s="3"/>
      <c r="C174" s="3"/>
      <c r="D174" s="3"/>
      <c r="E174" s="3"/>
      <c r="F174" s="3"/>
      <c r="G174" s="3"/>
      <c r="H174" s="3"/>
      <c r="I174" s="3"/>
      <c r="J174" s="3"/>
      <c r="M174" s="3"/>
      <c r="N174" s="3"/>
      <c r="O174" s="3"/>
      <c r="P174" s="3"/>
      <c r="Q174" s="3"/>
      <c r="R174" s="3"/>
      <c r="S174" s="3"/>
      <c r="T174" s="3"/>
      <c r="U174" s="3"/>
      <c r="AE174" s="3"/>
      <c r="AF174" s="3"/>
      <c r="AP174" s="3"/>
      <c r="AQ174" s="3"/>
      <c r="BA174" s="3"/>
      <c r="BB174" s="3"/>
      <c r="BE174" s="3"/>
      <c r="BF174" s="3"/>
      <c r="BG174" s="3"/>
      <c r="BH174" s="3"/>
      <c r="BI174" s="3"/>
      <c r="BJ174" s="3"/>
      <c r="BK174" s="3"/>
      <c r="BL174" s="3"/>
      <c r="BM174" s="3"/>
      <c r="BP174" s="3"/>
      <c r="BQ174" s="3"/>
      <c r="BR174" s="3"/>
      <c r="BS174" s="3"/>
      <c r="BT174" s="3"/>
      <c r="BU174" s="3"/>
      <c r="BV174" s="3"/>
      <c r="BW174" s="3"/>
      <c r="BX174" s="3"/>
      <c r="CA174" s="3"/>
      <c r="CB174" s="3"/>
      <c r="CC174" s="3"/>
      <c r="CD174" s="3"/>
      <c r="CE174" s="3"/>
      <c r="CF174" s="3"/>
      <c r="CG174" s="3"/>
      <c r="CH174" s="3"/>
      <c r="CI174" s="3"/>
      <c r="CL174" s="3"/>
      <c r="CM174" s="3"/>
      <c r="CN174" s="3"/>
      <c r="CO174" s="3"/>
      <c r="CP174" s="3"/>
      <c r="CQ174" s="3"/>
      <c r="CR174" s="3"/>
      <c r="CS174" s="3"/>
      <c r="CT174" s="3"/>
      <c r="CW174" s="3"/>
      <c r="CX174" s="3"/>
      <c r="CY174" s="3"/>
      <c r="CZ174" s="3"/>
      <c r="DA174" s="3"/>
      <c r="DB174" s="3"/>
      <c r="DC174" s="3"/>
      <c r="DD174" s="3"/>
      <c r="DE174" s="3"/>
      <c r="DG174" s="3"/>
      <c r="DO174" s="3"/>
      <c r="DP174" s="3"/>
    </row>
    <row r="175" spans="2:144" ht="12" customHeight="1" x14ac:dyDescent="0.25">
      <c r="B175" s="3"/>
      <c r="C175" s="3"/>
      <c r="D175" s="3"/>
      <c r="E175" s="3"/>
      <c r="F175" s="3"/>
      <c r="G175" s="3"/>
      <c r="H175" s="3"/>
      <c r="I175" s="3"/>
      <c r="J175" s="3"/>
      <c r="M175" s="3"/>
      <c r="N175" s="3"/>
      <c r="O175" s="3"/>
      <c r="P175" s="3"/>
      <c r="Q175" s="3"/>
      <c r="R175" s="3"/>
      <c r="S175" s="3"/>
      <c r="T175" s="3"/>
      <c r="U175" s="3"/>
      <c r="AE175" s="3"/>
      <c r="AF175" s="3"/>
      <c r="AP175" s="3"/>
      <c r="AQ175" s="3"/>
      <c r="BA175" s="3"/>
      <c r="BB175" s="3"/>
      <c r="BE175" s="3"/>
      <c r="BF175" s="3"/>
      <c r="BG175" s="3"/>
      <c r="BH175" s="3"/>
      <c r="BI175" s="3"/>
      <c r="BJ175" s="3"/>
      <c r="BK175" s="3"/>
      <c r="BL175" s="3"/>
      <c r="BM175" s="3"/>
      <c r="BP175" s="3"/>
      <c r="BQ175" s="3"/>
      <c r="BR175" s="3"/>
      <c r="BS175" s="3"/>
      <c r="BT175" s="3"/>
      <c r="BU175" s="3"/>
      <c r="BV175" s="3"/>
      <c r="BW175" s="3"/>
      <c r="BX175" s="3"/>
      <c r="CA175" s="3"/>
      <c r="CB175" s="3"/>
      <c r="CC175" s="3"/>
      <c r="CD175" s="3"/>
      <c r="CE175" s="3"/>
      <c r="CF175" s="3"/>
      <c r="CG175" s="3"/>
      <c r="CH175" s="3"/>
      <c r="CI175" s="3"/>
      <c r="CL175" s="3"/>
      <c r="CM175" s="3"/>
      <c r="CN175" s="3"/>
      <c r="CO175" s="3"/>
      <c r="CP175" s="3"/>
      <c r="CQ175" s="3"/>
      <c r="CR175" s="3"/>
      <c r="CS175" s="3"/>
      <c r="CT175" s="3"/>
      <c r="CW175" s="3"/>
      <c r="CX175" s="3"/>
      <c r="CY175" s="3"/>
      <c r="CZ175" s="3"/>
      <c r="DA175" s="3"/>
      <c r="DB175" s="3"/>
      <c r="DC175" s="3"/>
      <c r="DD175" s="3"/>
      <c r="DE175" s="3"/>
      <c r="DG175" s="3"/>
      <c r="DO175" s="3"/>
      <c r="DP175" s="3"/>
    </row>
    <row r="176" spans="2:144" ht="12" customHeight="1" x14ac:dyDescent="0.25">
      <c r="B176" s="3"/>
      <c r="C176" s="3"/>
      <c r="D176" s="3"/>
      <c r="E176" s="3"/>
      <c r="F176" s="3"/>
      <c r="G176" s="3"/>
      <c r="H176" s="3"/>
      <c r="I176" s="3"/>
      <c r="J176" s="3"/>
      <c r="M176" s="3"/>
      <c r="N176" s="3"/>
      <c r="O176" s="3"/>
      <c r="P176" s="3"/>
      <c r="Q176" s="3"/>
      <c r="R176" s="3"/>
      <c r="S176" s="3"/>
      <c r="T176" s="3"/>
      <c r="U176" s="3"/>
      <c r="AE176" s="3"/>
      <c r="AF176" s="3"/>
      <c r="AP176" s="3"/>
      <c r="AQ176" s="3"/>
      <c r="BA176" s="3"/>
      <c r="BB176" s="3"/>
      <c r="BE176" s="3"/>
      <c r="BF176" s="3"/>
      <c r="BG176" s="3"/>
      <c r="BH176" s="3"/>
      <c r="BI176" s="3"/>
      <c r="BJ176" s="3"/>
      <c r="BK176" s="3"/>
      <c r="BL176" s="3"/>
      <c r="BM176" s="3"/>
      <c r="BP176" s="3"/>
      <c r="BQ176" s="3"/>
      <c r="BR176" s="3"/>
      <c r="BS176" s="3"/>
      <c r="BT176" s="3"/>
      <c r="BU176" s="3"/>
      <c r="BV176" s="3"/>
      <c r="BW176" s="3"/>
      <c r="BX176" s="3"/>
      <c r="CA176" s="3"/>
      <c r="CB176" s="3"/>
      <c r="CC176" s="3"/>
      <c r="CD176" s="3"/>
      <c r="CE176" s="3"/>
      <c r="CF176" s="3"/>
      <c r="CG176" s="3"/>
      <c r="CH176" s="3"/>
      <c r="CI176" s="3"/>
      <c r="CL176" s="3"/>
      <c r="CM176" s="3"/>
      <c r="CN176" s="3"/>
      <c r="CO176" s="3"/>
      <c r="CP176" s="3"/>
      <c r="CQ176" s="3"/>
      <c r="CR176" s="3"/>
      <c r="CS176" s="3"/>
      <c r="CT176" s="3"/>
      <c r="CW176" s="3"/>
      <c r="CX176" s="3"/>
      <c r="CY176" s="3"/>
      <c r="CZ176" s="3"/>
      <c r="DA176" s="3"/>
      <c r="DB176" s="3"/>
      <c r="DC176" s="3"/>
      <c r="DD176" s="3"/>
      <c r="DE176" s="3"/>
      <c r="DG176" s="3"/>
      <c r="DO176" s="3"/>
      <c r="DP176" s="3"/>
    </row>
    <row r="177" spans="2:120" ht="12" customHeight="1" x14ac:dyDescent="0.25">
      <c r="B177" s="3"/>
      <c r="C177" s="3"/>
      <c r="D177" s="3"/>
      <c r="E177" s="3"/>
      <c r="F177" s="3"/>
      <c r="G177" s="3"/>
      <c r="H177" s="3"/>
      <c r="I177" s="3"/>
      <c r="J177" s="3"/>
      <c r="M177" s="3"/>
      <c r="N177" s="3"/>
      <c r="O177" s="3"/>
      <c r="P177" s="3"/>
      <c r="Q177" s="3"/>
      <c r="R177" s="3"/>
      <c r="S177" s="3"/>
      <c r="T177" s="3"/>
      <c r="U177" s="3"/>
      <c r="AE177" s="3"/>
      <c r="AF177" s="3"/>
      <c r="AP177" s="3"/>
      <c r="AQ177" s="3"/>
      <c r="BA177" s="3"/>
      <c r="BB177" s="3"/>
      <c r="BE177" s="3"/>
      <c r="BF177" s="3"/>
      <c r="BG177" s="3"/>
      <c r="BH177" s="3"/>
      <c r="BI177" s="3"/>
      <c r="BJ177" s="3"/>
      <c r="BK177" s="3"/>
      <c r="BL177" s="3"/>
      <c r="BM177" s="3"/>
      <c r="BP177" s="3"/>
      <c r="BQ177" s="3"/>
      <c r="BR177" s="3"/>
      <c r="BS177" s="3"/>
      <c r="BT177" s="3"/>
      <c r="BU177" s="3"/>
      <c r="BV177" s="3"/>
      <c r="BW177" s="3"/>
      <c r="BX177" s="3"/>
      <c r="CA177" s="3"/>
      <c r="CB177" s="3"/>
      <c r="CC177" s="3"/>
      <c r="CD177" s="3"/>
      <c r="CE177" s="3"/>
      <c r="CF177" s="3"/>
      <c r="CG177" s="3"/>
      <c r="CH177" s="3"/>
      <c r="CI177" s="3"/>
      <c r="CL177" s="3"/>
      <c r="CM177" s="3"/>
      <c r="CN177" s="3"/>
      <c r="CO177" s="3"/>
      <c r="CP177" s="3"/>
      <c r="CQ177" s="3"/>
      <c r="CR177" s="3"/>
      <c r="CS177" s="3"/>
      <c r="CT177" s="3"/>
      <c r="CW177" s="3"/>
      <c r="CX177" s="3"/>
      <c r="CY177" s="3"/>
      <c r="CZ177" s="3"/>
      <c r="DA177" s="3"/>
      <c r="DB177" s="3"/>
      <c r="DC177" s="3"/>
      <c r="DD177" s="3"/>
      <c r="DE177" s="3"/>
      <c r="DG177" s="3"/>
      <c r="DO177" s="3"/>
      <c r="DP177" s="3"/>
    </row>
    <row r="178" spans="2:120" ht="12" customHeight="1" x14ac:dyDescent="0.25">
      <c r="B178" s="3"/>
      <c r="C178" s="3"/>
      <c r="D178" s="3"/>
      <c r="E178" s="3"/>
      <c r="F178" s="3"/>
      <c r="G178" s="3"/>
      <c r="H178" s="3"/>
      <c r="I178" s="3"/>
      <c r="J178" s="3"/>
      <c r="M178" s="3"/>
      <c r="N178" s="3"/>
      <c r="O178" s="3"/>
      <c r="P178" s="3"/>
      <c r="Q178" s="3"/>
      <c r="R178" s="3"/>
      <c r="S178" s="3"/>
      <c r="T178" s="3"/>
      <c r="U178" s="3"/>
      <c r="AE178" s="3"/>
      <c r="AF178" s="3"/>
      <c r="AP178" s="3"/>
      <c r="AQ178" s="3"/>
      <c r="BA178" s="3"/>
      <c r="BB178" s="3"/>
      <c r="BE178" s="3"/>
      <c r="BF178" s="3"/>
      <c r="BG178" s="3"/>
      <c r="BH178" s="3"/>
      <c r="BI178" s="3"/>
      <c r="BJ178" s="3"/>
      <c r="BK178" s="3"/>
      <c r="BL178" s="3"/>
      <c r="BM178" s="3"/>
      <c r="BP178" s="3"/>
      <c r="BQ178" s="3"/>
      <c r="BR178" s="3"/>
      <c r="BS178" s="3"/>
      <c r="BT178" s="3"/>
      <c r="BU178" s="3"/>
      <c r="BV178" s="3"/>
      <c r="BW178" s="3"/>
      <c r="BX178" s="3"/>
      <c r="CA178" s="3"/>
      <c r="CB178" s="3"/>
      <c r="CC178" s="3"/>
      <c r="CD178" s="3"/>
      <c r="CE178" s="3"/>
      <c r="CF178" s="3"/>
      <c r="CG178" s="3"/>
      <c r="CH178" s="3"/>
      <c r="CI178" s="3"/>
      <c r="CL178" s="3"/>
      <c r="CM178" s="3"/>
      <c r="CN178" s="3"/>
      <c r="CO178" s="3"/>
      <c r="CP178" s="3"/>
      <c r="CQ178" s="3"/>
      <c r="CR178" s="3"/>
      <c r="CS178" s="3"/>
      <c r="CT178" s="3"/>
      <c r="CW178" s="3"/>
      <c r="CX178" s="3"/>
      <c r="CY178" s="3"/>
      <c r="CZ178" s="3"/>
      <c r="DA178" s="3"/>
      <c r="DB178" s="3"/>
      <c r="DC178" s="3"/>
      <c r="DD178" s="3"/>
      <c r="DE178" s="3"/>
      <c r="DG178" s="3"/>
      <c r="DO178" s="3"/>
      <c r="DP178" s="3"/>
    </row>
    <row r="179" spans="2:120" ht="12" customHeight="1" x14ac:dyDescent="0.25">
      <c r="B179" s="3"/>
      <c r="C179" s="3"/>
      <c r="D179" s="3"/>
      <c r="E179" s="3"/>
      <c r="F179" s="3"/>
      <c r="G179" s="3"/>
      <c r="H179" s="3"/>
      <c r="I179" s="3"/>
      <c r="J179" s="3"/>
      <c r="M179" s="3"/>
      <c r="N179" s="3"/>
      <c r="O179" s="3"/>
      <c r="P179" s="3"/>
      <c r="Q179" s="3"/>
      <c r="R179" s="3"/>
      <c r="S179" s="3"/>
      <c r="T179" s="3"/>
      <c r="U179" s="3"/>
      <c r="AE179" s="3"/>
      <c r="AF179" s="3"/>
      <c r="AP179" s="3"/>
      <c r="AQ179" s="3"/>
      <c r="BA179" s="3"/>
      <c r="BB179" s="3"/>
      <c r="BE179" s="3"/>
      <c r="BF179" s="3"/>
      <c r="BG179" s="3"/>
      <c r="BH179" s="3"/>
      <c r="BI179" s="3"/>
      <c r="BJ179" s="3"/>
      <c r="BK179" s="3"/>
      <c r="BL179" s="3"/>
      <c r="BM179" s="3"/>
      <c r="BP179" s="3"/>
      <c r="BQ179" s="3"/>
      <c r="BR179" s="3"/>
      <c r="BS179" s="3"/>
      <c r="BT179" s="3"/>
      <c r="BU179" s="3"/>
      <c r="BV179" s="3"/>
      <c r="BW179" s="3"/>
      <c r="BX179" s="3"/>
      <c r="CA179" s="3"/>
      <c r="CB179" s="3"/>
      <c r="CC179" s="3"/>
      <c r="CD179" s="3"/>
      <c r="CE179" s="3"/>
      <c r="CF179" s="3"/>
      <c r="CG179" s="3"/>
      <c r="CH179" s="3"/>
      <c r="CI179" s="3"/>
      <c r="CL179" s="3"/>
      <c r="CM179" s="3"/>
      <c r="CN179" s="3"/>
      <c r="CO179" s="3"/>
      <c r="CP179" s="3"/>
      <c r="CQ179" s="3"/>
      <c r="CR179" s="3"/>
      <c r="CS179" s="3"/>
      <c r="CT179" s="3"/>
      <c r="CW179" s="3"/>
      <c r="CX179" s="3"/>
      <c r="CY179" s="3"/>
      <c r="CZ179" s="3"/>
      <c r="DA179" s="3"/>
      <c r="DB179" s="3"/>
      <c r="DC179" s="3"/>
      <c r="DD179" s="3"/>
      <c r="DE179" s="3"/>
      <c r="DG179" s="3"/>
      <c r="DO179" s="3"/>
      <c r="DP179" s="3"/>
    </row>
    <row r="180" spans="2:120" ht="12" customHeight="1" x14ac:dyDescent="0.25">
      <c r="B180" s="3"/>
      <c r="C180" s="3"/>
      <c r="D180" s="3"/>
      <c r="E180" s="3"/>
      <c r="F180" s="3"/>
      <c r="G180" s="3"/>
      <c r="H180" s="3"/>
      <c r="I180" s="3"/>
      <c r="J180" s="3"/>
      <c r="M180" s="3"/>
      <c r="N180" s="3"/>
      <c r="O180" s="3"/>
      <c r="P180" s="3"/>
      <c r="Q180" s="3"/>
      <c r="R180" s="3"/>
      <c r="S180" s="3"/>
      <c r="T180" s="3"/>
      <c r="U180" s="3"/>
      <c r="AE180" s="3"/>
      <c r="AF180" s="3"/>
      <c r="AP180" s="3"/>
      <c r="AQ180" s="3"/>
      <c r="BA180" s="3"/>
      <c r="BB180" s="3"/>
      <c r="BE180" s="3"/>
      <c r="BF180" s="3"/>
      <c r="BG180" s="3"/>
      <c r="BH180" s="3"/>
      <c r="BI180" s="3"/>
      <c r="BJ180" s="3"/>
      <c r="BK180" s="3"/>
      <c r="BL180" s="3"/>
      <c r="BM180" s="3"/>
      <c r="BP180" s="3"/>
      <c r="BQ180" s="3"/>
      <c r="BR180" s="3"/>
      <c r="BS180" s="3"/>
      <c r="BT180" s="3"/>
      <c r="BU180" s="3"/>
      <c r="BV180" s="3"/>
      <c r="BW180" s="3"/>
      <c r="BX180" s="3"/>
      <c r="CA180" s="3"/>
      <c r="CB180" s="3"/>
      <c r="CC180" s="3"/>
      <c r="CD180" s="3"/>
      <c r="CE180" s="3"/>
      <c r="CF180" s="3"/>
      <c r="CG180" s="3"/>
      <c r="CH180" s="3"/>
      <c r="CI180" s="3"/>
      <c r="CL180" s="3"/>
      <c r="CM180" s="3"/>
      <c r="CN180" s="3"/>
      <c r="CO180" s="3"/>
      <c r="CP180" s="3"/>
      <c r="CQ180" s="3"/>
      <c r="CR180" s="3"/>
      <c r="CS180" s="3"/>
      <c r="CT180" s="3"/>
      <c r="CW180" s="3"/>
      <c r="CX180" s="3"/>
      <c r="CY180" s="3"/>
      <c r="CZ180" s="3"/>
      <c r="DA180" s="3"/>
      <c r="DB180" s="3"/>
      <c r="DC180" s="3"/>
      <c r="DD180" s="3"/>
      <c r="DE180" s="3"/>
      <c r="DG180" s="3"/>
      <c r="DO180" s="3"/>
      <c r="DP180" s="3"/>
    </row>
    <row r="181" spans="2:120" ht="12" customHeight="1" x14ac:dyDescent="0.25">
      <c r="B181" s="3"/>
      <c r="C181" s="3"/>
      <c r="D181" s="3"/>
      <c r="E181" s="3"/>
      <c r="F181" s="3"/>
      <c r="G181" s="3"/>
      <c r="H181" s="3"/>
      <c r="I181" s="3"/>
      <c r="J181" s="3"/>
      <c r="M181" s="3"/>
      <c r="N181" s="3"/>
      <c r="O181" s="3"/>
      <c r="P181" s="3"/>
      <c r="Q181" s="3"/>
      <c r="R181" s="3"/>
      <c r="S181" s="3"/>
      <c r="T181" s="3"/>
      <c r="U181" s="3"/>
      <c r="AE181" s="3"/>
      <c r="AF181" s="3"/>
      <c r="AP181" s="3"/>
      <c r="AQ181" s="3"/>
      <c r="BA181" s="3"/>
      <c r="BB181" s="3"/>
      <c r="BE181" s="3"/>
      <c r="BF181" s="3"/>
      <c r="BG181" s="3"/>
      <c r="BH181" s="3"/>
      <c r="BI181" s="3"/>
      <c r="BJ181" s="3"/>
      <c r="BK181" s="3"/>
      <c r="BL181" s="3"/>
      <c r="BM181" s="3"/>
      <c r="BP181" s="3"/>
      <c r="BQ181" s="3"/>
      <c r="BR181" s="3"/>
      <c r="BS181" s="3"/>
      <c r="BT181" s="3"/>
      <c r="BU181" s="3"/>
      <c r="BV181" s="3"/>
      <c r="BW181" s="3"/>
      <c r="BX181" s="3"/>
      <c r="CA181" s="3"/>
      <c r="CB181" s="3"/>
      <c r="CC181" s="3"/>
      <c r="CD181" s="3"/>
      <c r="CE181" s="3"/>
      <c r="CF181" s="3"/>
      <c r="CG181" s="3"/>
      <c r="CH181" s="3"/>
      <c r="CI181" s="3"/>
      <c r="CL181" s="3"/>
      <c r="CM181" s="3"/>
      <c r="CN181" s="3"/>
      <c r="CO181" s="3"/>
      <c r="CP181" s="3"/>
      <c r="CQ181" s="3"/>
      <c r="CR181" s="3"/>
      <c r="CS181" s="3"/>
      <c r="CT181" s="3"/>
      <c r="CW181" s="3"/>
      <c r="CX181" s="3"/>
      <c r="CY181" s="3"/>
      <c r="CZ181" s="3"/>
      <c r="DA181" s="3"/>
      <c r="DB181" s="3"/>
      <c r="DC181" s="3"/>
      <c r="DD181" s="3"/>
      <c r="DE181" s="3"/>
      <c r="DG181" s="3"/>
      <c r="DO181" s="3"/>
      <c r="DP181" s="3"/>
    </row>
    <row r="182" spans="2:120" ht="12" customHeight="1" x14ac:dyDescent="0.25">
      <c r="B182" s="3"/>
      <c r="C182" s="3"/>
      <c r="D182" s="3"/>
      <c r="E182" s="3"/>
      <c r="F182" s="3"/>
      <c r="G182" s="3"/>
      <c r="H182" s="3"/>
      <c r="I182" s="3"/>
      <c r="J182" s="3"/>
      <c r="M182" s="3"/>
      <c r="N182" s="3"/>
      <c r="O182" s="3"/>
      <c r="P182" s="3"/>
      <c r="Q182" s="3"/>
      <c r="R182" s="3"/>
      <c r="S182" s="3"/>
      <c r="T182" s="3"/>
      <c r="U182" s="3"/>
      <c r="AE182" s="3"/>
      <c r="AF182" s="3"/>
      <c r="AP182" s="3"/>
      <c r="AQ182" s="3"/>
      <c r="BA182" s="3"/>
      <c r="BB182" s="3"/>
      <c r="BE182" s="3"/>
      <c r="BF182" s="3"/>
      <c r="BG182" s="3"/>
      <c r="BH182" s="3"/>
      <c r="BI182" s="3"/>
      <c r="BJ182" s="3"/>
      <c r="BK182" s="3"/>
      <c r="BL182" s="3"/>
      <c r="BM182" s="3"/>
      <c r="BP182" s="3"/>
      <c r="BQ182" s="3"/>
      <c r="BR182" s="3"/>
      <c r="BS182" s="3"/>
      <c r="BT182" s="3"/>
      <c r="BU182" s="3"/>
      <c r="BV182" s="3"/>
      <c r="BW182" s="3"/>
      <c r="BX182" s="3"/>
      <c r="CA182" s="3"/>
      <c r="CB182" s="3"/>
      <c r="CC182" s="3"/>
      <c r="CD182" s="3"/>
      <c r="CE182" s="3"/>
      <c r="CF182" s="3"/>
      <c r="CG182" s="3"/>
      <c r="CH182" s="3"/>
      <c r="CI182" s="3"/>
      <c r="CL182" s="3"/>
      <c r="CM182" s="3"/>
      <c r="CN182" s="3"/>
      <c r="CO182" s="3"/>
      <c r="CP182" s="3"/>
      <c r="CQ182" s="3"/>
      <c r="CR182" s="3"/>
      <c r="CS182" s="3"/>
      <c r="CT182" s="3"/>
      <c r="CW182" s="3"/>
      <c r="CX182" s="3"/>
      <c r="CY182" s="3"/>
      <c r="CZ182" s="3"/>
      <c r="DA182" s="3"/>
      <c r="DB182" s="3"/>
      <c r="DC182" s="3"/>
      <c r="DD182" s="3"/>
      <c r="DE182" s="3"/>
      <c r="DG182" s="3"/>
      <c r="DO182" s="3"/>
      <c r="DP182" s="3"/>
    </row>
    <row r="183" spans="2:120" ht="12" customHeight="1" x14ac:dyDescent="0.25">
      <c r="B183" s="3"/>
      <c r="C183" s="3"/>
      <c r="D183" s="3"/>
      <c r="E183" s="3"/>
      <c r="F183" s="3"/>
      <c r="G183" s="3"/>
      <c r="H183" s="3"/>
      <c r="I183" s="3"/>
      <c r="J183" s="3"/>
      <c r="M183" s="3"/>
      <c r="N183" s="3"/>
      <c r="O183" s="3"/>
      <c r="P183" s="3"/>
      <c r="Q183" s="3"/>
      <c r="R183" s="3"/>
      <c r="S183" s="3"/>
      <c r="T183" s="3"/>
      <c r="U183" s="3"/>
      <c r="AE183" s="3"/>
      <c r="AF183" s="3"/>
      <c r="AP183" s="3"/>
      <c r="AQ183" s="3"/>
      <c r="BA183" s="3"/>
      <c r="BB183" s="3"/>
      <c r="BE183" s="3"/>
      <c r="BF183" s="3"/>
      <c r="BG183" s="3"/>
      <c r="BH183" s="3"/>
      <c r="BI183" s="3"/>
      <c r="BJ183" s="3"/>
      <c r="BK183" s="3"/>
      <c r="BL183" s="3"/>
      <c r="BM183" s="3"/>
      <c r="BP183" s="3"/>
      <c r="BQ183" s="3"/>
      <c r="BR183" s="3"/>
      <c r="BS183" s="3"/>
      <c r="BT183" s="3"/>
      <c r="BU183" s="3"/>
      <c r="BV183" s="3"/>
      <c r="BW183" s="3"/>
      <c r="BX183" s="3"/>
      <c r="CA183" s="3"/>
      <c r="CB183" s="3"/>
      <c r="CC183" s="3"/>
      <c r="CD183" s="3"/>
      <c r="CE183" s="3"/>
      <c r="CF183" s="3"/>
      <c r="CG183" s="3"/>
      <c r="CH183" s="3"/>
      <c r="CI183" s="3"/>
      <c r="CL183" s="3"/>
      <c r="CM183" s="3"/>
      <c r="CN183" s="3"/>
      <c r="CO183" s="3"/>
      <c r="CP183" s="3"/>
      <c r="CQ183" s="3"/>
      <c r="CR183" s="3"/>
      <c r="CS183" s="3"/>
      <c r="CT183" s="3"/>
      <c r="CW183" s="3"/>
      <c r="CX183" s="3"/>
      <c r="CY183" s="3"/>
      <c r="CZ183" s="3"/>
      <c r="DA183" s="3"/>
      <c r="DB183" s="3"/>
      <c r="DC183" s="3"/>
      <c r="DD183" s="3"/>
      <c r="DE183" s="3"/>
      <c r="DG183" s="3"/>
      <c r="DO183" s="3"/>
      <c r="DP183" s="3"/>
    </row>
    <row r="184" spans="2:120" ht="12" customHeight="1" x14ac:dyDescent="0.25">
      <c r="B184" s="3"/>
      <c r="C184" s="3"/>
      <c r="D184" s="3"/>
      <c r="E184" s="3"/>
      <c r="F184" s="3"/>
      <c r="G184" s="3"/>
      <c r="H184" s="3"/>
      <c r="I184" s="3"/>
      <c r="J184" s="3"/>
      <c r="M184" s="3"/>
      <c r="N184" s="3"/>
      <c r="O184" s="3"/>
      <c r="P184" s="3"/>
      <c r="Q184" s="3"/>
      <c r="R184" s="3"/>
      <c r="S184" s="3"/>
      <c r="T184" s="3"/>
      <c r="U184" s="3"/>
      <c r="AE184" s="3"/>
      <c r="AF184" s="3"/>
      <c r="AP184" s="3"/>
      <c r="AQ184" s="3"/>
      <c r="BA184" s="3"/>
      <c r="BB184" s="3"/>
      <c r="BE184" s="3"/>
      <c r="BF184" s="3"/>
      <c r="BG184" s="3"/>
      <c r="BH184" s="3"/>
      <c r="BI184" s="3"/>
      <c r="BJ184" s="3"/>
      <c r="BK184" s="3"/>
      <c r="BL184" s="3"/>
      <c r="BM184" s="3"/>
      <c r="BP184" s="3"/>
      <c r="BQ184" s="3"/>
      <c r="BR184" s="3"/>
      <c r="BS184" s="3"/>
      <c r="BT184" s="3"/>
      <c r="BU184" s="3"/>
      <c r="BV184" s="3"/>
      <c r="BW184" s="3"/>
      <c r="BX184" s="3"/>
      <c r="CA184" s="3"/>
      <c r="CB184" s="3"/>
      <c r="CC184" s="3"/>
      <c r="CD184" s="3"/>
      <c r="CE184" s="3"/>
      <c r="CF184" s="3"/>
      <c r="CG184" s="3"/>
      <c r="CH184" s="3"/>
      <c r="CI184" s="3"/>
      <c r="CL184" s="3"/>
      <c r="CM184" s="3"/>
      <c r="CN184" s="3"/>
      <c r="CO184" s="3"/>
      <c r="CP184" s="3"/>
      <c r="CQ184" s="3"/>
      <c r="CR184" s="3"/>
      <c r="CS184" s="3"/>
      <c r="CT184" s="3"/>
      <c r="CW184" s="3"/>
      <c r="CX184" s="3"/>
      <c r="CY184" s="3"/>
      <c r="CZ184" s="3"/>
      <c r="DA184" s="3"/>
      <c r="DB184" s="3"/>
      <c r="DC184" s="3"/>
      <c r="DD184" s="3"/>
      <c r="DE184" s="3"/>
      <c r="DG184" s="3"/>
      <c r="DO184" s="3"/>
      <c r="DP184" s="3"/>
    </row>
    <row r="185" spans="2:120" ht="12" customHeight="1" x14ac:dyDescent="0.25">
      <c r="B185" s="3"/>
      <c r="C185" s="3"/>
      <c r="D185" s="3"/>
      <c r="E185" s="3"/>
      <c r="F185" s="3"/>
      <c r="G185" s="3"/>
      <c r="H185" s="3"/>
      <c r="I185" s="3"/>
      <c r="J185" s="3"/>
      <c r="M185" s="3"/>
      <c r="N185" s="3"/>
      <c r="O185" s="3"/>
      <c r="P185" s="3"/>
      <c r="Q185" s="3"/>
      <c r="R185" s="3"/>
      <c r="S185" s="3"/>
      <c r="T185" s="3"/>
      <c r="U185" s="3"/>
      <c r="AE185" s="3"/>
      <c r="AF185" s="3"/>
      <c r="AP185" s="3"/>
      <c r="AQ185" s="3"/>
      <c r="BA185" s="3"/>
      <c r="BB185" s="3"/>
      <c r="BE185" s="3"/>
      <c r="BF185" s="3"/>
      <c r="BG185" s="3"/>
      <c r="BH185" s="3"/>
      <c r="BI185" s="3"/>
      <c r="BJ185" s="3"/>
      <c r="BK185" s="3"/>
      <c r="BL185" s="3"/>
      <c r="BM185" s="3"/>
      <c r="BP185" s="3"/>
      <c r="BQ185" s="3"/>
      <c r="BR185" s="3"/>
      <c r="BS185" s="3"/>
      <c r="BT185" s="3"/>
      <c r="BU185" s="3"/>
      <c r="BV185" s="3"/>
      <c r="BW185" s="3"/>
      <c r="BX185" s="3"/>
      <c r="CA185" s="3"/>
      <c r="CB185" s="3"/>
      <c r="CC185" s="3"/>
      <c r="CD185" s="3"/>
      <c r="CE185" s="3"/>
      <c r="CF185" s="3"/>
      <c r="CG185" s="3"/>
      <c r="CH185" s="3"/>
      <c r="CI185" s="3"/>
      <c r="CL185" s="3"/>
      <c r="CM185" s="3"/>
      <c r="CN185" s="3"/>
      <c r="CO185" s="3"/>
      <c r="CP185" s="3"/>
      <c r="CQ185" s="3"/>
      <c r="CR185" s="3"/>
      <c r="CS185" s="3"/>
      <c r="CT185" s="3"/>
      <c r="CW185" s="3"/>
      <c r="CX185" s="3"/>
      <c r="CY185" s="3"/>
      <c r="CZ185" s="3"/>
      <c r="DA185" s="3"/>
      <c r="DB185" s="3"/>
      <c r="DC185" s="3"/>
      <c r="DD185" s="3"/>
      <c r="DE185" s="3"/>
      <c r="DG185" s="3"/>
      <c r="DO185" s="3"/>
      <c r="DP185" s="3"/>
    </row>
    <row r="186" spans="2:120" ht="12" customHeight="1" x14ac:dyDescent="0.25">
      <c r="B186" s="3"/>
      <c r="C186" s="3"/>
      <c r="D186" s="3"/>
      <c r="E186" s="3"/>
      <c r="F186" s="3"/>
      <c r="G186" s="3"/>
      <c r="H186" s="3"/>
      <c r="I186" s="3"/>
      <c r="J186" s="3"/>
      <c r="M186" s="3"/>
      <c r="N186" s="3"/>
      <c r="O186" s="3"/>
      <c r="P186" s="3"/>
      <c r="Q186" s="3"/>
      <c r="R186" s="3"/>
      <c r="S186" s="3"/>
      <c r="T186" s="3"/>
      <c r="U186" s="3"/>
      <c r="AE186" s="3"/>
      <c r="AF186" s="3"/>
      <c r="AP186" s="3"/>
      <c r="AQ186" s="3"/>
      <c r="BA186" s="3"/>
      <c r="BB186" s="3"/>
      <c r="BE186" s="3"/>
      <c r="BF186" s="3"/>
      <c r="BG186" s="3"/>
      <c r="BH186" s="3"/>
      <c r="BI186" s="3"/>
      <c r="BJ186" s="3"/>
      <c r="BK186" s="3"/>
      <c r="BL186" s="3"/>
      <c r="BM186" s="3"/>
      <c r="BP186" s="3"/>
      <c r="BQ186" s="3"/>
      <c r="BR186" s="3"/>
      <c r="BS186" s="3"/>
      <c r="BT186" s="3"/>
      <c r="BU186" s="3"/>
      <c r="BV186" s="3"/>
      <c r="BW186" s="3"/>
      <c r="BX186" s="3"/>
      <c r="CA186" s="3"/>
      <c r="CB186" s="3"/>
      <c r="CC186" s="3"/>
      <c r="CD186" s="3"/>
      <c r="CE186" s="3"/>
      <c r="CF186" s="3"/>
      <c r="CG186" s="3"/>
      <c r="CH186" s="3"/>
      <c r="CI186" s="3"/>
      <c r="CL186" s="3"/>
      <c r="CM186" s="3"/>
      <c r="CN186" s="3"/>
      <c r="CO186" s="3"/>
      <c r="CP186" s="3"/>
      <c r="CQ186" s="3"/>
      <c r="CR186" s="3"/>
      <c r="CS186" s="3"/>
      <c r="CT186" s="3"/>
      <c r="CW186" s="3"/>
      <c r="CX186" s="3"/>
      <c r="CY186" s="3"/>
      <c r="CZ186" s="3"/>
      <c r="DA186" s="3"/>
      <c r="DB186" s="3"/>
      <c r="DC186" s="3"/>
      <c r="DD186" s="3"/>
      <c r="DE186" s="3"/>
      <c r="DG186" s="3"/>
      <c r="DO186" s="3"/>
      <c r="DP186" s="3"/>
    </row>
    <row r="187" spans="2:120" ht="12" customHeight="1" x14ac:dyDescent="0.25">
      <c r="B187" s="3"/>
      <c r="C187" s="3"/>
      <c r="D187" s="3"/>
      <c r="E187" s="3"/>
      <c r="F187" s="3"/>
      <c r="G187" s="3"/>
      <c r="H187" s="3"/>
      <c r="I187" s="3"/>
      <c r="J187" s="3"/>
      <c r="M187" s="3"/>
      <c r="N187" s="3"/>
      <c r="O187" s="3"/>
      <c r="P187" s="3"/>
      <c r="Q187" s="3"/>
      <c r="R187" s="3"/>
      <c r="S187" s="3"/>
      <c r="T187" s="3"/>
      <c r="U187" s="3"/>
      <c r="AE187" s="3"/>
      <c r="AF187" s="3"/>
      <c r="AP187" s="3"/>
      <c r="AQ187" s="3"/>
      <c r="BA187" s="3"/>
      <c r="BB187" s="3"/>
      <c r="BE187" s="3"/>
      <c r="BF187" s="3"/>
      <c r="BG187" s="3"/>
      <c r="BH187" s="3"/>
      <c r="BI187" s="3"/>
      <c r="BJ187" s="3"/>
      <c r="BK187" s="3"/>
      <c r="BL187" s="3"/>
      <c r="BM187" s="3"/>
      <c r="BP187" s="3"/>
      <c r="BQ187" s="3"/>
      <c r="BR187" s="3"/>
      <c r="BS187" s="3"/>
      <c r="BT187" s="3"/>
      <c r="BU187" s="3"/>
      <c r="BV187" s="3"/>
      <c r="BW187" s="3"/>
      <c r="BX187" s="3"/>
      <c r="CA187" s="3"/>
      <c r="CB187" s="3"/>
      <c r="CC187" s="3"/>
      <c r="CD187" s="3"/>
      <c r="CE187" s="3"/>
      <c r="CF187" s="3"/>
      <c r="CG187" s="3"/>
      <c r="CH187" s="3"/>
      <c r="CI187" s="3"/>
      <c r="CL187" s="3"/>
      <c r="CM187" s="3"/>
      <c r="CN187" s="3"/>
      <c r="CO187" s="3"/>
      <c r="CP187" s="3"/>
      <c r="CQ187" s="3"/>
      <c r="CR187" s="3"/>
      <c r="CS187" s="3"/>
      <c r="CT187" s="3"/>
      <c r="CW187" s="3"/>
      <c r="CX187" s="3"/>
      <c r="CY187" s="3"/>
      <c r="CZ187" s="3"/>
      <c r="DA187" s="3"/>
      <c r="DB187" s="3"/>
      <c r="DC187" s="3"/>
      <c r="DD187" s="3"/>
      <c r="DE187" s="3"/>
      <c r="DG187" s="3"/>
      <c r="DO187" s="3"/>
      <c r="DP187" s="3"/>
    </row>
    <row r="188" spans="2:120" ht="12" customHeight="1" x14ac:dyDescent="0.25">
      <c r="B188" s="3"/>
      <c r="C188" s="3"/>
      <c r="D188" s="3"/>
      <c r="E188" s="3"/>
      <c r="F188" s="3"/>
      <c r="G188" s="3"/>
      <c r="H188" s="3"/>
      <c r="I188" s="3"/>
      <c r="J188" s="3"/>
      <c r="M188" s="3"/>
      <c r="N188" s="3"/>
      <c r="O188" s="3"/>
      <c r="P188" s="3"/>
      <c r="Q188" s="3"/>
      <c r="R188" s="3"/>
      <c r="S188" s="3"/>
      <c r="T188" s="3"/>
      <c r="U188" s="3"/>
      <c r="AE188" s="3"/>
      <c r="AF188" s="3"/>
      <c r="AP188" s="3"/>
      <c r="AQ188" s="3"/>
      <c r="BA188" s="3"/>
      <c r="BB188" s="3"/>
      <c r="BE188" s="3"/>
      <c r="BF188" s="3"/>
      <c r="BG188" s="3"/>
      <c r="BH188" s="3"/>
      <c r="BI188" s="3"/>
      <c r="BJ188" s="3"/>
      <c r="BK188" s="3"/>
      <c r="BL188" s="3"/>
      <c r="BM188" s="3"/>
      <c r="BP188" s="3"/>
      <c r="BQ188" s="3"/>
      <c r="BR188" s="3"/>
      <c r="BS188" s="3"/>
      <c r="BT188" s="3"/>
      <c r="BU188" s="3"/>
      <c r="BV188" s="3"/>
      <c r="BW188" s="3"/>
      <c r="BX188" s="3"/>
      <c r="CA188" s="3"/>
      <c r="CB188" s="3"/>
      <c r="CC188" s="3"/>
      <c r="CD188" s="3"/>
      <c r="CE188" s="3"/>
      <c r="CF188" s="3"/>
      <c r="CG188" s="3"/>
      <c r="CH188" s="3"/>
      <c r="CI188" s="3"/>
      <c r="CL188" s="3"/>
      <c r="CM188" s="3"/>
      <c r="CN188" s="3"/>
      <c r="CO188" s="3"/>
      <c r="CP188" s="3"/>
      <c r="CQ188" s="3"/>
      <c r="CR188" s="3"/>
      <c r="CS188" s="3"/>
      <c r="CT188" s="3"/>
      <c r="CW188" s="3"/>
      <c r="CX188" s="3"/>
      <c r="CY188" s="3"/>
      <c r="CZ188" s="3"/>
      <c r="DA188" s="3"/>
      <c r="DB188" s="3"/>
      <c r="DC188" s="3"/>
      <c r="DD188" s="3"/>
      <c r="DE188" s="3"/>
      <c r="DG188" s="3"/>
      <c r="DO188" s="3"/>
      <c r="DP188" s="3"/>
    </row>
    <row r="189" spans="2:120" ht="12" customHeight="1" x14ac:dyDescent="0.25">
      <c r="B189" s="3"/>
      <c r="C189" s="3"/>
      <c r="D189" s="3"/>
      <c r="E189" s="3"/>
      <c r="F189" s="3"/>
      <c r="G189" s="3"/>
      <c r="H189" s="3"/>
      <c r="I189" s="3"/>
      <c r="J189" s="3"/>
      <c r="M189" s="3"/>
      <c r="N189" s="3"/>
      <c r="O189" s="3"/>
      <c r="P189" s="3"/>
      <c r="Q189" s="3"/>
      <c r="R189" s="3"/>
      <c r="S189" s="3"/>
      <c r="T189" s="3"/>
      <c r="U189" s="3"/>
      <c r="AE189" s="3"/>
      <c r="AF189" s="3"/>
      <c r="AP189" s="3"/>
      <c r="AQ189" s="3"/>
      <c r="BA189" s="3"/>
      <c r="BB189" s="3"/>
      <c r="BE189" s="3"/>
      <c r="BF189" s="3"/>
      <c r="BG189" s="3"/>
      <c r="BH189" s="3"/>
      <c r="BI189" s="3"/>
      <c r="BJ189" s="3"/>
      <c r="BK189" s="3"/>
      <c r="BL189" s="3"/>
      <c r="BM189" s="3"/>
      <c r="BP189" s="3"/>
      <c r="BQ189" s="3"/>
      <c r="BR189" s="3"/>
      <c r="BS189" s="3"/>
      <c r="BT189" s="3"/>
      <c r="BU189" s="3"/>
      <c r="BV189" s="3"/>
      <c r="BW189" s="3"/>
      <c r="BX189" s="3"/>
      <c r="CA189" s="3"/>
      <c r="CB189" s="3"/>
      <c r="CC189" s="3"/>
      <c r="CD189" s="3"/>
      <c r="CE189" s="3"/>
      <c r="CF189" s="3"/>
      <c r="CG189" s="3"/>
      <c r="CH189" s="3"/>
      <c r="CI189" s="3"/>
      <c r="CL189" s="3"/>
      <c r="CM189" s="3"/>
      <c r="CN189" s="3"/>
      <c r="CO189" s="3"/>
      <c r="CP189" s="3"/>
      <c r="CQ189" s="3"/>
      <c r="CR189" s="3"/>
      <c r="CS189" s="3"/>
      <c r="CT189" s="3"/>
      <c r="CW189" s="3"/>
      <c r="CX189" s="3"/>
      <c r="CY189" s="3"/>
      <c r="CZ189" s="3"/>
      <c r="DA189" s="3"/>
      <c r="DB189" s="3"/>
      <c r="DC189" s="3"/>
      <c r="DD189" s="3"/>
      <c r="DE189" s="3"/>
      <c r="DG189" s="3"/>
      <c r="DO189" s="3"/>
      <c r="DP189" s="3"/>
    </row>
    <row r="190" spans="2:120" ht="12" customHeight="1" x14ac:dyDescent="0.25">
      <c r="B190" s="3"/>
      <c r="M190" s="3"/>
      <c r="BE190" s="3"/>
      <c r="BP190" s="3"/>
      <c r="CA190" s="3"/>
      <c r="CL190" s="3"/>
      <c r="CW190" s="3"/>
    </row>
    <row r="191" spans="2:120" ht="12" customHeight="1" x14ac:dyDescent="0.25">
      <c r="B191" s="3"/>
      <c r="M191" s="3"/>
      <c r="BE191" s="3"/>
      <c r="BP191" s="3"/>
      <c r="CA191" s="3"/>
      <c r="CL191" s="3"/>
      <c r="CW191" s="3"/>
    </row>
    <row r="192" spans="2:120" ht="12" customHeight="1" x14ac:dyDescent="0.25">
      <c r="B192" s="3"/>
      <c r="M192" s="3"/>
      <c r="BE192" s="3"/>
      <c r="BP192" s="3"/>
      <c r="CA192" s="3"/>
      <c r="CL192" s="3"/>
      <c r="CW192" s="3"/>
    </row>
    <row r="193" spans="2:101" ht="12" customHeight="1" x14ac:dyDescent="0.25">
      <c r="B193" s="3"/>
      <c r="M193" s="3"/>
      <c r="BE193" s="3"/>
      <c r="BP193" s="3"/>
      <c r="CA193" s="3"/>
      <c r="CL193" s="3"/>
      <c r="CW193" s="3"/>
    </row>
    <row r="194" spans="2:101" ht="12" customHeight="1" x14ac:dyDescent="0.25">
      <c r="B194" s="3"/>
      <c r="M194" s="3"/>
      <c r="BE194" s="3"/>
      <c r="BP194" s="3"/>
      <c r="CA194" s="3"/>
      <c r="CL194" s="3"/>
      <c r="CW194" s="3"/>
    </row>
    <row r="196" spans="2:101" ht="12" customHeight="1" x14ac:dyDescent="0.25">
      <c r="B196" s="3"/>
    </row>
    <row r="197" spans="2:101" ht="12" customHeight="1" x14ac:dyDescent="0.25">
      <c r="B197" s="3"/>
    </row>
    <row r="198" spans="2:101" ht="12" customHeight="1" x14ac:dyDescent="0.25">
      <c r="B198" s="3"/>
    </row>
    <row r="199" spans="2:101" ht="12" customHeight="1" x14ac:dyDescent="0.25">
      <c r="B199" s="3"/>
    </row>
    <row r="200" spans="2:101" ht="12" customHeight="1" x14ac:dyDescent="0.25">
      <c r="B200" s="3"/>
    </row>
    <row r="201" spans="2:101" ht="12" customHeight="1" x14ac:dyDescent="0.25">
      <c r="B201" s="3"/>
    </row>
    <row r="202" spans="2:101" ht="12" customHeight="1" x14ac:dyDescent="0.25">
      <c r="B202" s="3"/>
    </row>
    <row r="203" spans="2:101" ht="12" customHeight="1" x14ac:dyDescent="0.25">
      <c r="B203" s="3"/>
    </row>
    <row r="204" spans="2:101" ht="12" customHeight="1" x14ac:dyDescent="0.25">
      <c r="B204" s="3"/>
    </row>
    <row r="205" spans="2:101" ht="12" customHeight="1" x14ac:dyDescent="0.25">
      <c r="B205" s="3"/>
    </row>
    <row r="206" spans="2:101" ht="12" customHeight="1" x14ac:dyDescent="0.25">
      <c r="B206" s="3"/>
    </row>
    <row r="207" spans="2:101" ht="12" customHeight="1" x14ac:dyDescent="0.25">
      <c r="B207" s="3"/>
    </row>
    <row r="208" spans="2:101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</sheetData>
  <pageMargins left="0.75" right="0.75" top="1" bottom="1" header="0.5" footer="0.5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44</vt:i4>
      </vt:variant>
    </vt:vector>
  </HeadingPairs>
  <TitlesOfParts>
    <vt:vector size="45" baseType="lpstr">
      <vt:lpstr>trnnhtsa</vt:lpstr>
      <vt:lpstr>ACFE</vt:lpstr>
      <vt:lpstr>ACHP</vt:lpstr>
      <vt:lpstr>ACSALES</vt:lpstr>
      <vt:lpstr>ACWGT</vt:lpstr>
      <vt:lpstr>CCAVFE</vt:lpstr>
      <vt:lpstr>CCAVHP</vt:lpstr>
      <vt:lpstr>CCAVSALES</vt:lpstr>
      <vt:lpstr>CCAVWGT</vt:lpstr>
      <vt:lpstr>DCFE</vt:lpstr>
      <vt:lpstr>DCHP</vt:lpstr>
      <vt:lpstr>DCSALES</vt:lpstr>
      <vt:lpstr>DCWGT</vt:lpstr>
      <vt:lpstr>ECFE</vt:lpstr>
      <vt:lpstr>ECHP</vt:lpstr>
      <vt:lpstr>ECSALES</vt:lpstr>
      <vt:lpstr>ECWGT</vt:lpstr>
      <vt:lpstr>SCFE</vt:lpstr>
      <vt:lpstr>SCHP</vt:lpstr>
      <vt:lpstr>SCSALES</vt:lpstr>
      <vt:lpstr>SCWGT</vt:lpstr>
      <vt:lpstr>T1FE</vt:lpstr>
      <vt:lpstr>T1HP</vt:lpstr>
      <vt:lpstr>T1SALES</vt:lpstr>
      <vt:lpstr>T1WGT</vt:lpstr>
      <vt:lpstr>T2FE</vt:lpstr>
      <vt:lpstr>T2HP</vt:lpstr>
      <vt:lpstr>T2SALES</vt:lpstr>
      <vt:lpstr>T2WGT</vt:lpstr>
      <vt:lpstr>T3FE</vt:lpstr>
      <vt:lpstr>T3HP</vt:lpstr>
      <vt:lpstr>T3SALES</vt:lpstr>
      <vt:lpstr>T3WGT</vt:lpstr>
      <vt:lpstr>T4FE</vt:lpstr>
      <vt:lpstr>T4HP</vt:lpstr>
      <vt:lpstr>T4SALES</vt:lpstr>
      <vt:lpstr>T4WGT</vt:lpstr>
      <vt:lpstr>T5FE</vt:lpstr>
      <vt:lpstr>T5HP</vt:lpstr>
      <vt:lpstr>T5SALES</vt:lpstr>
      <vt:lpstr>T5WGT</vt:lpstr>
      <vt:lpstr>TCAVFE</vt:lpstr>
      <vt:lpstr>TCAVHP</vt:lpstr>
      <vt:lpstr>TCAVSALES</vt:lpstr>
      <vt:lpstr>TCAVWGT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Stone, David</dc:creator>
  <cp:lastModifiedBy>Dwyer, Michael (CONTR)</cp:lastModifiedBy>
  <dcterms:created xsi:type="dcterms:W3CDTF">2008-03-19T12:41:09Z</dcterms:created>
  <dcterms:modified xsi:type="dcterms:W3CDTF">2022-12-06T19:41:56Z</dcterms:modified>
</cp:coreProperties>
</file>