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Two\TemporalDesktop\"/>
    </mc:Choice>
  </mc:AlternateContent>
  <xr:revisionPtr revIDLastSave="0" documentId="13_ncr:1_{06E95D24-8BE5-4F2B-9490-5B9CB74D5ED8}" xr6:coauthVersionLast="47" xr6:coauthVersionMax="47" xr10:uidLastSave="{00000000-0000-0000-0000-000000000000}"/>
  <bookViews>
    <workbookView xWindow="-120" yWindow="330" windowWidth="29040" windowHeight="15990" activeTab="1" xr2:uid="{3A78916A-F35E-4D87-8E46-CA6BEB0B218F}"/>
  </bookViews>
  <sheets>
    <sheet name="Enunciados" sheetId="1" r:id="rId1"/>
    <sheet name="Ejercicio 1" sheetId="2" r:id="rId2"/>
    <sheet name="Ejercicio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" l="1"/>
  <c r="N3" i="3"/>
  <c r="N4" i="3"/>
  <c r="N5" i="3"/>
  <c r="L3" i="3"/>
  <c r="L8" i="3" s="1"/>
  <c r="L4" i="3"/>
  <c r="L5" i="3"/>
  <c r="L6" i="3"/>
  <c r="L2" i="3"/>
  <c r="K3" i="3"/>
  <c r="M3" i="3" s="1"/>
  <c r="K4" i="3"/>
  <c r="M4" i="3" s="1"/>
  <c r="K5" i="3"/>
  <c r="M5" i="3" s="1"/>
  <c r="K6" i="3"/>
  <c r="N6" i="3" s="1"/>
  <c r="K2" i="3"/>
  <c r="K10" i="3" s="1"/>
  <c r="I2" i="3"/>
  <c r="L4" i="2"/>
  <c r="L5" i="2"/>
  <c r="L6" i="2"/>
  <c r="L7" i="2"/>
  <c r="L8" i="2"/>
  <c r="L9" i="2"/>
  <c r="L10" i="2"/>
  <c r="L11" i="2"/>
  <c r="L12" i="2"/>
  <c r="K4" i="2"/>
  <c r="N4" i="2" s="1"/>
  <c r="K5" i="2"/>
  <c r="M5" i="2" s="1"/>
  <c r="K6" i="2"/>
  <c r="N6" i="2" s="1"/>
  <c r="K7" i="2"/>
  <c r="N7" i="2" s="1"/>
  <c r="K8" i="2"/>
  <c r="N8" i="2" s="1"/>
  <c r="K9" i="2"/>
  <c r="N9" i="2" s="1"/>
  <c r="K10" i="2"/>
  <c r="M10" i="2" s="1"/>
  <c r="K11" i="2"/>
  <c r="N11" i="2" s="1"/>
  <c r="K12" i="2"/>
  <c r="L3" i="2"/>
  <c r="K3" i="2"/>
  <c r="N3" i="2" s="1"/>
  <c r="I3" i="2"/>
  <c r="M2" i="3" l="1"/>
  <c r="M6" i="3"/>
  <c r="M3" i="2"/>
  <c r="M14" i="2" s="1"/>
  <c r="K8" i="3"/>
  <c r="R4" i="3"/>
  <c r="N2" i="3"/>
  <c r="L10" i="3"/>
  <c r="M12" i="2"/>
  <c r="M4" i="2"/>
  <c r="L16" i="2"/>
  <c r="R3" i="2" s="1"/>
  <c r="N5" i="2"/>
  <c r="N16" i="2" s="1"/>
  <c r="K16" i="2"/>
  <c r="R9" i="2"/>
  <c r="R8" i="2"/>
  <c r="M11" i="2"/>
  <c r="M9" i="2"/>
  <c r="K14" i="2"/>
  <c r="M8" i="2"/>
  <c r="N10" i="2"/>
  <c r="R11" i="2"/>
  <c r="M7" i="2"/>
  <c r="L14" i="2"/>
  <c r="N12" i="2"/>
  <c r="M6" i="2"/>
  <c r="M8" i="3" l="1"/>
  <c r="M10" i="3"/>
  <c r="R6" i="3"/>
  <c r="R2" i="3"/>
  <c r="R5" i="3"/>
  <c r="N8" i="3"/>
  <c r="N10" i="3"/>
  <c r="M16" i="2"/>
  <c r="R3" i="3"/>
  <c r="R5" i="2"/>
  <c r="R10" i="2"/>
  <c r="R6" i="2"/>
  <c r="R4" i="2"/>
  <c r="R16" i="2" s="1"/>
  <c r="R7" i="2"/>
  <c r="R12" i="2"/>
  <c r="N14" i="2"/>
  <c r="K18" i="2" s="1"/>
  <c r="R8" i="3" l="1"/>
  <c r="K19" i="3" s="1"/>
  <c r="R10" i="3"/>
  <c r="R14" i="2"/>
  <c r="K25" i="2" s="1"/>
  <c r="L25" i="2" s="1"/>
  <c r="K19" i="2"/>
  <c r="O3" i="2"/>
  <c r="K12" i="3"/>
  <c r="O4" i="2"/>
  <c r="O9" i="2"/>
  <c r="O11" i="2"/>
  <c r="O5" i="2"/>
  <c r="O8" i="2"/>
  <c r="O10" i="2"/>
  <c r="O6" i="2"/>
  <c r="O7" i="2"/>
  <c r="O12" i="2"/>
  <c r="O2" i="3" l="1"/>
  <c r="O3" i="3"/>
  <c r="O4" i="3"/>
  <c r="O5" i="3"/>
  <c r="O6" i="3"/>
  <c r="K13" i="3"/>
  <c r="P3" i="2"/>
  <c r="L19" i="3"/>
  <c r="Q8" i="2"/>
  <c r="P8" i="2"/>
  <c r="P7" i="2"/>
  <c r="Q7" i="2"/>
  <c r="P4" i="2"/>
  <c r="Q4" i="2"/>
  <c r="Q5" i="2"/>
  <c r="P10" i="2"/>
  <c r="Q11" i="2"/>
  <c r="P5" i="2"/>
  <c r="P12" i="2"/>
  <c r="Q12" i="2"/>
  <c r="P9" i="2"/>
  <c r="Q9" i="2"/>
  <c r="Q10" i="2"/>
  <c r="P6" i="2"/>
  <c r="Q6" i="2"/>
  <c r="P11" i="2"/>
  <c r="O14" i="2"/>
  <c r="O16" i="2"/>
  <c r="M50" i="3" l="1"/>
  <c r="P3" i="3"/>
  <c r="M45" i="3" s="1"/>
  <c r="P2" i="3"/>
  <c r="P4" i="3"/>
  <c r="M46" i="3" s="1"/>
  <c r="P5" i="3"/>
  <c r="M47" i="3" s="1"/>
  <c r="P6" i="3"/>
  <c r="M48" i="3" s="1"/>
  <c r="Q5" i="3"/>
  <c r="Q2" i="3"/>
  <c r="Q4" i="3"/>
  <c r="Q6" i="3"/>
  <c r="Q3" i="3"/>
  <c r="O8" i="3"/>
  <c r="O10" i="3"/>
  <c r="Q14" i="2"/>
  <c r="J25" i="2" s="1"/>
  <c r="Q16" i="2"/>
  <c r="P16" i="2"/>
  <c r="P14" i="2"/>
  <c r="Q8" i="3" l="1"/>
  <c r="J19" i="3" s="1"/>
  <c r="Q10" i="3"/>
  <c r="P8" i="3"/>
  <c r="M44" i="3"/>
  <c r="P10" i="3"/>
  <c r="O25" i="2"/>
  <c r="P25" i="2" s="1"/>
  <c r="M25" i="2"/>
  <c r="N25" i="2" s="1"/>
  <c r="M19" i="3" l="1"/>
  <c r="N19" i="3" s="1"/>
  <c r="O19" i="3"/>
  <c r="P19" i="3" s="1"/>
</calcChain>
</file>

<file path=xl/sharedStrings.xml><?xml version="1.0" encoding="utf-8"?>
<sst xmlns="http://schemas.openxmlformats.org/spreadsheetml/2006/main" count="89" uniqueCount="52">
  <si>
    <t>Nombre</t>
  </si>
  <si>
    <t>Luis Felipe Narváez Gómez</t>
  </si>
  <si>
    <t>Codigo</t>
  </si>
  <si>
    <t>Universidad</t>
  </si>
  <si>
    <t>Santo Tomas seccional Tunja</t>
  </si>
  <si>
    <t>Carrera</t>
  </si>
  <si>
    <t>Operacionales o Numericos / Metodos Numericos</t>
  </si>
  <si>
    <t>Asignatura</t>
  </si>
  <si>
    <t>Facultad de Ingenieria de Sistemas</t>
  </si>
  <si>
    <t>Fecha</t>
  </si>
  <si>
    <t>Sabado, 9 de Octubre de 2021</t>
  </si>
  <si>
    <t>Xi</t>
  </si>
  <si>
    <t>Yi</t>
  </si>
  <si>
    <t>Nivel Colesterol</t>
  </si>
  <si>
    <t>Nivel Triglicéridos</t>
  </si>
  <si>
    <t>n</t>
  </si>
  <si>
    <t>i</t>
  </si>
  <si>
    <t>Xi*Yi</t>
  </si>
  <si>
    <t>a1*Xi</t>
  </si>
  <si>
    <t>Y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</si>
  <si>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</si>
  <si>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e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</si>
  <si>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(yi-Yiprom)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</si>
  <si>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∑</t>
  </si>
  <si>
    <t>prom</t>
  </si>
  <si>
    <t>a1</t>
  </si>
  <si>
    <t>a0</t>
  </si>
  <si>
    <t>Esta es el valor de la pendiente</t>
  </si>
  <si>
    <t>Esta es la interseccion con el ejer Y</t>
  </si>
  <si>
    <t>pendiente -4,7749 + 1,5868*X</t>
  </si>
  <si>
    <t>Sr</t>
  </si>
  <si>
    <t>Suma de Errores al cuadrado</t>
  </si>
  <si>
    <t>Desviacion, que tan dispersos son los valores</t>
  </si>
  <si>
    <t>Grado de dispersion</t>
  </si>
  <si>
    <t>Error Estadar estimado</t>
  </si>
  <si>
    <t>Ver si el modleo es adecuado</t>
  </si>
  <si>
    <t>Coeficiente de determinacion</t>
  </si>
  <si>
    <t>coeficiente de correlacion</t>
  </si>
  <si>
    <t>St</t>
  </si>
  <si>
    <t>Sy</t>
  </si>
  <si>
    <t>Sy/x</t>
  </si>
  <si>
    <t>Sy/x &lt; Sy ?</t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</si>
  <si>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</si>
  <si>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r</t>
  </si>
  <si>
    <t>Relacion</t>
  </si>
  <si>
    <t>Según la grafica, observando Ymodificada,a medida que aumenta el Nivel de coleterol, tambien aumenta los niveles de Trigliceridos, lo que nos dice que son variables directamente proporcionales.</t>
  </si>
  <si>
    <t>Observando la Y modificada podemos decir que a medidad que aumentemos la tencion sobre la madera, esta se estirara mas por milesima de centimetro. Dado esto y la relacion directamente proporcional podremos averiguar que pasaria si ejercemos una tencion de 1000lb sobre el bloque de madera.</t>
  </si>
  <si>
    <t>estiramiento</t>
  </si>
  <si>
    <t>Tension aplicada(lb)</t>
  </si>
  <si>
    <t xml:space="preserve">aproximadamente </t>
  </si>
  <si>
    <t>0,8 + 1,4 * X</t>
  </si>
  <si>
    <t>Ahora bie, observando que el grado de dispercion esta muy alejado de 0 , es muy alto; y a su vez el coeficiente de correlacion esta en 0,64 junto con la comparacion de las graficas entre ti medida y yi modificado, podemos concluir que  realmente ambas Y son demasiado dispersos entre ellos  y no existe una forma de hayar una relacion REAL mediante Regresion lineal.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</si>
</sst>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7" borderId="1" xfId="0" applyFont="1" applyFill="1" applyBorder="1"/>
    <xf numFmtId="0" fontId="1" fillId="8" borderId="1" xfId="0" applyFont="1" applyFill="1" applyBorder="1"/>
    <xf numFmtId="0" fontId="1" fillId="2" borderId="1" xfId="0" applyFont="1" applyFill="1" applyBorder="1"/>
    <xf numFmtId="0" fontId="0" fillId="0" borderId="1" xfId="0" applyFont="1" applyBorder="1"/>
    <xf numFmtId="0" fontId="6" fillId="0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9" borderId="1" xfId="0" applyFill="1" applyBorder="1"/>
    <xf numFmtId="0" fontId="0" fillId="11" borderId="1" xfId="0" applyFill="1" applyBorder="1"/>
    <xf numFmtId="0" fontId="0" fillId="6" borderId="1" xfId="0" applyFill="1" applyBorder="1"/>
    <xf numFmtId="0" fontId="1" fillId="3" borderId="1" xfId="0" applyFont="1" applyFill="1" applyBorder="1" applyAlignment="1">
      <alignment horizontal="center" wrapText="1"/>
    </xf>
    <xf numFmtId="0" fontId="1" fillId="10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CC"/>
      <color rgb="FFCC66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Yi</a:t>
            </a:r>
            <a:r>
              <a:rPr lang="es-CO" baseline="0"/>
              <a:t> medida vs Y modificada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'Ejercicio 1'!$P$2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'Ejercicio 1'!$K$3:$K$12</c:f>
              <c:numCache>
                <c:formatCode>General</c:formatCode>
                <c:ptCount val="10"/>
                <c:pt idx="0">
                  <c:v>5.12</c:v>
                </c:pt>
                <c:pt idx="1">
                  <c:v>6.18</c:v>
                </c:pt>
                <c:pt idx="2">
                  <c:v>6.77</c:v>
                </c:pt>
                <c:pt idx="3">
                  <c:v>6.65</c:v>
                </c:pt>
                <c:pt idx="4">
                  <c:v>6.36</c:v>
                </c:pt>
                <c:pt idx="5">
                  <c:v>5.9</c:v>
                </c:pt>
                <c:pt idx="6">
                  <c:v>5.48</c:v>
                </c:pt>
                <c:pt idx="7">
                  <c:v>6.02</c:v>
                </c:pt>
                <c:pt idx="8">
                  <c:v>10.34</c:v>
                </c:pt>
                <c:pt idx="9">
                  <c:v>8.51</c:v>
                </c:pt>
              </c:numCache>
            </c:numRef>
          </c:xVal>
          <c:yVal>
            <c:numRef>
              <c:f>'Ejercicio 1'!$P$3:$P$12</c:f>
              <c:numCache>
                <c:formatCode>General</c:formatCode>
                <c:ptCount val="10"/>
                <c:pt idx="0">
                  <c:v>3.3494979497995399</c:v>
                </c:pt>
                <c:pt idx="1">
                  <c:v>5.0315017769616528</c:v>
                </c:pt>
                <c:pt idx="2">
                  <c:v>5.9677114543443377</c:v>
                </c:pt>
                <c:pt idx="3">
                  <c:v>5.7772959267410808</c:v>
                </c:pt>
                <c:pt idx="4">
                  <c:v>5.3171250683665416</c:v>
                </c:pt>
                <c:pt idx="5">
                  <c:v>4.5871988792207183</c:v>
                </c:pt>
                <c:pt idx="6">
                  <c:v>3.9207445326093158</c:v>
                </c:pt>
                <c:pt idx="7">
                  <c:v>4.7776144068239752</c:v>
                </c:pt>
                <c:pt idx="8">
                  <c:v>11.632573400541267</c:v>
                </c:pt>
                <c:pt idx="9">
                  <c:v>8.7287366045915817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E6-425B-A713-E7D5AF75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08656"/>
        <c:axId val="917202832"/>
      </c:scatterChart>
      <c:scatterChart>
        <c:scatterStyle val="lineMarker"/>
        <c:varyColors val="0"/>
        <c:ser>
          <c:idx val="0"/>
          <c:order val="0"/>
          <c:tx>
            <c:strRef>
              <c:f>'Ejercicio 1'!$L$2</c:f>
              <c:strCache>
                <c:ptCount val="1"/>
                <c:pt idx="0">
                  <c:v>Yi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'Ejercicio 1'!$K$3:$K$12</c:f>
              <c:numCache>
                <c:formatCode>General</c:formatCode>
                <c:ptCount val="10"/>
                <c:pt idx="0">
                  <c:v>5.12</c:v>
                </c:pt>
                <c:pt idx="1">
                  <c:v>6.18</c:v>
                </c:pt>
                <c:pt idx="2">
                  <c:v>6.77</c:v>
                </c:pt>
                <c:pt idx="3">
                  <c:v>6.65</c:v>
                </c:pt>
                <c:pt idx="4">
                  <c:v>6.36</c:v>
                </c:pt>
                <c:pt idx="5">
                  <c:v>5.9</c:v>
                </c:pt>
                <c:pt idx="6">
                  <c:v>5.48</c:v>
                </c:pt>
                <c:pt idx="7">
                  <c:v>6.02</c:v>
                </c:pt>
                <c:pt idx="8">
                  <c:v>10.34</c:v>
                </c:pt>
                <c:pt idx="9">
                  <c:v>8.51</c:v>
                </c:pt>
              </c:numCache>
            </c:numRef>
          </c:xVal>
          <c:yVal>
            <c:numRef>
              <c:f>'Ejercicio 1'!$L$3:$L$12</c:f>
              <c:numCache>
                <c:formatCode>General</c:formatCode>
                <c:ptCount val="10"/>
                <c:pt idx="0">
                  <c:v>2.2999999999999998</c:v>
                </c:pt>
                <c:pt idx="1">
                  <c:v>2.54</c:v>
                </c:pt>
                <c:pt idx="2">
                  <c:v>2.95</c:v>
                </c:pt>
                <c:pt idx="3">
                  <c:v>3.77</c:v>
                </c:pt>
                <c:pt idx="4">
                  <c:v>4.18</c:v>
                </c:pt>
                <c:pt idx="5">
                  <c:v>5.31</c:v>
                </c:pt>
                <c:pt idx="6">
                  <c:v>5.53</c:v>
                </c:pt>
                <c:pt idx="7">
                  <c:v>8.83</c:v>
                </c:pt>
                <c:pt idx="8">
                  <c:v>9.48</c:v>
                </c:pt>
                <c:pt idx="9">
                  <c:v>14.2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6-425B-A713-E7D5AF75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200704"/>
        <c:axId val="919200288"/>
      </c:scatterChart>
      <c:valAx>
        <c:axId val="91720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Nivel</a:t>
                </a:r>
                <a:r>
                  <a:rPr lang="es-CO" baseline="0"/>
                  <a:t> de colesterol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7202832"/>
        <c:crosses val="autoZero"/>
        <c:crossBetween val="midCat"/>
      </c:valAx>
      <c:valAx>
        <c:axId val="9172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Nive de Triglicéridos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7208656"/>
        <c:crosses val="autoZero"/>
        <c:crossBetween val="midCat"/>
      </c:valAx>
      <c:valAx>
        <c:axId val="9192002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9200704"/>
        <c:crosses val="max"/>
        <c:crossBetween val="midCat"/>
      </c:valAx>
      <c:valAx>
        <c:axId val="91920070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9200288"/>
        <c:crosses val="max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Yi medida Vs Y modificada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'Ejercicio 2'!$P$1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'Ejercicio 2'!$K$2:$K$6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'Ejercicio 2'!$P$2:$P$6</c:f>
              <c:numCache>
                <c:formatCode>General</c:formatCode>
                <c:ptCount val="5"/>
                <c:pt idx="0">
                  <c:v>2.2000000000000006</c:v>
                </c:pt>
                <c:pt idx="1">
                  <c:v>3.6000000000000005</c:v>
                </c:pt>
                <c:pt idx="2">
                  <c:v>5</c:v>
                </c:pt>
                <c:pt idx="3">
                  <c:v>6.4</c:v>
                </c:pt>
                <c:pt idx="4">
                  <c:v>7.8000000000000007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FA-4B9A-87D7-6A4A0B7B2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42736"/>
        <c:axId val="997140240"/>
      </c:scatterChart>
      <c:scatterChart>
        <c:scatterStyle val="lineMarker"/>
        <c:varyColors val="0"/>
        <c:ser>
          <c:idx val="0"/>
          <c:order val="0"/>
          <c:tx>
            <c:strRef>
              <c:f>'Ejercicio 2'!$L$1</c:f>
              <c:strCache>
                <c:ptCount val="1"/>
                <c:pt idx="0">
                  <c:v>Yi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'Ejercicio 2'!$K$2:$K$6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'Ejercicio 2'!$L$2:$L$6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A-4B9A-87D7-6A4A0B7B2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365520"/>
        <c:axId val="905373008"/>
      </c:scatterChart>
      <c:valAx>
        <c:axId val="99714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Tencion aplicada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7140240"/>
        <c:crosses val="autoZero"/>
        <c:crossBetween val="midCat"/>
      </c:valAx>
      <c:valAx>
        <c:axId val="9971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Estiramiento</a:t>
                </a:r>
                <a:r>
                  <a:rPr lang="es-CO" baseline="0"/>
                  <a:t> por milesima de centimetro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7142736"/>
        <c:crosses val="autoZero"/>
        <c:crossBetween val="midCat"/>
      </c:valAx>
      <c:valAx>
        <c:axId val="9053730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5365520"/>
        <c:crosses val="max"/>
        <c:crossBetween val="midCat"/>
      </c:valAx>
      <c:valAx>
        <c:axId val="9053655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5373008"/>
        <c:crosses val="max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5</xdr:row>
      <xdr:rowOff>19050</xdr:rowOff>
    </xdr:from>
    <xdr:to>
      <xdr:col>9</xdr:col>
      <xdr:colOff>599350</xdr:colOff>
      <xdr:row>11</xdr:row>
      <xdr:rowOff>161764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74EFED-F599-4F51-A02B-C42D36FD0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0" y="971550"/>
          <a:ext cx="5800000" cy="1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14</xdr:row>
      <xdr:rowOff>57150</xdr:rowOff>
    </xdr:from>
    <xdr:to>
      <xdr:col>7</xdr:col>
      <xdr:colOff>485080</xdr:colOff>
      <xdr:row>30</xdr:row>
      <xdr:rowOff>123436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DF8189-5C3A-4B81-B229-EAE81C79A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2724150"/>
          <a:ext cx="5561905" cy="31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142875</xdr:colOff>
      <xdr:row>16</xdr:row>
      <xdr:rowOff>123825</xdr:rowOff>
    </xdr:from>
    <xdr:to>
      <xdr:col>15</xdr:col>
      <xdr:colOff>380304</xdr:colOff>
      <xdr:row>27</xdr:row>
      <xdr:rowOff>47373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2FDC10-9D03-4AA2-A22A-0C47B6A88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8875" y="3171825"/>
          <a:ext cx="5571429" cy="20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3963</xdr:colOff>
      <xdr:row>11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1EA18F-DE7D-42D5-B986-D0EC82156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575962" cy="256222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133350</xdr:colOff>
      <xdr:row>11</xdr:row>
      <xdr:rowOff>28575</xdr:rowOff>
    </xdr:from>
    <xdr:to>
      <xdr:col>3</xdr:col>
      <xdr:colOff>123168</xdr:colOff>
      <xdr:row>17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77CD75C-13E2-4E57-997D-CD74672ED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2724150"/>
          <a:ext cx="2275818" cy="1238250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18</xdr:row>
      <xdr:rowOff>171450</xdr:rowOff>
    </xdr:from>
    <xdr:to>
      <xdr:col>2</xdr:col>
      <xdr:colOff>266526</xdr:colOff>
      <xdr:row>21</xdr:row>
      <xdr:rowOff>47569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4BBFEB9-E8C1-4E30-89B1-14ED70B85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" y="4200525"/>
          <a:ext cx="1390476" cy="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22</xdr:row>
      <xdr:rowOff>142875</xdr:rowOff>
    </xdr:from>
    <xdr:to>
      <xdr:col>5</xdr:col>
      <xdr:colOff>608737</xdr:colOff>
      <xdr:row>22</xdr:row>
      <xdr:rowOff>629721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E5D57C4-A646-4959-8D07-D85C925C6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300" y="4933950"/>
          <a:ext cx="4304437" cy="486846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23</xdr:row>
      <xdr:rowOff>0</xdr:rowOff>
    </xdr:from>
    <xdr:to>
      <xdr:col>2</xdr:col>
      <xdr:colOff>142676</xdr:colOff>
      <xdr:row>25</xdr:row>
      <xdr:rowOff>133286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CBCFB63-8311-4E35-8509-18430AB67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" y="5581650"/>
          <a:ext cx="1590476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26</xdr:row>
      <xdr:rowOff>66675</xdr:rowOff>
    </xdr:from>
    <xdr:to>
      <xdr:col>1</xdr:col>
      <xdr:colOff>495146</xdr:colOff>
      <xdr:row>30</xdr:row>
      <xdr:rowOff>47532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3BB70E0-C0B1-483E-92E2-B9EB9DA62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" y="6219825"/>
          <a:ext cx="1228571" cy="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638175</xdr:colOff>
      <xdr:row>26</xdr:row>
      <xdr:rowOff>57150</xdr:rowOff>
    </xdr:from>
    <xdr:to>
      <xdr:col>3</xdr:col>
      <xdr:colOff>514175</xdr:colOff>
      <xdr:row>30</xdr:row>
      <xdr:rowOff>47531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4939A21-30CE-4F04-9983-D9747FE13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0175" y="6210300"/>
          <a:ext cx="1400000" cy="7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733425</xdr:colOff>
      <xdr:row>26</xdr:row>
      <xdr:rowOff>66675</xdr:rowOff>
    </xdr:from>
    <xdr:to>
      <xdr:col>5</xdr:col>
      <xdr:colOff>676092</xdr:colOff>
      <xdr:row>30</xdr:row>
      <xdr:rowOff>133246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F33EAE3-80B5-43E0-B774-6D8AA625B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19425" y="6219825"/>
          <a:ext cx="1466667" cy="828571"/>
        </a:xfrm>
        <a:prstGeom prst="rect">
          <a:avLst/>
        </a:prstGeom>
      </xdr:spPr>
    </xdr:pic>
    <xdr:clientData/>
  </xdr:twoCellAnchor>
  <xdr:twoCellAnchor>
    <xdr:from>
      <xdr:col>8</xdr:col>
      <xdr:colOff>342899</xdr:colOff>
      <xdr:row>26</xdr:row>
      <xdr:rowOff>33337</xdr:rowOff>
    </xdr:from>
    <xdr:to>
      <xdr:col>16</xdr:col>
      <xdr:colOff>9525</xdr:colOff>
      <xdr:row>43</xdr:row>
      <xdr:rowOff>180975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6222ECC-A09F-45FE-9BC6-8E829AC80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1347</xdr:colOff>
      <xdr:row>8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7EF7D0-D7FF-41F3-8937-F48FF1826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73347" cy="165735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695325</xdr:colOff>
      <xdr:row>9</xdr:row>
      <xdr:rowOff>76200</xdr:rowOff>
    </xdr:from>
    <xdr:to>
      <xdr:col>3</xdr:col>
      <xdr:colOff>685143</xdr:colOff>
      <xdr:row>15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81D7DC-0D3F-491B-B65D-C35FF0847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1819275"/>
          <a:ext cx="2275818" cy="123825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16</xdr:row>
      <xdr:rowOff>219075</xdr:rowOff>
    </xdr:from>
    <xdr:to>
      <xdr:col>3</xdr:col>
      <xdr:colOff>66501</xdr:colOff>
      <xdr:row>16</xdr:row>
      <xdr:rowOff>666694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966AB67-69E5-4F85-8C13-7732F36DD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3295650"/>
          <a:ext cx="1390476" cy="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17</xdr:row>
      <xdr:rowOff>0</xdr:rowOff>
    </xdr:from>
    <xdr:to>
      <xdr:col>6</xdr:col>
      <xdr:colOff>408712</xdr:colOff>
      <xdr:row>19</xdr:row>
      <xdr:rowOff>67746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CC6B7B0-CC68-4E97-B57C-8ABE58540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6275" y="4029075"/>
          <a:ext cx="4304437" cy="486846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20</xdr:row>
      <xdr:rowOff>38100</xdr:rowOff>
    </xdr:from>
    <xdr:to>
      <xdr:col>2</xdr:col>
      <xdr:colOff>704651</xdr:colOff>
      <xdr:row>22</xdr:row>
      <xdr:rowOff>171386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2E21D3A-32AD-47CD-9F08-609F014DE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8175" y="4676775"/>
          <a:ext cx="1590476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23</xdr:row>
      <xdr:rowOff>104775</xdr:rowOff>
    </xdr:from>
    <xdr:to>
      <xdr:col>2</xdr:col>
      <xdr:colOff>295121</xdr:colOff>
      <xdr:row>27</xdr:row>
      <xdr:rowOff>85632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06E3915-3E5A-499D-A3AA-20E3BF4A6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50" y="5314950"/>
          <a:ext cx="1228571" cy="7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438150</xdr:colOff>
      <xdr:row>23</xdr:row>
      <xdr:rowOff>95250</xdr:rowOff>
    </xdr:from>
    <xdr:to>
      <xdr:col>4</xdr:col>
      <xdr:colOff>314150</xdr:colOff>
      <xdr:row>27</xdr:row>
      <xdr:rowOff>85631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C671A51-6085-4632-8445-EF6DD65C6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62150" y="5305425"/>
          <a:ext cx="1400000" cy="7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23</xdr:row>
      <xdr:rowOff>104775</xdr:rowOff>
    </xdr:from>
    <xdr:to>
      <xdr:col>6</xdr:col>
      <xdr:colOff>476067</xdr:colOff>
      <xdr:row>27</xdr:row>
      <xdr:rowOff>171346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71DF4C0-055A-4616-81AB-B0BDACE8D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81400" y="5314950"/>
          <a:ext cx="1466667" cy="828571"/>
        </a:xfrm>
        <a:prstGeom prst="rect">
          <a:avLst/>
        </a:prstGeom>
      </xdr:spPr>
    </xdr:pic>
    <xdr:clientData/>
  </xdr:twoCellAnchor>
  <xdr:twoCellAnchor>
    <xdr:from>
      <xdr:col>9</xdr:col>
      <xdr:colOff>19049</xdr:colOff>
      <xdr:row>20</xdr:row>
      <xdr:rowOff>33337</xdr:rowOff>
    </xdr:from>
    <xdr:to>
      <xdr:col>16</xdr:col>
      <xdr:colOff>19049</xdr:colOff>
      <xdr:row>36</xdr:row>
      <xdr:rowOff>104775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7D51841-E896-4D3C-801A-21A61C89C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7433-5D9E-4CBB-9110-711661E5553F}">
  <dimension ref="A2:M3"/>
  <sheetViews>
    <sheetView workbookViewId="0">
      <selection activeCell="C38" sqref="C38"/>
    </sheetView>
  </sheetViews>
  <sheetFormatPr baseColWidth="10" defaultRowHeight="15" x14ac:dyDescent="0.25"/>
  <sheetData>
    <row r="2" spans="1:13" x14ac:dyDescent="0.25">
      <c r="A2" t="s">
        <v>0</v>
      </c>
      <c r="B2" s="29" t="s">
        <v>1</v>
      </c>
      <c r="C2" s="29"/>
      <c r="D2" s="29"/>
      <c r="E2" t="s">
        <v>2</v>
      </c>
      <c r="F2">
        <v>2312660</v>
      </c>
      <c r="G2" t="s">
        <v>9</v>
      </c>
      <c r="H2" s="29" t="s">
        <v>10</v>
      </c>
      <c r="I2" s="29"/>
      <c r="J2" s="29"/>
    </row>
    <row r="3" spans="1:13" x14ac:dyDescent="0.25">
      <c r="A3" t="s">
        <v>3</v>
      </c>
      <c r="B3" s="29" t="s">
        <v>4</v>
      </c>
      <c r="C3" s="29"/>
      <c r="D3" s="29"/>
      <c r="E3" t="s">
        <v>5</v>
      </c>
      <c r="F3" s="29" t="s">
        <v>8</v>
      </c>
      <c r="G3" s="29"/>
      <c r="H3" s="29"/>
      <c r="I3" t="s">
        <v>7</v>
      </c>
      <c r="J3" s="29" t="s">
        <v>6</v>
      </c>
      <c r="K3" s="29"/>
      <c r="L3" s="29"/>
      <c r="M3" s="29"/>
    </row>
  </sheetData>
  <mergeCells count="5">
    <mergeCell ref="B2:D2"/>
    <mergeCell ref="B3:D3"/>
    <mergeCell ref="J3:M3"/>
    <mergeCell ref="F3:H3"/>
    <mergeCell ref="H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9F8A-6200-47E3-9D6B-A20489B458C3}">
  <dimension ref="G1:R53"/>
  <sheetViews>
    <sheetView tabSelected="1" topLeftCell="A10" workbookViewId="0">
      <selection activeCell="P23" sqref="P23"/>
    </sheetView>
  </sheetViews>
  <sheetFormatPr baseColWidth="10" defaultRowHeight="15" x14ac:dyDescent="0.25"/>
  <cols>
    <col min="8" max="8" width="13" customWidth="1"/>
    <col min="9" max="9" width="5.85546875" customWidth="1"/>
    <col min="10" max="10" width="15.85546875" customWidth="1"/>
    <col min="11" max="11" width="13.28515625" customWidth="1"/>
    <col min="12" max="12" width="14" customWidth="1"/>
    <col min="13" max="13" width="13.7109375" customWidth="1"/>
    <col min="14" max="14" width="15.42578125" customWidth="1"/>
    <col min="15" max="15" width="17.5703125" customWidth="1"/>
    <col min="16" max="16" width="14.7109375" customWidth="1"/>
    <col min="18" max="18" width="13.42578125" customWidth="1"/>
  </cols>
  <sheetData>
    <row r="1" spans="7:18" ht="30" x14ac:dyDescent="0.25">
      <c r="G1" s="8" t="s">
        <v>13</v>
      </c>
      <c r="H1" s="8" t="s">
        <v>14</v>
      </c>
      <c r="I1" s="2"/>
      <c r="J1" s="2"/>
      <c r="K1" s="2"/>
      <c r="L1" s="2"/>
      <c r="M1" s="2"/>
      <c r="N1" s="2"/>
      <c r="O1" s="2"/>
      <c r="P1" s="2"/>
      <c r="Q1" s="2"/>
      <c r="R1" s="2"/>
    </row>
    <row r="2" spans="7:18" ht="32.25" x14ac:dyDescent="0.25">
      <c r="G2" s="11" t="s">
        <v>11</v>
      </c>
      <c r="H2" s="11" t="s">
        <v>12</v>
      </c>
      <c r="I2" s="12" t="s">
        <v>15</v>
      </c>
      <c r="J2" s="13" t="s">
        <v>16</v>
      </c>
      <c r="K2" s="15" t="s">
        <v>11</v>
      </c>
      <c r="L2" s="15" t="s">
        <v>12</v>
      </c>
      <c r="M2" s="13" t="s">
        <v>17</v>
      </c>
      <c r="N2" s="13" t="s">
        <v>20</v>
      </c>
      <c r="O2" s="13" t="s">
        <v>18</v>
      </c>
      <c r="P2" s="15" t="s">
        <v>19</v>
      </c>
      <c r="Q2" s="13" t="s">
        <v>21</v>
      </c>
      <c r="R2" s="13" t="s">
        <v>22</v>
      </c>
    </row>
    <row r="3" spans="7:18" x14ac:dyDescent="0.25">
      <c r="G3" s="3">
        <v>5.12</v>
      </c>
      <c r="H3" s="3">
        <v>2.2999999999999998</v>
      </c>
      <c r="I3" s="4">
        <f>COUNT(G3:G12)</f>
        <v>10</v>
      </c>
      <c r="J3" s="14">
        <v>1</v>
      </c>
      <c r="K3" s="16">
        <f>G3</f>
        <v>5.12</v>
      </c>
      <c r="L3" s="16">
        <f>H3</f>
        <v>2.2999999999999998</v>
      </c>
      <c r="M3" s="3">
        <f>K3*L3</f>
        <v>11.776</v>
      </c>
      <c r="N3" s="3">
        <f>POWER(K3,2)</f>
        <v>26.214400000000001</v>
      </c>
      <c r="O3" s="3">
        <f>$K$18*K3</f>
        <v>8.1243958444056794</v>
      </c>
      <c r="P3" s="16">
        <f>$K$19+$K$18*K3</f>
        <v>3.3494979497995399</v>
      </c>
      <c r="Q3" s="3">
        <f>POWER((L3-$K$19-$K$18*K3),2)</f>
        <v>1.1014459466334379</v>
      </c>
      <c r="R3" s="3">
        <f>POWER((L3-$L$16),2)</f>
        <v>13.024881000000006</v>
      </c>
    </row>
    <row r="4" spans="7:18" x14ac:dyDescent="0.25">
      <c r="G4" s="3">
        <v>6.18</v>
      </c>
      <c r="H4" s="3">
        <v>2.54</v>
      </c>
      <c r="I4" s="1"/>
      <c r="J4" s="14">
        <v>2</v>
      </c>
      <c r="K4" s="16">
        <f t="shared" ref="K4:K12" si="0">G4</f>
        <v>6.18</v>
      </c>
      <c r="L4" s="16">
        <f t="shared" ref="L4:L12" si="1">H4</f>
        <v>2.54</v>
      </c>
      <c r="M4" s="3">
        <f t="shared" ref="M4:M11" si="2">K4*L4</f>
        <v>15.697199999999999</v>
      </c>
      <c r="N4" s="3">
        <f>POWER(K4,2)</f>
        <v>38.192399999999999</v>
      </c>
      <c r="O4" s="3">
        <f t="shared" ref="O4:O11" si="3">$K$18*K4</f>
        <v>9.8063996715677924</v>
      </c>
      <c r="P4" s="16">
        <f t="shared" ref="P4:P11" si="4">$K$19+$K$18*K4</f>
        <v>5.0315017769616528</v>
      </c>
      <c r="Q4" s="3">
        <f t="shared" ref="Q4:Q11" si="5">POWER((L4-$K$19-$K$18*K4),2)</f>
        <v>6.2075811046030731</v>
      </c>
      <c r="R4" s="3">
        <f t="shared" ref="R4:R11" si="6">POWER((L4-$L$16),2)</f>
        <v>11.350161000000005</v>
      </c>
    </row>
    <row r="5" spans="7:18" x14ac:dyDescent="0.25">
      <c r="G5" s="3">
        <v>6.77</v>
      </c>
      <c r="H5" s="3">
        <v>2.95</v>
      </c>
      <c r="I5" s="1"/>
      <c r="J5" s="14">
        <v>3</v>
      </c>
      <c r="K5" s="16">
        <f t="shared" si="0"/>
        <v>6.77</v>
      </c>
      <c r="L5" s="16">
        <f t="shared" si="1"/>
        <v>2.95</v>
      </c>
      <c r="M5" s="3">
        <f t="shared" si="2"/>
        <v>19.971499999999999</v>
      </c>
      <c r="N5" s="3">
        <f t="shared" ref="N5:N11" si="7">POWER(K5,2)</f>
        <v>45.832899999999995</v>
      </c>
      <c r="O5" s="3">
        <f t="shared" si="3"/>
        <v>10.742609348950477</v>
      </c>
      <c r="P5" s="16">
        <f t="shared" si="4"/>
        <v>5.9677114543443377</v>
      </c>
      <c r="Q5" s="3">
        <f t="shared" si="5"/>
        <v>9.1065824216810167</v>
      </c>
      <c r="R5" s="3">
        <f t="shared" si="6"/>
        <v>8.7556810000000027</v>
      </c>
    </row>
    <row r="6" spans="7:18" x14ac:dyDescent="0.25">
      <c r="G6" s="3">
        <v>6.65</v>
      </c>
      <c r="H6" s="3">
        <v>3.77</v>
      </c>
      <c r="I6" s="1"/>
      <c r="J6" s="14">
        <v>4</v>
      </c>
      <c r="K6" s="16">
        <f t="shared" si="0"/>
        <v>6.65</v>
      </c>
      <c r="L6" s="16">
        <f t="shared" si="1"/>
        <v>3.77</v>
      </c>
      <c r="M6" s="3">
        <f t="shared" si="2"/>
        <v>25.070500000000003</v>
      </c>
      <c r="N6" s="3">
        <f t="shared" si="7"/>
        <v>44.222500000000004</v>
      </c>
      <c r="O6" s="3">
        <f t="shared" si="3"/>
        <v>10.55219382134722</v>
      </c>
      <c r="P6" s="16">
        <f t="shared" si="4"/>
        <v>5.7772959267410808</v>
      </c>
      <c r="Q6" s="3">
        <f t="shared" si="5"/>
        <v>4.0292369375113362</v>
      </c>
      <c r="R6" s="3">
        <f t="shared" si="6"/>
        <v>4.5753210000000033</v>
      </c>
    </row>
    <row r="7" spans="7:18" x14ac:dyDescent="0.25">
      <c r="G7" s="3">
        <v>6.36</v>
      </c>
      <c r="H7" s="3">
        <v>4.18</v>
      </c>
      <c r="I7" s="1"/>
      <c r="J7" s="14">
        <v>5</v>
      </c>
      <c r="K7" s="16">
        <f t="shared" si="0"/>
        <v>6.36</v>
      </c>
      <c r="L7" s="16">
        <f t="shared" si="1"/>
        <v>4.18</v>
      </c>
      <c r="M7" s="3">
        <f t="shared" si="2"/>
        <v>26.584799999999998</v>
      </c>
      <c r="N7" s="3">
        <f t="shared" si="7"/>
        <v>40.449600000000004</v>
      </c>
      <c r="O7" s="3">
        <f t="shared" si="3"/>
        <v>10.092022962972681</v>
      </c>
      <c r="P7" s="16">
        <f>$K$19+$K$18*K7</f>
        <v>5.3171250683665416</v>
      </c>
      <c r="Q7" s="3">
        <f t="shared" si="5"/>
        <v>1.2930534211076126</v>
      </c>
      <c r="R7" s="3">
        <f t="shared" si="6"/>
        <v>2.9894410000000033</v>
      </c>
    </row>
    <row r="8" spans="7:18" x14ac:dyDescent="0.25">
      <c r="G8" s="3">
        <v>5.9</v>
      </c>
      <c r="H8" s="3">
        <v>5.31</v>
      </c>
      <c r="I8" s="1"/>
      <c r="J8" s="14">
        <v>6</v>
      </c>
      <c r="K8" s="16">
        <f t="shared" si="0"/>
        <v>5.9</v>
      </c>
      <c r="L8" s="16">
        <f t="shared" si="1"/>
        <v>5.31</v>
      </c>
      <c r="M8" s="3">
        <f t="shared" si="2"/>
        <v>31.329000000000001</v>
      </c>
      <c r="N8" s="3">
        <f t="shared" si="7"/>
        <v>34.81</v>
      </c>
      <c r="O8" s="3">
        <f t="shared" si="3"/>
        <v>9.3620967738268579</v>
      </c>
      <c r="P8" s="16">
        <f t="shared" si="4"/>
        <v>4.5871988792207183</v>
      </c>
      <c r="Q8" s="3">
        <f t="shared" si="5"/>
        <v>0.52244146019978643</v>
      </c>
      <c r="R8" s="3">
        <f t="shared" si="6"/>
        <v>0.35880100000000131</v>
      </c>
    </row>
    <row r="9" spans="7:18" x14ac:dyDescent="0.25">
      <c r="G9" s="3">
        <v>5.48</v>
      </c>
      <c r="H9" s="3">
        <v>5.53</v>
      </c>
      <c r="I9" s="1"/>
      <c r="J9" s="14">
        <v>7</v>
      </c>
      <c r="K9" s="16">
        <f t="shared" si="0"/>
        <v>5.48</v>
      </c>
      <c r="L9" s="16">
        <f t="shared" si="1"/>
        <v>5.53</v>
      </c>
      <c r="M9" s="3">
        <f t="shared" si="2"/>
        <v>30.304400000000005</v>
      </c>
      <c r="N9" s="3">
        <f t="shared" si="7"/>
        <v>30.030400000000004</v>
      </c>
      <c r="O9" s="3">
        <f t="shared" si="3"/>
        <v>8.6956424272154553</v>
      </c>
      <c r="P9" s="16">
        <f t="shared" si="4"/>
        <v>3.9207445326093158</v>
      </c>
      <c r="Q9" s="3">
        <f t="shared" si="5"/>
        <v>2.5897031593268074</v>
      </c>
      <c r="R9" s="3">
        <f t="shared" si="6"/>
        <v>0.14364100000000035</v>
      </c>
    </row>
    <row r="10" spans="7:18" x14ac:dyDescent="0.25">
      <c r="G10" s="3">
        <v>6.02</v>
      </c>
      <c r="H10" s="3">
        <v>8.83</v>
      </c>
      <c r="I10" s="1"/>
      <c r="J10" s="14">
        <v>8</v>
      </c>
      <c r="K10" s="16">
        <f t="shared" si="0"/>
        <v>6.02</v>
      </c>
      <c r="L10" s="16">
        <f t="shared" si="1"/>
        <v>8.83</v>
      </c>
      <c r="M10" s="3">
        <f t="shared" si="2"/>
        <v>53.156599999999997</v>
      </c>
      <c r="N10" s="3">
        <f t="shared" si="7"/>
        <v>36.240399999999994</v>
      </c>
      <c r="O10" s="3">
        <f t="shared" si="3"/>
        <v>9.5525123014301148</v>
      </c>
      <c r="P10" s="16">
        <f t="shared" si="4"/>
        <v>4.7776144068239752</v>
      </c>
      <c r="Q10" s="3">
        <f t="shared" si="5"/>
        <v>16.421828995780604</v>
      </c>
      <c r="R10" s="3">
        <f t="shared" si="6"/>
        <v>8.5322409999999955</v>
      </c>
    </row>
    <row r="11" spans="7:18" x14ac:dyDescent="0.25">
      <c r="G11" s="3">
        <v>10.34</v>
      </c>
      <c r="H11" s="3">
        <v>9.48</v>
      </c>
      <c r="I11" s="1"/>
      <c r="J11" s="14">
        <v>9</v>
      </c>
      <c r="K11" s="16">
        <f t="shared" si="0"/>
        <v>10.34</v>
      </c>
      <c r="L11" s="16">
        <f t="shared" si="1"/>
        <v>9.48</v>
      </c>
      <c r="M11" s="3">
        <f t="shared" si="2"/>
        <v>98.023200000000003</v>
      </c>
      <c r="N11" s="3">
        <f t="shared" si="7"/>
        <v>106.9156</v>
      </c>
      <c r="O11" s="3">
        <f t="shared" si="3"/>
        <v>16.407471295147406</v>
      </c>
      <c r="P11" s="16">
        <f t="shared" si="4"/>
        <v>11.632573400541267</v>
      </c>
      <c r="Q11" s="3">
        <f t="shared" si="5"/>
        <v>4.6335722447177909</v>
      </c>
      <c r="R11" s="3">
        <f t="shared" si="6"/>
        <v>12.752040999999998</v>
      </c>
    </row>
    <row r="12" spans="7:18" x14ac:dyDescent="0.25">
      <c r="G12" s="3">
        <v>8.51</v>
      </c>
      <c r="H12" s="3">
        <v>14.2</v>
      </c>
      <c r="I12" s="1"/>
      <c r="J12" s="14">
        <v>10</v>
      </c>
      <c r="K12" s="16">
        <f t="shared" si="0"/>
        <v>8.51</v>
      </c>
      <c r="L12" s="16">
        <f t="shared" si="1"/>
        <v>14.2</v>
      </c>
      <c r="M12" s="3">
        <f>K12*L12</f>
        <v>120.84199999999998</v>
      </c>
      <c r="N12" s="3">
        <f>POWER(K12,2)</f>
        <v>72.420099999999991</v>
      </c>
      <c r="O12" s="3">
        <f>$K$18*K12</f>
        <v>13.503634499197721</v>
      </c>
      <c r="P12" s="16">
        <f>$K$19+$K$18*K12</f>
        <v>8.7287366045915817</v>
      </c>
      <c r="Q12" s="3">
        <f>POWER((L12-$K$19-$K$18*K12),2)</f>
        <v>29.934723141936026</v>
      </c>
      <c r="R12" s="3">
        <f>POWER((L12-$L$16),2)</f>
        <v>68.740680999999981</v>
      </c>
    </row>
    <row r="14" spans="7:18" x14ac:dyDescent="0.25">
      <c r="J14" s="17" t="s">
        <v>23</v>
      </c>
      <c r="K14" s="3">
        <f>SUM(K3:K12)</f>
        <v>67.33</v>
      </c>
      <c r="L14" s="3">
        <f t="shared" ref="L14:R14" si="8">SUM(L3:L12)</f>
        <v>59.09</v>
      </c>
      <c r="M14" s="3">
        <f t="shared" si="8"/>
        <v>432.7552</v>
      </c>
      <c r="N14" s="3">
        <f t="shared" si="8"/>
        <v>475.32830000000001</v>
      </c>
      <c r="O14" s="3">
        <f t="shared" si="8"/>
        <v>106.83897894606139</v>
      </c>
      <c r="P14" s="3">
        <f t="shared" si="8"/>
        <v>59.090000000000018</v>
      </c>
      <c r="Q14" s="3">
        <f t="shared" si="8"/>
        <v>75.840168833497486</v>
      </c>
      <c r="R14" s="3">
        <f t="shared" si="8"/>
        <v>131.22289000000001</v>
      </c>
    </row>
    <row r="16" spans="7:18" x14ac:dyDescent="0.25">
      <c r="J16" s="18" t="s">
        <v>24</v>
      </c>
      <c r="K16" s="5">
        <f>AVERAGE(K3:K12)</f>
        <v>6.7329999999999997</v>
      </c>
      <c r="L16" s="5">
        <f t="shared" ref="L16:R16" si="9">AVERAGE(L3:L12)</f>
        <v>5.9090000000000007</v>
      </c>
      <c r="M16" s="5">
        <f t="shared" si="9"/>
        <v>43.27552</v>
      </c>
      <c r="N16" s="5">
        <f t="shared" si="9"/>
        <v>47.532830000000004</v>
      </c>
      <c r="O16" s="5">
        <f t="shared" si="9"/>
        <v>10.683897894606138</v>
      </c>
      <c r="P16" s="5">
        <f t="shared" si="9"/>
        <v>5.9090000000000016</v>
      </c>
      <c r="Q16" s="5">
        <f t="shared" si="9"/>
        <v>7.584016883349749</v>
      </c>
      <c r="R16" s="5">
        <f t="shared" si="9"/>
        <v>13.122289</v>
      </c>
    </row>
    <row r="18" spans="9:16" x14ac:dyDescent="0.25">
      <c r="J18" s="19" t="s">
        <v>25</v>
      </c>
      <c r="K18" s="5">
        <f>(I3*M14-K14*L14)/(I3*N14-POWER(K14,2))</f>
        <v>1.5867960633604843</v>
      </c>
      <c r="L18" s="32" t="s">
        <v>27</v>
      </c>
      <c r="M18" s="32"/>
      <c r="N18" s="32"/>
      <c r="O18" s="32"/>
    </row>
    <row r="19" spans="9:16" x14ac:dyDescent="0.25">
      <c r="J19" s="19" t="s">
        <v>26</v>
      </c>
      <c r="K19" s="5">
        <f>L16-K18*K16</f>
        <v>-4.7748978946061396</v>
      </c>
      <c r="L19" s="32" t="s">
        <v>28</v>
      </c>
      <c r="M19" s="32"/>
      <c r="N19" s="32"/>
      <c r="O19" s="32"/>
    </row>
    <row r="21" spans="9:16" x14ac:dyDescent="0.25">
      <c r="J21" s="19" t="s">
        <v>19</v>
      </c>
      <c r="K21" s="33" t="s">
        <v>29</v>
      </c>
      <c r="L21" s="33"/>
      <c r="M21" s="33"/>
      <c r="N21" s="33"/>
    </row>
    <row r="23" spans="9:16" ht="62.25" customHeight="1" x14ac:dyDescent="0.25">
      <c r="J23" s="8" t="s">
        <v>31</v>
      </c>
      <c r="K23" s="8" t="s">
        <v>32</v>
      </c>
      <c r="L23" s="8" t="s">
        <v>33</v>
      </c>
      <c r="M23" s="8" t="s">
        <v>34</v>
      </c>
      <c r="N23" s="8" t="s">
        <v>35</v>
      </c>
      <c r="O23" s="8" t="s">
        <v>36</v>
      </c>
      <c r="P23" s="8" t="s">
        <v>37</v>
      </c>
    </row>
    <row r="24" spans="9:16" ht="15" customHeight="1" x14ac:dyDescent="0.25">
      <c r="J24" s="6" t="s">
        <v>30</v>
      </c>
      <c r="K24" s="7" t="s">
        <v>38</v>
      </c>
      <c r="L24" s="7" t="s">
        <v>39</v>
      </c>
      <c r="M24" s="10" t="s">
        <v>40</v>
      </c>
      <c r="N24" s="7" t="s">
        <v>41</v>
      </c>
      <c r="O24" s="7" t="s">
        <v>42</v>
      </c>
      <c r="P24" s="7" t="s">
        <v>43</v>
      </c>
    </row>
    <row r="25" spans="9:16" x14ac:dyDescent="0.25">
      <c r="J25" s="5">
        <f>$Q$14</f>
        <v>75.840168833497486</v>
      </c>
      <c r="K25" s="20">
        <f>$R$14</f>
        <v>131.22289000000001</v>
      </c>
      <c r="L25" s="21">
        <f>SQRT($K$25/($I$3-1))</f>
        <v>3.818418666295134</v>
      </c>
      <c r="M25" s="21">
        <f>SQRT($J$25/($I$3-2))</f>
        <v>3.0789642908268986</v>
      </c>
      <c r="N25" s="22" t="str">
        <f>IF(M25&lt;L25,"SIRVE","NO SIRVE")</f>
        <v>SIRVE</v>
      </c>
      <c r="O25" s="21">
        <f>(K25-J25)/K25</f>
        <v>0.42205076543050163</v>
      </c>
      <c r="P25" s="21">
        <f>SQRT(O25)</f>
        <v>0.64965434303982117</v>
      </c>
    </row>
    <row r="26" spans="9:16" x14ac:dyDescent="0.25">
      <c r="I26" s="9"/>
      <c r="J26" s="9"/>
      <c r="K26" s="9"/>
      <c r="L26" s="9"/>
      <c r="M26" s="9"/>
      <c r="N26" s="9"/>
      <c r="O26" s="9"/>
    </row>
    <row r="27" spans="9:16" x14ac:dyDescent="0.25">
      <c r="I27" s="9"/>
      <c r="J27" s="9"/>
      <c r="K27" s="9"/>
      <c r="L27" s="9"/>
      <c r="M27" s="9"/>
      <c r="N27" s="9"/>
      <c r="O27" s="9"/>
    </row>
    <row r="46" spans="10:16" x14ac:dyDescent="0.25">
      <c r="J46" s="31" t="s">
        <v>44</v>
      </c>
      <c r="K46" s="30" t="s">
        <v>45</v>
      </c>
      <c r="L46" s="30"/>
      <c r="M46" s="30"/>
      <c r="N46" s="30"/>
      <c r="O46" s="30"/>
      <c r="P46" s="30"/>
    </row>
    <row r="47" spans="10:16" x14ac:dyDescent="0.25">
      <c r="J47" s="31"/>
      <c r="K47" s="30"/>
      <c r="L47" s="30"/>
      <c r="M47" s="30"/>
      <c r="N47" s="30"/>
      <c r="O47" s="30"/>
      <c r="P47" s="30"/>
    </row>
    <row r="48" spans="10:16" x14ac:dyDescent="0.25">
      <c r="J48" s="31"/>
      <c r="K48" s="30"/>
      <c r="L48" s="30"/>
      <c r="M48" s="30"/>
      <c r="N48" s="30"/>
      <c r="O48" s="30"/>
      <c r="P48" s="30"/>
    </row>
    <row r="49" spans="10:16" x14ac:dyDescent="0.25">
      <c r="J49" s="31"/>
      <c r="K49" s="30"/>
      <c r="L49" s="30"/>
      <c r="M49" s="30"/>
      <c r="N49" s="30"/>
      <c r="O49" s="30"/>
      <c r="P49" s="30"/>
    </row>
    <row r="50" spans="10:16" x14ac:dyDescent="0.25">
      <c r="K50" s="30" t="s">
        <v>51</v>
      </c>
      <c r="L50" s="30"/>
      <c r="M50" s="30"/>
      <c r="N50" s="30"/>
      <c r="O50" s="30"/>
      <c r="P50" s="30"/>
    </row>
    <row r="51" spans="10:16" x14ac:dyDescent="0.25">
      <c r="K51" s="30"/>
      <c r="L51" s="30"/>
      <c r="M51" s="30"/>
      <c r="N51" s="30"/>
      <c r="O51" s="30"/>
      <c r="P51" s="30"/>
    </row>
    <row r="52" spans="10:16" x14ac:dyDescent="0.25">
      <c r="K52" s="30"/>
      <c r="L52" s="30"/>
      <c r="M52" s="30"/>
      <c r="N52" s="30"/>
      <c r="O52" s="30"/>
      <c r="P52" s="30"/>
    </row>
    <row r="53" spans="10:16" x14ac:dyDescent="0.25">
      <c r="K53" s="30"/>
      <c r="L53" s="30"/>
      <c r="M53" s="30"/>
      <c r="N53" s="30"/>
      <c r="O53" s="30"/>
      <c r="P53" s="30"/>
    </row>
  </sheetData>
  <mergeCells count="6">
    <mergeCell ref="K50:P53"/>
    <mergeCell ref="K46:P49"/>
    <mergeCell ref="J46:J49"/>
    <mergeCell ref="L18:O18"/>
    <mergeCell ref="L19:O19"/>
    <mergeCell ref="K21:N2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81C42-A5F0-42B5-B4E3-6F7E96464278}">
  <dimension ref="G1:R50"/>
  <sheetViews>
    <sheetView workbookViewId="0">
      <selection activeCell="R16" sqref="R16"/>
    </sheetView>
  </sheetViews>
  <sheetFormatPr baseColWidth="10" defaultRowHeight="15" x14ac:dyDescent="0.25"/>
  <cols>
    <col min="11" max="11" width="11.85546875" bestFit="1" customWidth="1"/>
    <col min="13" max="13" width="13.28515625" customWidth="1"/>
    <col min="18" max="18" width="16.5703125" customWidth="1"/>
  </cols>
  <sheetData>
    <row r="1" spans="7:18" ht="17.25" x14ac:dyDescent="0.25">
      <c r="G1" s="27" t="s">
        <v>11</v>
      </c>
      <c r="H1" s="27" t="s">
        <v>12</v>
      </c>
      <c r="I1" s="28" t="s">
        <v>15</v>
      </c>
      <c r="J1" s="13" t="s">
        <v>16</v>
      </c>
      <c r="K1" s="15" t="s">
        <v>11</v>
      </c>
      <c r="L1" s="15" t="s">
        <v>12</v>
      </c>
      <c r="M1" s="13" t="s">
        <v>17</v>
      </c>
      <c r="N1" s="13" t="s">
        <v>20</v>
      </c>
      <c r="O1" s="13" t="s">
        <v>18</v>
      </c>
      <c r="P1" s="15" t="s">
        <v>19</v>
      </c>
      <c r="Q1" s="13" t="s">
        <v>21</v>
      </c>
      <c r="R1" s="13" t="s">
        <v>22</v>
      </c>
    </row>
    <row r="2" spans="7:18" x14ac:dyDescent="0.25">
      <c r="G2" s="5">
        <v>1</v>
      </c>
      <c r="H2" s="5">
        <v>2</v>
      </c>
      <c r="I2" s="23">
        <f>COUNT(G2:G6)</f>
        <v>5</v>
      </c>
      <c r="J2" s="25">
        <v>1</v>
      </c>
      <c r="K2" s="26">
        <f>G2</f>
        <v>1</v>
      </c>
      <c r="L2" s="26">
        <f>H2</f>
        <v>2</v>
      </c>
      <c r="M2" s="5">
        <f>K2*L2</f>
        <v>2</v>
      </c>
      <c r="N2" s="5">
        <f>POWER(K2,2)</f>
        <v>1</v>
      </c>
      <c r="O2" s="5">
        <f>$K$12*K2</f>
        <v>1.4</v>
      </c>
      <c r="P2" s="26">
        <f>$K$13+$K$12*K2</f>
        <v>2.2000000000000006</v>
      </c>
      <c r="Q2" s="5">
        <f>POWER((L2-$K$13-$K$12*K2),2)</f>
        <v>4.0000000000000251E-2</v>
      </c>
      <c r="R2" s="5">
        <f>POWER((L2-$L$10),2)</f>
        <v>9</v>
      </c>
    </row>
    <row r="3" spans="7:18" x14ac:dyDescent="0.25">
      <c r="G3" s="5">
        <v>2</v>
      </c>
      <c r="H3" s="5">
        <v>4</v>
      </c>
      <c r="J3" s="25">
        <v>2</v>
      </c>
      <c r="K3" s="26">
        <f t="shared" ref="K3:K6" si="0">G3</f>
        <v>2</v>
      </c>
      <c r="L3" s="26">
        <f t="shared" ref="L3:L6" si="1">H3</f>
        <v>4</v>
      </c>
      <c r="M3" s="5">
        <f t="shared" ref="M3:M6" si="2">K3*L3</f>
        <v>8</v>
      </c>
      <c r="N3" s="5">
        <f t="shared" ref="N3:N6" si="3">POWER(K3,2)</f>
        <v>4</v>
      </c>
      <c r="O3" s="5">
        <f t="shared" ref="O3:O6" si="4">$K$12*K3</f>
        <v>2.8</v>
      </c>
      <c r="P3" s="26">
        <f t="shared" ref="P3:P6" si="5">$K$13+$K$12*K3</f>
        <v>3.6000000000000005</v>
      </c>
      <c r="Q3" s="5">
        <f t="shared" ref="Q3:Q6" si="6">POWER((L3-$K$13-$K$12*K3),2)</f>
        <v>0.15999999999999959</v>
      </c>
      <c r="R3" s="5">
        <f t="shared" ref="R3:R6" si="7">POWER((L3-$L$10),2)</f>
        <v>1</v>
      </c>
    </row>
    <row r="4" spans="7:18" x14ac:dyDescent="0.25">
      <c r="G4" s="5">
        <v>3</v>
      </c>
      <c r="H4" s="5">
        <v>5</v>
      </c>
      <c r="J4" s="25">
        <v>3</v>
      </c>
      <c r="K4" s="26">
        <f t="shared" si="0"/>
        <v>3</v>
      </c>
      <c r="L4" s="26">
        <f t="shared" si="1"/>
        <v>5</v>
      </c>
      <c r="M4" s="5">
        <f t="shared" si="2"/>
        <v>15</v>
      </c>
      <c r="N4" s="5">
        <f t="shared" si="3"/>
        <v>9</v>
      </c>
      <c r="O4" s="5">
        <f t="shared" si="4"/>
        <v>4.1999999999999993</v>
      </c>
      <c r="P4" s="26">
        <f t="shared" si="5"/>
        <v>5</v>
      </c>
      <c r="Q4" s="5">
        <f t="shared" si="6"/>
        <v>0</v>
      </c>
      <c r="R4" s="5">
        <f t="shared" si="7"/>
        <v>0</v>
      </c>
    </row>
    <row r="5" spans="7:18" x14ac:dyDescent="0.25">
      <c r="G5" s="5">
        <v>4</v>
      </c>
      <c r="H5" s="5">
        <v>6</v>
      </c>
      <c r="J5" s="25">
        <v>4</v>
      </c>
      <c r="K5" s="26">
        <f t="shared" si="0"/>
        <v>4</v>
      </c>
      <c r="L5" s="26">
        <f t="shared" si="1"/>
        <v>6</v>
      </c>
      <c r="M5" s="5">
        <f t="shared" si="2"/>
        <v>24</v>
      </c>
      <c r="N5" s="5">
        <f t="shared" si="3"/>
        <v>16</v>
      </c>
      <c r="O5" s="5">
        <f t="shared" si="4"/>
        <v>5.6</v>
      </c>
      <c r="P5" s="26">
        <f t="shared" si="5"/>
        <v>6.4</v>
      </c>
      <c r="Q5" s="5">
        <f t="shared" si="6"/>
        <v>0.16000000000000028</v>
      </c>
      <c r="R5" s="5">
        <f t="shared" si="7"/>
        <v>1</v>
      </c>
    </row>
    <row r="6" spans="7:18" x14ac:dyDescent="0.25">
      <c r="G6" s="5">
        <v>5</v>
      </c>
      <c r="H6" s="5">
        <v>8</v>
      </c>
      <c r="J6" s="25">
        <v>5</v>
      </c>
      <c r="K6" s="26">
        <f t="shared" si="0"/>
        <v>5</v>
      </c>
      <c r="L6" s="26">
        <f t="shared" si="1"/>
        <v>8</v>
      </c>
      <c r="M6" s="5">
        <f t="shared" si="2"/>
        <v>40</v>
      </c>
      <c r="N6" s="5">
        <f t="shared" si="3"/>
        <v>25</v>
      </c>
      <c r="O6" s="5">
        <f t="shared" si="4"/>
        <v>7</v>
      </c>
      <c r="P6" s="26">
        <f t="shared" si="5"/>
        <v>7.8000000000000007</v>
      </c>
      <c r="Q6" s="5">
        <f t="shared" si="6"/>
        <v>3.9999999999999716E-2</v>
      </c>
      <c r="R6" s="5">
        <f t="shared" si="7"/>
        <v>9</v>
      </c>
    </row>
    <row r="8" spans="7:18" x14ac:dyDescent="0.25">
      <c r="J8" s="17" t="s">
        <v>23</v>
      </c>
      <c r="K8" s="5">
        <f>SUM(K2:K6)</f>
        <v>15</v>
      </c>
      <c r="L8" s="5">
        <f t="shared" ref="L8:R8" si="8">SUM(L2:L6)</f>
        <v>25</v>
      </c>
      <c r="M8" s="5">
        <f t="shared" si="8"/>
        <v>89</v>
      </c>
      <c r="N8" s="5">
        <f t="shared" si="8"/>
        <v>55</v>
      </c>
      <c r="O8" s="5">
        <f t="shared" si="8"/>
        <v>21</v>
      </c>
      <c r="P8" s="5">
        <f t="shared" si="8"/>
        <v>25.000000000000004</v>
      </c>
      <c r="Q8" s="5">
        <f t="shared" si="8"/>
        <v>0.3999999999999998</v>
      </c>
      <c r="R8" s="5">
        <f t="shared" si="8"/>
        <v>20</v>
      </c>
    </row>
    <row r="10" spans="7:18" x14ac:dyDescent="0.25">
      <c r="J10" s="18" t="s">
        <v>24</v>
      </c>
      <c r="K10" s="5">
        <f>AVERAGE(K2:K6)</f>
        <v>3</v>
      </c>
      <c r="L10" s="5">
        <f t="shared" ref="L10:R10" si="9">AVERAGE(L2:L6)</f>
        <v>5</v>
      </c>
      <c r="M10" s="5">
        <f t="shared" si="9"/>
        <v>17.8</v>
      </c>
      <c r="N10" s="5">
        <f t="shared" si="9"/>
        <v>11</v>
      </c>
      <c r="O10" s="5">
        <f t="shared" si="9"/>
        <v>4.2</v>
      </c>
      <c r="P10" s="5">
        <f t="shared" si="9"/>
        <v>5.0000000000000009</v>
      </c>
      <c r="Q10" s="5">
        <f t="shared" si="9"/>
        <v>7.999999999999996E-2</v>
      </c>
      <c r="R10" s="5">
        <f t="shared" si="9"/>
        <v>4</v>
      </c>
    </row>
    <row r="12" spans="7:18" x14ac:dyDescent="0.25">
      <c r="J12" s="19" t="s">
        <v>25</v>
      </c>
      <c r="K12" s="5">
        <f>(I2*M8-K8*L8)/(I2*N8-POWER(K8,2))</f>
        <v>1.4</v>
      </c>
      <c r="L12" s="32" t="s">
        <v>27</v>
      </c>
      <c r="M12" s="32"/>
      <c r="N12" s="32"/>
      <c r="O12" s="32"/>
    </row>
    <row r="13" spans="7:18" x14ac:dyDescent="0.25">
      <c r="J13" s="19" t="s">
        <v>26</v>
      </c>
      <c r="K13" s="5">
        <f>L10-K12*K10</f>
        <v>0.80000000000000071</v>
      </c>
      <c r="L13" s="32" t="s">
        <v>28</v>
      </c>
      <c r="M13" s="32"/>
      <c r="N13" s="32"/>
      <c r="O13" s="32"/>
    </row>
    <row r="15" spans="7:18" x14ac:dyDescent="0.25">
      <c r="J15" s="19" t="s">
        <v>19</v>
      </c>
      <c r="K15" s="5" t="s">
        <v>50</v>
      </c>
    </row>
    <row r="17" spans="10:16" ht="75" x14ac:dyDescent="0.25">
      <c r="J17" s="8" t="s">
        <v>31</v>
      </c>
      <c r="K17" s="8" t="s">
        <v>32</v>
      </c>
      <c r="L17" s="8" t="s">
        <v>33</v>
      </c>
      <c r="M17" s="8" t="s">
        <v>34</v>
      </c>
      <c r="N17" s="8" t="s">
        <v>35</v>
      </c>
      <c r="O17" s="8" t="s">
        <v>36</v>
      </c>
      <c r="P17" s="8" t="s">
        <v>37</v>
      </c>
    </row>
    <row r="18" spans="10:16" ht="18" x14ac:dyDescent="0.25">
      <c r="J18" s="6" t="s">
        <v>30</v>
      </c>
      <c r="K18" s="7" t="s">
        <v>38</v>
      </c>
      <c r="L18" s="7" t="s">
        <v>39</v>
      </c>
      <c r="M18" s="10" t="s">
        <v>40</v>
      </c>
      <c r="N18" s="7" t="s">
        <v>41</v>
      </c>
      <c r="O18" s="7" t="s">
        <v>42</v>
      </c>
      <c r="P18" s="7" t="s">
        <v>43</v>
      </c>
    </row>
    <row r="19" spans="10:16" x14ac:dyDescent="0.25">
      <c r="J19" s="5">
        <f>Q8</f>
        <v>0.3999999999999998</v>
      </c>
      <c r="K19" s="5">
        <f>R8</f>
        <v>20</v>
      </c>
      <c r="L19" s="5">
        <f>SQRT(K19/(I2-1))</f>
        <v>2.2360679774997898</v>
      </c>
      <c r="M19" s="5">
        <f>SQRT(J19/(I2-2))</f>
        <v>0.36514837167011066</v>
      </c>
      <c r="N19" s="24" t="str">
        <f>IF(M19&lt;L19,"SIRVE","NO SIRVE")</f>
        <v>SIRVE</v>
      </c>
      <c r="O19" s="5">
        <f>(K19-J19)/K19</f>
        <v>0.98000000000000009</v>
      </c>
      <c r="P19" s="5">
        <f>SQRT(O19)</f>
        <v>0.98994949366116658</v>
      </c>
    </row>
    <row r="38" spans="10:17" ht="15" customHeight="1" x14ac:dyDescent="0.25">
      <c r="J38" s="34" t="s">
        <v>44</v>
      </c>
      <c r="K38" s="30" t="s">
        <v>46</v>
      </c>
      <c r="L38" s="30"/>
      <c r="M38" s="30"/>
      <c r="N38" s="30"/>
      <c r="O38" s="30"/>
      <c r="P38" s="30"/>
      <c r="Q38" s="30"/>
    </row>
    <row r="39" spans="10:17" x14ac:dyDescent="0.25">
      <c r="J39" s="34"/>
      <c r="K39" s="30"/>
      <c r="L39" s="30"/>
      <c r="M39" s="30"/>
      <c r="N39" s="30"/>
      <c r="O39" s="30"/>
      <c r="P39" s="30"/>
      <c r="Q39" s="30"/>
    </row>
    <row r="40" spans="10:17" x14ac:dyDescent="0.25">
      <c r="J40" s="34"/>
      <c r="K40" s="30"/>
      <c r="L40" s="30"/>
      <c r="M40" s="30"/>
      <c r="N40" s="30"/>
      <c r="O40" s="30"/>
      <c r="P40" s="30"/>
      <c r="Q40" s="30"/>
    </row>
    <row r="41" spans="10:17" x14ac:dyDescent="0.25">
      <c r="J41" s="34"/>
      <c r="K41" s="30"/>
      <c r="L41" s="30"/>
      <c r="M41" s="30"/>
      <c r="N41" s="30"/>
      <c r="O41" s="30"/>
      <c r="P41" s="30"/>
      <c r="Q41" s="30"/>
    </row>
    <row r="43" spans="10:17" ht="30" x14ac:dyDescent="0.25">
      <c r="L43" s="8" t="s">
        <v>48</v>
      </c>
      <c r="M43" s="8" t="s">
        <v>47</v>
      </c>
    </row>
    <row r="44" spans="10:17" x14ac:dyDescent="0.25">
      <c r="L44" s="5">
        <v>1</v>
      </c>
      <c r="M44" s="5">
        <f>P2</f>
        <v>2.2000000000000006</v>
      </c>
    </row>
    <row r="45" spans="10:17" x14ac:dyDescent="0.25">
      <c r="L45" s="5">
        <v>2</v>
      </c>
      <c r="M45" s="5">
        <f t="shared" ref="M45:M48" si="10">P3</f>
        <v>3.6000000000000005</v>
      </c>
    </row>
    <row r="46" spans="10:17" x14ac:dyDescent="0.25">
      <c r="L46" s="5">
        <v>3</v>
      </c>
      <c r="M46" s="5">
        <f t="shared" si="10"/>
        <v>5</v>
      </c>
    </row>
    <row r="47" spans="10:17" x14ac:dyDescent="0.25">
      <c r="L47" s="5">
        <v>4</v>
      </c>
      <c r="M47" s="5">
        <f t="shared" si="10"/>
        <v>6.4</v>
      </c>
    </row>
    <row r="48" spans="10:17" x14ac:dyDescent="0.25">
      <c r="L48" s="5">
        <v>5</v>
      </c>
      <c r="M48" s="5">
        <f t="shared" si="10"/>
        <v>7.8000000000000007</v>
      </c>
    </row>
    <row r="50" spans="12:15" x14ac:dyDescent="0.25">
      <c r="L50" s="5">
        <v>10</v>
      </c>
      <c r="M50" s="5">
        <f>K13+K12*L50</f>
        <v>14.8</v>
      </c>
      <c r="N50" s="35" t="s">
        <v>49</v>
      </c>
      <c r="O50" s="35"/>
    </row>
  </sheetData>
  <mergeCells count="5">
    <mergeCell ref="L12:O12"/>
    <mergeCell ref="L13:O13"/>
    <mergeCell ref="J38:J41"/>
    <mergeCell ref="K38:Q41"/>
    <mergeCell ref="N50:O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Enunciados</vt:lpstr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2021-10-09T12:14:13Z</dcterms:created>
  <dcterms:modified xsi:type="dcterms:W3CDTF">2021-10-21T14:39:45Z</dcterms:modified>
</cp:coreProperties>
</file>